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showInkAnnotation="0" codeName="ThisWorkbook" defaultThemeVersion="124226"/>
  <mc:AlternateContent xmlns:mc="http://schemas.openxmlformats.org/markup-compatibility/2006">
    <mc:Choice Requires="x15">
      <x15ac:absPath xmlns:x15ac="http://schemas.microsoft.com/office/spreadsheetml/2010/11/ac" url="/Users/mengxinzhou/Dropbox (CHPC)/CHPC CLIENTS/Tenderloin Neighborhood Development Corp (TNDC)/4200 GEARY/TCAC (or Joint TCAC:CDLAC)/Joint TCAC:CDLAC Application/"/>
    </mc:Choice>
  </mc:AlternateContent>
  <xr:revisionPtr revIDLastSave="0" documentId="13_ncr:1_{0CC4D833-EB42-0046-8457-433EB3D2BA38}" xr6:coauthVersionLast="47" xr6:coauthVersionMax="47" xr10:uidLastSave="{00000000-0000-0000-0000-000000000000}"/>
  <bookViews>
    <workbookView xWindow="0" yWindow="500" windowWidth="19200" windowHeight="2110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Forma'!$A$1:$AH$80</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Forma'!$A$1:$AH$80</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6" i="4" l="1"/>
  <c r="M943" i="3" l="1"/>
  <c r="M942" i="3" s="1"/>
  <c r="AE945" i="3"/>
  <c r="S45" i="4" l="1"/>
  <c r="AG56" i="7" l="1"/>
  <c r="G8" i="7"/>
  <c r="I8" i="7" s="1"/>
  <c r="G9" i="7"/>
  <c r="AI9" i="7"/>
  <c r="AK9" i="7"/>
  <c r="AM9" i="7"/>
  <c r="AO9" i="7"/>
  <c r="AQ9" i="7"/>
  <c r="AS9" i="7"/>
  <c r="AU9" i="7"/>
  <c r="AW9" i="7"/>
  <c r="AY9" i="7"/>
  <c r="BA9" i="7"/>
  <c r="BC9" i="7"/>
  <c r="BE9" i="7"/>
  <c r="BG9" i="7"/>
  <c r="BI9" i="7"/>
  <c r="BK9" i="7"/>
  <c r="BM9" i="7"/>
  <c r="BO9" i="7"/>
  <c r="BQ9" i="7"/>
  <c r="BS9" i="7"/>
  <c r="BU9" i="7"/>
  <c r="BW9" i="7"/>
  <c r="BY9" i="7"/>
  <c r="CA9" i="7"/>
  <c r="CC9" i="7"/>
  <c r="CE9" i="7"/>
  <c r="CG9" i="7"/>
  <c r="CI9" i="7"/>
  <c r="CK9" i="7"/>
  <c r="CM9" i="7"/>
  <c r="CO9" i="7"/>
  <c r="CQ9" i="7"/>
  <c r="CS9" i="7"/>
  <c r="CU9" i="7"/>
  <c r="CW9" i="7"/>
  <c r="CY9" i="7"/>
  <c r="DA9" i="7"/>
  <c r="DC9" i="7"/>
  <c r="DE9" i="7"/>
  <c r="DG9" i="7"/>
  <c r="DI9" i="7"/>
  <c r="DK9" i="7"/>
  <c r="DM9" i="7"/>
  <c r="DO9" i="7"/>
  <c r="DQ9" i="7"/>
  <c r="DS9" i="7"/>
  <c r="DU9" i="7"/>
  <c r="DW9" i="7"/>
  <c r="DY9" i="7"/>
  <c r="EA9" i="7"/>
  <c r="EC9" i="7"/>
  <c r="EE9" i="7"/>
  <c r="EG9" i="7"/>
  <c r="EI9" i="7"/>
  <c r="EK9" i="7"/>
  <c r="EM9" i="7"/>
  <c r="EO9" i="7"/>
  <c r="EQ9" i="7"/>
  <c r="ES9" i="7"/>
  <c r="EU9" i="7"/>
  <c r="EW9" i="7"/>
  <c r="EY9" i="7"/>
  <c r="FA9" i="7"/>
  <c r="FC9" i="7"/>
  <c r="FE9" i="7"/>
  <c r="FG9" i="7"/>
  <c r="FI9" i="7"/>
  <c r="FK9" i="7"/>
  <c r="FM9" i="7"/>
  <c r="FO9" i="7"/>
  <c r="FQ9" i="7"/>
  <c r="FS9" i="7"/>
  <c r="FU9" i="7"/>
  <c r="FW9" i="7"/>
  <c r="FY9" i="7"/>
  <c r="GA9" i="7"/>
  <c r="GC9" i="7"/>
  <c r="GE9" i="7"/>
  <c r="GG9" i="7"/>
  <c r="GI9" i="7"/>
  <c r="GK9" i="7"/>
  <c r="GM9" i="7"/>
  <c r="GO9" i="7"/>
  <c r="GQ9" i="7"/>
  <c r="GS9" i="7"/>
  <c r="GU9" i="7"/>
  <c r="GW9" i="7"/>
  <c r="GY9" i="7"/>
  <c r="HA9" i="7"/>
  <c r="HC9" i="7"/>
  <c r="HE9" i="7"/>
  <c r="HG9" i="7"/>
  <c r="HI9" i="7"/>
  <c r="HK9" i="7"/>
  <c r="HM9" i="7"/>
  <c r="HO9" i="7"/>
  <c r="HQ9" i="7"/>
  <c r="HS9" i="7"/>
  <c r="HU9" i="7"/>
  <c r="HW9" i="7"/>
  <c r="HY9" i="7"/>
  <c r="IA9" i="7"/>
  <c r="IC9" i="7"/>
  <c r="IE9" i="7"/>
  <c r="IG9" i="7"/>
  <c r="II9" i="7"/>
  <c r="IK9" i="7"/>
  <c r="IM9" i="7"/>
  <c r="IO9" i="7"/>
  <c r="IQ9" i="7"/>
  <c r="IS9" i="7"/>
  <c r="IU9" i="7"/>
  <c r="IW9" i="7"/>
  <c r="IY9" i="7"/>
  <c r="JA9" i="7"/>
  <c r="JC9" i="7"/>
  <c r="JE9" i="7"/>
  <c r="JG9" i="7"/>
  <c r="JI9" i="7"/>
  <c r="JK9" i="7"/>
  <c r="JM9" i="7"/>
  <c r="JO9" i="7"/>
  <c r="JQ9" i="7"/>
  <c r="JS9" i="7"/>
  <c r="JU9" i="7"/>
  <c r="JW9" i="7"/>
  <c r="JY9" i="7"/>
  <c r="KA9" i="7"/>
  <c r="KC9" i="7"/>
  <c r="KE9" i="7"/>
  <c r="KG9" i="7"/>
  <c r="KI9" i="7"/>
  <c r="KK9" i="7"/>
  <c r="KM9" i="7"/>
  <c r="KO9" i="7"/>
  <c r="KQ9" i="7"/>
  <c r="KS9" i="7"/>
  <c r="KU9" i="7"/>
  <c r="KW9" i="7"/>
  <c r="KY9" i="7"/>
  <c r="LA9" i="7"/>
  <c r="LC9" i="7"/>
  <c r="LE9" i="7"/>
  <c r="LG9" i="7"/>
  <c r="LI9" i="7"/>
  <c r="LK9" i="7"/>
  <c r="LM9" i="7"/>
  <c r="LO9" i="7"/>
  <c r="LQ9" i="7"/>
  <c r="LS9" i="7"/>
  <c r="LU9" i="7"/>
  <c r="LW9" i="7"/>
  <c r="LY9" i="7"/>
  <c r="MA9" i="7"/>
  <c r="MC9" i="7"/>
  <c r="ME9" i="7"/>
  <c r="MG9" i="7"/>
  <c r="MI9" i="7"/>
  <c r="MK9" i="7"/>
  <c r="MM9" i="7"/>
  <c r="MO9" i="7"/>
  <c r="MQ9" i="7"/>
  <c r="MS9" i="7"/>
  <c r="MU9" i="7"/>
  <c r="MW9" i="7"/>
  <c r="MY9" i="7"/>
  <c r="NA9" i="7"/>
  <c r="NC9" i="7"/>
  <c r="NE9" i="7"/>
  <c r="NG9" i="7"/>
  <c r="NI9" i="7"/>
  <c r="NK9" i="7"/>
  <c r="NM9" i="7"/>
  <c r="NO9" i="7"/>
  <c r="NQ9" i="7"/>
  <c r="NS9" i="7"/>
  <c r="NU9" i="7"/>
  <c r="NW9" i="7"/>
  <c r="NY9" i="7"/>
  <c r="OA9" i="7"/>
  <c r="OC9" i="7"/>
  <c r="OE9" i="7"/>
  <c r="OG9" i="7"/>
  <c r="OI9" i="7"/>
  <c r="OK9" i="7"/>
  <c r="OM9" i="7"/>
  <c r="OO9" i="7"/>
  <c r="OQ9" i="7"/>
  <c r="OS9" i="7"/>
  <c r="OU9" i="7"/>
  <c r="OW9" i="7"/>
  <c r="OY9" i="7"/>
  <c r="PA9" i="7"/>
  <c r="PC9" i="7"/>
  <c r="PE9" i="7"/>
  <c r="PG9" i="7"/>
  <c r="PI9" i="7"/>
  <c r="PK9" i="7"/>
  <c r="PM9" i="7"/>
  <c r="PO9" i="7"/>
  <c r="PQ9" i="7"/>
  <c r="PS9" i="7"/>
  <c r="PU9" i="7"/>
  <c r="PW9" i="7"/>
  <c r="PY9" i="7"/>
  <c r="QA9" i="7"/>
  <c r="QC9" i="7"/>
  <c r="QE9" i="7"/>
  <c r="QG9" i="7"/>
  <c r="QI9" i="7"/>
  <c r="QK9" i="7"/>
  <c r="QM9" i="7"/>
  <c r="QO9" i="7"/>
  <c r="QQ9" i="7"/>
  <c r="QS9" i="7"/>
  <c r="QU9" i="7"/>
  <c r="QW9" i="7"/>
  <c r="QY9" i="7"/>
  <c r="RA9" i="7"/>
  <c r="RC9" i="7"/>
  <c r="RE9" i="7"/>
  <c r="RG9" i="7"/>
  <c r="RI9" i="7"/>
  <c r="RK9" i="7"/>
  <c r="RM9" i="7"/>
  <c r="RO9" i="7"/>
  <c r="RQ9" i="7"/>
  <c r="RS9" i="7"/>
  <c r="RU9" i="7"/>
  <c r="RW9" i="7"/>
  <c r="RY9" i="7"/>
  <c r="SA9" i="7"/>
  <c r="SC9" i="7"/>
  <c r="SE9" i="7"/>
  <c r="SG9" i="7"/>
  <c r="SI9" i="7"/>
  <c r="SK9" i="7"/>
  <c r="SM9" i="7"/>
  <c r="SO9" i="7"/>
  <c r="SQ9" i="7"/>
  <c r="SS9" i="7"/>
  <c r="SU9" i="7"/>
  <c r="SW9" i="7"/>
  <c r="SY9" i="7"/>
  <c r="TA9" i="7"/>
  <c r="TC9" i="7"/>
  <c r="TE9" i="7"/>
  <c r="TG9" i="7"/>
  <c r="TI9" i="7"/>
  <c r="TK9" i="7"/>
  <c r="TM9" i="7"/>
  <c r="TO9" i="7"/>
  <c r="TQ9" i="7"/>
  <c r="TS9" i="7"/>
  <c r="TU9" i="7"/>
  <c r="TW9" i="7"/>
  <c r="TY9" i="7"/>
  <c r="UA9" i="7"/>
  <c r="UC9" i="7"/>
  <c r="UE9" i="7"/>
  <c r="UG9" i="7"/>
  <c r="UI9" i="7"/>
  <c r="UK9" i="7"/>
  <c r="UM9" i="7"/>
  <c r="UO9" i="7"/>
  <c r="UQ9" i="7"/>
  <c r="US9" i="7"/>
  <c r="UU9" i="7"/>
  <c r="UW9" i="7"/>
  <c r="UY9" i="7"/>
  <c r="VA9" i="7"/>
  <c r="VC9" i="7"/>
  <c r="VE9" i="7"/>
  <c r="VG9" i="7"/>
  <c r="VI9" i="7"/>
  <c r="VK9" i="7"/>
  <c r="VM9" i="7"/>
  <c r="VO9" i="7"/>
  <c r="VQ9" i="7"/>
  <c r="VS9" i="7"/>
  <c r="VU9" i="7"/>
  <c r="VW9" i="7"/>
  <c r="VY9" i="7"/>
  <c r="WA9" i="7"/>
  <c r="WC9" i="7"/>
  <c r="WE9" i="7"/>
  <c r="WG9" i="7"/>
  <c r="WI9" i="7"/>
  <c r="WK9" i="7"/>
  <c r="WM9" i="7"/>
  <c r="WO9" i="7"/>
  <c r="WQ9" i="7"/>
  <c r="WS9" i="7"/>
  <c r="WU9" i="7"/>
  <c r="WW9" i="7"/>
  <c r="WY9" i="7"/>
  <c r="XA9" i="7"/>
  <c r="XC9" i="7"/>
  <c r="XE9" i="7"/>
  <c r="XG9" i="7"/>
  <c r="XI9" i="7"/>
  <c r="XK9" i="7"/>
  <c r="XM9" i="7"/>
  <c r="XO9" i="7"/>
  <c r="XQ9" i="7"/>
  <c r="XS9" i="7"/>
  <c r="XU9" i="7"/>
  <c r="XW9" i="7"/>
  <c r="XY9" i="7"/>
  <c r="YA9" i="7"/>
  <c r="YC9" i="7"/>
  <c r="YE9" i="7"/>
  <c r="YG9" i="7"/>
  <c r="YI9" i="7"/>
  <c r="YK9" i="7"/>
  <c r="YM9" i="7"/>
  <c r="YO9" i="7"/>
  <c r="YQ9" i="7"/>
  <c r="YS9" i="7"/>
  <c r="YU9" i="7"/>
  <c r="YW9" i="7"/>
  <c r="YY9" i="7"/>
  <c r="ZA9" i="7"/>
  <c r="ZC9" i="7"/>
  <c r="ZE9" i="7"/>
  <c r="ZG9" i="7"/>
  <c r="ZI9" i="7"/>
  <c r="ZK9" i="7"/>
  <c r="ZM9" i="7"/>
  <c r="ZO9" i="7"/>
  <c r="ZQ9" i="7"/>
  <c r="ZS9" i="7"/>
  <c r="ZU9" i="7"/>
  <c r="ZW9" i="7"/>
  <c r="ZY9" i="7"/>
  <c r="AAA9" i="7"/>
  <c r="AAC9" i="7"/>
  <c r="AAE9" i="7"/>
  <c r="AAG9" i="7"/>
  <c r="AAI9" i="7"/>
  <c r="AAK9" i="7"/>
  <c r="AAM9" i="7"/>
  <c r="AAO9" i="7"/>
  <c r="AAQ9" i="7"/>
  <c r="AAS9" i="7"/>
  <c r="AAU9" i="7"/>
  <c r="AAW9" i="7"/>
  <c r="AAY9" i="7"/>
  <c r="ABA9" i="7"/>
  <c r="ABC9" i="7"/>
  <c r="ABE9" i="7"/>
  <c r="ABG9" i="7"/>
  <c r="ABI9" i="7"/>
  <c r="ABK9" i="7"/>
  <c r="ABM9" i="7"/>
  <c r="ABO9" i="7"/>
  <c r="ABQ9" i="7"/>
  <c r="ABS9" i="7"/>
  <c r="ABU9" i="7"/>
  <c r="ABW9" i="7"/>
  <c r="ABY9" i="7"/>
  <c r="ACA9" i="7"/>
  <c r="ACC9" i="7"/>
  <c r="ACE9" i="7"/>
  <c r="ACG9" i="7"/>
  <c r="ACI9" i="7"/>
  <c r="ACK9" i="7"/>
  <c r="ACM9" i="7"/>
  <c r="ACO9" i="7"/>
  <c r="ACQ9" i="7"/>
  <c r="ACS9" i="7"/>
  <c r="ACU9" i="7"/>
  <c r="ACW9" i="7"/>
  <c r="ACY9" i="7"/>
  <c r="ADA9" i="7"/>
  <c r="ADC9" i="7"/>
  <c r="ADE9" i="7"/>
  <c r="ADG9" i="7"/>
  <c r="ADI9" i="7"/>
  <c r="ADK9" i="7"/>
  <c r="ADM9" i="7"/>
  <c r="ADO9" i="7"/>
  <c r="ADQ9" i="7"/>
  <c r="ADS9" i="7"/>
  <c r="ADU9" i="7"/>
  <c r="ADW9" i="7"/>
  <c r="ADY9" i="7"/>
  <c r="AEA9" i="7"/>
  <c r="AEC9" i="7"/>
  <c r="AEE9" i="7"/>
  <c r="AEG9" i="7"/>
  <c r="AEI9" i="7"/>
  <c r="AEK9" i="7"/>
  <c r="AEM9" i="7"/>
  <c r="AEO9" i="7"/>
  <c r="AEQ9" i="7"/>
  <c r="AES9" i="7"/>
  <c r="AEU9" i="7"/>
  <c r="AEW9" i="7"/>
  <c r="AEY9" i="7"/>
  <c r="AFA9" i="7"/>
  <c r="AFC9" i="7"/>
  <c r="AFE9" i="7"/>
  <c r="AFG9" i="7"/>
  <c r="AFI9" i="7"/>
  <c r="AFK9" i="7"/>
  <c r="AFM9" i="7"/>
  <c r="AFO9" i="7"/>
  <c r="AFQ9" i="7"/>
  <c r="AFS9" i="7"/>
  <c r="AFU9" i="7"/>
  <c r="AFW9" i="7"/>
  <c r="AFY9" i="7"/>
  <c r="AGA9" i="7"/>
  <c r="AGC9" i="7"/>
  <c r="AGE9" i="7"/>
  <c r="AGG9" i="7"/>
  <c r="AGI9" i="7"/>
  <c r="AGK9" i="7"/>
  <c r="AGM9" i="7"/>
  <c r="AGO9" i="7"/>
  <c r="AGQ9" i="7"/>
  <c r="AGS9" i="7"/>
  <c r="AGU9" i="7"/>
  <c r="AGW9" i="7"/>
  <c r="AGY9" i="7"/>
  <c r="AHA9" i="7"/>
  <c r="AHC9" i="7"/>
  <c r="AHE9" i="7"/>
  <c r="AHG9" i="7"/>
  <c r="AHI9" i="7"/>
  <c r="AHK9" i="7"/>
  <c r="AHM9" i="7"/>
  <c r="AHO9" i="7"/>
  <c r="AHQ9" i="7"/>
  <c r="AHS9" i="7"/>
  <c r="AHU9" i="7"/>
  <c r="AHW9" i="7"/>
  <c r="AHY9" i="7"/>
  <c r="AIA9" i="7"/>
  <c r="AIC9" i="7"/>
  <c r="AIE9" i="7"/>
  <c r="AIG9" i="7"/>
  <c r="AII9" i="7"/>
  <c r="AIK9" i="7"/>
  <c r="AIM9" i="7"/>
  <c r="AIO9" i="7"/>
  <c r="AIQ9" i="7"/>
  <c r="AIS9" i="7"/>
  <c r="AIU9" i="7"/>
  <c r="AIW9" i="7"/>
  <c r="AIY9" i="7"/>
  <c r="AJA9" i="7"/>
  <c r="AJC9" i="7"/>
  <c r="AJE9" i="7"/>
  <c r="AJG9" i="7"/>
  <c r="AJI9" i="7"/>
  <c r="AJK9" i="7"/>
  <c r="AJM9" i="7"/>
  <c r="AJO9" i="7"/>
  <c r="AJQ9" i="7"/>
  <c r="AJS9" i="7"/>
  <c r="AJU9" i="7"/>
  <c r="AJW9" i="7"/>
  <c r="AJY9" i="7"/>
  <c r="AKA9" i="7"/>
  <c r="AKC9" i="7"/>
  <c r="AKE9" i="7"/>
  <c r="AKG9" i="7"/>
  <c r="AKI9" i="7"/>
  <c r="AKK9" i="7"/>
  <c r="AKM9" i="7"/>
  <c r="AKO9" i="7"/>
  <c r="AKQ9" i="7"/>
  <c r="AKS9" i="7"/>
  <c r="AKU9" i="7"/>
  <c r="AKW9" i="7"/>
  <c r="AKY9" i="7"/>
  <c r="ALA9" i="7"/>
  <c r="ALC9" i="7"/>
  <c r="ALE9" i="7"/>
  <c r="ALG9" i="7"/>
  <c r="ALI9" i="7"/>
  <c r="ALK9" i="7"/>
  <c r="ALM9" i="7"/>
  <c r="ALO9" i="7"/>
  <c r="ALQ9" i="7"/>
  <c r="ALS9" i="7"/>
  <c r="ALU9" i="7"/>
  <c r="ALW9" i="7"/>
  <c r="ALY9" i="7"/>
  <c r="AMA9" i="7"/>
  <c r="AMC9" i="7"/>
  <c r="AME9" i="7"/>
  <c r="AMG9" i="7"/>
  <c r="AMI9" i="7"/>
  <c r="AMK9" i="7"/>
  <c r="AMM9" i="7"/>
  <c r="AMO9" i="7"/>
  <c r="AMQ9" i="7"/>
  <c r="AMS9" i="7"/>
  <c r="AMU9" i="7"/>
  <c r="AMW9" i="7"/>
  <c r="AMY9" i="7"/>
  <c r="ANA9" i="7"/>
  <c r="ANC9" i="7"/>
  <c r="ANE9" i="7"/>
  <c r="ANG9" i="7"/>
  <c r="ANI9" i="7"/>
  <c r="ANK9" i="7"/>
  <c r="ANM9" i="7"/>
  <c r="ANO9" i="7"/>
  <c r="ANQ9" i="7"/>
  <c r="ANS9" i="7"/>
  <c r="ANU9" i="7"/>
  <c r="ANW9" i="7"/>
  <c r="ANY9" i="7"/>
  <c r="AOA9" i="7"/>
  <c r="AOC9" i="7"/>
  <c r="AOE9" i="7"/>
  <c r="AOG9" i="7"/>
  <c r="AOI9" i="7"/>
  <c r="AOK9" i="7"/>
  <c r="AOM9" i="7"/>
  <c r="AOO9" i="7"/>
  <c r="AOQ9" i="7"/>
  <c r="AOS9" i="7"/>
  <c r="AOU9" i="7"/>
  <c r="AOW9" i="7"/>
  <c r="AOY9" i="7"/>
  <c r="APA9" i="7"/>
  <c r="APC9" i="7"/>
  <c r="APE9" i="7"/>
  <c r="APG9" i="7"/>
  <c r="API9" i="7"/>
  <c r="APK9" i="7"/>
  <c r="APM9" i="7"/>
  <c r="APO9" i="7"/>
  <c r="APQ9" i="7"/>
  <c r="APS9" i="7"/>
  <c r="APU9" i="7"/>
  <c r="APW9" i="7"/>
  <c r="APY9" i="7"/>
  <c r="AQA9" i="7"/>
  <c r="AQC9" i="7"/>
  <c r="AQE9" i="7"/>
  <c r="AQG9" i="7"/>
  <c r="AQI9" i="7"/>
  <c r="AQK9" i="7"/>
  <c r="AQM9" i="7"/>
  <c r="AQO9" i="7"/>
  <c r="AQQ9" i="7"/>
  <c r="AQS9" i="7"/>
  <c r="AQU9" i="7"/>
  <c r="AQW9" i="7"/>
  <c r="AQY9" i="7"/>
  <c r="ARA9" i="7"/>
  <c r="ARC9" i="7"/>
  <c r="ARE9" i="7"/>
  <c r="ARG9" i="7"/>
  <c r="ARI9" i="7"/>
  <c r="ARK9" i="7"/>
  <c r="ARM9" i="7"/>
  <c r="ARO9" i="7"/>
  <c r="ARQ9" i="7"/>
  <c r="ARS9" i="7"/>
  <c r="ARU9" i="7"/>
  <c r="ARW9" i="7"/>
  <c r="ARY9" i="7"/>
  <c r="ASA9" i="7"/>
  <c r="ASC9" i="7"/>
  <c r="ASE9" i="7"/>
  <c r="ASG9" i="7"/>
  <c r="ASI9" i="7"/>
  <c r="ASK9" i="7"/>
  <c r="ASM9" i="7"/>
  <c r="ASO9" i="7"/>
  <c r="ASQ9" i="7"/>
  <c r="ASS9" i="7"/>
  <c r="ASU9" i="7"/>
  <c r="ASW9" i="7"/>
  <c r="ASY9" i="7"/>
  <c r="ATA9" i="7"/>
  <c r="ATC9" i="7"/>
  <c r="ATE9" i="7"/>
  <c r="ATG9" i="7"/>
  <c r="ATI9" i="7"/>
  <c r="ATK9" i="7"/>
  <c r="ATM9" i="7"/>
  <c r="ATO9" i="7"/>
  <c r="ATQ9" i="7"/>
  <c r="ATS9" i="7"/>
  <c r="ATU9" i="7"/>
  <c r="ATW9" i="7"/>
  <c r="ATY9" i="7"/>
  <c r="AUA9" i="7"/>
  <c r="AUC9" i="7"/>
  <c r="AUE9" i="7"/>
  <c r="AUG9" i="7"/>
  <c r="AUI9" i="7"/>
  <c r="AUK9" i="7"/>
  <c r="AUM9" i="7"/>
  <c r="AUO9" i="7"/>
  <c r="AUQ9" i="7"/>
  <c r="AUS9" i="7"/>
  <c r="AUU9" i="7"/>
  <c r="AUW9" i="7"/>
  <c r="AUY9" i="7"/>
  <c r="AVA9" i="7"/>
  <c r="AVC9" i="7"/>
  <c r="AVE9" i="7"/>
  <c r="AVG9" i="7"/>
  <c r="AVI9" i="7"/>
  <c r="AVK9" i="7"/>
  <c r="AVM9" i="7"/>
  <c r="AVO9" i="7"/>
  <c r="AVQ9" i="7"/>
  <c r="AVS9" i="7"/>
  <c r="AVU9" i="7"/>
  <c r="AVW9" i="7"/>
  <c r="AVY9" i="7"/>
  <c r="AWA9" i="7"/>
  <c r="AWC9" i="7"/>
  <c r="AWE9" i="7"/>
  <c r="AWG9" i="7"/>
  <c r="AWI9" i="7"/>
  <c r="AWK9" i="7"/>
  <c r="AWM9" i="7"/>
  <c r="AWO9" i="7"/>
  <c r="AWQ9" i="7"/>
  <c r="AWS9" i="7"/>
  <c r="AWU9" i="7"/>
  <c r="AWW9" i="7"/>
  <c r="AWY9" i="7"/>
  <c r="AXA9" i="7"/>
  <c r="AXC9" i="7"/>
  <c r="AXE9" i="7"/>
  <c r="AXG9" i="7"/>
  <c r="AXI9" i="7"/>
  <c r="AXK9" i="7"/>
  <c r="AXM9" i="7"/>
  <c r="AXO9" i="7"/>
  <c r="AXQ9" i="7"/>
  <c r="AXS9" i="7"/>
  <c r="AXU9" i="7"/>
  <c r="AXW9" i="7"/>
  <c r="AXY9" i="7"/>
  <c r="AYA9" i="7"/>
  <c r="AYC9" i="7"/>
  <c r="AYE9" i="7"/>
  <c r="AYG9" i="7"/>
  <c r="AYI9" i="7"/>
  <c r="AYK9" i="7"/>
  <c r="AYM9" i="7"/>
  <c r="AYO9" i="7"/>
  <c r="AYQ9" i="7"/>
  <c r="AYS9" i="7"/>
  <c r="AYU9" i="7"/>
  <c r="AYW9" i="7"/>
  <c r="AYY9" i="7"/>
  <c r="AZA9" i="7"/>
  <c r="AZC9" i="7"/>
  <c r="AZE9" i="7"/>
  <c r="AZG9" i="7"/>
  <c r="AZI9" i="7"/>
  <c r="AZK9" i="7"/>
  <c r="AZM9" i="7"/>
  <c r="AZO9" i="7"/>
  <c r="AZQ9" i="7"/>
  <c r="AZS9" i="7"/>
  <c r="AZU9" i="7"/>
  <c r="AZW9" i="7"/>
  <c r="AZY9" i="7"/>
  <c r="BAA9" i="7"/>
  <c r="BAC9" i="7"/>
  <c r="BAE9" i="7"/>
  <c r="BAG9" i="7"/>
  <c r="BAI9" i="7"/>
  <c r="BAK9" i="7"/>
  <c r="BAM9" i="7"/>
  <c r="BAO9" i="7"/>
  <c r="BAQ9" i="7"/>
  <c r="BAS9" i="7"/>
  <c r="BAU9" i="7"/>
  <c r="BAW9" i="7"/>
  <c r="BAY9" i="7"/>
  <c r="BBA9" i="7"/>
  <c r="BBC9" i="7"/>
  <c r="BBE9" i="7"/>
  <c r="BBG9" i="7"/>
  <c r="BBI9" i="7"/>
  <c r="BBK9" i="7"/>
  <c r="BBM9" i="7"/>
  <c r="BBO9" i="7"/>
  <c r="BBQ9" i="7"/>
  <c r="BBS9" i="7"/>
  <c r="BBU9" i="7"/>
  <c r="BBW9" i="7"/>
  <c r="BBY9" i="7"/>
  <c r="BCA9" i="7"/>
  <c r="BCC9" i="7"/>
  <c r="BCE9" i="7"/>
  <c r="BCG9" i="7"/>
  <c r="BCI9" i="7"/>
  <c r="BCK9" i="7"/>
  <c r="BCM9" i="7"/>
  <c r="BCO9" i="7"/>
  <c r="BCQ9" i="7"/>
  <c r="BCS9" i="7"/>
  <c r="BCU9" i="7"/>
  <c r="BCW9" i="7"/>
  <c r="BCY9" i="7"/>
  <c r="BDA9" i="7"/>
  <c r="BDC9" i="7"/>
  <c r="BDE9" i="7"/>
  <c r="BDG9" i="7"/>
  <c r="BDI9" i="7"/>
  <c r="BDK9" i="7"/>
  <c r="BDM9" i="7"/>
  <c r="BDO9" i="7"/>
  <c r="BDQ9" i="7"/>
  <c r="BDS9" i="7"/>
  <c r="BDU9" i="7"/>
  <c r="BDW9" i="7"/>
  <c r="BDY9" i="7"/>
  <c r="BEA9" i="7"/>
  <c r="BEC9" i="7"/>
  <c r="BEE9" i="7"/>
  <c r="BEG9" i="7"/>
  <c r="BEI9" i="7"/>
  <c r="BEK9" i="7"/>
  <c r="BEM9" i="7"/>
  <c r="BEO9" i="7"/>
  <c r="BEQ9" i="7"/>
  <c r="BES9" i="7"/>
  <c r="BEU9" i="7"/>
  <c r="BEW9" i="7"/>
  <c r="BEY9" i="7"/>
  <c r="BFA9" i="7"/>
  <c r="BFC9" i="7"/>
  <c r="BFE9" i="7"/>
  <c r="BFG9" i="7"/>
  <c r="BFI9" i="7"/>
  <c r="BFK9" i="7"/>
  <c r="BFM9" i="7"/>
  <c r="BFO9" i="7"/>
  <c r="BFQ9" i="7"/>
  <c r="BFS9" i="7"/>
  <c r="BFU9" i="7"/>
  <c r="BFW9" i="7"/>
  <c r="BFY9" i="7"/>
  <c r="BGA9" i="7"/>
  <c r="BGC9" i="7"/>
  <c r="BGE9" i="7"/>
  <c r="BGG9" i="7"/>
  <c r="BGI9" i="7"/>
  <c r="BGK9" i="7"/>
  <c r="BGM9" i="7"/>
  <c r="BGO9" i="7"/>
  <c r="BGQ9" i="7"/>
  <c r="BGS9" i="7"/>
  <c r="BGU9" i="7"/>
  <c r="BGW9" i="7"/>
  <c r="BGY9" i="7"/>
  <c r="BHA9" i="7"/>
  <c r="BHC9" i="7"/>
  <c r="BHE9" i="7"/>
  <c r="BHG9" i="7"/>
  <c r="BHI9" i="7"/>
  <c r="BHK9" i="7"/>
  <c r="BHM9" i="7"/>
  <c r="BHO9" i="7"/>
  <c r="BHQ9" i="7"/>
  <c r="BHS9" i="7"/>
  <c r="BHU9" i="7"/>
  <c r="BHW9" i="7"/>
  <c r="BHY9" i="7"/>
  <c r="BIA9" i="7"/>
  <c r="BIC9" i="7"/>
  <c r="BIE9" i="7"/>
  <c r="BIG9" i="7"/>
  <c r="BII9" i="7"/>
  <c r="BIK9" i="7"/>
  <c r="BIM9" i="7"/>
  <c r="BIO9" i="7"/>
  <c r="BIQ9" i="7"/>
  <c r="BIS9" i="7"/>
  <c r="BIU9" i="7"/>
  <c r="BIW9" i="7"/>
  <c r="BIY9" i="7"/>
  <c r="BJA9" i="7"/>
  <c r="BJC9" i="7"/>
  <c r="BJE9" i="7"/>
  <c r="BJG9" i="7"/>
  <c r="BJI9" i="7"/>
  <c r="BJK9" i="7"/>
  <c r="BJM9" i="7"/>
  <c r="BJO9" i="7"/>
  <c r="BJQ9" i="7"/>
  <c r="BJS9" i="7"/>
  <c r="BJU9" i="7"/>
  <c r="BJW9" i="7"/>
  <c r="BJY9" i="7"/>
  <c r="BKA9" i="7"/>
  <c r="BKC9" i="7"/>
  <c r="BKE9" i="7"/>
  <c r="BKG9" i="7"/>
  <c r="BKI9" i="7"/>
  <c r="BKK9" i="7"/>
  <c r="BKM9" i="7"/>
  <c r="BKO9" i="7"/>
  <c r="BKQ9" i="7"/>
  <c r="BKS9" i="7"/>
  <c r="BKU9" i="7"/>
  <c r="BKW9" i="7"/>
  <c r="BKY9" i="7"/>
  <c r="BLA9" i="7"/>
  <c r="BLC9" i="7"/>
  <c r="BLE9" i="7"/>
  <c r="BLG9" i="7"/>
  <c r="BLI9" i="7"/>
  <c r="BLK9" i="7"/>
  <c r="BLM9" i="7"/>
  <c r="BLO9" i="7"/>
  <c r="BLQ9" i="7"/>
  <c r="BLS9" i="7"/>
  <c r="BLU9" i="7"/>
  <c r="BLW9" i="7"/>
  <c r="BLY9" i="7"/>
  <c r="BMA9" i="7"/>
  <c r="BMC9" i="7"/>
  <c r="BME9" i="7"/>
  <c r="BMG9" i="7"/>
  <c r="BMI9" i="7"/>
  <c r="BMK9" i="7"/>
  <c r="BMM9" i="7"/>
  <c r="BMO9" i="7"/>
  <c r="BMQ9" i="7"/>
  <c r="BMS9" i="7"/>
  <c r="BMU9" i="7"/>
  <c r="BMW9" i="7"/>
  <c r="BMY9" i="7"/>
  <c r="BNA9" i="7"/>
  <c r="BNC9" i="7"/>
  <c r="BNE9" i="7"/>
  <c r="BNG9" i="7"/>
  <c r="BNI9" i="7"/>
  <c r="BNK9" i="7"/>
  <c r="BNM9" i="7"/>
  <c r="BNO9" i="7"/>
  <c r="BNQ9" i="7"/>
  <c r="BNS9" i="7"/>
  <c r="BNU9" i="7"/>
  <c r="BNW9" i="7"/>
  <c r="BNY9" i="7"/>
  <c r="BOA9" i="7"/>
  <c r="BOC9" i="7"/>
  <c r="BOE9" i="7"/>
  <c r="BOG9" i="7"/>
  <c r="BOI9" i="7"/>
  <c r="BOK9" i="7"/>
  <c r="BOM9" i="7"/>
  <c r="BOO9" i="7"/>
  <c r="BOQ9" i="7"/>
  <c r="BOS9" i="7"/>
  <c r="BOU9" i="7"/>
  <c r="BOW9" i="7"/>
  <c r="BOY9" i="7"/>
  <c r="BPA9" i="7"/>
  <c r="BPC9" i="7"/>
  <c r="BPE9" i="7"/>
  <c r="BPG9" i="7"/>
  <c r="BPI9" i="7"/>
  <c r="BPK9" i="7"/>
  <c r="BPM9" i="7"/>
  <c r="BPO9" i="7"/>
  <c r="BPQ9" i="7"/>
  <c r="BPS9" i="7"/>
  <c r="BPU9" i="7"/>
  <c r="BPW9" i="7"/>
  <c r="BPY9" i="7"/>
  <c r="BQA9" i="7"/>
  <c r="BQC9" i="7"/>
  <c r="BQE9" i="7"/>
  <c r="BQG9" i="7"/>
  <c r="BQI9" i="7"/>
  <c r="BQK9" i="7"/>
  <c r="BQM9" i="7"/>
  <c r="BQO9" i="7"/>
  <c r="BQQ9" i="7"/>
  <c r="BQS9" i="7"/>
  <c r="BQU9" i="7"/>
  <c r="BQW9" i="7"/>
  <c r="BQY9" i="7"/>
  <c r="BRA9" i="7"/>
  <c r="BRC9" i="7"/>
  <c r="BRE9" i="7"/>
  <c r="BRG9" i="7"/>
  <c r="BRI9" i="7"/>
  <c r="BRK9" i="7"/>
  <c r="BRM9" i="7"/>
  <c r="BRO9" i="7"/>
  <c r="BRQ9" i="7"/>
  <c r="BRS9" i="7"/>
  <c r="BRU9" i="7"/>
  <c r="BRW9" i="7"/>
  <c r="BRY9" i="7"/>
  <c r="BSA9" i="7"/>
  <c r="BSC9" i="7"/>
  <c r="BSE9" i="7"/>
  <c r="BSG9" i="7"/>
  <c r="BSI9" i="7"/>
  <c r="BSK9" i="7"/>
  <c r="BSM9" i="7"/>
  <c r="BSO9" i="7"/>
  <c r="BSQ9" i="7"/>
  <c r="BSS9" i="7"/>
  <c r="BSU9" i="7"/>
  <c r="BSW9" i="7"/>
  <c r="BSY9" i="7"/>
  <c r="BTA9" i="7"/>
  <c r="BTC9" i="7"/>
  <c r="BTE9" i="7"/>
  <c r="BTG9" i="7"/>
  <c r="BTI9" i="7"/>
  <c r="BTK9" i="7"/>
  <c r="BTM9" i="7"/>
  <c r="BTO9" i="7"/>
  <c r="BTQ9" i="7"/>
  <c r="BTS9" i="7"/>
  <c r="BTU9" i="7"/>
  <c r="BTW9" i="7"/>
  <c r="BTY9" i="7"/>
  <c r="BUA9" i="7"/>
  <c r="BUC9" i="7"/>
  <c r="BUE9" i="7"/>
  <c r="BUG9" i="7"/>
  <c r="BUI9" i="7"/>
  <c r="BUK9" i="7"/>
  <c r="BUM9" i="7"/>
  <c r="BUO9" i="7"/>
  <c r="BUQ9" i="7"/>
  <c r="BUS9" i="7"/>
  <c r="BUU9" i="7"/>
  <c r="BUW9" i="7"/>
  <c r="BUY9" i="7"/>
  <c r="BVA9" i="7"/>
  <c r="BVC9" i="7"/>
  <c r="BVE9" i="7"/>
  <c r="BVG9" i="7"/>
  <c r="BVI9" i="7"/>
  <c r="BVK9" i="7"/>
  <c r="BVM9" i="7"/>
  <c r="BVO9" i="7"/>
  <c r="BVQ9" i="7"/>
  <c r="BVS9" i="7"/>
  <c r="BVU9" i="7"/>
  <c r="BVW9" i="7"/>
  <c r="BVY9" i="7"/>
  <c r="BWA9" i="7"/>
  <c r="BWC9" i="7"/>
  <c r="BWE9" i="7"/>
  <c r="BWG9" i="7"/>
  <c r="BWI9" i="7"/>
  <c r="BWK9" i="7"/>
  <c r="BWM9" i="7"/>
  <c r="BWO9" i="7"/>
  <c r="BWQ9" i="7"/>
  <c r="BWS9" i="7"/>
  <c r="BWU9" i="7"/>
  <c r="BWW9" i="7"/>
  <c r="BWY9" i="7"/>
  <c r="BXA9" i="7"/>
  <c r="BXC9" i="7"/>
  <c r="BXE9" i="7"/>
  <c r="BXG9" i="7"/>
  <c r="BXI9" i="7"/>
  <c r="BXK9" i="7"/>
  <c r="BXM9" i="7"/>
  <c r="BXO9" i="7"/>
  <c r="BXQ9" i="7"/>
  <c r="BXS9" i="7"/>
  <c r="BXU9" i="7"/>
  <c r="BXW9" i="7"/>
  <c r="BXY9" i="7"/>
  <c r="BYA9" i="7"/>
  <c r="BYC9" i="7"/>
  <c r="BYE9" i="7"/>
  <c r="BYG9" i="7"/>
  <c r="BYI9" i="7"/>
  <c r="BYK9" i="7"/>
  <c r="BYM9" i="7"/>
  <c r="BYO9" i="7"/>
  <c r="BYQ9" i="7"/>
  <c r="BYS9" i="7"/>
  <c r="BYU9" i="7"/>
  <c r="BYW9" i="7"/>
  <c r="BYY9" i="7"/>
  <c r="BZA9" i="7"/>
  <c r="BZC9" i="7"/>
  <c r="BZE9" i="7"/>
  <c r="BZG9" i="7"/>
  <c r="BZI9" i="7"/>
  <c r="BZK9" i="7"/>
  <c r="BZM9" i="7"/>
  <c r="BZO9" i="7"/>
  <c r="BZQ9" i="7"/>
  <c r="BZS9" i="7"/>
  <c r="BZU9" i="7"/>
  <c r="BZW9" i="7"/>
  <c r="BZY9" i="7"/>
  <c r="CAA9" i="7"/>
  <c r="CAC9" i="7"/>
  <c r="CAE9" i="7"/>
  <c r="CAG9" i="7"/>
  <c r="CAI9" i="7"/>
  <c r="CAK9" i="7"/>
  <c r="CAM9" i="7"/>
  <c r="CAO9" i="7"/>
  <c r="CAQ9" i="7"/>
  <c r="CAS9" i="7"/>
  <c r="CAU9" i="7"/>
  <c r="CAW9" i="7"/>
  <c r="CAY9" i="7"/>
  <c r="CBA9" i="7"/>
  <c r="CBC9" i="7"/>
  <c r="CBE9" i="7"/>
  <c r="CBG9" i="7"/>
  <c r="CBI9" i="7"/>
  <c r="CBK9" i="7"/>
  <c r="CBM9" i="7"/>
  <c r="CBO9" i="7"/>
  <c r="CBQ9" i="7"/>
  <c r="CBS9" i="7"/>
  <c r="CBU9" i="7"/>
  <c r="CBW9" i="7"/>
  <c r="CBY9" i="7"/>
  <c r="CCA9" i="7"/>
  <c r="CCC9" i="7"/>
  <c r="CCE9" i="7"/>
  <c r="CCG9" i="7"/>
  <c r="CCI9" i="7"/>
  <c r="CCK9" i="7"/>
  <c r="CCM9" i="7"/>
  <c r="CCO9" i="7"/>
  <c r="CCQ9" i="7"/>
  <c r="CCS9" i="7"/>
  <c r="CCU9" i="7"/>
  <c r="CCW9" i="7"/>
  <c r="CCY9" i="7"/>
  <c r="CDA9" i="7"/>
  <c r="CDC9" i="7"/>
  <c r="CDE9" i="7"/>
  <c r="CDG9" i="7"/>
  <c r="CDI9" i="7"/>
  <c r="CDK9" i="7"/>
  <c r="CDM9" i="7"/>
  <c r="CDO9" i="7"/>
  <c r="CDQ9" i="7"/>
  <c r="CDS9" i="7"/>
  <c r="CDU9" i="7"/>
  <c r="CDW9" i="7"/>
  <c r="CDY9" i="7"/>
  <c r="CEA9" i="7"/>
  <c r="CEC9" i="7"/>
  <c r="CEE9" i="7"/>
  <c r="CEG9" i="7"/>
  <c r="CEI9" i="7"/>
  <c r="CEK9" i="7"/>
  <c r="CEM9" i="7"/>
  <c r="CEO9" i="7"/>
  <c r="CEQ9" i="7"/>
  <c r="CES9" i="7"/>
  <c r="CEU9" i="7"/>
  <c r="CEW9" i="7"/>
  <c r="CEY9" i="7"/>
  <c r="CFA9" i="7"/>
  <c r="CFC9" i="7"/>
  <c r="CFE9" i="7"/>
  <c r="CFG9" i="7"/>
  <c r="CFI9" i="7"/>
  <c r="CFK9" i="7"/>
  <c r="CFM9" i="7"/>
  <c r="CFO9" i="7"/>
  <c r="CFQ9" i="7"/>
  <c r="CFS9" i="7"/>
  <c r="CFU9" i="7"/>
  <c r="CFW9" i="7"/>
  <c r="CFY9" i="7"/>
  <c r="CGA9" i="7"/>
  <c r="CGC9" i="7"/>
  <c r="CGE9" i="7"/>
  <c r="CGG9" i="7"/>
  <c r="CGI9" i="7"/>
  <c r="CGK9" i="7"/>
  <c r="CGM9" i="7"/>
  <c r="CGO9" i="7"/>
  <c r="CGQ9" i="7"/>
  <c r="CGS9" i="7"/>
  <c r="CGU9" i="7"/>
  <c r="CGW9" i="7"/>
  <c r="CGY9" i="7"/>
  <c r="CHA9" i="7"/>
  <c r="CHC9" i="7"/>
  <c r="CHE9" i="7"/>
  <c r="CHG9" i="7"/>
  <c r="CHI9" i="7"/>
  <c r="CHK9" i="7"/>
  <c r="CHM9" i="7"/>
  <c r="CHO9" i="7"/>
  <c r="CHQ9" i="7"/>
  <c r="CHS9" i="7"/>
  <c r="CHU9" i="7"/>
  <c r="CHW9" i="7"/>
  <c r="CHY9" i="7"/>
  <c r="CIA9" i="7"/>
  <c r="CIC9" i="7"/>
  <c r="CIE9" i="7"/>
  <c r="CIG9" i="7"/>
  <c r="CII9" i="7"/>
  <c r="CIK9" i="7"/>
  <c r="CIM9" i="7"/>
  <c r="CIO9" i="7"/>
  <c r="CIQ9" i="7"/>
  <c r="CIS9" i="7"/>
  <c r="CIU9" i="7"/>
  <c r="CIW9" i="7"/>
  <c r="CIY9" i="7"/>
  <c r="CJA9" i="7"/>
  <c r="CJC9" i="7"/>
  <c r="CJE9" i="7"/>
  <c r="CJG9" i="7"/>
  <c r="CJI9" i="7"/>
  <c r="CJK9" i="7"/>
  <c r="CJM9" i="7"/>
  <c r="CJO9" i="7"/>
  <c r="CJQ9" i="7"/>
  <c r="CJS9" i="7"/>
  <c r="CJU9" i="7"/>
  <c r="CJW9" i="7"/>
  <c r="CJY9" i="7"/>
  <c r="CKA9" i="7"/>
  <c r="CKC9" i="7"/>
  <c r="CKE9" i="7"/>
  <c r="CKG9" i="7"/>
  <c r="CKI9" i="7"/>
  <c r="CKK9" i="7"/>
  <c r="CKM9" i="7"/>
  <c r="CKO9" i="7"/>
  <c r="CKQ9" i="7"/>
  <c r="CKS9" i="7"/>
  <c r="CKU9" i="7"/>
  <c r="CKW9" i="7"/>
  <c r="CKY9" i="7"/>
  <c r="CLA9" i="7"/>
  <c r="CLC9" i="7"/>
  <c r="CLE9" i="7"/>
  <c r="CLG9" i="7"/>
  <c r="CLI9" i="7"/>
  <c r="CLK9" i="7"/>
  <c r="CLM9" i="7"/>
  <c r="CLO9" i="7"/>
  <c r="CLQ9" i="7"/>
  <c r="CLS9" i="7"/>
  <c r="CLU9" i="7"/>
  <c r="CLW9" i="7"/>
  <c r="CLY9" i="7"/>
  <c r="CMA9" i="7"/>
  <c r="CMC9" i="7"/>
  <c r="CME9" i="7"/>
  <c r="CMG9" i="7"/>
  <c r="CMI9" i="7"/>
  <c r="CMK9" i="7"/>
  <c r="CMM9" i="7"/>
  <c r="CMO9" i="7"/>
  <c r="CMQ9" i="7"/>
  <c r="CMS9" i="7"/>
  <c r="CMU9" i="7"/>
  <c r="CMW9" i="7"/>
  <c r="CMY9" i="7"/>
  <c r="CNA9" i="7"/>
  <c r="CNC9" i="7"/>
  <c r="CNE9" i="7"/>
  <c r="CNG9" i="7"/>
  <c r="CNI9" i="7"/>
  <c r="CNK9" i="7"/>
  <c r="CNM9" i="7"/>
  <c r="CNO9" i="7"/>
  <c r="CNQ9" i="7"/>
  <c r="CNS9" i="7"/>
  <c r="CNU9" i="7"/>
  <c r="CNW9" i="7"/>
  <c r="CNY9" i="7"/>
  <c r="COA9" i="7"/>
  <c r="COC9" i="7"/>
  <c r="COE9" i="7"/>
  <c r="COG9" i="7"/>
  <c r="COI9" i="7"/>
  <c r="COK9" i="7"/>
  <c r="COM9" i="7"/>
  <c r="COO9" i="7"/>
  <c r="COQ9" i="7"/>
  <c r="COS9" i="7"/>
  <c r="COU9" i="7"/>
  <c r="COW9" i="7"/>
  <c r="COY9" i="7"/>
  <c r="CPA9" i="7"/>
  <c r="CPC9" i="7"/>
  <c r="CPE9" i="7"/>
  <c r="CPG9" i="7"/>
  <c r="CPI9" i="7"/>
  <c r="CPK9" i="7"/>
  <c r="CPM9" i="7"/>
  <c r="CPO9" i="7"/>
  <c r="CPQ9" i="7"/>
  <c r="CPS9" i="7"/>
  <c r="CPU9" i="7"/>
  <c r="CPW9" i="7"/>
  <c r="CPY9" i="7"/>
  <c r="CQA9" i="7"/>
  <c r="CQC9" i="7"/>
  <c r="CQE9" i="7"/>
  <c r="CQG9" i="7"/>
  <c r="CQI9" i="7"/>
  <c r="CQK9" i="7"/>
  <c r="CQM9" i="7"/>
  <c r="CQO9" i="7"/>
  <c r="CQQ9" i="7"/>
  <c r="CQS9" i="7"/>
  <c r="CQU9" i="7"/>
  <c r="CQW9" i="7"/>
  <c r="CQY9" i="7"/>
  <c r="CRA9" i="7"/>
  <c r="CRC9" i="7"/>
  <c r="CRE9" i="7"/>
  <c r="CRG9" i="7"/>
  <c r="CRI9" i="7"/>
  <c r="CRK9" i="7"/>
  <c r="CRM9" i="7"/>
  <c r="CRO9" i="7"/>
  <c r="CRQ9" i="7"/>
  <c r="CRS9" i="7"/>
  <c r="CRU9" i="7"/>
  <c r="CRW9" i="7"/>
  <c r="CRY9" i="7"/>
  <c r="CSA9" i="7"/>
  <c r="CSC9" i="7"/>
  <c r="CSE9" i="7"/>
  <c r="CSG9" i="7"/>
  <c r="CSI9" i="7"/>
  <c r="CSK9" i="7"/>
  <c r="CSM9" i="7"/>
  <c r="CSO9" i="7"/>
  <c r="CSQ9" i="7"/>
  <c r="CSS9" i="7"/>
  <c r="CSU9" i="7"/>
  <c r="CSW9" i="7"/>
  <c r="CSY9" i="7"/>
  <c r="CTA9" i="7"/>
  <c r="CTC9" i="7"/>
  <c r="CTE9" i="7"/>
  <c r="CTG9" i="7"/>
  <c r="CTI9" i="7"/>
  <c r="CTK9" i="7"/>
  <c r="CTM9" i="7"/>
  <c r="CTO9" i="7"/>
  <c r="CTQ9" i="7"/>
  <c r="CTS9" i="7"/>
  <c r="CTU9" i="7"/>
  <c r="CTW9" i="7"/>
  <c r="CTY9" i="7"/>
  <c r="CUA9" i="7"/>
  <c r="CUC9" i="7"/>
  <c r="CUE9" i="7"/>
  <c r="CUG9" i="7"/>
  <c r="CUI9" i="7"/>
  <c r="CUK9" i="7"/>
  <c r="CUM9" i="7"/>
  <c r="CUO9" i="7"/>
  <c r="CUQ9" i="7"/>
  <c r="CUS9" i="7"/>
  <c r="CUU9" i="7"/>
  <c r="CUW9" i="7"/>
  <c r="CUY9" i="7"/>
  <c r="CVA9" i="7"/>
  <c r="CVC9" i="7"/>
  <c r="CVE9" i="7"/>
  <c r="CVG9" i="7"/>
  <c r="CVI9" i="7"/>
  <c r="CVK9" i="7"/>
  <c r="CVM9" i="7"/>
  <c r="CVO9" i="7"/>
  <c r="CVQ9" i="7"/>
  <c r="CVS9" i="7"/>
  <c r="CVU9" i="7"/>
  <c r="CVW9" i="7"/>
  <c r="CVY9" i="7"/>
  <c r="CWA9" i="7"/>
  <c r="CWC9" i="7"/>
  <c r="CWE9" i="7"/>
  <c r="CWG9" i="7"/>
  <c r="CWI9" i="7"/>
  <c r="CWK9" i="7"/>
  <c r="CWM9" i="7"/>
  <c r="CWO9" i="7"/>
  <c r="CWQ9" i="7"/>
  <c r="CWS9" i="7"/>
  <c r="CWU9" i="7"/>
  <c r="CWW9" i="7"/>
  <c r="CWY9" i="7"/>
  <c r="CXA9" i="7"/>
  <c r="CXC9" i="7"/>
  <c r="CXE9" i="7"/>
  <c r="CXG9" i="7"/>
  <c r="CXI9" i="7"/>
  <c r="CXK9" i="7"/>
  <c r="CXM9" i="7"/>
  <c r="CXO9" i="7"/>
  <c r="CXQ9" i="7"/>
  <c r="CXS9" i="7"/>
  <c r="CXU9" i="7"/>
  <c r="CXW9" i="7"/>
  <c r="CXY9" i="7"/>
  <c r="CYA9" i="7"/>
  <c r="CYC9" i="7"/>
  <c r="CYE9" i="7"/>
  <c r="CYG9" i="7"/>
  <c r="CYI9" i="7"/>
  <c r="CYK9" i="7"/>
  <c r="CYM9" i="7"/>
  <c r="CYO9" i="7"/>
  <c r="CYQ9" i="7"/>
  <c r="CYS9" i="7"/>
  <c r="CYU9" i="7"/>
  <c r="CYW9" i="7"/>
  <c r="CYY9" i="7"/>
  <c r="CZA9" i="7"/>
  <c r="CZC9" i="7"/>
  <c r="CZE9" i="7"/>
  <c r="CZG9" i="7"/>
  <c r="CZI9" i="7"/>
  <c r="CZK9" i="7"/>
  <c r="CZM9" i="7"/>
  <c r="CZO9" i="7"/>
  <c r="CZQ9" i="7"/>
  <c r="CZS9" i="7"/>
  <c r="CZU9" i="7"/>
  <c r="CZW9" i="7"/>
  <c r="CZY9" i="7"/>
  <c r="DAA9" i="7"/>
  <c r="DAC9" i="7"/>
  <c r="DAE9" i="7"/>
  <c r="DAG9" i="7"/>
  <c r="DAI9" i="7"/>
  <c r="DAK9" i="7"/>
  <c r="DAM9" i="7"/>
  <c r="DAO9" i="7"/>
  <c r="DAQ9" i="7"/>
  <c r="DAS9" i="7"/>
  <c r="DAU9" i="7"/>
  <c r="DAW9" i="7"/>
  <c r="DAY9" i="7"/>
  <c r="DBA9" i="7"/>
  <c r="DBC9" i="7"/>
  <c r="DBE9" i="7"/>
  <c r="DBG9" i="7"/>
  <c r="DBI9" i="7"/>
  <c r="DBK9" i="7"/>
  <c r="DBM9" i="7"/>
  <c r="DBO9" i="7"/>
  <c r="DBQ9" i="7"/>
  <c r="DBS9" i="7"/>
  <c r="DBU9" i="7"/>
  <c r="DBW9" i="7"/>
  <c r="DBY9" i="7"/>
  <c r="DCA9" i="7"/>
  <c r="DCC9" i="7"/>
  <c r="DCE9" i="7"/>
  <c r="DCG9" i="7"/>
  <c r="DCI9" i="7"/>
  <c r="DCK9" i="7"/>
  <c r="DCM9" i="7"/>
  <c r="DCO9" i="7"/>
  <c r="DCQ9" i="7"/>
  <c r="DCS9" i="7"/>
  <c r="DCU9" i="7"/>
  <c r="DCW9" i="7"/>
  <c r="DCY9" i="7"/>
  <c r="DDA9" i="7"/>
  <c r="DDC9" i="7"/>
  <c r="DDE9" i="7"/>
  <c r="DDG9" i="7"/>
  <c r="DDI9" i="7"/>
  <c r="DDK9" i="7"/>
  <c r="DDM9" i="7"/>
  <c r="DDO9" i="7"/>
  <c r="DDQ9" i="7"/>
  <c r="DDS9" i="7"/>
  <c r="DDU9" i="7"/>
  <c r="DDW9" i="7"/>
  <c r="DDY9" i="7"/>
  <c r="DEA9" i="7"/>
  <c r="DEC9" i="7"/>
  <c r="DEE9" i="7"/>
  <c r="DEG9" i="7"/>
  <c r="DEI9" i="7"/>
  <c r="DEK9" i="7"/>
  <c r="DEM9" i="7"/>
  <c r="DEO9" i="7"/>
  <c r="DEQ9" i="7"/>
  <c r="DES9" i="7"/>
  <c r="DEU9" i="7"/>
  <c r="DEW9" i="7"/>
  <c r="DEY9" i="7"/>
  <c r="DFA9" i="7"/>
  <c r="DFC9" i="7"/>
  <c r="DFE9" i="7"/>
  <c r="DFG9" i="7"/>
  <c r="DFI9" i="7"/>
  <c r="DFK9" i="7"/>
  <c r="DFM9" i="7"/>
  <c r="DFO9" i="7"/>
  <c r="DFQ9" i="7"/>
  <c r="DFS9" i="7"/>
  <c r="DFU9" i="7"/>
  <c r="DFW9" i="7"/>
  <c r="DFY9" i="7"/>
  <c r="DGA9" i="7"/>
  <c r="DGC9" i="7"/>
  <c r="DGE9" i="7"/>
  <c r="DGG9" i="7"/>
  <c r="DGI9" i="7"/>
  <c r="DGK9" i="7"/>
  <c r="DGM9" i="7"/>
  <c r="DGO9" i="7"/>
  <c r="DGQ9" i="7"/>
  <c r="DGS9" i="7"/>
  <c r="DGU9" i="7"/>
  <c r="DGW9" i="7"/>
  <c r="DGY9" i="7"/>
  <c r="DHA9" i="7"/>
  <c r="DHC9" i="7"/>
  <c r="DHE9" i="7"/>
  <c r="DHG9" i="7"/>
  <c r="DHI9" i="7"/>
  <c r="DHK9" i="7"/>
  <c r="DHM9" i="7"/>
  <c r="DHO9" i="7"/>
  <c r="DHQ9" i="7"/>
  <c r="DHS9" i="7"/>
  <c r="DHU9" i="7"/>
  <c r="DHW9" i="7"/>
  <c r="DHY9" i="7"/>
  <c r="DIA9" i="7"/>
  <c r="DIC9" i="7"/>
  <c r="DIE9" i="7"/>
  <c r="DIG9" i="7"/>
  <c r="DII9" i="7"/>
  <c r="DIK9" i="7"/>
  <c r="DIM9" i="7"/>
  <c r="DIO9" i="7"/>
  <c r="DIQ9" i="7"/>
  <c r="DIS9" i="7"/>
  <c r="DIU9" i="7"/>
  <c r="DIW9" i="7"/>
  <c r="DIY9" i="7"/>
  <c r="DJA9" i="7"/>
  <c r="DJC9" i="7"/>
  <c r="DJE9" i="7"/>
  <c r="DJG9" i="7"/>
  <c r="DJI9" i="7"/>
  <c r="DJK9" i="7"/>
  <c r="DJM9" i="7"/>
  <c r="DJO9" i="7"/>
  <c r="DJQ9" i="7"/>
  <c r="DJS9" i="7"/>
  <c r="DJU9" i="7"/>
  <c r="DJW9" i="7"/>
  <c r="DJY9" i="7"/>
  <c r="DKA9" i="7"/>
  <c r="DKC9" i="7"/>
  <c r="DKE9" i="7"/>
  <c r="DKG9" i="7"/>
  <c r="DKI9" i="7"/>
  <c r="DKK9" i="7"/>
  <c r="DKM9" i="7"/>
  <c r="DKO9" i="7"/>
  <c r="DKQ9" i="7"/>
  <c r="DKS9" i="7"/>
  <c r="DKU9" i="7"/>
  <c r="DKW9" i="7"/>
  <c r="DKY9" i="7"/>
  <c r="DLA9" i="7"/>
  <c r="DLC9" i="7"/>
  <c r="DLE9" i="7"/>
  <c r="DLG9" i="7"/>
  <c r="DLI9" i="7"/>
  <c r="DLK9" i="7"/>
  <c r="DLM9" i="7"/>
  <c r="DLO9" i="7"/>
  <c r="DLQ9" i="7"/>
  <c r="DLS9" i="7"/>
  <c r="DLU9" i="7"/>
  <c r="DLW9" i="7"/>
  <c r="DLY9" i="7"/>
  <c r="DMA9" i="7"/>
  <c r="DMC9" i="7"/>
  <c r="DME9" i="7"/>
  <c r="DMG9" i="7"/>
  <c r="DMI9" i="7"/>
  <c r="DMK9" i="7"/>
  <c r="DMM9" i="7"/>
  <c r="DMO9" i="7"/>
  <c r="DMQ9" i="7"/>
  <c r="DMS9" i="7"/>
  <c r="DMU9" i="7"/>
  <c r="DMW9" i="7"/>
  <c r="DMY9" i="7"/>
  <c r="DNA9" i="7"/>
  <c r="DNC9" i="7"/>
  <c r="DNE9" i="7"/>
  <c r="DNG9" i="7"/>
  <c r="DNI9" i="7"/>
  <c r="DNK9" i="7"/>
  <c r="DNM9" i="7"/>
  <c r="DNO9" i="7"/>
  <c r="DNQ9" i="7"/>
  <c r="DNS9" i="7"/>
  <c r="DNU9" i="7"/>
  <c r="DNW9" i="7"/>
  <c r="DNY9" i="7"/>
  <c r="DOA9" i="7"/>
  <c r="DOC9" i="7"/>
  <c r="DOE9" i="7"/>
  <c r="DOG9" i="7"/>
  <c r="DOI9" i="7"/>
  <c r="DOK9" i="7"/>
  <c r="DOM9" i="7"/>
  <c r="DOO9" i="7"/>
  <c r="DOQ9" i="7"/>
  <c r="DOS9" i="7"/>
  <c r="DOU9" i="7"/>
  <c r="DOW9" i="7"/>
  <c r="DOY9" i="7"/>
  <c r="DPA9" i="7"/>
  <c r="DPC9" i="7"/>
  <c r="DPE9" i="7"/>
  <c r="DPG9" i="7"/>
  <c r="DPI9" i="7"/>
  <c r="DPK9" i="7"/>
  <c r="DPM9" i="7"/>
  <c r="DPO9" i="7"/>
  <c r="DPQ9" i="7"/>
  <c r="DPS9" i="7"/>
  <c r="DPU9" i="7"/>
  <c r="DPW9" i="7"/>
  <c r="DPY9" i="7"/>
  <c r="DQA9" i="7"/>
  <c r="DQC9" i="7"/>
  <c r="DQE9" i="7"/>
  <c r="DQG9" i="7"/>
  <c r="DQI9" i="7"/>
  <c r="DQK9" i="7"/>
  <c r="DQM9" i="7"/>
  <c r="DQO9" i="7"/>
  <c r="DQQ9" i="7"/>
  <c r="DQS9" i="7"/>
  <c r="DQU9" i="7"/>
  <c r="DQW9" i="7"/>
  <c r="DQY9" i="7"/>
  <c r="DRA9" i="7"/>
  <c r="DRC9" i="7"/>
  <c r="DRE9" i="7"/>
  <c r="DRG9" i="7"/>
  <c r="DRI9" i="7"/>
  <c r="DRK9" i="7"/>
  <c r="DRM9" i="7"/>
  <c r="DRO9" i="7"/>
  <c r="DRQ9" i="7"/>
  <c r="DRS9" i="7"/>
  <c r="DRU9" i="7"/>
  <c r="DRW9" i="7"/>
  <c r="DRY9" i="7"/>
  <c r="DSA9" i="7"/>
  <c r="DSC9" i="7"/>
  <c r="DSE9" i="7"/>
  <c r="DSG9" i="7"/>
  <c r="DSI9" i="7"/>
  <c r="DSK9" i="7"/>
  <c r="DSM9" i="7"/>
  <c r="DSO9" i="7"/>
  <c r="DSQ9" i="7"/>
  <c r="DSS9" i="7"/>
  <c r="DSU9" i="7"/>
  <c r="DSW9" i="7"/>
  <c r="DSY9" i="7"/>
  <c r="DTA9" i="7"/>
  <c r="DTC9" i="7"/>
  <c r="DTE9" i="7"/>
  <c r="DTG9" i="7"/>
  <c r="DTI9" i="7"/>
  <c r="DTK9" i="7"/>
  <c r="DTM9" i="7"/>
  <c r="DTO9" i="7"/>
  <c r="DTQ9" i="7"/>
  <c r="DTS9" i="7"/>
  <c r="DTU9" i="7"/>
  <c r="DTW9" i="7"/>
  <c r="DTY9" i="7"/>
  <c r="DUA9" i="7"/>
  <c r="DUC9" i="7"/>
  <c r="DUE9" i="7"/>
  <c r="DUG9" i="7"/>
  <c r="DUI9" i="7"/>
  <c r="DUK9" i="7"/>
  <c r="DUM9" i="7"/>
  <c r="DUO9" i="7"/>
  <c r="DUQ9" i="7"/>
  <c r="DUS9" i="7"/>
  <c r="DUU9" i="7"/>
  <c r="DUW9" i="7"/>
  <c r="DUY9" i="7"/>
  <c r="DVA9" i="7"/>
  <c r="DVC9" i="7"/>
  <c r="DVE9" i="7"/>
  <c r="DVG9" i="7"/>
  <c r="DVI9" i="7"/>
  <c r="DVK9" i="7"/>
  <c r="DVM9" i="7"/>
  <c r="DVO9" i="7"/>
  <c r="DVQ9" i="7"/>
  <c r="DVS9" i="7"/>
  <c r="DVU9" i="7"/>
  <c r="DVW9" i="7"/>
  <c r="DVY9" i="7"/>
  <c r="DWA9" i="7"/>
  <c r="DWC9" i="7"/>
  <c r="DWE9" i="7"/>
  <c r="DWG9" i="7"/>
  <c r="DWI9" i="7"/>
  <c r="DWK9" i="7"/>
  <c r="DWM9" i="7"/>
  <c r="DWO9" i="7"/>
  <c r="DWQ9" i="7"/>
  <c r="DWS9" i="7"/>
  <c r="DWU9" i="7"/>
  <c r="DWW9" i="7"/>
  <c r="DWY9" i="7"/>
  <c r="DXA9" i="7"/>
  <c r="DXC9" i="7"/>
  <c r="DXE9" i="7"/>
  <c r="DXG9" i="7"/>
  <c r="DXI9" i="7"/>
  <c r="DXK9" i="7"/>
  <c r="DXM9" i="7"/>
  <c r="DXO9" i="7"/>
  <c r="DXQ9" i="7"/>
  <c r="DXS9" i="7"/>
  <c r="DXU9" i="7"/>
  <c r="DXW9" i="7"/>
  <c r="DXY9" i="7"/>
  <c r="DYA9" i="7"/>
  <c r="DYC9" i="7"/>
  <c r="DYE9" i="7"/>
  <c r="DYG9" i="7"/>
  <c r="DYI9" i="7"/>
  <c r="DYK9" i="7"/>
  <c r="DYM9" i="7"/>
  <c r="DYO9" i="7"/>
  <c r="DYQ9" i="7"/>
  <c r="DYS9" i="7"/>
  <c r="DYU9" i="7"/>
  <c r="DYW9" i="7"/>
  <c r="DYY9" i="7"/>
  <c r="DZA9" i="7"/>
  <c r="DZC9" i="7"/>
  <c r="DZE9" i="7"/>
  <c r="DZG9" i="7"/>
  <c r="DZI9" i="7"/>
  <c r="DZK9" i="7"/>
  <c r="DZM9" i="7"/>
  <c r="DZO9" i="7"/>
  <c r="DZQ9" i="7"/>
  <c r="DZS9" i="7"/>
  <c r="DZU9" i="7"/>
  <c r="DZW9" i="7"/>
  <c r="DZY9" i="7"/>
  <c r="EAA9" i="7"/>
  <c r="EAC9" i="7"/>
  <c r="EAE9" i="7"/>
  <c r="EAG9" i="7"/>
  <c r="EAI9" i="7"/>
  <c r="EAK9" i="7"/>
  <c r="EAM9" i="7"/>
  <c r="EAO9" i="7"/>
  <c r="EAQ9" i="7"/>
  <c r="EAS9" i="7"/>
  <c r="EAU9" i="7"/>
  <c r="EAW9" i="7"/>
  <c r="EAY9" i="7"/>
  <c r="EBA9" i="7"/>
  <c r="EBC9" i="7"/>
  <c r="EBE9" i="7"/>
  <c r="EBG9" i="7"/>
  <c r="EBI9" i="7"/>
  <c r="EBK9" i="7"/>
  <c r="EBM9" i="7"/>
  <c r="EBO9" i="7"/>
  <c r="EBQ9" i="7"/>
  <c r="EBS9" i="7"/>
  <c r="EBU9" i="7"/>
  <c r="EBW9" i="7"/>
  <c r="EBY9" i="7"/>
  <c r="ECA9" i="7"/>
  <c r="ECC9" i="7"/>
  <c r="ECE9" i="7"/>
  <c r="ECG9" i="7"/>
  <c r="ECI9" i="7"/>
  <c r="ECK9" i="7"/>
  <c r="ECM9" i="7"/>
  <c r="ECO9" i="7"/>
  <c r="ECQ9" i="7"/>
  <c r="ECS9" i="7"/>
  <c r="ECU9" i="7"/>
  <c r="ECW9" i="7"/>
  <c r="ECY9" i="7"/>
  <c r="EDA9" i="7"/>
  <c r="EDC9" i="7"/>
  <c r="EDE9" i="7"/>
  <c r="EDG9" i="7"/>
  <c r="EDI9" i="7"/>
  <c r="EDK9" i="7"/>
  <c r="EDM9" i="7"/>
  <c r="EDO9" i="7"/>
  <c r="EDQ9" i="7"/>
  <c r="EDS9" i="7"/>
  <c r="EDU9" i="7"/>
  <c r="EDW9" i="7"/>
  <c r="EDY9" i="7"/>
  <c r="EEA9" i="7"/>
  <c r="EEC9" i="7"/>
  <c r="EEE9" i="7"/>
  <c r="EEG9" i="7"/>
  <c r="EEI9" i="7"/>
  <c r="EEK9" i="7"/>
  <c r="EEM9" i="7"/>
  <c r="EEO9" i="7"/>
  <c r="EEQ9" i="7"/>
  <c r="EES9" i="7"/>
  <c r="EEU9" i="7"/>
  <c r="EEW9" i="7"/>
  <c r="EEY9" i="7"/>
  <c r="EFA9" i="7"/>
  <c r="EFC9" i="7"/>
  <c r="EFE9" i="7"/>
  <c r="EFG9" i="7"/>
  <c r="EFI9" i="7"/>
  <c r="EFK9" i="7"/>
  <c r="EFM9" i="7"/>
  <c r="EFO9" i="7"/>
  <c r="EFQ9" i="7"/>
  <c r="EFS9" i="7"/>
  <c r="EFU9" i="7"/>
  <c r="EFW9" i="7"/>
  <c r="EFY9" i="7"/>
  <c r="EGA9" i="7"/>
  <c r="EGC9" i="7"/>
  <c r="EGE9" i="7"/>
  <c r="EGG9" i="7"/>
  <c r="EGI9" i="7"/>
  <c r="EGK9" i="7"/>
  <c r="EGM9" i="7"/>
  <c r="EGO9" i="7"/>
  <c r="EGQ9" i="7"/>
  <c r="EGS9" i="7"/>
  <c r="EGU9" i="7"/>
  <c r="EGW9" i="7"/>
  <c r="EGY9" i="7"/>
  <c r="EHA9" i="7"/>
  <c r="EHC9" i="7"/>
  <c r="EHE9" i="7"/>
  <c r="EHG9" i="7"/>
  <c r="EHI9" i="7"/>
  <c r="EHK9" i="7"/>
  <c r="EHM9" i="7"/>
  <c r="EHO9" i="7"/>
  <c r="EHQ9" i="7"/>
  <c r="EHS9" i="7"/>
  <c r="EHU9" i="7"/>
  <c r="EHW9" i="7"/>
  <c r="EHY9" i="7"/>
  <c r="EIA9" i="7"/>
  <c r="EIC9" i="7"/>
  <c r="EIE9" i="7"/>
  <c r="EIG9" i="7"/>
  <c r="EII9" i="7"/>
  <c r="EIK9" i="7"/>
  <c r="EIM9" i="7"/>
  <c r="EIO9" i="7"/>
  <c r="EIQ9" i="7"/>
  <c r="EIS9" i="7"/>
  <c r="EIU9" i="7"/>
  <c r="EIW9" i="7"/>
  <c r="EIY9" i="7"/>
  <c r="EJA9" i="7"/>
  <c r="EJC9" i="7"/>
  <c r="EJE9" i="7"/>
  <c r="EJG9" i="7"/>
  <c r="EJI9" i="7"/>
  <c r="EJK9" i="7"/>
  <c r="EJM9" i="7"/>
  <c r="EJO9" i="7"/>
  <c r="EJQ9" i="7"/>
  <c r="EJS9" i="7"/>
  <c r="EJU9" i="7"/>
  <c r="EJW9" i="7"/>
  <c r="EJY9" i="7"/>
  <c r="EKA9" i="7"/>
  <c r="EKC9" i="7"/>
  <c r="EKE9" i="7"/>
  <c r="EKG9" i="7"/>
  <c r="EKI9" i="7"/>
  <c r="EKK9" i="7"/>
  <c r="EKM9" i="7"/>
  <c r="EKO9" i="7"/>
  <c r="EKQ9" i="7"/>
  <c r="EKS9" i="7"/>
  <c r="EKU9" i="7"/>
  <c r="EKW9" i="7"/>
  <c r="EKY9" i="7"/>
  <c r="ELA9" i="7"/>
  <c r="ELC9" i="7"/>
  <c r="ELE9" i="7"/>
  <c r="ELG9" i="7"/>
  <c r="ELI9" i="7"/>
  <c r="ELK9" i="7"/>
  <c r="ELM9" i="7"/>
  <c r="ELO9" i="7"/>
  <c r="ELQ9" i="7"/>
  <c r="ELS9" i="7"/>
  <c r="ELU9" i="7"/>
  <c r="ELW9" i="7"/>
  <c r="ELY9" i="7"/>
  <c r="EMA9" i="7"/>
  <c r="EMC9" i="7"/>
  <c r="EME9" i="7"/>
  <c r="EMG9" i="7"/>
  <c r="EMI9" i="7"/>
  <c r="EMK9" i="7"/>
  <c r="EMM9" i="7"/>
  <c r="EMO9" i="7"/>
  <c r="EMQ9" i="7"/>
  <c r="EMS9" i="7"/>
  <c r="EMU9" i="7"/>
  <c r="EMW9" i="7"/>
  <c r="EMY9" i="7"/>
  <c r="ENA9" i="7"/>
  <c r="ENC9" i="7"/>
  <c r="ENE9" i="7"/>
  <c r="ENG9" i="7"/>
  <c r="ENI9" i="7"/>
  <c r="ENK9" i="7"/>
  <c r="ENM9" i="7"/>
  <c r="ENO9" i="7"/>
  <c r="ENQ9" i="7"/>
  <c r="ENS9" i="7"/>
  <c r="ENU9" i="7"/>
  <c r="ENW9" i="7"/>
  <c r="ENY9" i="7"/>
  <c r="EOA9" i="7"/>
  <c r="EOC9" i="7"/>
  <c r="EOE9" i="7"/>
  <c r="EOG9" i="7"/>
  <c r="EOI9" i="7"/>
  <c r="EOK9" i="7"/>
  <c r="EOM9" i="7"/>
  <c r="EOO9" i="7"/>
  <c r="EOQ9" i="7"/>
  <c r="EOS9" i="7"/>
  <c r="EOU9" i="7"/>
  <c r="EOW9" i="7"/>
  <c r="EOY9" i="7"/>
  <c r="EPA9" i="7"/>
  <c r="EPC9" i="7"/>
  <c r="EPE9" i="7"/>
  <c r="EPG9" i="7"/>
  <c r="EPI9" i="7"/>
  <c r="EPK9" i="7"/>
  <c r="EPM9" i="7"/>
  <c r="EPO9" i="7"/>
  <c r="EPQ9" i="7"/>
  <c r="EPS9" i="7"/>
  <c r="EPU9" i="7"/>
  <c r="EPW9" i="7"/>
  <c r="EPY9" i="7"/>
  <c r="EQA9" i="7"/>
  <c r="EQC9" i="7"/>
  <c r="EQE9" i="7"/>
  <c r="EQG9" i="7"/>
  <c r="EQI9" i="7"/>
  <c r="EQK9" i="7"/>
  <c r="EQM9" i="7"/>
  <c r="EQO9" i="7"/>
  <c r="EQQ9" i="7"/>
  <c r="EQS9" i="7"/>
  <c r="EQU9" i="7"/>
  <c r="EQW9" i="7"/>
  <c r="EQY9" i="7"/>
  <c r="ERA9" i="7"/>
  <c r="ERC9" i="7"/>
  <c r="ERE9" i="7"/>
  <c r="ERG9" i="7"/>
  <c r="ERI9" i="7"/>
  <c r="ERK9" i="7"/>
  <c r="ERM9" i="7"/>
  <c r="ERO9" i="7"/>
  <c r="ERQ9" i="7"/>
  <c r="ERS9" i="7"/>
  <c r="ERU9" i="7"/>
  <c r="ERW9" i="7"/>
  <c r="ERY9" i="7"/>
  <c r="ESA9" i="7"/>
  <c r="ESC9" i="7"/>
  <c r="ESE9" i="7"/>
  <c r="ESG9" i="7"/>
  <c r="ESI9" i="7"/>
  <c r="ESK9" i="7"/>
  <c r="ESM9" i="7"/>
  <c r="ESO9" i="7"/>
  <c r="ESQ9" i="7"/>
  <c r="ESS9" i="7"/>
  <c r="ESU9" i="7"/>
  <c r="ESW9" i="7"/>
  <c r="ESY9" i="7"/>
  <c r="ETA9" i="7"/>
  <c r="ETC9" i="7"/>
  <c r="ETE9" i="7"/>
  <c r="ETG9" i="7"/>
  <c r="ETI9" i="7"/>
  <c r="ETK9" i="7"/>
  <c r="ETM9" i="7"/>
  <c r="ETO9" i="7"/>
  <c r="ETQ9" i="7"/>
  <c r="ETS9" i="7"/>
  <c r="ETU9" i="7"/>
  <c r="ETW9" i="7"/>
  <c r="ETY9" i="7"/>
  <c r="EUA9" i="7"/>
  <c r="EUC9" i="7"/>
  <c r="EUE9" i="7"/>
  <c r="EUG9" i="7"/>
  <c r="EUI9" i="7"/>
  <c r="EUK9" i="7"/>
  <c r="EUM9" i="7"/>
  <c r="EUO9" i="7"/>
  <c r="EUQ9" i="7"/>
  <c r="EUS9" i="7"/>
  <c r="EUU9" i="7"/>
  <c r="EUW9" i="7"/>
  <c r="EUY9" i="7"/>
  <c r="EVA9" i="7"/>
  <c r="EVC9" i="7"/>
  <c r="EVE9" i="7"/>
  <c r="EVG9" i="7"/>
  <c r="EVI9" i="7"/>
  <c r="EVK9" i="7"/>
  <c r="EVM9" i="7"/>
  <c r="EVO9" i="7"/>
  <c r="EVQ9" i="7"/>
  <c r="EVS9" i="7"/>
  <c r="EVU9" i="7"/>
  <c r="EVW9" i="7"/>
  <c r="EVY9" i="7"/>
  <c r="EWA9" i="7"/>
  <c r="EWC9" i="7"/>
  <c r="EWE9" i="7"/>
  <c r="EWG9" i="7"/>
  <c r="EWI9" i="7"/>
  <c r="EWK9" i="7"/>
  <c r="EWM9" i="7"/>
  <c r="EWO9" i="7"/>
  <c r="EWQ9" i="7"/>
  <c r="EWS9" i="7"/>
  <c r="EWU9" i="7"/>
  <c r="EWW9" i="7"/>
  <c r="EWY9" i="7"/>
  <c r="EXA9" i="7"/>
  <c r="EXC9" i="7"/>
  <c r="EXE9" i="7"/>
  <c r="EXG9" i="7"/>
  <c r="EXI9" i="7"/>
  <c r="EXK9" i="7"/>
  <c r="EXM9" i="7"/>
  <c r="EXO9" i="7"/>
  <c r="EXQ9" i="7"/>
  <c r="EXS9" i="7"/>
  <c r="EXU9" i="7"/>
  <c r="EXW9" i="7"/>
  <c r="EXY9" i="7"/>
  <c r="EYA9" i="7"/>
  <c r="EYC9" i="7"/>
  <c r="EYE9" i="7"/>
  <c r="EYG9" i="7"/>
  <c r="EYI9" i="7"/>
  <c r="EYK9" i="7"/>
  <c r="EYM9" i="7"/>
  <c r="EYO9" i="7"/>
  <c r="EYQ9" i="7"/>
  <c r="EYS9" i="7"/>
  <c r="EYU9" i="7"/>
  <c r="EYW9" i="7"/>
  <c r="EYY9" i="7"/>
  <c r="EZA9" i="7"/>
  <c r="EZC9" i="7"/>
  <c r="EZE9" i="7"/>
  <c r="EZG9" i="7"/>
  <c r="EZI9" i="7"/>
  <c r="EZK9" i="7"/>
  <c r="EZM9" i="7"/>
  <c r="EZO9" i="7"/>
  <c r="EZQ9" i="7"/>
  <c r="EZS9" i="7"/>
  <c r="EZU9" i="7"/>
  <c r="EZW9" i="7"/>
  <c r="EZY9" i="7"/>
  <c r="FAA9" i="7"/>
  <c r="FAC9" i="7"/>
  <c r="FAE9" i="7"/>
  <c r="FAG9" i="7"/>
  <c r="FAI9" i="7"/>
  <c r="FAK9" i="7"/>
  <c r="FAM9" i="7"/>
  <c r="FAO9" i="7"/>
  <c r="FAQ9" i="7"/>
  <c r="FAS9" i="7"/>
  <c r="FAU9" i="7"/>
  <c r="FAW9" i="7"/>
  <c r="FAY9" i="7"/>
  <c r="FBA9" i="7"/>
  <c r="FBC9" i="7"/>
  <c r="FBE9" i="7"/>
  <c r="FBG9" i="7"/>
  <c r="FBI9" i="7"/>
  <c r="FBK9" i="7"/>
  <c r="FBM9" i="7"/>
  <c r="FBO9" i="7"/>
  <c r="FBQ9" i="7"/>
  <c r="FBS9" i="7"/>
  <c r="FBU9" i="7"/>
  <c r="FBW9" i="7"/>
  <c r="FBY9" i="7"/>
  <c r="FCA9" i="7"/>
  <c r="FCC9" i="7"/>
  <c r="FCE9" i="7"/>
  <c r="FCG9" i="7"/>
  <c r="FCI9" i="7"/>
  <c r="FCK9" i="7"/>
  <c r="FCM9" i="7"/>
  <c r="FCO9" i="7"/>
  <c r="FCQ9" i="7"/>
  <c r="FCS9" i="7"/>
  <c r="FCU9" i="7"/>
  <c r="FCW9" i="7"/>
  <c r="FCY9" i="7"/>
  <c r="FDA9" i="7"/>
  <c r="FDC9" i="7"/>
  <c r="FDE9" i="7"/>
  <c r="FDG9" i="7"/>
  <c r="FDI9" i="7"/>
  <c r="FDK9" i="7"/>
  <c r="FDM9" i="7"/>
  <c r="FDO9" i="7"/>
  <c r="FDQ9" i="7"/>
  <c r="FDS9" i="7"/>
  <c r="FDU9" i="7"/>
  <c r="FDW9" i="7"/>
  <c r="FDY9" i="7"/>
  <c r="FEA9" i="7"/>
  <c r="FEC9" i="7"/>
  <c r="FEE9" i="7"/>
  <c r="FEG9" i="7"/>
  <c r="FEI9" i="7"/>
  <c r="FEK9" i="7"/>
  <c r="FEM9" i="7"/>
  <c r="FEO9" i="7"/>
  <c r="FEQ9" i="7"/>
  <c r="FES9" i="7"/>
  <c r="FEU9" i="7"/>
  <c r="FEW9" i="7"/>
  <c r="FEY9" i="7"/>
  <c r="FFA9" i="7"/>
  <c r="FFC9" i="7"/>
  <c r="FFE9" i="7"/>
  <c r="FFG9" i="7"/>
  <c r="FFI9" i="7"/>
  <c r="FFK9" i="7"/>
  <c r="FFM9" i="7"/>
  <c r="FFO9" i="7"/>
  <c r="FFQ9" i="7"/>
  <c r="FFS9" i="7"/>
  <c r="FFU9" i="7"/>
  <c r="FFW9" i="7"/>
  <c r="FFY9" i="7"/>
  <c r="FGA9" i="7"/>
  <c r="FGC9" i="7"/>
  <c r="FGE9" i="7"/>
  <c r="FGG9" i="7"/>
  <c r="FGI9" i="7"/>
  <c r="FGK9" i="7"/>
  <c r="FGM9" i="7"/>
  <c r="FGO9" i="7"/>
  <c r="FGQ9" i="7"/>
  <c r="FGS9" i="7"/>
  <c r="FGU9" i="7"/>
  <c r="FGW9" i="7"/>
  <c r="FGY9" i="7"/>
  <c r="FHA9" i="7"/>
  <c r="FHC9" i="7"/>
  <c r="FHE9" i="7"/>
  <c r="FHG9" i="7"/>
  <c r="FHI9" i="7"/>
  <c r="FHK9" i="7"/>
  <c r="FHM9" i="7"/>
  <c r="FHO9" i="7"/>
  <c r="FHQ9" i="7"/>
  <c r="FHS9" i="7"/>
  <c r="FHU9" i="7"/>
  <c r="FHW9" i="7"/>
  <c r="FHY9" i="7"/>
  <c r="FIA9" i="7"/>
  <c r="FIC9" i="7"/>
  <c r="FIE9" i="7"/>
  <c r="FIG9" i="7"/>
  <c r="FII9" i="7"/>
  <c r="FIK9" i="7"/>
  <c r="FIM9" i="7"/>
  <c r="FIO9" i="7"/>
  <c r="FIQ9" i="7"/>
  <c r="FIS9" i="7"/>
  <c r="FIU9" i="7"/>
  <c r="FIW9" i="7"/>
  <c r="FIY9" i="7"/>
  <c r="FJA9" i="7"/>
  <c r="FJC9" i="7"/>
  <c r="FJE9" i="7"/>
  <c r="FJG9" i="7"/>
  <c r="FJI9" i="7"/>
  <c r="FJK9" i="7"/>
  <c r="FJM9" i="7"/>
  <c r="FJO9" i="7"/>
  <c r="FJQ9" i="7"/>
  <c r="FJS9" i="7"/>
  <c r="FJU9" i="7"/>
  <c r="FJW9" i="7"/>
  <c r="FJY9" i="7"/>
  <c r="FKA9" i="7"/>
  <c r="FKC9" i="7"/>
  <c r="FKE9" i="7"/>
  <c r="FKG9" i="7"/>
  <c r="FKI9" i="7"/>
  <c r="FKK9" i="7"/>
  <c r="FKM9" i="7"/>
  <c r="FKO9" i="7"/>
  <c r="FKQ9" i="7"/>
  <c r="FKS9" i="7"/>
  <c r="FKU9" i="7"/>
  <c r="FKW9" i="7"/>
  <c r="FKY9" i="7"/>
  <c r="FLA9" i="7"/>
  <c r="FLC9" i="7"/>
  <c r="FLE9" i="7"/>
  <c r="FLG9" i="7"/>
  <c r="FLI9" i="7"/>
  <c r="FLK9" i="7"/>
  <c r="FLM9" i="7"/>
  <c r="FLO9" i="7"/>
  <c r="FLQ9" i="7"/>
  <c r="FLS9" i="7"/>
  <c r="FLU9" i="7"/>
  <c r="FLW9" i="7"/>
  <c r="FLY9" i="7"/>
  <c r="FMA9" i="7"/>
  <c r="FMC9" i="7"/>
  <c r="FME9" i="7"/>
  <c r="FMG9" i="7"/>
  <c r="FMI9" i="7"/>
  <c r="FMK9" i="7"/>
  <c r="FMM9" i="7"/>
  <c r="FMO9" i="7"/>
  <c r="FMQ9" i="7"/>
  <c r="FMS9" i="7"/>
  <c r="FMU9" i="7"/>
  <c r="FMW9" i="7"/>
  <c r="FMY9" i="7"/>
  <c r="FNA9" i="7"/>
  <c r="FNC9" i="7"/>
  <c r="FNE9" i="7"/>
  <c r="FNG9" i="7"/>
  <c r="FNI9" i="7"/>
  <c r="FNK9" i="7"/>
  <c r="FNM9" i="7"/>
  <c r="FNO9" i="7"/>
  <c r="FNQ9" i="7"/>
  <c r="FNS9" i="7"/>
  <c r="FNU9" i="7"/>
  <c r="FNW9" i="7"/>
  <c r="FNY9" i="7"/>
  <c r="FOA9" i="7"/>
  <c r="FOC9" i="7"/>
  <c r="FOE9" i="7"/>
  <c r="FOG9" i="7"/>
  <c r="FOI9" i="7"/>
  <c r="FOK9" i="7"/>
  <c r="FOM9" i="7"/>
  <c r="FOO9" i="7"/>
  <c r="FOQ9" i="7"/>
  <c r="FOS9" i="7"/>
  <c r="FOU9" i="7"/>
  <c r="FOW9" i="7"/>
  <c r="FOY9" i="7"/>
  <c r="FPA9" i="7"/>
  <c r="FPC9" i="7"/>
  <c r="FPE9" i="7"/>
  <c r="FPG9" i="7"/>
  <c r="FPI9" i="7"/>
  <c r="FPK9" i="7"/>
  <c r="FPM9" i="7"/>
  <c r="FPO9" i="7"/>
  <c r="FPQ9" i="7"/>
  <c r="FPS9" i="7"/>
  <c r="FPU9" i="7"/>
  <c r="FPW9" i="7"/>
  <c r="FPY9" i="7"/>
  <c r="FQA9" i="7"/>
  <c r="FQC9" i="7"/>
  <c r="FQE9" i="7"/>
  <c r="FQG9" i="7"/>
  <c r="FQI9" i="7"/>
  <c r="FQK9" i="7"/>
  <c r="FQM9" i="7"/>
  <c r="FQO9" i="7"/>
  <c r="FQQ9" i="7"/>
  <c r="FQS9" i="7"/>
  <c r="FQU9" i="7"/>
  <c r="FQW9" i="7"/>
  <c r="FQY9" i="7"/>
  <c r="FRA9" i="7"/>
  <c r="FRC9" i="7"/>
  <c r="FRE9" i="7"/>
  <c r="FRG9" i="7"/>
  <c r="FRI9" i="7"/>
  <c r="FRK9" i="7"/>
  <c r="FRM9" i="7"/>
  <c r="FRO9" i="7"/>
  <c r="FRQ9" i="7"/>
  <c r="FRS9" i="7"/>
  <c r="FRU9" i="7"/>
  <c r="FRW9" i="7"/>
  <c r="FRY9" i="7"/>
  <c r="FSA9" i="7"/>
  <c r="FSC9" i="7"/>
  <c r="FSE9" i="7"/>
  <c r="FSG9" i="7"/>
  <c r="FSI9" i="7"/>
  <c r="FSK9" i="7"/>
  <c r="FSM9" i="7"/>
  <c r="FSO9" i="7"/>
  <c r="FSQ9" i="7"/>
  <c r="FSS9" i="7"/>
  <c r="FSU9" i="7"/>
  <c r="FSW9" i="7"/>
  <c r="FSY9" i="7"/>
  <c r="FTA9" i="7"/>
  <c r="FTC9" i="7"/>
  <c r="FTE9" i="7"/>
  <c r="FTG9" i="7"/>
  <c r="FTI9" i="7"/>
  <c r="FTK9" i="7"/>
  <c r="FTM9" i="7"/>
  <c r="FTO9" i="7"/>
  <c r="FTQ9" i="7"/>
  <c r="FTS9" i="7"/>
  <c r="FTU9" i="7"/>
  <c r="FTW9" i="7"/>
  <c r="FTY9" i="7"/>
  <c r="FUA9" i="7"/>
  <c r="FUC9" i="7"/>
  <c r="FUE9" i="7"/>
  <c r="FUG9" i="7"/>
  <c r="FUI9" i="7"/>
  <c r="FUK9" i="7"/>
  <c r="FUM9" i="7"/>
  <c r="FUO9" i="7"/>
  <c r="FUQ9" i="7"/>
  <c r="FUS9" i="7"/>
  <c r="FUU9" i="7"/>
  <c r="FUW9" i="7"/>
  <c r="FUY9" i="7"/>
  <c r="FVA9" i="7"/>
  <c r="FVC9" i="7"/>
  <c r="FVE9" i="7"/>
  <c r="FVG9" i="7"/>
  <c r="FVI9" i="7"/>
  <c r="FVK9" i="7"/>
  <c r="FVM9" i="7"/>
  <c r="FVO9" i="7"/>
  <c r="FVQ9" i="7"/>
  <c r="FVS9" i="7"/>
  <c r="FVU9" i="7"/>
  <c r="FVW9" i="7"/>
  <c r="FVY9" i="7"/>
  <c r="FWA9" i="7"/>
  <c r="FWC9" i="7"/>
  <c r="FWE9" i="7"/>
  <c r="FWG9" i="7"/>
  <c r="FWI9" i="7"/>
  <c r="FWK9" i="7"/>
  <c r="FWM9" i="7"/>
  <c r="FWO9" i="7"/>
  <c r="FWQ9" i="7"/>
  <c r="FWS9" i="7"/>
  <c r="FWU9" i="7"/>
  <c r="FWW9" i="7"/>
  <c r="FWY9" i="7"/>
  <c r="FXA9" i="7"/>
  <c r="FXC9" i="7"/>
  <c r="FXE9" i="7"/>
  <c r="FXG9" i="7"/>
  <c r="FXI9" i="7"/>
  <c r="FXK9" i="7"/>
  <c r="FXM9" i="7"/>
  <c r="FXO9" i="7"/>
  <c r="FXQ9" i="7"/>
  <c r="FXS9" i="7"/>
  <c r="FXU9" i="7"/>
  <c r="FXW9" i="7"/>
  <c r="FXY9" i="7"/>
  <c r="FYA9" i="7"/>
  <c r="FYC9" i="7"/>
  <c r="FYE9" i="7"/>
  <c r="FYG9" i="7"/>
  <c r="FYI9" i="7"/>
  <c r="FYK9" i="7"/>
  <c r="FYM9" i="7"/>
  <c r="FYO9" i="7"/>
  <c r="FYQ9" i="7"/>
  <c r="FYS9" i="7"/>
  <c r="FYU9" i="7"/>
  <c r="FYW9" i="7"/>
  <c r="FYY9" i="7"/>
  <c r="FZA9" i="7"/>
  <c r="FZC9" i="7"/>
  <c r="FZE9" i="7"/>
  <c r="FZG9" i="7"/>
  <c r="FZI9" i="7"/>
  <c r="FZK9" i="7"/>
  <c r="FZM9" i="7"/>
  <c r="FZO9" i="7"/>
  <c r="FZQ9" i="7"/>
  <c r="FZS9" i="7"/>
  <c r="FZU9" i="7"/>
  <c r="FZW9" i="7"/>
  <c r="FZY9" i="7"/>
  <c r="GAA9" i="7"/>
  <c r="GAC9" i="7"/>
  <c r="GAE9" i="7"/>
  <c r="GAG9" i="7"/>
  <c r="GAI9" i="7"/>
  <c r="GAK9" i="7"/>
  <c r="GAM9" i="7"/>
  <c r="GAO9" i="7"/>
  <c r="GAQ9" i="7"/>
  <c r="GAS9" i="7"/>
  <c r="GAU9" i="7"/>
  <c r="GAW9" i="7"/>
  <c r="GAY9" i="7"/>
  <c r="GBA9" i="7"/>
  <c r="GBC9" i="7"/>
  <c r="GBE9" i="7"/>
  <c r="GBG9" i="7"/>
  <c r="GBI9" i="7"/>
  <c r="GBK9" i="7"/>
  <c r="GBM9" i="7"/>
  <c r="GBO9" i="7"/>
  <c r="GBQ9" i="7"/>
  <c r="GBS9" i="7"/>
  <c r="GBU9" i="7"/>
  <c r="GBW9" i="7"/>
  <c r="GBY9" i="7"/>
  <c r="GCA9" i="7"/>
  <c r="GCC9" i="7"/>
  <c r="GCE9" i="7"/>
  <c r="GCG9" i="7"/>
  <c r="GCI9" i="7"/>
  <c r="GCK9" i="7"/>
  <c r="GCM9" i="7"/>
  <c r="GCO9" i="7"/>
  <c r="GCQ9" i="7"/>
  <c r="GCS9" i="7"/>
  <c r="GCU9" i="7"/>
  <c r="GCW9" i="7"/>
  <c r="GCY9" i="7"/>
  <c r="GDA9" i="7"/>
  <c r="GDC9" i="7"/>
  <c r="GDE9" i="7"/>
  <c r="GDG9" i="7"/>
  <c r="GDI9" i="7"/>
  <c r="GDK9" i="7"/>
  <c r="GDM9" i="7"/>
  <c r="GDO9" i="7"/>
  <c r="GDQ9" i="7"/>
  <c r="GDS9" i="7"/>
  <c r="GDU9" i="7"/>
  <c r="GDW9" i="7"/>
  <c r="GDY9" i="7"/>
  <c r="GEA9" i="7"/>
  <c r="GEC9" i="7"/>
  <c r="GEE9" i="7"/>
  <c r="GEG9" i="7"/>
  <c r="GEI9" i="7"/>
  <c r="GEK9" i="7"/>
  <c r="GEM9" i="7"/>
  <c r="GEO9" i="7"/>
  <c r="GEQ9" i="7"/>
  <c r="GES9" i="7"/>
  <c r="GEU9" i="7"/>
  <c r="GEW9" i="7"/>
  <c r="GEY9" i="7"/>
  <c r="GFA9" i="7"/>
  <c r="GFC9" i="7"/>
  <c r="GFE9" i="7"/>
  <c r="GFG9" i="7"/>
  <c r="GFI9" i="7"/>
  <c r="GFK9" i="7"/>
  <c r="GFM9" i="7"/>
  <c r="GFO9" i="7"/>
  <c r="GFQ9" i="7"/>
  <c r="GFS9" i="7"/>
  <c r="GFU9" i="7"/>
  <c r="GFW9" i="7"/>
  <c r="GFY9" i="7"/>
  <c r="GGA9" i="7"/>
  <c r="GGC9" i="7"/>
  <c r="GGE9" i="7"/>
  <c r="GGG9" i="7"/>
  <c r="GGI9" i="7"/>
  <c r="GGK9" i="7"/>
  <c r="GGM9" i="7"/>
  <c r="GGO9" i="7"/>
  <c r="GGQ9" i="7"/>
  <c r="GGS9" i="7"/>
  <c r="GGU9" i="7"/>
  <c r="GGW9" i="7"/>
  <c r="GGY9" i="7"/>
  <c r="GHA9" i="7"/>
  <c r="GHC9" i="7"/>
  <c r="GHE9" i="7"/>
  <c r="GHG9" i="7"/>
  <c r="GHI9" i="7"/>
  <c r="GHK9" i="7"/>
  <c r="GHM9" i="7"/>
  <c r="GHO9" i="7"/>
  <c r="GHQ9" i="7"/>
  <c r="GHS9" i="7"/>
  <c r="GHU9" i="7"/>
  <c r="GHW9" i="7"/>
  <c r="GHY9" i="7"/>
  <c r="GIA9" i="7"/>
  <c r="GIC9" i="7"/>
  <c r="GIE9" i="7"/>
  <c r="GIG9" i="7"/>
  <c r="GII9" i="7"/>
  <c r="GIK9" i="7"/>
  <c r="GIM9" i="7"/>
  <c r="GIO9" i="7"/>
  <c r="GIQ9" i="7"/>
  <c r="GIS9" i="7"/>
  <c r="GIU9" i="7"/>
  <c r="GIW9" i="7"/>
  <c r="GIY9" i="7"/>
  <c r="GJA9" i="7"/>
  <c r="GJC9" i="7"/>
  <c r="GJE9" i="7"/>
  <c r="GJG9" i="7"/>
  <c r="GJI9" i="7"/>
  <c r="GJK9" i="7"/>
  <c r="GJM9" i="7"/>
  <c r="GJO9" i="7"/>
  <c r="GJQ9" i="7"/>
  <c r="GJS9" i="7"/>
  <c r="GJU9" i="7"/>
  <c r="GJW9" i="7"/>
  <c r="GJY9" i="7"/>
  <c r="GKA9" i="7"/>
  <c r="GKC9" i="7"/>
  <c r="GKE9" i="7"/>
  <c r="GKG9" i="7"/>
  <c r="GKI9" i="7"/>
  <c r="GKK9" i="7"/>
  <c r="GKM9" i="7"/>
  <c r="GKO9" i="7"/>
  <c r="GKQ9" i="7"/>
  <c r="GKS9" i="7"/>
  <c r="GKU9" i="7"/>
  <c r="GKW9" i="7"/>
  <c r="GKY9" i="7"/>
  <c r="GLA9" i="7"/>
  <c r="GLC9" i="7"/>
  <c r="GLE9" i="7"/>
  <c r="GLG9" i="7"/>
  <c r="GLI9" i="7"/>
  <c r="GLK9" i="7"/>
  <c r="GLM9" i="7"/>
  <c r="GLO9" i="7"/>
  <c r="GLQ9" i="7"/>
  <c r="GLS9" i="7"/>
  <c r="GLU9" i="7"/>
  <c r="GLW9" i="7"/>
  <c r="GLY9" i="7"/>
  <c r="GMA9" i="7"/>
  <c r="GMC9" i="7"/>
  <c r="GME9" i="7"/>
  <c r="GMG9" i="7"/>
  <c r="GMI9" i="7"/>
  <c r="GMK9" i="7"/>
  <c r="GMM9" i="7"/>
  <c r="GMO9" i="7"/>
  <c r="GMQ9" i="7"/>
  <c r="GMS9" i="7"/>
  <c r="GMU9" i="7"/>
  <c r="GMW9" i="7"/>
  <c r="GMY9" i="7"/>
  <c r="GNA9" i="7"/>
  <c r="GNC9" i="7"/>
  <c r="GNE9" i="7"/>
  <c r="GNG9" i="7"/>
  <c r="GNI9" i="7"/>
  <c r="GNK9" i="7"/>
  <c r="GNM9" i="7"/>
  <c r="GNO9" i="7"/>
  <c r="GNQ9" i="7"/>
  <c r="GNS9" i="7"/>
  <c r="GNU9" i="7"/>
  <c r="GNW9" i="7"/>
  <c r="GNY9" i="7"/>
  <c r="GOA9" i="7"/>
  <c r="GOC9" i="7"/>
  <c r="GOE9" i="7"/>
  <c r="GOG9" i="7"/>
  <c r="GOI9" i="7"/>
  <c r="GOK9" i="7"/>
  <c r="GOM9" i="7"/>
  <c r="GOO9" i="7"/>
  <c r="GOQ9" i="7"/>
  <c r="GOS9" i="7"/>
  <c r="GOU9" i="7"/>
  <c r="GOW9" i="7"/>
  <c r="GOY9" i="7"/>
  <c r="GPA9" i="7"/>
  <c r="GPC9" i="7"/>
  <c r="GPE9" i="7"/>
  <c r="GPG9" i="7"/>
  <c r="GPI9" i="7"/>
  <c r="GPK9" i="7"/>
  <c r="GPM9" i="7"/>
  <c r="GPO9" i="7"/>
  <c r="GPQ9" i="7"/>
  <c r="GPS9" i="7"/>
  <c r="GPU9" i="7"/>
  <c r="GPW9" i="7"/>
  <c r="GPY9" i="7"/>
  <c r="GQA9" i="7"/>
  <c r="GQC9" i="7"/>
  <c r="GQE9" i="7"/>
  <c r="GQG9" i="7"/>
  <c r="GQI9" i="7"/>
  <c r="GQK9" i="7"/>
  <c r="GQM9" i="7"/>
  <c r="GQO9" i="7"/>
  <c r="GQQ9" i="7"/>
  <c r="GQS9" i="7"/>
  <c r="GQU9" i="7"/>
  <c r="GQW9" i="7"/>
  <c r="GQY9" i="7"/>
  <c r="GRA9" i="7"/>
  <c r="GRC9" i="7"/>
  <c r="GRE9" i="7"/>
  <c r="GRG9" i="7"/>
  <c r="GRI9" i="7"/>
  <c r="GRK9" i="7"/>
  <c r="GRM9" i="7"/>
  <c r="GRO9" i="7"/>
  <c r="GRQ9" i="7"/>
  <c r="GRS9" i="7"/>
  <c r="GRU9" i="7"/>
  <c r="GRW9" i="7"/>
  <c r="GRY9" i="7"/>
  <c r="GSA9" i="7"/>
  <c r="GSC9" i="7"/>
  <c r="GSE9" i="7"/>
  <c r="GSG9" i="7"/>
  <c r="GSI9" i="7"/>
  <c r="GSK9" i="7"/>
  <c r="GSM9" i="7"/>
  <c r="GSO9" i="7"/>
  <c r="GSQ9" i="7"/>
  <c r="GSS9" i="7"/>
  <c r="GSU9" i="7"/>
  <c r="GSW9" i="7"/>
  <c r="GSY9" i="7"/>
  <c r="GTA9" i="7"/>
  <c r="GTC9" i="7"/>
  <c r="GTE9" i="7"/>
  <c r="GTG9" i="7"/>
  <c r="GTI9" i="7"/>
  <c r="GTK9" i="7"/>
  <c r="GTM9" i="7"/>
  <c r="GTO9" i="7"/>
  <c r="GTQ9" i="7"/>
  <c r="GTS9" i="7"/>
  <c r="GTU9" i="7"/>
  <c r="GTW9" i="7"/>
  <c r="GTY9" i="7"/>
  <c r="GUA9" i="7"/>
  <c r="GUC9" i="7"/>
  <c r="GUE9" i="7"/>
  <c r="GUG9" i="7"/>
  <c r="GUI9" i="7"/>
  <c r="GUK9" i="7"/>
  <c r="GUM9" i="7"/>
  <c r="GUO9" i="7"/>
  <c r="GUQ9" i="7"/>
  <c r="GUS9" i="7"/>
  <c r="GUU9" i="7"/>
  <c r="GUW9" i="7"/>
  <c r="GUY9" i="7"/>
  <c r="GVA9" i="7"/>
  <c r="GVC9" i="7"/>
  <c r="GVE9" i="7"/>
  <c r="GVG9" i="7"/>
  <c r="GVI9" i="7"/>
  <c r="GVK9" i="7"/>
  <c r="GVM9" i="7"/>
  <c r="GVO9" i="7"/>
  <c r="GVQ9" i="7"/>
  <c r="GVS9" i="7"/>
  <c r="GVU9" i="7"/>
  <c r="GVW9" i="7"/>
  <c r="GVY9" i="7"/>
  <c r="GWA9" i="7"/>
  <c r="GWC9" i="7"/>
  <c r="GWE9" i="7"/>
  <c r="GWG9" i="7"/>
  <c r="GWI9" i="7"/>
  <c r="GWK9" i="7"/>
  <c r="GWM9" i="7"/>
  <c r="GWO9" i="7"/>
  <c r="GWQ9" i="7"/>
  <c r="GWS9" i="7"/>
  <c r="GWU9" i="7"/>
  <c r="GWW9" i="7"/>
  <c r="GWY9" i="7"/>
  <c r="GXA9" i="7"/>
  <c r="GXC9" i="7"/>
  <c r="GXE9" i="7"/>
  <c r="GXG9" i="7"/>
  <c r="GXI9" i="7"/>
  <c r="GXK9" i="7"/>
  <c r="GXM9" i="7"/>
  <c r="GXO9" i="7"/>
  <c r="GXQ9" i="7"/>
  <c r="GXS9" i="7"/>
  <c r="GXU9" i="7"/>
  <c r="GXW9" i="7"/>
  <c r="GXY9" i="7"/>
  <c r="GYA9" i="7"/>
  <c r="GYC9" i="7"/>
  <c r="GYE9" i="7"/>
  <c r="GYG9" i="7"/>
  <c r="GYI9" i="7"/>
  <c r="GYK9" i="7"/>
  <c r="GYM9" i="7"/>
  <c r="GYO9" i="7"/>
  <c r="GYQ9" i="7"/>
  <c r="GYS9" i="7"/>
  <c r="GYU9" i="7"/>
  <c r="GYW9" i="7"/>
  <c r="GYY9" i="7"/>
  <c r="GZA9" i="7"/>
  <c r="GZC9" i="7"/>
  <c r="GZE9" i="7"/>
  <c r="GZG9" i="7"/>
  <c r="GZI9" i="7"/>
  <c r="GZK9" i="7"/>
  <c r="GZM9" i="7"/>
  <c r="GZO9" i="7"/>
  <c r="GZQ9" i="7"/>
  <c r="GZS9" i="7"/>
  <c r="GZU9" i="7"/>
  <c r="GZW9" i="7"/>
  <c r="GZY9" i="7"/>
  <c r="HAA9" i="7"/>
  <c r="HAC9" i="7"/>
  <c r="HAE9" i="7"/>
  <c r="HAG9" i="7"/>
  <c r="HAI9" i="7"/>
  <c r="HAK9" i="7"/>
  <c r="HAM9" i="7"/>
  <c r="HAO9" i="7"/>
  <c r="HAQ9" i="7"/>
  <c r="HAS9" i="7"/>
  <c r="HAU9" i="7"/>
  <c r="HAW9" i="7"/>
  <c r="HAY9" i="7"/>
  <c r="HBA9" i="7"/>
  <c r="HBC9" i="7"/>
  <c r="HBE9" i="7"/>
  <c r="HBG9" i="7"/>
  <c r="HBI9" i="7"/>
  <c r="HBK9" i="7"/>
  <c r="HBM9" i="7"/>
  <c r="HBO9" i="7"/>
  <c r="HBQ9" i="7"/>
  <c r="HBS9" i="7"/>
  <c r="HBU9" i="7"/>
  <c r="HBW9" i="7"/>
  <c r="HBY9" i="7"/>
  <c r="HCA9" i="7"/>
  <c r="HCC9" i="7"/>
  <c r="HCE9" i="7"/>
  <c r="HCG9" i="7"/>
  <c r="HCI9" i="7"/>
  <c r="HCK9" i="7"/>
  <c r="HCM9" i="7"/>
  <c r="HCO9" i="7"/>
  <c r="HCQ9" i="7"/>
  <c r="HCS9" i="7"/>
  <c r="HCU9" i="7"/>
  <c r="HCW9" i="7"/>
  <c r="HCY9" i="7"/>
  <c r="HDA9" i="7"/>
  <c r="HDC9" i="7"/>
  <c r="HDE9" i="7"/>
  <c r="HDG9" i="7"/>
  <c r="HDI9" i="7"/>
  <c r="HDK9" i="7"/>
  <c r="HDM9" i="7"/>
  <c r="HDO9" i="7"/>
  <c r="HDQ9" i="7"/>
  <c r="HDS9" i="7"/>
  <c r="HDU9" i="7"/>
  <c r="HDW9" i="7"/>
  <c r="HDY9" i="7"/>
  <c r="HEA9" i="7"/>
  <c r="HEC9" i="7"/>
  <c r="HEE9" i="7"/>
  <c r="HEG9" i="7"/>
  <c r="HEI9" i="7"/>
  <c r="HEK9" i="7"/>
  <c r="HEM9" i="7"/>
  <c r="HEO9" i="7"/>
  <c r="HEQ9" i="7"/>
  <c r="HES9" i="7"/>
  <c r="HEU9" i="7"/>
  <c r="HEW9" i="7"/>
  <c r="HEY9" i="7"/>
  <c r="HFA9" i="7"/>
  <c r="HFC9" i="7"/>
  <c r="HFE9" i="7"/>
  <c r="HFG9" i="7"/>
  <c r="HFI9" i="7"/>
  <c r="HFK9" i="7"/>
  <c r="HFM9" i="7"/>
  <c r="HFO9" i="7"/>
  <c r="HFQ9" i="7"/>
  <c r="HFS9" i="7"/>
  <c r="HFU9" i="7"/>
  <c r="HFW9" i="7"/>
  <c r="HFY9" i="7"/>
  <c r="HGA9" i="7"/>
  <c r="HGC9" i="7"/>
  <c r="HGE9" i="7"/>
  <c r="HGG9" i="7"/>
  <c r="HGI9" i="7"/>
  <c r="HGK9" i="7"/>
  <c r="HGM9" i="7"/>
  <c r="HGO9" i="7"/>
  <c r="HGQ9" i="7"/>
  <c r="HGS9" i="7"/>
  <c r="HGU9" i="7"/>
  <c r="HGW9" i="7"/>
  <c r="HGY9" i="7"/>
  <c r="HHA9" i="7"/>
  <c r="HHC9" i="7"/>
  <c r="HHE9" i="7"/>
  <c r="HHG9" i="7"/>
  <c r="HHI9" i="7"/>
  <c r="HHK9" i="7"/>
  <c r="HHM9" i="7"/>
  <c r="HHO9" i="7"/>
  <c r="HHQ9" i="7"/>
  <c r="HHS9" i="7"/>
  <c r="HHU9" i="7"/>
  <c r="HHW9" i="7"/>
  <c r="HHY9" i="7"/>
  <c r="HIA9" i="7"/>
  <c r="HIC9" i="7"/>
  <c r="HIE9" i="7"/>
  <c r="HIG9" i="7"/>
  <c r="HII9" i="7"/>
  <c r="HIK9" i="7"/>
  <c r="HIM9" i="7"/>
  <c r="HIO9" i="7"/>
  <c r="HIQ9" i="7"/>
  <c r="HIS9" i="7"/>
  <c r="HIU9" i="7"/>
  <c r="HIW9" i="7"/>
  <c r="HIY9" i="7"/>
  <c r="HJA9" i="7"/>
  <c r="HJC9" i="7"/>
  <c r="HJE9" i="7"/>
  <c r="HJG9" i="7"/>
  <c r="HJI9" i="7"/>
  <c r="HJK9" i="7"/>
  <c r="HJM9" i="7"/>
  <c r="HJO9" i="7"/>
  <c r="HJQ9" i="7"/>
  <c r="HJS9" i="7"/>
  <c r="HJU9" i="7"/>
  <c r="HJW9" i="7"/>
  <c r="HJY9" i="7"/>
  <c r="HKA9" i="7"/>
  <c r="HKC9" i="7"/>
  <c r="HKE9" i="7"/>
  <c r="HKG9" i="7"/>
  <c r="HKI9" i="7"/>
  <c r="HKK9" i="7"/>
  <c r="HKM9" i="7"/>
  <c r="HKO9" i="7"/>
  <c r="HKQ9" i="7"/>
  <c r="HKS9" i="7"/>
  <c r="HKU9" i="7"/>
  <c r="HKW9" i="7"/>
  <c r="HKY9" i="7"/>
  <c r="HLA9" i="7"/>
  <c r="HLC9" i="7"/>
  <c r="HLE9" i="7"/>
  <c r="HLG9" i="7"/>
  <c r="HLI9" i="7"/>
  <c r="HLK9" i="7"/>
  <c r="HLM9" i="7"/>
  <c r="HLO9" i="7"/>
  <c r="HLQ9" i="7"/>
  <c r="HLS9" i="7"/>
  <c r="HLU9" i="7"/>
  <c r="HLW9" i="7"/>
  <c r="HLY9" i="7"/>
  <c r="HMA9" i="7"/>
  <c r="HMC9" i="7"/>
  <c r="HME9" i="7"/>
  <c r="HMG9" i="7"/>
  <c r="HMI9" i="7"/>
  <c r="HMK9" i="7"/>
  <c r="HMM9" i="7"/>
  <c r="HMO9" i="7"/>
  <c r="HMQ9" i="7"/>
  <c r="HMS9" i="7"/>
  <c r="HMU9" i="7"/>
  <c r="HMW9" i="7"/>
  <c r="HMY9" i="7"/>
  <c r="HNA9" i="7"/>
  <c r="HNC9" i="7"/>
  <c r="HNE9" i="7"/>
  <c r="HNG9" i="7"/>
  <c r="HNI9" i="7"/>
  <c r="HNK9" i="7"/>
  <c r="HNM9" i="7"/>
  <c r="HNO9" i="7"/>
  <c r="HNQ9" i="7"/>
  <c r="HNS9" i="7"/>
  <c r="HNU9" i="7"/>
  <c r="HNW9" i="7"/>
  <c r="HNY9" i="7"/>
  <c r="HOA9" i="7"/>
  <c r="HOC9" i="7"/>
  <c r="HOE9" i="7"/>
  <c r="HOG9" i="7"/>
  <c r="HOI9" i="7"/>
  <c r="HOK9" i="7"/>
  <c r="HOM9" i="7"/>
  <c r="HOO9" i="7"/>
  <c r="HOQ9" i="7"/>
  <c r="HOS9" i="7"/>
  <c r="HOU9" i="7"/>
  <c r="HOW9" i="7"/>
  <c r="HOY9" i="7"/>
  <c r="HPA9" i="7"/>
  <c r="HPC9" i="7"/>
  <c r="HPE9" i="7"/>
  <c r="HPG9" i="7"/>
  <c r="HPI9" i="7"/>
  <c r="HPK9" i="7"/>
  <c r="HPM9" i="7"/>
  <c r="HPO9" i="7"/>
  <c r="HPQ9" i="7"/>
  <c r="HPS9" i="7"/>
  <c r="HPU9" i="7"/>
  <c r="HPW9" i="7"/>
  <c r="HPY9" i="7"/>
  <c r="HQA9" i="7"/>
  <c r="HQC9" i="7"/>
  <c r="HQE9" i="7"/>
  <c r="HQG9" i="7"/>
  <c r="HQI9" i="7"/>
  <c r="HQK9" i="7"/>
  <c r="HQM9" i="7"/>
  <c r="HQO9" i="7"/>
  <c r="HQQ9" i="7"/>
  <c r="HQS9" i="7"/>
  <c r="HQU9" i="7"/>
  <c r="HQW9" i="7"/>
  <c r="HQY9" i="7"/>
  <c r="HRA9" i="7"/>
  <c r="HRC9" i="7"/>
  <c r="HRE9" i="7"/>
  <c r="HRG9" i="7"/>
  <c r="HRI9" i="7"/>
  <c r="HRK9" i="7"/>
  <c r="HRM9" i="7"/>
  <c r="HRO9" i="7"/>
  <c r="HRQ9" i="7"/>
  <c r="HRS9" i="7"/>
  <c r="HRU9" i="7"/>
  <c r="HRW9" i="7"/>
  <c r="HRY9" i="7"/>
  <c r="HSA9" i="7"/>
  <c r="HSC9" i="7"/>
  <c r="HSE9" i="7"/>
  <c r="HSG9" i="7"/>
  <c r="HSI9" i="7"/>
  <c r="HSK9" i="7"/>
  <c r="HSM9" i="7"/>
  <c r="HSO9" i="7"/>
  <c r="HSQ9" i="7"/>
  <c r="HSS9" i="7"/>
  <c r="HSU9" i="7"/>
  <c r="HSW9" i="7"/>
  <c r="HSY9" i="7"/>
  <c r="HTA9" i="7"/>
  <c r="HTC9" i="7"/>
  <c r="HTE9" i="7"/>
  <c r="HTG9" i="7"/>
  <c r="HTI9" i="7"/>
  <c r="HTK9" i="7"/>
  <c r="HTM9" i="7"/>
  <c r="HTO9" i="7"/>
  <c r="HTQ9" i="7"/>
  <c r="HTS9" i="7"/>
  <c r="HTU9" i="7"/>
  <c r="HTW9" i="7"/>
  <c r="HTY9" i="7"/>
  <c r="HUA9" i="7"/>
  <c r="HUC9" i="7"/>
  <c r="HUE9" i="7"/>
  <c r="HUG9" i="7"/>
  <c r="HUI9" i="7"/>
  <c r="HUK9" i="7"/>
  <c r="HUM9" i="7"/>
  <c r="HUO9" i="7"/>
  <c r="HUQ9" i="7"/>
  <c r="HUS9" i="7"/>
  <c r="HUU9" i="7"/>
  <c r="HUW9" i="7"/>
  <c r="HUY9" i="7"/>
  <c r="HVA9" i="7"/>
  <c r="HVC9" i="7"/>
  <c r="HVE9" i="7"/>
  <c r="HVG9" i="7"/>
  <c r="HVI9" i="7"/>
  <c r="HVK9" i="7"/>
  <c r="HVM9" i="7"/>
  <c r="HVO9" i="7"/>
  <c r="HVQ9" i="7"/>
  <c r="HVS9" i="7"/>
  <c r="HVU9" i="7"/>
  <c r="HVW9" i="7"/>
  <c r="HVY9" i="7"/>
  <c r="HWA9" i="7"/>
  <c r="HWC9" i="7"/>
  <c r="HWE9" i="7"/>
  <c r="HWG9" i="7"/>
  <c r="HWI9" i="7"/>
  <c r="HWK9" i="7"/>
  <c r="HWM9" i="7"/>
  <c r="HWO9" i="7"/>
  <c r="HWQ9" i="7"/>
  <c r="HWS9" i="7"/>
  <c r="HWU9" i="7"/>
  <c r="HWW9" i="7"/>
  <c r="HWY9" i="7"/>
  <c r="HXA9" i="7"/>
  <c r="HXC9" i="7"/>
  <c r="HXE9" i="7"/>
  <c r="HXG9" i="7"/>
  <c r="HXI9" i="7"/>
  <c r="HXK9" i="7"/>
  <c r="HXM9" i="7"/>
  <c r="HXO9" i="7"/>
  <c r="HXQ9" i="7"/>
  <c r="HXS9" i="7"/>
  <c r="HXU9" i="7"/>
  <c r="HXW9" i="7"/>
  <c r="HXY9" i="7"/>
  <c r="HYA9" i="7"/>
  <c r="HYC9" i="7"/>
  <c r="HYE9" i="7"/>
  <c r="HYG9" i="7"/>
  <c r="HYI9" i="7"/>
  <c r="HYK9" i="7"/>
  <c r="HYM9" i="7"/>
  <c r="HYO9" i="7"/>
  <c r="HYQ9" i="7"/>
  <c r="HYS9" i="7"/>
  <c r="HYU9" i="7"/>
  <c r="HYW9" i="7"/>
  <c r="HYY9" i="7"/>
  <c r="HZA9" i="7"/>
  <c r="HZC9" i="7"/>
  <c r="HZE9" i="7"/>
  <c r="HZG9" i="7"/>
  <c r="HZI9" i="7"/>
  <c r="HZK9" i="7"/>
  <c r="HZM9" i="7"/>
  <c r="HZO9" i="7"/>
  <c r="HZQ9" i="7"/>
  <c r="HZS9" i="7"/>
  <c r="HZU9" i="7"/>
  <c r="HZW9" i="7"/>
  <c r="HZY9" i="7"/>
  <c r="IAA9" i="7"/>
  <c r="IAC9" i="7"/>
  <c r="IAE9" i="7"/>
  <c r="IAG9" i="7"/>
  <c r="IAI9" i="7"/>
  <c r="IAK9" i="7"/>
  <c r="IAM9" i="7"/>
  <c r="IAO9" i="7"/>
  <c r="IAQ9" i="7"/>
  <c r="IAS9" i="7"/>
  <c r="IAU9" i="7"/>
  <c r="IAW9" i="7"/>
  <c r="IAY9" i="7"/>
  <c r="IBA9" i="7"/>
  <c r="IBC9" i="7"/>
  <c r="IBE9" i="7"/>
  <c r="IBG9" i="7"/>
  <c r="IBI9" i="7"/>
  <c r="IBK9" i="7"/>
  <c r="IBM9" i="7"/>
  <c r="IBO9" i="7"/>
  <c r="IBQ9" i="7"/>
  <c r="IBS9" i="7"/>
  <c r="IBU9" i="7"/>
  <c r="IBW9" i="7"/>
  <c r="IBY9" i="7"/>
  <c r="ICA9" i="7"/>
  <c r="ICC9" i="7"/>
  <c r="ICE9" i="7"/>
  <c r="ICG9" i="7"/>
  <c r="ICI9" i="7"/>
  <c r="ICK9" i="7"/>
  <c r="ICM9" i="7"/>
  <c r="ICO9" i="7"/>
  <c r="ICQ9" i="7"/>
  <c r="ICS9" i="7"/>
  <c r="ICU9" i="7"/>
  <c r="ICW9" i="7"/>
  <c r="ICY9" i="7"/>
  <c r="IDA9" i="7"/>
  <c r="IDC9" i="7"/>
  <c r="IDE9" i="7"/>
  <c r="IDG9" i="7"/>
  <c r="IDI9" i="7"/>
  <c r="IDK9" i="7"/>
  <c r="IDM9" i="7"/>
  <c r="IDO9" i="7"/>
  <c r="IDQ9" i="7"/>
  <c r="IDS9" i="7"/>
  <c r="IDU9" i="7"/>
  <c r="IDW9" i="7"/>
  <c r="IDY9" i="7"/>
  <c r="IEA9" i="7"/>
  <c r="IEC9" i="7"/>
  <c r="IEE9" i="7"/>
  <c r="IEG9" i="7"/>
  <c r="IEI9" i="7"/>
  <c r="IEK9" i="7"/>
  <c r="IEM9" i="7"/>
  <c r="IEO9" i="7"/>
  <c r="IEQ9" i="7"/>
  <c r="IES9" i="7"/>
  <c r="IEU9" i="7"/>
  <c r="IEW9" i="7"/>
  <c r="IEY9" i="7"/>
  <c r="IFA9" i="7"/>
  <c r="IFC9" i="7"/>
  <c r="IFE9" i="7"/>
  <c r="IFG9" i="7"/>
  <c r="IFI9" i="7"/>
  <c r="IFK9" i="7"/>
  <c r="IFM9" i="7"/>
  <c r="IFO9" i="7"/>
  <c r="IFQ9" i="7"/>
  <c r="IFS9" i="7"/>
  <c r="IFU9" i="7"/>
  <c r="IFW9" i="7"/>
  <c r="IFY9" i="7"/>
  <c r="IGA9" i="7"/>
  <c r="IGC9" i="7"/>
  <c r="IGE9" i="7"/>
  <c r="IGG9" i="7"/>
  <c r="IGI9" i="7"/>
  <c r="IGK9" i="7"/>
  <c r="IGM9" i="7"/>
  <c r="IGO9" i="7"/>
  <c r="IGQ9" i="7"/>
  <c r="IGS9" i="7"/>
  <c r="IGU9" i="7"/>
  <c r="IGW9" i="7"/>
  <c r="IGY9" i="7"/>
  <c r="IHA9" i="7"/>
  <c r="IHC9" i="7"/>
  <c r="IHE9" i="7"/>
  <c r="IHG9" i="7"/>
  <c r="IHI9" i="7"/>
  <c r="IHK9" i="7"/>
  <c r="IHM9" i="7"/>
  <c r="IHO9" i="7"/>
  <c r="IHQ9" i="7"/>
  <c r="IHS9" i="7"/>
  <c r="IHU9" i="7"/>
  <c r="IHW9" i="7"/>
  <c r="IHY9" i="7"/>
  <c r="IIA9" i="7"/>
  <c r="IIC9" i="7"/>
  <c r="IIE9" i="7"/>
  <c r="IIG9" i="7"/>
  <c r="III9" i="7"/>
  <c r="IIK9" i="7"/>
  <c r="IIM9" i="7"/>
  <c r="IIO9" i="7"/>
  <c r="IIQ9" i="7"/>
  <c r="IIS9" i="7"/>
  <c r="IIU9" i="7"/>
  <c r="IIW9" i="7"/>
  <c r="IIY9" i="7"/>
  <c r="IJA9" i="7"/>
  <c r="IJC9" i="7"/>
  <c r="IJE9" i="7"/>
  <c r="IJG9" i="7"/>
  <c r="IJI9" i="7"/>
  <c r="IJK9" i="7"/>
  <c r="IJM9" i="7"/>
  <c r="IJO9" i="7"/>
  <c r="IJQ9" i="7"/>
  <c r="IJS9" i="7"/>
  <c r="IJU9" i="7"/>
  <c r="IJW9" i="7"/>
  <c r="IJY9" i="7"/>
  <c r="IKA9" i="7"/>
  <c r="IKC9" i="7"/>
  <c r="IKE9" i="7"/>
  <c r="IKG9" i="7"/>
  <c r="IKI9" i="7"/>
  <c r="IKK9" i="7"/>
  <c r="IKM9" i="7"/>
  <c r="IKO9" i="7"/>
  <c r="IKQ9" i="7"/>
  <c r="IKS9" i="7"/>
  <c r="IKU9" i="7"/>
  <c r="IKW9" i="7"/>
  <c r="IKY9" i="7"/>
  <c r="ILA9" i="7"/>
  <c r="ILC9" i="7"/>
  <c r="ILE9" i="7"/>
  <c r="ILG9" i="7"/>
  <c r="ILI9" i="7"/>
  <c r="ILK9" i="7"/>
  <c r="ILM9" i="7"/>
  <c r="ILO9" i="7"/>
  <c r="ILQ9" i="7"/>
  <c r="ILS9" i="7"/>
  <c r="ILU9" i="7"/>
  <c r="ILW9" i="7"/>
  <c r="ILY9" i="7"/>
  <c r="IMA9" i="7"/>
  <c r="IMC9" i="7"/>
  <c r="IME9" i="7"/>
  <c r="IMG9" i="7"/>
  <c r="IMI9" i="7"/>
  <c r="IMK9" i="7"/>
  <c r="IMM9" i="7"/>
  <c r="IMO9" i="7"/>
  <c r="IMQ9" i="7"/>
  <c r="IMS9" i="7"/>
  <c r="IMU9" i="7"/>
  <c r="IMW9" i="7"/>
  <c r="IMY9" i="7"/>
  <c r="INA9" i="7"/>
  <c r="INC9" i="7"/>
  <c r="INE9" i="7"/>
  <c r="ING9" i="7"/>
  <c r="INI9" i="7"/>
  <c r="INK9" i="7"/>
  <c r="INM9" i="7"/>
  <c r="INO9" i="7"/>
  <c r="INQ9" i="7"/>
  <c r="INS9" i="7"/>
  <c r="INU9" i="7"/>
  <c r="INW9" i="7"/>
  <c r="INY9" i="7"/>
  <c r="IOA9" i="7"/>
  <c r="IOC9" i="7"/>
  <c r="IOE9" i="7"/>
  <c r="IOG9" i="7"/>
  <c r="IOI9" i="7"/>
  <c r="IOK9" i="7"/>
  <c r="IOM9" i="7"/>
  <c r="IOO9" i="7"/>
  <c r="IOQ9" i="7"/>
  <c r="IOS9" i="7"/>
  <c r="IOU9" i="7"/>
  <c r="IOW9" i="7"/>
  <c r="IOY9" i="7"/>
  <c r="IPA9" i="7"/>
  <c r="IPC9" i="7"/>
  <c r="IPE9" i="7"/>
  <c r="IPG9" i="7"/>
  <c r="IPI9" i="7"/>
  <c r="IPK9" i="7"/>
  <c r="IPM9" i="7"/>
  <c r="IPO9" i="7"/>
  <c r="IPQ9" i="7"/>
  <c r="IPS9" i="7"/>
  <c r="IPU9" i="7"/>
  <c r="IPW9" i="7"/>
  <c r="IPY9" i="7"/>
  <c r="IQA9" i="7"/>
  <c r="IQC9" i="7"/>
  <c r="IQE9" i="7"/>
  <c r="IQG9" i="7"/>
  <c r="IQI9" i="7"/>
  <c r="IQK9" i="7"/>
  <c r="IQM9" i="7"/>
  <c r="IQO9" i="7"/>
  <c r="IQQ9" i="7"/>
  <c r="IQS9" i="7"/>
  <c r="IQU9" i="7"/>
  <c r="IQW9" i="7"/>
  <c r="IQY9" i="7"/>
  <c r="IRA9" i="7"/>
  <c r="IRC9" i="7"/>
  <c r="IRE9" i="7"/>
  <c r="IRG9" i="7"/>
  <c r="IRI9" i="7"/>
  <c r="IRK9" i="7"/>
  <c r="IRM9" i="7"/>
  <c r="IRO9" i="7"/>
  <c r="IRQ9" i="7"/>
  <c r="IRS9" i="7"/>
  <c r="IRU9" i="7"/>
  <c r="IRW9" i="7"/>
  <c r="IRY9" i="7"/>
  <c r="ISA9" i="7"/>
  <c r="ISC9" i="7"/>
  <c r="ISE9" i="7"/>
  <c r="ISG9" i="7"/>
  <c r="ISI9" i="7"/>
  <c r="ISK9" i="7"/>
  <c r="ISM9" i="7"/>
  <c r="ISO9" i="7"/>
  <c r="ISQ9" i="7"/>
  <c r="ISS9" i="7"/>
  <c r="ISU9" i="7"/>
  <c r="ISW9" i="7"/>
  <c r="ISY9" i="7"/>
  <c r="ITA9" i="7"/>
  <c r="ITC9" i="7"/>
  <c r="ITE9" i="7"/>
  <c r="ITG9" i="7"/>
  <c r="ITI9" i="7"/>
  <c r="ITK9" i="7"/>
  <c r="ITM9" i="7"/>
  <c r="ITO9" i="7"/>
  <c r="ITQ9" i="7"/>
  <c r="ITS9" i="7"/>
  <c r="ITU9" i="7"/>
  <c r="ITW9" i="7"/>
  <c r="ITY9" i="7"/>
  <c r="IUA9" i="7"/>
  <c r="IUC9" i="7"/>
  <c r="IUE9" i="7"/>
  <c r="IUG9" i="7"/>
  <c r="IUI9" i="7"/>
  <c r="IUK9" i="7"/>
  <c r="IUM9" i="7"/>
  <c r="IUO9" i="7"/>
  <c r="IUQ9" i="7"/>
  <c r="IUS9" i="7"/>
  <c r="IUU9" i="7"/>
  <c r="IUW9" i="7"/>
  <c r="IUY9" i="7"/>
  <c r="IVA9" i="7"/>
  <c r="IVC9" i="7"/>
  <c r="IVE9" i="7"/>
  <c r="IVG9" i="7"/>
  <c r="IVI9" i="7"/>
  <c r="IVK9" i="7"/>
  <c r="IVM9" i="7"/>
  <c r="IVO9" i="7"/>
  <c r="IVQ9" i="7"/>
  <c r="IVS9" i="7"/>
  <c r="IVU9" i="7"/>
  <c r="IVW9" i="7"/>
  <c r="IVY9" i="7"/>
  <c r="IWA9" i="7"/>
  <c r="IWC9" i="7"/>
  <c r="IWE9" i="7"/>
  <c r="IWG9" i="7"/>
  <c r="IWI9" i="7"/>
  <c r="IWK9" i="7"/>
  <c r="IWM9" i="7"/>
  <c r="IWO9" i="7"/>
  <c r="IWQ9" i="7"/>
  <c r="IWS9" i="7"/>
  <c r="IWU9" i="7"/>
  <c r="IWW9" i="7"/>
  <c r="IWY9" i="7"/>
  <c r="IXA9" i="7"/>
  <c r="IXC9" i="7"/>
  <c r="IXE9" i="7"/>
  <c r="IXG9" i="7"/>
  <c r="IXI9" i="7"/>
  <c r="IXK9" i="7"/>
  <c r="IXM9" i="7"/>
  <c r="IXO9" i="7"/>
  <c r="IXQ9" i="7"/>
  <c r="IXS9" i="7"/>
  <c r="IXU9" i="7"/>
  <c r="IXW9" i="7"/>
  <c r="IXY9" i="7"/>
  <c r="IYA9" i="7"/>
  <c r="IYC9" i="7"/>
  <c r="IYE9" i="7"/>
  <c r="IYG9" i="7"/>
  <c r="IYI9" i="7"/>
  <c r="IYK9" i="7"/>
  <c r="IYM9" i="7"/>
  <c r="IYO9" i="7"/>
  <c r="IYQ9" i="7"/>
  <c r="IYS9" i="7"/>
  <c r="IYU9" i="7"/>
  <c r="IYW9" i="7"/>
  <c r="IYY9" i="7"/>
  <c r="IZA9" i="7"/>
  <c r="IZC9" i="7"/>
  <c r="IZE9" i="7"/>
  <c r="IZG9" i="7"/>
  <c r="IZI9" i="7"/>
  <c r="IZK9" i="7"/>
  <c r="IZM9" i="7"/>
  <c r="IZO9" i="7"/>
  <c r="IZQ9" i="7"/>
  <c r="IZS9" i="7"/>
  <c r="IZU9" i="7"/>
  <c r="IZW9" i="7"/>
  <c r="IZY9" i="7"/>
  <c r="JAA9" i="7"/>
  <c r="JAC9" i="7"/>
  <c r="JAE9" i="7"/>
  <c r="JAG9" i="7"/>
  <c r="JAI9" i="7"/>
  <c r="JAK9" i="7"/>
  <c r="JAM9" i="7"/>
  <c r="JAO9" i="7"/>
  <c r="JAQ9" i="7"/>
  <c r="JAS9" i="7"/>
  <c r="JAU9" i="7"/>
  <c r="JAW9" i="7"/>
  <c r="JAY9" i="7"/>
  <c r="JBA9" i="7"/>
  <c r="JBC9" i="7"/>
  <c r="JBE9" i="7"/>
  <c r="JBG9" i="7"/>
  <c r="JBI9" i="7"/>
  <c r="JBK9" i="7"/>
  <c r="JBM9" i="7"/>
  <c r="JBO9" i="7"/>
  <c r="JBQ9" i="7"/>
  <c r="JBS9" i="7"/>
  <c r="JBU9" i="7"/>
  <c r="JBW9" i="7"/>
  <c r="JBY9" i="7"/>
  <c r="JCA9" i="7"/>
  <c r="JCC9" i="7"/>
  <c r="JCE9" i="7"/>
  <c r="JCG9" i="7"/>
  <c r="JCI9" i="7"/>
  <c r="JCK9" i="7"/>
  <c r="JCM9" i="7"/>
  <c r="JCO9" i="7"/>
  <c r="JCQ9" i="7"/>
  <c r="JCS9" i="7"/>
  <c r="JCU9" i="7"/>
  <c r="JCW9" i="7"/>
  <c r="JCY9" i="7"/>
  <c r="JDA9" i="7"/>
  <c r="JDC9" i="7"/>
  <c r="JDE9" i="7"/>
  <c r="JDG9" i="7"/>
  <c r="JDI9" i="7"/>
  <c r="JDK9" i="7"/>
  <c r="JDM9" i="7"/>
  <c r="JDO9" i="7"/>
  <c r="JDQ9" i="7"/>
  <c r="JDS9" i="7"/>
  <c r="JDU9" i="7"/>
  <c r="JDW9" i="7"/>
  <c r="JDY9" i="7"/>
  <c r="JEA9" i="7"/>
  <c r="JEC9" i="7"/>
  <c r="JEE9" i="7"/>
  <c r="JEG9" i="7"/>
  <c r="JEI9" i="7"/>
  <c r="JEK9" i="7"/>
  <c r="JEM9" i="7"/>
  <c r="JEO9" i="7"/>
  <c r="JEQ9" i="7"/>
  <c r="JES9" i="7"/>
  <c r="JEU9" i="7"/>
  <c r="JEW9" i="7"/>
  <c r="JEY9" i="7"/>
  <c r="JFA9" i="7"/>
  <c r="JFC9" i="7"/>
  <c r="JFE9" i="7"/>
  <c r="JFG9" i="7"/>
  <c r="JFI9" i="7"/>
  <c r="JFK9" i="7"/>
  <c r="JFM9" i="7"/>
  <c r="JFO9" i="7"/>
  <c r="JFQ9" i="7"/>
  <c r="JFS9" i="7"/>
  <c r="JFU9" i="7"/>
  <c r="JFW9" i="7"/>
  <c r="JFY9" i="7"/>
  <c r="JGA9" i="7"/>
  <c r="JGC9" i="7"/>
  <c r="JGE9" i="7"/>
  <c r="JGG9" i="7"/>
  <c r="JGI9" i="7"/>
  <c r="JGK9" i="7"/>
  <c r="JGM9" i="7"/>
  <c r="JGO9" i="7"/>
  <c r="JGQ9" i="7"/>
  <c r="JGS9" i="7"/>
  <c r="JGU9" i="7"/>
  <c r="JGW9" i="7"/>
  <c r="JGY9" i="7"/>
  <c r="JHA9" i="7"/>
  <c r="JHC9" i="7"/>
  <c r="JHE9" i="7"/>
  <c r="JHG9" i="7"/>
  <c r="JHI9" i="7"/>
  <c r="JHK9" i="7"/>
  <c r="JHM9" i="7"/>
  <c r="JHO9" i="7"/>
  <c r="JHQ9" i="7"/>
  <c r="JHS9" i="7"/>
  <c r="JHU9" i="7"/>
  <c r="JHW9" i="7"/>
  <c r="JHY9" i="7"/>
  <c r="JIA9" i="7"/>
  <c r="JIC9" i="7"/>
  <c r="JIE9" i="7"/>
  <c r="JIG9" i="7"/>
  <c r="JII9" i="7"/>
  <c r="JIK9" i="7"/>
  <c r="JIM9" i="7"/>
  <c r="JIO9" i="7"/>
  <c r="JIQ9" i="7"/>
  <c r="JIS9" i="7"/>
  <c r="JIU9" i="7"/>
  <c r="JIW9" i="7"/>
  <c r="JIY9" i="7"/>
  <c r="JJA9" i="7"/>
  <c r="JJC9" i="7"/>
  <c r="JJE9" i="7"/>
  <c r="JJG9" i="7"/>
  <c r="JJI9" i="7"/>
  <c r="JJK9" i="7"/>
  <c r="JJM9" i="7"/>
  <c r="JJO9" i="7"/>
  <c r="JJQ9" i="7"/>
  <c r="JJS9" i="7"/>
  <c r="JJU9" i="7"/>
  <c r="JJW9" i="7"/>
  <c r="JJY9" i="7"/>
  <c r="JKA9" i="7"/>
  <c r="JKC9" i="7"/>
  <c r="JKE9" i="7"/>
  <c r="JKG9" i="7"/>
  <c r="JKI9" i="7"/>
  <c r="JKK9" i="7"/>
  <c r="JKM9" i="7"/>
  <c r="JKO9" i="7"/>
  <c r="JKQ9" i="7"/>
  <c r="JKS9" i="7"/>
  <c r="JKU9" i="7"/>
  <c r="JKW9" i="7"/>
  <c r="JKY9" i="7"/>
  <c r="JLA9" i="7"/>
  <c r="JLC9" i="7"/>
  <c r="JLE9" i="7"/>
  <c r="JLG9" i="7"/>
  <c r="JLI9" i="7"/>
  <c r="JLK9" i="7"/>
  <c r="JLM9" i="7"/>
  <c r="JLO9" i="7"/>
  <c r="JLQ9" i="7"/>
  <c r="JLS9" i="7"/>
  <c r="JLU9" i="7"/>
  <c r="JLW9" i="7"/>
  <c r="JLY9" i="7"/>
  <c r="JMA9" i="7"/>
  <c r="JMC9" i="7"/>
  <c r="JME9" i="7"/>
  <c r="JMG9" i="7"/>
  <c r="JMI9" i="7"/>
  <c r="JMK9" i="7"/>
  <c r="JMM9" i="7"/>
  <c r="JMO9" i="7"/>
  <c r="JMQ9" i="7"/>
  <c r="JMS9" i="7"/>
  <c r="JMU9" i="7"/>
  <c r="JMW9" i="7"/>
  <c r="JMY9" i="7"/>
  <c r="JNA9" i="7"/>
  <c r="JNC9" i="7"/>
  <c r="JNE9" i="7"/>
  <c r="JNG9" i="7"/>
  <c r="JNI9" i="7"/>
  <c r="JNK9" i="7"/>
  <c r="JNM9" i="7"/>
  <c r="JNO9" i="7"/>
  <c r="JNQ9" i="7"/>
  <c r="JNS9" i="7"/>
  <c r="JNU9" i="7"/>
  <c r="JNW9" i="7"/>
  <c r="JNY9" i="7"/>
  <c r="JOA9" i="7"/>
  <c r="JOC9" i="7"/>
  <c r="JOE9" i="7"/>
  <c r="JOG9" i="7"/>
  <c r="JOI9" i="7"/>
  <c r="JOK9" i="7"/>
  <c r="JOM9" i="7"/>
  <c r="JOO9" i="7"/>
  <c r="JOQ9" i="7"/>
  <c r="JOS9" i="7"/>
  <c r="JOU9" i="7"/>
  <c r="JOW9" i="7"/>
  <c r="JOY9" i="7"/>
  <c r="JPA9" i="7"/>
  <c r="JPC9" i="7"/>
  <c r="JPE9" i="7"/>
  <c r="JPG9" i="7"/>
  <c r="JPI9" i="7"/>
  <c r="JPK9" i="7"/>
  <c r="JPM9" i="7"/>
  <c r="JPO9" i="7"/>
  <c r="JPQ9" i="7"/>
  <c r="JPS9" i="7"/>
  <c r="JPU9" i="7"/>
  <c r="JPW9" i="7"/>
  <c r="JPY9" i="7"/>
  <c r="JQA9" i="7"/>
  <c r="JQC9" i="7"/>
  <c r="JQE9" i="7"/>
  <c r="JQG9" i="7"/>
  <c r="JQI9" i="7"/>
  <c r="JQK9" i="7"/>
  <c r="JQM9" i="7"/>
  <c r="JQO9" i="7"/>
  <c r="JQQ9" i="7"/>
  <c r="JQS9" i="7"/>
  <c r="JQU9" i="7"/>
  <c r="JQW9" i="7"/>
  <c r="JQY9" i="7"/>
  <c r="JRA9" i="7"/>
  <c r="JRC9" i="7"/>
  <c r="JRE9" i="7"/>
  <c r="JRG9" i="7"/>
  <c r="JRI9" i="7"/>
  <c r="JRK9" i="7"/>
  <c r="JRM9" i="7"/>
  <c r="JRO9" i="7"/>
  <c r="JRQ9" i="7"/>
  <c r="JRS9" i="7"/>
  <c r="JRU9" i="7"/>
  <c r="JRW9" i="7"/>
  <c r="JRY9" i="7"/>
  <c r="JSA9" i="7"/>
  <c r="JSC9" i="7"/>
  <c r="JSE9" i="7"/>
  <c r="JSG9" i="7"/>
  <c r="JSI9" i="7"/>
  <c r="JSK9" i="7"/>
  <c r="JSM9" i="7"/>
  <c r="JSO9" i="7"/>
  <c r="JSQ9" i="7"/>
  <c r="JSS9" i="7"/>
  <c r="JSU9" i="7"/>
  <c r="JSW9" i="7"/>
  <c r="JSY9" i="7"/>
  <c r="JTA9" i="7"/>
  <c r="JTC9" i="7"/>
  <c r="JTE9" i="7"/>
  <c r="JTG9" i="7"/>
  <c r="JTI9" i="7"/>
  <c r="JTK9" i="7"/>
  <c r="JTM9" i="7"/>
  <c r="JTO9" i="7"/>
  <c r="JTQ9" i="7"/>
  <c r="JTS9" i="7"/>
  <c r="JTU9" i="7"/>
  <c r="JTW9" i="7"/>
  <c r="JTY9" i="7"/>
  <c r="JUA9" i="7"/>
  <c r="JUC9" i="7"/>
  <c r="JUE9" i="7"/>
  <c r="JUG9" i="7"/>
  <c r="JUI9" i="7"/>
  <c r="JUK9" i="7"/>
  <c r="JUM9" i="7"/>
  <c r="JUO9" i="7"/>
  <c r="JUQ9" i="7"/>
  <c r="JUS9" i="7"/>
  <c r="JUU9" i="7"/>
  <c r="JUW9" i="7"/>
  <c r="JUY9" i="7"/>
  <c r="JVA9" i="7"/>
  <c r="JVC9" i="7"/>
  <c r="JVE9" i="7"/>
  <c r="JVG9" i="7"/>
  <c r="JVI9" i="7"/>
  <c r="JVK9" i="7"/>
  <c r="JVM9" i="7"/>
  <c r="JVO9" i="7"/>
  <c r="JVQ9" i="7"/>
  <c r="JVS9" i="7"/>
  <c r="JVU9" i="7"/>
  <c r="JVW9" i="7"/>
  <c r="JVY9" i="7"/>
  <c r="JWA9" i="7"/>
  <c r="JWC9" i="7"/>
  <c r="JWE9" i="7"/>
  <c r="JWG9" i="7"/>
  <c r="JWI9" i="7"/>
  <c r="JWK9" i="7"/>
  <c r="JWM9" i="7"/>
  <c r="JWO9" i="7"/>
  <c r="JWQ9" i="7"/>
  <c r="JWS9" i="7"/>
  <c r="JWU9" i="7"/>
  <c r="JWW9" i="7"/>
  <c r="JWY9" i="7"/>
  <c r="JXA9" i="7"/>
  <c r="JXC9" i="7"/>
  <c r="JXE9" i="7"/>
  <c r="JXG9" i="7"/>
  <c r="JXI9" i="7"/>
  <c r="JXK9" i="7"/>
  <c r="JXM9" i="7"/>
  <c r="JXO9" i="7"/>
  <c r="JXQ9" i="7"/>
  <c r="JXS9" i="7"/>
  <c r="JXU9" i="7"/>
  <c r="JXW9" i="7"/>
  <c r="JXY9" i="7"/>
  <c r="JYA9" i="7"/>
  <c r="JYC9" i="7"/>
  <c r="JYE9" i="7"/>
  <c r="JYG9" i="7"/>
  <c r="JYI9" i="7"/>
  <c r="JYK9" i="7"/>
  <c r="JYM9" i="7"/>
  <c r="JYO9" i="7"/>
  <c r="JYQ9" i="7"/>
  <c r="JYS9" i="7"/>
  <c r="JYU9" i="7"/>
  <c r="JYW9" i="7"/>
  <c r="JYY9" i="7"/>
  <c r="JZA9" i="7"/>
  <c r="JZC9" i="7"/>
  <c r="JZE9" i="7"/>
  <c r="JZG9" i="7"/>
  <c r="JZI9" i="7"/>
  <c r="JZK9" i="7"/>
  <c r="JZM9" i="7"/>
  <c r="JZO9" i="7"/>
  <c r="JZQ9" i="7"/>
  <c r="JZS9" i="7"/>
  <c r="JZU9" i="7"/>
  <c r="JZW9" i="7"/>
  <c r="JZY9" i="7"/>
  <c r="KAA9" i="7"/>
  <c r="KAC9" i="7"/>
  <c r="KAE9" i="7"/>
  <c r="KAG9" i="7"/>
  <c r="KAI9" i="7"/>
  <c r="KAK9" i="7"/>
  <c r="KAM9" i="7"/>
  <c r="KAO9" i="7"/>
  <c r="KAQ9" i="7"/>
  <c r="KAS9" i="7"/>
  <c r="KAU9" i="7"/>
  <c r="KAW9" i="7"/>
  <c r="KAY9" i="7"/>
  <c r="KBA9" i="7"/>
  <c r="KBC9" i="7"/>
  <c r="KBE9" i="7"/>
  <c r="KBG9" i="7"/>
  <c r="KBI9" i="7"/>
  <c r="KBK9" i="7"/>
  <c r="KBM9" i="7"/>
  <c r="KBO9" i="7"/>
  <c r="KBQ9" i="7"/>
  <c r="KBS9" i="7"/>
  <c r="KBU9" i="7"/>
  <c r="KBW9" i="7"/>
  <c r="KBY9" i="7"/>
  <c r="KCA9" i="7"/>
  <c r="KCC9" i="7"/>
  <c r="KCE9" i="7"/>
  <c r="KCG9" i="7"/>
  <c r="KCI9" i="7"/>
  <c r="KCK9" i="7"/>
  <c r="KCM9" i="7"/>
  <c r="KCO9" i="7"/>
  <c r="KCQ9" i="7"/>
  <c r="KCS9" i="7"/>
  <c r="KCU9" i="7"/>
  <c r="KCW9" i="7"/>
  <c r="KCY9" i="7"/>
  <c r="KDA9" i="7"/>
  <c r="KDC9" i="7"/>
  <c r="KDE9" i="7"/>
  <c r="KDG9" i="7"/>
  <c r="KDI9" i="7"/>
  <c r="KDK9" i="7"/>
  <c r="KDM9" i="7"/>
  <c r="KDO9" i="7"/>
  <c r="KDQ9" i="7"/>
  <c r="KDS9" i="7"/>
  <c r="KDU9" i="7"/>
  <c r="KDW9" i="7"/>
  <c r="KDY9" i="7"/>
  <c r="KEA9" i="7"/>
  <c r="KEC9" i="7"/>
  <c r="KEE9" i="7"/>
  <c r="KEG9" i="7"/>
  <c r="KEI9" i="7"/>
  <c r="KEK9" i="7"/>
  <c r="KEM9" i="7"/>
  <c r="KEO9" i="7"/>
  <c r="KEQ9" i="7"/>
  <c r="KES9" i="7"/>
  <c r="KEU9" i="7"/>
  <c r="KEW9" i="7"/>
  <c r="KEY9" i="7"/>
  <c r="KFA9" i="7"/>
  <c r="KFC9" i="7"/>
  <c r="KFE9" i="7"/>
  <c r="KFG9" i="7"/>
  <c r="KFI9" i="7"/>
  <c r="KFK9" i="7"/>
  <c r="KFM9" i="7"/>
  <c r="KFO9" i="7"/>
  <c r="KFQ9" i="7"/>
  <c r="KFS9" i="7"/>
  <c r="KFU9" i="7"/>
  <c r="KFW9" i="7"/>
  <c r="KFY9" i="7"/>
  <c r="KGA9" i="7"/>
  <c r="KGC9" i="7"/>
  <c r="KGE9" i="7"/>
  <c r="KGG9" i="7"/>
  <c r="KGI9" i="7"/>
  <c r="KGK9" i="7"/>
  <c r="KGM9" i="7"/>
  <c r="KGO9" i="7"/>
  <c r="KGQ9" i="7"/>
  <c r="KGS9" i="7"/>
  <c r="KGU9" i="7"/>
  <c r="KGW9" i="7"/>
  <c r="KGY9" i="7"/>
  <c r="KHA9" i="7"/>
  <c r="KHC9" i="7"/>
  <c r="KHE9" i="7"/>
  <c r="KHG9" i="7"/>
  <c r="KHI9" i="7"/>
  <c r="KHK9" i="7"/>
  <c r="KHM9" i="7"/>
  <c r="KHO9" i="7"/>
  <c r="KHQ9" i="7"/>
  <c r="KHS9" i="7"/>
  <c r="KHU9" i="7"/>
  <c r="KHW9" i="7"/>
  <c r="KHY9" i="7"/>
  <c r="KIA9" i="7"/>
  <c r="KIC9" i="7"/>
  <c r="KIE9" i="7"/>
  <c r="KIG9" i="7"/>
  <c r="KII9" i="7"/>
  <c r="KIK9" i="7"/>
  <c r="KIM9" i="7"/>
  <c r="KIO9" i="7"/>
  <c r="KIQ9" i="7"/>
  <c r="KIS9" i="7"/>
  <c r="KIU9" i="7"/>
  <c r="KIW9" i="7"/>
  <c r="KIY9" i="7"/>
  <c r="KJA9" i="7"/>
  <c r="KJC9" i="7"/>
  <c r="KJE9" i="7"/>
  <c r="KJG9" i="7"/>
  <c r="KJI9" i="7"/>
  <c r="KJK9" i="7"/>
  <c r="KJM9" i="7"/>
  <c r="KJO9" i="7"/>
  <c r="KJQ9" i="7"/>
  <c r="KJS9" i="7"/>
  <c r="KJU9" i="7"/>
  <c r="KJW9" i="7"/>
  <c r="KJY9" i="7"/>
  <c r="KKA9" i="7"/>
  <c r="KKC9" i="7"/>
  <c r="KKE9" i="7"/>
  <c r="KKG9" i="7"/>
  <c r="KKI9" i="7"/>
  <c r="KKK9" i="7"/>
  <c r="KKM9" i="7"/>
  <c r="KKO9" i="7"/>
  <c r="KKQ9" i="7"/>
  <c r="KKS9" i="7"/>
  <c r="KKU9" i="7"/>
  <c r="KKW9" i="7"/>
  <c r="KKY9" i="7"/>
  <c r="KLA9" i="7"/>
  <c r="KLC9" i="7"/>
  <c r="KLE9" i="7"/>
  <c r="KLG9" i="7"/>
  <c r="KLI9" i="7"/>
  <c r="KLK9" i="7"/>
  <c r="KLM9" i="7"/>
  <c r="KLO9" i="7"/>
  <c r="KLQ9" i="7"/>
  <c r="KLS9" i="7"/>
  <c r="KLU9" i="7"/>
  <c r="KLW9" i="7"/>
  <c r="KLY9" i="7"/>
  <c r="KMA9" i="7"/>
  <c r="KMC9" i="7"/>
  <c r="KME9" i="7"/>
  <c r="KMG9" i="7"/>
  <c r="KMI9" i="7"/>
  <c r="KMK9" i="7"/>
  <c r="KMM9" i="7"/>
  <c r="KMO9" i="7"/>
  <c r="KMQ9" i="7"/>
  <c r="KMS9" i="7"/>
  <c r="KMU9" i="7"/>
  <c r="KMW9" i="7"/>
  <c r="KMY9" i="7"/>
  <c r="KNA9" i="7"/>
  <c r="KNC9" i="7"/>
  <c r="KNE9" i="7"/>
  <c r="KNG9" i="7"/>
  <c r="KNI9" i="7"/>
  <c r="KNK9" i="7"/>
  <c r="KNM9" i="7"/>
  <c r="KNO9" i="7"/>
  <c r="KNQ9" i="7"/>
  <c r="KNS9" i="7"/>
  <c r="KNU9" i="7"/>
  <c r="KNW9" i="7"/>
  <c r="KNY9" i="7"/>
  <c r="KOA9" i="7"/>
  <c r="KOC9" i="7"/>
  <c r="KOE9" i="7"/>
  <c r="KOG9" i="7"/>
  <c r="KOI9" i="7"/>
  <c r="KOK9" i="7"/>
  <c r="KOM9" i="7"/>
  <c r="KOO9" i="7"/>
  <c r="KOQ9" i="7"/>
  <c r="KOS9" i="7"/>
  <c r="KOU9" i="7"/>
  <c r="KOW9" i="7"/>
  <c r="KOY9" i="7"/>
  <c r="KPA9" i="7"/>
  <c r="KPC9" i="7"/>
  <c r="KPE9" i="7"/>
  <c r="KPG9" i="7"/>
  <c r="KPI9" i="7"/>
  <c r="KPK9" i="7"/>
  <c r="KPM9" i="7"/>
  <c r="KPO9" i="7"/>
  <c r="KPQ9" i="7"/>
  <c r="KPS9" i="7"/>
  <c r="KPU9" i="7"/>
  <c r="KPW9" i="7"/>
  <c r="KPY9" i="7"/>
  <c r="KQA9" i="7"/>
  <c r="KQC9" i="7"/>
  <c r="KQE9" i="7"/>
  <c r="KQG9" i="7"/>
  <c r="KQI9" i="7"/>
  <c r="KQK9" i="7"/>
  <c r="KQM9" i="7"/>
  <c r="KQO9" i="7"/>
  <c r="KQQ9" i="7"/>
  <c r="KQS9" i="7"/>
  <c r="KQU9" i="7"/>
  <c r="KQW9" i="7"/>
  <c r="KQY9" i="7"/>
  <c r="KRA9" i="7"/>
  <c r="KRC9" i="7"/>
  <c r="KRE9" i="7"/>
  <c r="KRG9" i="7"/>
  <c r="KRI9" i="7"/>
  <c r="KRK9" i="7"/>
  <c r="KRM9" i="7"/>
  <c r="KRO9" i="7"/>
  <c r="KRQ9" i="7"/>
  <c r="KRS9" i="7"/>
  <c r="KRU9" i="7"/>
  <c r="KRW9" i="7"/>
  <c r="KRY9" i="7"/>
  <c r="KSA9" i="7"/>
  <c r="KSC9" i="7"/>
  <c r="KSE9" i="7"/>
  <c r="KSG9" i="7"/>
  <c r="KSI9" i="7"/>
  <c r="KSK9" i="7"/>
  <c r="KSM9" i="7"/>
  <c r="KSO9" i="7"/>
  <c r="KSQ9" i="7"/>
  <c r="KSS9" i="7"/>
  <c r="KSU9" i="7"/>
  <c r="KSW9" i="7"/>
  <c r="KSY9" i="7"/>
  <c r="KTA9" i="7"/>
  <c r="KTC9" i="7"/>
  <c r="KTE9" i="7"/>
  <c r="KTG9" i="7"/>
  <c r="KTI9" i="7"/>
  <c r="KTK9" i="7"/>
  <c r="KTM9" i="7"/>
  <c r="KTO9" i="7"/>
  <c r="KTQ9" i="7"/>
  <c r="KTS9" i="7"/>
  <c r="KTU9" i="7"/>
  <c r="KTW9" i="7"/>
  <c r="KTY9" i="7"/>
  <c r="KUA9" i="7"/>
  <c r="KUC9" i="7"/>
  <c r="KUE9" i="7"/>
  <c r="KUG9" i="7"/>
  <c r="KUI9" i="7"/>
  <c r="KUK9" i="7"/>
  <c r="KUM9" i="7"/>
  <c r="KUO9" i="7"/>
  <c r="KUQ9" i="7"/>
  <c r="KUS9" i="7"/>
  <c r="KUU9" i="7"/>
  <c r="KUW9" i="7"/>
  <c r="KUY9" i="7"/>
  <c r="KVA9" i="7"/>
  <c r="KVC9" i="7"/>
  <c r="KVE9" i="7"/>
  <c r="KVG9" i="7"/>
  <c r="KVI9" i="7"/>
  <c r="KVK9" i="7"/>
  <c r="KVM9" i="7"/>
  <c r="KVO9" i="7"/>
  <c r="KVQ9" i="7"/>
  <c r="KVS9" i="7"/>
  <c r="KVU9" i="7"/>
  <c r="KVW9" i="7"/>
  <c r="KVY9" i="7"/>
  <c r="KWA9" i="7"/>
  <c r="KWC9" i="7"/>
  <c r="KWE9" i="7"/>
  <c r="KWG9" i="7"/>
  <c r="KWI9" i="7"/>
  <c r="KWK9" i="7"/>
  <c r="KWM9" i="7"/>
  <c r="KWO9" i="7"/>
  <c r="KWQ9" i="7"/>
  <c r="KWS9" i="7"/>
  <c r="KWU9" i="7"/>
  <c r="KWW9" i="7"/>
  <c r="KWY9" i="7"/>
  <c r="KXA9" i="7"/>
  <c r="KXC9" i="7"/>
  <c r="KXE9" i="7"/>
  <c r="KXG9" i="7"/>
  <c r="KXI9" i="7"/>
  <c r="KXK9" i="7"/>
  <c r="KXM9" i="7"/>
  <c r="KXO9" i="7"/>
  <c r="KXQ9" i="7"/>
  <c r="KXS9" i="7"/>
  <c r="KXU9" i="7"/>
  <c r="KXW9" i="7"/>
  <c r="KXY9" i="7"/>
  <c r="KYA9" i="7"/>
  <c r="KYC9" i="7"/>
  <c r="KYE9" i="7"/>
  <c r="KYG9" i="7"/>
  <c r="KYI9" i="7"/>
  <c r="KYK9" i="7"/>
  <c r="KYM9" i="7"/>
  <c r="KYO9" i="7"/>
  <c r="KYQ9" i="7"/>
  <c r="KYS9" i="7"/>
  <c r="KYU9" i="7"/>
  <c r="KYW9" i="7"/>
  <c r="KYY9" i="7"/>
  <c r="KZA9" i="7"/>
  <c r="KZC9" i="7"/>
  <c r="KZE9" i="7"/>
  <c r="KZG9" i="7"/>
  <c r="KZI9" i="7"/>
  <c r="KZK9" i="7"/>
  <c r="KZM9" i="7"/>
  <c r="KZO9" i="7"/>
  <c r="KZQ9" i="7"/>
  <c r="KZS9" i="7"/>
  <c r="KZU9" i="7"/>
  <c r="KZW9" i="7"/>
  <c r="KZY9" i="7"/>
  <c r="LAA9" i="7"/>
  <c r="LAC9" i="7"/>
  <c r="LAE9" i="7"/>
  <c r="LAG9" i="7"/>
  <c r="LAI9" i="7"/>
  <c r="LAK9" i="7"/>
  <c r="LAM9" i="7"/>
  <c r="LAO9" i="7"/>
  <c r="LAQ9" i="7"/>
  <c r="LAS9" i="7"/>
  <c r="LAU9" i="7"/>
  <c r="LAW9" i="7"/>
  <c r="LAY9" i="7"/>
  <c r="LBA9" i="7"/>
  <c r="LBC9" i="7"/>
  <c r="LBE9" i="7"/>
  <c r="LBG9" i="7"/>
  <c r="LBI9" i="7"/>
  <c r="LBK9" i="7"/>
  <c r="LBM9" i="7"/>
  <c r="LBO9" i="7"/>
  <c r="LBQ9" i="7"/>
  <c r="LBS9" i="7"/>
  <c r="LBU9" i="7"/>
  <c r="LBW9" i="7"/>
  <c r="LBY9" i="7"/>
  <c r="LCA9" i="7"/>
  <c r="LCC9" i="7"/>
  <c r="LCE9" i="7"/>
  <c r="LCG9" i="7"/>
  <c r="LCI9" i="7"/>
  <c r="LCK9" i="7"/>
  <c r="LCM9" i="7"/>
  <c r="LCO9" i="7"/>
  <c r="LCQ9" i="7"/>
  <c r="LCS9" i="7"/>
  <c r="LCU9" i="7"/>
  <c r="LCW9" i="7"/>
  <c r="LCY9" i="7"/>
  <c r="LDA9" i="7"/>
  <c r="LDC9" i="7"/>
  <c r="LDE9" i="7"/>
  <c r="LDG9" i="7"/>
  <c r="LDI9" i="7"/>
  <c r="LDK9" i="7"/>
  <c r="LDM9" i="7"/>
  <c r="LDO9" i="7"/>
  <c r="LDQ9" i="7"/>
  <c r="LDS9" i="7"/>
  <c r="LDU9" i="7"/>
  <c r="LDW9" i="7"/>
  <c r="LDY9" i="7"/>
  <c r="LEA9" i="7"/>
  <c r="LEC9" i="7"/>
  <c r="LEE9" i="7"/>
  <c r="LEG9" i="7"/>
  <c r="LEI9" i="7"/>
  <c r="LEK9" i="7"/>
  <c r="LEM9" i="7"/>
  <c r="LEO9" i="7"/>
  <c r="LEQ9" i="7"/>
  <c r="LES9" i="7"/>
  <c r="LEU9" i="7"/>
  <c r="LEW9" i="7"/>
  <c r="LEY9" i="7"/>
  <c r="LFA9" i="7"/>
  <c r="LFC9" i="7"/>
  <c r="LFE9" i="7"/>
  <c r="LFG9" i="7"/>
  <c r="LFI9" i="7"/>
  <c r="LFK9" i="7"/>
  <c r="LFM9" i="7"/>
  <c r="LFO9" i="7"/>
  <c r="LFQ9" i="7"/>
  <c r="LFS9" i="7"/>
  <c r="LFU9" i="7"/>
  <c r="LFW9" i="7"/>
  <c r="LFY9" i="7"/>
  <c r="LGA9" i="7"/>
  <c r="LGC9" i="7"/>
  <c r="LGE9" i="7"/>
  <c r="LGG9" i="7"/>
  <c r="LGI9" i="7"/>
  <c r="LGK9" i="7"/>
  <c r="LGM9" i="7"/>
  <c r="LGO9" i="7"/>
  <c r="LGQ9" i="7"/>
  <c r="LGS9" i="7"/>
  <c r="LGU9" i="7"/>
  <c r="LGW9" i="7"/>
  <c r="LGY9" i="7"/>
  <c r="LHA9" i="7"/>
  <c r="LHC9" i="7"/>
  <c r="LHE9" i="7"/>
  <c r="LHG9" i="7"/>
  <c r="LHI9" i="7"/>
  <c r="LHK9" i="7"/>
  <c r="LHM9" i="7"/>
  <c r="LHO9" i="7"/>
  <c r="LHQ9" i="7"/>
  <c r="LHS9" i="7"/>
  <c r="LHU9" i="7"/>
  <c r="LHW9" i="7"/>
  <c r="LHY9" i="7"/>
  <c r="LIA9" i="7"/>
  <c r="LIC9" i="7"/>
  <c r="LIE9" i="7"/>
  <c r="LIG9" i="7"/>
  <c r="LII9" i="7"/>
  <c r="LIK9" i="7"/>
  <c r="LIM9" i="7"/>
  <c r="LIO9" i="7"/>
  <c r="LIQ9" i="7"/>
  <c r="LIS9" i="7"/>
  <c r="LIU9" i="7"/>
  <c r="LIW9" i="7"/>
  <c r="LIY9" i="7"/>
  <c r="LJA9" i="7"/>
  <c r="LJC9" i="7"/>
  <c r="LJE9" i="7"/>
  <c r="LJG9" i="7"/>
  <c r="LJI9" i="7"/>
  <c r="LJK9" i="7"/>
  <c r="LJM9" i="7"/>
  <c r="LJO9" i="7"/>
  <c r="LJQ9" i="7"/>
  <c r="LJS9" i="7"/>
  <c r="LJU9" i="7"/>
  <c r="LJW9" i="7"/>
  <c r="LJY9" i="7"/>
  <c r="LKA9" i="7"/>
  <c r="LKC9" i="7"/>
  <c r="LKE9" i="7"/>
  <c r="LKG9" i="7"/>
  <c r="LKI9" i="7"/>
  <c r="LKK9" i="7"/>
  <c r="LKM9" i="7"/>
  <c r="LKO9" i="7"/>
  <c r="LKQ9" i="7"/>
  <c r="LKS9" i="7"/>
  <c r="LKU9" i="7"/>
  <c r="LKW9" i="7"/>
  <c r="LKY9" i="7"/>
  <c r="LLA9" i="7"/>
  <c r="LLC9" i="7"/>
  <c r="LLE9" i="7"/>
  <c r="LLG9" i="7"/>
  <c r="LLI9" i="7"/>
  <c r="LLK9" i="7"/>
  <c r="LLM9" i="7"/>
  <c r="LLO9" i="7"/>
  <c r="LLQ9" i="7"/>
  <c r="LLS9" i="7"/>
  <c r="LLU9" i="7"/>
  <c r="LLW9" i="7"/>
  <c r="LLY9" i="7"/>
  <c r="LMA9" i="7"/>
  <c r="LMC9" i="7"/>
  <c r="LME9" i="7"/>
  <c r="LMG9" i="7"/>
  <c r="LMI9" i="7"/>
  <c r="LMK9" i="7"/>
  <c r="LMM9" i="7"/>
  <c r="LMO9" i="7"/>
  <c r="LMQ9" i="7"/>
  <c r="LMS9" i="7"/>
  <c r="LMU9" i="7"/>
  <c r="LMW9" i="7"/>
  <c r="LMY9" i="7"/>
  <c r="LNA9" i="7"/>
  <c r="LNC9" i="7"/>
  <c r="LNE9" i="7"/>
  <c r="LNG9" i="7"/>
  <c r="LNI9" i="7"/>
  <c r="LNK9" i="7"/>
  <c r="LNM9" i="7"/>
  <c r="LNO9" i="7"/>
  <c r="LNQ9" i="7"/>
  <c r="LNS9" i="7"/>
  <c r="LNU9" i="7"/>
  <c r="LNW9" i="7"/>
  <c r="LNY9" i="7"/>
  <c r="LOA9" i="7"/>
  <c r="LOC9" i="7"/>
  <c r="LOE9" i="7"/>
  <c r="LOG9" i="7"/>
  <c r="LOI9" i="7"/>
  <c r="LOK9" i="7"/>
  <c r="LOM9" i="7"/>
  <c r="LOO9" i="7"/>
  <c r="LOQ9" i="7"/>
  <c r="LOS9" i="7"/>
  <c r="LOU9" i="7"/>
  <c r="LOW9" i="7"/>
  <c r="LOY9" i="7"/>
  <c r="LPA9" i="7"/>
  <c r="LPC9" i="7"/>
  <c r="LPE9" i="7"/>
  <c r="LPG9" i="7"/>
  <c r="LPI9" i="7"/>
  <c r="LPK9" i="7"/>
  <c r="LPM9" i="7"/>
  <c r="LPO9" i="7"/>
  <c r="LPQ9" i="7"/>
  <c r="LPS9" i="7"/>
  <c r="LPU9" i="7"/>
  <c r="LPW9" i="7"/>
  <c r="LPY9" i="7"/>
  <c r="LQA9" i="7"/>
  <c r="LQC9" i="7"/>
  <c r="LQE9" i="7"/>
  <c r="LQG9" i="7"/>
  <c r="LQI9" i="7"/>
  <c r="LQK9" i="7"/>
  <c r="LQM9" i="7"/>
  <c r="LQO9" i="7"/>
  <c r="LQQ9" i="7"/>
  <c r="LQS9" i="7"/>
  <c r="LQU9" i="7"/>
  <c r="LQW9" i="7"/>
  <c r="LQY9" i="7"/>
  <c r="LRA9" i="7"/>
  <c r="LRC9" i="7"/>
  <c r="LRE9" i="7"/>
  <c r="LRG9" i="7"/>
  <c r="LRI9" i="7"/>
  <c r="LRK9" i="7"/>
  <c r="LRM9" i="7"/>
  <c r="LRO9" i="7"/>
  <c r="LRQ9" i="7"/>
  <c r="LRS9" i="7"/>
  <c r="LRU9" i="7"/>
  <c r="LRW9" i="7"/>
  <c r="LRY9" i="7"/>
  <c r="LSA9" i="7"/>
  <c r="LSC9" i="7"/>
  <c r="LSE9" i="7"/>
  <c r="LSG9" i="7"/>
  <c r="LSI9" i="7"/>
  <c r="LSK9" i="7"/>
  <c r="LSM9" i="7"/>
  <c r="LSO9" i="7"/>
  <c r="LSQ9" i="7"/>
  <c r="LSS9" i="7"/>
  <c r="LSU9" i="7"/>
  <c r="LSW9" i="7"/>
  <c r="LSY9" i="7"/>
  <c r="LTA9" i="7"/>
  <c r="LTC9" i="7"/>
  <c r="LTE9" i="7"/>
  <c r="LTG9" i="7"/>
  <c r="LTI9" i="7"/>
  <c r="LTK9" i="7"/>
  <c r="LTM9" i="7"/>
  <c r="LTO9" i="7"/>
  <c r="LTQ9" i="7"/>
  <c r="LTS9" i="7"/>
  <c r="LTU9" i="7"/>
  <c r="LTW9" i="7"/>
  <c r="LTY9" i="7"/>
  <c r="LUA9" i="7"/>
  <c r="LUC9" i="7"/>
  <c r="LUE9" i="7"/>
  <c r="LUG9" i="7"/>
  <c r="LUI9" i="7"/>
  <c r="LUK9" i="7"/>
  <c r="LUM9" i="7"/>
  <c r="LUO9" i="7"/>
  <c r="LUQ9" i="7"/>
  <c r="LUS9" i="7"/>
  <c r="LUU9" i="7"/>
  <c r="LUW9" i="7"/>
  <c r="LUY9" i="7"/>
  <c r="LVA9" i="7"/>
  <c r="LVC9" i="7"/>
  <c r="LVE9" i="7"/>
  <c r="LVG9" i="7"/>
  <c r="LVI9" i="7"/>
  <c r="LVK9" i="7"/>
  <c r="LVM9" i="7"/>
  <c r="LVO9" i="7"/>
  <c r="LVQ9" i="7"/>
  <c r="LVS9" i="7"/>
  <c r="LVU9" i="7"/>
  <c r="LVW9" i="7"/>
  <c r="LVY9" i="7"/>
  <c r="LWA9" i="7"/>
  <c r="LWC9" i="7"/>
  <c r="LWE9" i="7"/>
  <c r="LWG9" i="7"/>
  <c r="LWI9" i="7"/>
  <c r="LWK9" i="7"/>
  <c r="LWM9" i="7"/>
  <c r="LWO9" i="7"/>
  <c r="LWQ9" i="7"/>
  <c r="LWS9" i="7"/>
  <c r="LWU9" i="7"/>
  <c r="LWW9" i="7"/>
  <c r="LWY9" i="7"/>
  <c r="LXA9" i="7"/>
  <c r="LXC9" i="7"/>
  <c r="LXE9" i="7"/>
  <c r="LXG9" i="7"/>
  <c r="LXI9" i="7"/>
  <c r="LXK9" i="7"/>
  <c r="LXM9" i="7"/>
  <c r="LXO9" i="7"/>
  <c r="LXQ9" i="7"/>
  <c r="LXS9" i="7"/>
  <c r="LXU9" i="7"/>
  <c r="LXW9" i="7"/>
  <c r="LXY9" i="7"/>
  <c r="LYA9" i="7"/>
  <c r="LYC9" i="7"/>
  <c r="LYE9" i="7"/>
  <c r="LYG9" i="7"/>
  <c r="LYI9" i="7"/>
  <c r="LYK9" i="7"/>
  <c r="LYM9" i="7"/>
  <c r="LYO9" i="7"/>
  <c r="LYQ9" i="7"/>
  <c r="LYS9" i="7"/>
  <c r="LYU9" i="7"/>
  <c r="LYW9" i="7"/>
  <c r="LYY9" i="7"/>
  <c r="LZA9" i="7"/>
  <c r="LZC9" i="7"/>
  <c r="LZE9" i="7"/>
  <c r="LZG9" i="7"/>
  <c r="LZI9" i="7"/>
  <c r="LZK9" i="7"/>
  <c r="LZM9" i="7"/>
  <c r="LZO9" i="7"/>
  <c r="LZQ9" i="7"/>
  <c r="LZS9" i="7"/>
  <c r="LZU9" i="7"/>
  <c r="LZW9" i="7"/>
  <c r="LZY9" i="7"/>
  <c r="MAA9" i="7"/>
  <c r="MAC9" i="7"/>
  <c r="MAE9" i="7"/>
  <c r="MAG9" i="7"/>
  <c r="MAI9" i="7"/>
  <c r="MAK9" i="7"/>
  <c r="MAM9" i="7"/>
  <c r="MAO9" i="7"/>
  <c r="MAQ9" i="7"/>
  <c r="MAS9" i="7"/>
  <c r="MAU9" i="7"/>
  <c r="MAW9" i="7"/>
  <c r="MAY9" i="7"/>
  <c r="MBA9" i="7"/>
  <c r="MBC9" i="7"/>
  <c r="MBE9" i="7"/>
  <c r="MBG9" i="7"/>
  <c r="MBI9" i="7"/>
  <c r="MBK9" i="7"/>
  <c r="MBM9" i="7"/>
  <c r="MBO9" i="7"/>
  <c r="MBQ9" i="7"/>
  <c r="MBS9" i="7"/>
  <c r="MBU9" i="7"/>
  <c r="MBW9" i="7"/>
  <c r="MBY9" i="7"/>
  <c r="MCA9" i="7"/>
  <c r="MCC9" i="7"/>
  <c r="MCE9" i="7"/>
  <c r="MCG9" i="7"/>
  <c r="MCI9" i="7"/>
  <c r="MCK9" i="7"/>
  <c r="MCM9" i="7"/>
  <c r="MCO9" i="7"/>
  <c r="MCQ9" i="7"/>
  <c r="MCS9" i="7"/>
  <c r="MCU9" i="7"/>
  <c r="MCW9" i="7"/>
  <c r="MCY9" i="7"/>
  <c r="MDA9" i="7"/>
  <c r="MDC9" i="7"/>
  <c r="MDE9" i="7"/>
  <c r="MDG9" i="7"/>
  <c r="MDI9" i="7"/>
  <c r="MDK9" i="7"/>
  <c r="MDM9" i="7"/>
  <c r="MDO9" i="7"/>
  <c r="MDQ9" i="7"/>
  <c r="MDS9" i="7"/>
  <c r="MDU9" i="7"/>
  <c r="MDW9" i="7"/>
  <c r="MDY9" i="7"/>
  <c r="MEA9" i="7"/>
  <c r="MEC9" i="7"/>
  <c r="MEE9" i="7"/>
  <c r="MEG9" i="7"/>
  <c r="MEI9" i="7"/>
  <c r="MEK9" i="7"/>
  <c r="MEM9" i="7"/>
  <c r="MEO9" i="7"/>
  <c r="MEQ9" i="7"/>
  <c r="MES9" i="7"/>
  <c r="MEU9" i="7"/>
  <c r="MEW9" i="7"/>
  <c r="MEY9" i="7"/>
  <c r="MFA9" i="7"/>
  <c r="MFC9" i="7"/>
  <c r="MFE9" i="7"/>
  <c r="MFG9" i="7"/>
  <c r="MFI9" i="7"/>
  <c r="MFK9" i="7"/>
  <c r="MFM9" i="7"/>
  <c r="MFO9" i="7"/>
  <c r="MFQ9" i="7"/>
  <c r="MFS9" i="7"/>
  <c r="MFU9" i="7"/>
  <c r="MFW9" i="7"/>
  <c r="MFY9" i="7"/>
  <c r="MGA9" i="7"/>
  <c r="MGC9" i="7"/>
  <c r="MGE9" i="7"/>
  <c r="MGG9" i="7"/>
  <c r="MGI9" i="7"/>
  <c r="MGK9" i="7"/>
  <c r="MGM9" i="7"/>
  <c r="MGO9" i="7"/>
  <c r="MGQ9" i="7"/>
  <c r="MGS9" i="7"/>
  <c r="MGU9" i="7"/>
  <c r="MGW9" i="7"/>
  <c r="MGY9" i="7"/>
  <c r="MHA9" i="7"/>
  <c r="MHC9" i="7"/>
  <c r="MHE9" i="7"/>
  <c r="MHG9" i="7"/>
  <c r="MHI9" i="7"/>
  <c r="MHK9" i="7"/>
  <c r="MHM9" i="7"/>
  <c r="MHO9" i="7"/>
  <c r="MHQ9" i="7"/>
  <c r="MHS9" i="7"/>
  <c r="MHU9" i="7"/>
  <c r="MHW9" i="7"/>
  <c r="MHY9" i="7"/>
  <c r="MIA9" i="7"/>
  <c r="MIC9" i="7"/>
  <c r="MIE9" i="7"/>
  <c r="MIG9" i="7"/>
  <c r="MII9" i="7"/>
  <c r="MIK9" i="7"/>
  <c r="MIM9" i="7"/>
  <c r="MIO9" i="7"/>
  <c r="MIQ9" i="7"/>
  <c r="MIS9" i="7"/>
  <c r="MIU9" i="7"/>
  <c r="MIW9" i="7"/>
  <c r="MIY9" i="7"/>
  <c r="MJA9" i="7"/>
  <c r="MJC9" i="7"/>
  <c r="MJE9" i="7"/>
  <c r="MJG9" i="7"/>
  <c r="MJI9" i="7"/>
  <c r="MJK9" i="7"/>
  <c r="MJM9" i="7"/>
  <c r="MJO9" i="7"/>
  <c r="MJQ9" i="7"/>
  <c r="MJS9" i="7"/>
  <c r="MJU9" i="7"/>
  <c r="MJW9" i="7"/>
  <c r="MJY9" i="7"/>
  <c r="MKA9" i="7"/>
  <c r="MKC9" i="7"/>
  <c r="MKE9" i="7"/>
  <c r="MKG9" i="7"/>
  <c r="MKI9" i="7"/>
  <c r="MKK9" i="7"/>
  <c r="MKM9" i="7"/>
  <c r="MKO9" i="7"/>
  <c r="MKQ9" i="7"/>
  <c r="MKS9" i="7"/>
  <c r="MKU9" i="7"/>
  <c r="MKW9" i="7"/>
  <c r="MKY9" i="7"/>
  <c r="MLA9" i="7"/>
  <c r="MLC9" i="7"/>
  <c r="MLE9" i="7"/>
  <c r="MLG9" i="7"/>
  <c r="MLI9" i="7"/>
  <c r="MLK9" i="7"/>
  <c r="MLM9" i="7"/>
  <c r="MLO9" i="7"/>
  <c r="MLQ9" i="7"/>
  <c r="MLS9" i="7"/>
  <c r="MLU9" i="7"/>
  <c r="MLW9" i="7"/>
  <c r="MLY9" i="7"/>
  <c r="MMA9" i="7"/>
  <c r="MMC9" i="7"/>
  <c r="MME9" i="7"/>
  <c r="MMG9" i="7"/>
  <c r="MMI9" i="7"/>
  <c r="MMK9" i="7"/>
  <c r="MMM9" i="7"/>
  <c r="MMO9" i="7"/>
  <c r="MMQ9" i="7"/>
  <c r="MMS9" i="7"/>
  <c r="MMU9" i="7"/>
  <c r="MMW9" i="7"/>
  <c r="MMY9" i="7"/>
  <c r="MNA9" i="7"/>
  <c r="MNC9" i="7"/>
  <c r="MNE9" i="7"/>
  <c r="MNG9" i="7"/>
  <c r="MNI9" i="7"/>
  <c r="MNK9" i="7"/>
  <c r="MNM9" i="7"/>
  <c r="MNO9" i="7"/>
  <c r="MNQ9" i="7"/>
  <c r="MNS9" i="7"/>
  <c r="MNU9" i="7"/>
  <c r="MNW9" i="7"/>
  <c r="MNY9" i="7"/>
  <c r="MOA9" i="7"/>
  <c r="MOC9" i="7"/>
  <c r="MOE9" i="7"/>
  <c r="MOG9" i="7"/>
  <c r="MOI9" i="7"/>
  <c r="MOK9" i="7"/>
  <c r="MOM9" i="7"/>
  <c r="MOO9" i="7"/>
  <c r="MOQ9" i="7"/>
  <c r="MOS9" i="7"/>
  <c r="MOU9" i="7"/>
  <c r="MOW9" i="7"/>
  <c r="MOY9" i="7"/>
  <c r="MPA9" i="7"/>
  <c r="MPC9" i="7"/>
  <c r="MPE9" i="7"/>
  <c r="MPG9" i="7"/>
  <c r="MPI9" i="7"/>
  <c r="MPK9" i="7"/>
  <c r="MPM9" i="7"/>
  <c r="MPO9" i="7"/>
  <c r="MPQ9" i="7"/>
  <c r="MPS9" i="7"/>
  <c r="MPU9" i="7"/>
  <c r="MPW9" i="7"/>
  <c r="MPY9" i="7"/>
  <c r="MQA9" i="7"/>
  <c r="MQC9" i="7"/>
  <c r="MQE9" i="7"/>
  <c r="MQG9" i="7"/>
  <c r="MQI9" i="7"/>
  <c r="MQK9" i="7"/>
  <c r="MQM9" i="7"/>
  <c r="MQO9" i="7"/>
  <c r="MQQ9" i="7"/>
  <c r="MQS9" i="7"/>
  <c r="MQU9" i="7"/>
  <c r="MQW9" i="7"/>
  <c r="MQY9" i="7"/>
  <c r="MRA9" i="7"/>
  <c r="MRC9" i="7"/>
  <c r="MRE9" i="7"/>
  <c r="MRG9" i="7"/>
  <c r="MRI9" i="7"/>
  <c r="MRK9" i="7"/>
  <c r="MRM9" i="7"/>
  <c r="MRO9" i="7"/>
  <c r="MRQ9" i="7"/>
  <c r="MRS9" i="7"/>
  <c r="MRU9" i="7"/>
  <c r="MRW9" i="7"/>
  <c r="MRY9" i="7"/>
  <c r="MSA9" i="7"/>
  <c r="MSC9" i="7"/>
  <c r="MSE9" i="7"/>
  <c r="MSG9" i="7"/>
  <c r="MSI9" i="7"/>
  <c r="MSK9" i="7"/>
  <c r="MSM9" i="7"/>
  <c r="MSO9" i="7"/>
  <c r="MSQ9" i="7"/>
  <c r="MSS9" i="7"/>
  <c r="MSU9" i="7"/>
  <c r="MSW9" i="7"/>
  <c r="MSY9" i="7"/>
  <c r="MTA9" i="7"/>
  <c r="MTC9" i="7"/>
  <c r="MTE9" i="7"/>
  <c r="MTG9" i="7"/>
  <c r="MTI9" i="7"/>
  <c r="MTK9" i="7"/>
  <c r="MTM9" i="7"/>
  <c r="MTO9" i="7"/>
  <c r="MTQ9" i="7"/>
  <c r="MTS9" i="7"/>
  <c r="MTU9" i="7"/>
  <c r="MTW9" i="7"/>
  <c r="MTY9" i="7"/>
  <c r="MUA9" i="7"/>
  <c r="MUC9" i="7"/>
  <c r="MUE9" i="7"/>
  <c r="MUG9" i="7"/>
  <c r="MUI9" i="7"/>
  <c r="MUK9" i="7"/>
  <c r="MUM9" i="7"/>
  <c r="MUO9" i="7"/>
  <c r="MUQ9" i="7"/>
  <c r="MUS9" i="7"/>
  <c r="MUU9" i="7"/>
  <c r="MUW9" i="7"/>
  <c r="MUY9" i="7"/>
  <c r="MVA9" i="7"/>
  <c r="MVC9" i="7"/>
  <c r="MVE9" i="7"/>
  <c r="MVG9" i="7"/>
  <c r="MVI9" i="7"/>
  <c r="MVK9" i="7"/>
  <c r="MVM9" i="7"/>
  <c r="MVO9" i="7"/>
  <c r="MVQ9" i="7"/>
  <c r="MVS9" i="7"/>
  <c r="MVU9" i="7"/>
  <c r="MVW9" i="7"/>
  <c r="MVY9" i="7"/>
  <c r="MWA9" i="7"/>
  <c r="MWC9" i="7"/>
  <c r="MWE9" i="7"/>
  <c r="MWG9" i="7"/>
  <c r="MWI9" i="7"/>
  <c r="MWK9" i="7"/>
  <c r="MWM9" i="7"/>
  <c r="MWO9" i="7"/>
  <c r="MWQ9" i="7"/>
  <c r="MWS9" i="7"/>
  <c r="MWU9" i="7"/>
  <c r="MWW9" i="7"/>
  <c r="MWY9" i="7"/>
  <c r="MXA9" i="7"/>
  <c r="MXC9" i="7"/>
  <c r="MXE9" i="7"/>
  <c r="MXG9" i="7"/>
  <c r="MXI9" i="7"/>
  <c r="MXK9" i="7"/>
  <c r="MXM9" i="7"/>
  <c r="MXO9" i="7"/>
  <c r="MXQ9" i="7"/>
  <c r="MXS9" i="7"/>
  <c r="MXU9" i="7"/>
  <c r="MXW9" i="7"/>
  <c r="MXY9" i="7"/>
  <c r="MYA9" i="7"/>
  <c r="MYC9" i="7"/>
  <c r="MYE9" i="7"/>
  <c r="MYG9" i="7"/>
  <c r="MYI9" i="7"/>
  <c r="MYK9" i="7"/>
  <c r="MYM9" i="7"/>
  <c r="MYO9" i="7"/>
  <c r="MYQ9" i="7"/>
  <c r="MYS9" i="7"/>
  <c r="MYU9" i="7"/>
  <c r="MYW9" i="7"/>
  <c r="MYY9" i="7"/>
  <c r="MZA9" i="7"/>
  <c r="MZC9" i="7"/>
  <c r="MZE9" i="7"/>
  <c r="MZG9" i="7"/>
  <c r="MZI9" i="7"/>
  <c r="MZK9" i="7"/>
  <c r="MZM9" i="7"/>
  <c r="MZO9" i="7"/>
  <c r="MZQ9" i="7"/>
  <c r="MZS9" i="7"/>
  <c r="MZU9" i="7"/>
  <c r="MZW9" i="7"/>
  <c r="MZY9" i="7"/>
  <c r="NAA9" i="7"/>
  <c r="NAC9" i="7"/>
  <c r="NAE9" i="7"/>
  <c r="NAG9" i="7"/>
  <c r="NAI9" i="7"/>
  <c r="NAK9" i="7"/>
  <c r="NAM9" i="7"/>
  <c r="NAO9" i="7"/>
  <c r="NAQ9" i="7"/>
  <c r="NAS9" i="7"/>
  <c r="NAU9" i="7"/>
  <c r="NAW9" i="7"/>
  <c r="NAY9" i="7"/>
  <c r="NBA9" i="7"/>
  <c r="NBC9" i="7"/>
  <c r="NBE9" i="7"/>
  <c r="NBG9" i="7"/>
  <c r="NBI9" i="7"/>
  <c r="NBK9" i="7"/>
  <c r="NBM9" i="7"/>
  <c r="NBO9" i="7"/>
  <c r="NBQ9" i="7"/>
  <c r="NBS9" i="7"/>
  <c r="NBU9" i="7"/>
  <c r="NBW9" i="7"/>
  <c r="NBY9" i="7"/>
  <c r="NCA9" i="7"/>
  <c r="NCC9" i="7"/>
  <c r="NCE9" i="7"/>
  <c r="NCG9" i="7"/>
  <c r="NCI9" i="7"/>
  <c r="NCK9" i="7"/>
  <c r="NCM9" i="7"/>
  <c r="NCO9" i="7"/>
  <c r="NCQ9" i="7"/>
  <c r="NCS9" i="7"/>
  <c r="NCU9" i="7"/>
  <c r="NCW9" i="7"/>
  <c r="NCY9" i="7"/>
  <c r="NDA9" i="7"/>
  <c r="NDC9" i="7"/>
  <c r="NDE9" i="7"/>
  <c r="NDG9" i="7"/>
  <c r="NDI9" i="7"/>
  <c r="NDK9" i="7"/>
  <c r="NDM9" i="7"/>
  <c r="NDO9" i="7"/>
  <c r="NDQ9" i="7"/>
  <c r="NDS9" i="7"/>
  <c r="NDU9" i="7"/>
  <c r="NDW9" i="7"/>
  <c r="NDY9" i="7"/>
  <c r="NEA9" i="7"/>
  <c r="NEC9" i="7"/>
  <c r="NEE9" i="7"/>
  <c r="NEG9" i="7"/>
  <c r="NEI9" i="7"/>
  <c r="NEK9" i="7"/>
  <c r="NEM9" i="7"/>
  <c r="NEO9" i="7"/>
  <c r="NEQ9" i="7"/>
  <c r="NES9" i="7"/>
  <c r="NEU9" i="7"/>
  <c r="NEW9" i="7"/>
  <c r="NEY9" i="7"/>
  <c r="NFA9" i="7"/>
  <c r="NFC9" i="7"/>
  <c r="NFE9" i="7"/>
  <c r="NFG9" i="7"/>
  <c r="NFI9" i="7"/>
  <c r="NFK9" i="7"/>
  <c r="NFM9" i="7"/>
  <c r="NFO9" i="7"/>
  <c r="NFQ9" i="7"/>
  <c r="NFS9" i="7"/>
  <c r="NFU9" i="7"/>
  <c r="NFW9" i="7"/>
  <c r="NFY9" i="7"/>
  <c r="NGA9" i="7"/>
  <c r="NGC9" i="7"/>
  <c r="NGE9" i="7"/>
  <c r="NGG9" i="7"/>
  <c r="NGI9" i="7"/>
  <c r="NGK9" i="7"/>
  <c r="NGM9" i="7"/>
  <c r="NGO9" i="7"/>
  <c r="NGQ9" i="7"/>
  <c r="NGS9" i="7"/>
  <c r="NGU9" i="7"/>
  <c r="NGW9" i="7"/>
  <c r="NGY9" i="7"/>
  <c r="NHA9" i="7"/>
  <c r="NHC9" i="7"/>
  <c r="NHE9" i="7"/>
  <c r="NHG9" i="7"/>
  <c r="NHI9" i="7"/>
  <c r="NHK9" i="7"/>
  <c r="NHM9" i="7"/>
  <c r="NHO9" i="7"/>
  <c r="NHQ9" i="7"/>
  <c r="NHS9" i="7"/>
  <c r="NHU9" i="7"/>
  <c r="NHW9" i="7"/>
  <c r="NHY9" i="7"/>
  <c r="NIA9" i="7"/>
  <c r="NIC9" i="7"/>
  <c r="NIE9" i="7"/>
  <c r="NIG9" i="7"/>
  <c r="NII9" i="7"/>
  <c r="NIK9" i="7"/>
  <c r="NIM9" i="7"/>
  <c r="NIO9" i="7"/>
  <c r="NIQ9" i="7"/>
  <c r="NIS9" i="7"/>
  <c r="NIU9" i="7"/>
  <c r="NIW9" i="7"/>
  <c r="NIY9" i="7"/>
  <c r="NJA9" i="7"/>
  <c r="NJC9" i="7"/>
  <c r="NJE9" i="7"/>
  <c r="NJG9" i="7"/>
  <c r="NJI9" i="7"/>
  <c r="NJK9" i="7"/>
  <c r="NJM9" i="7"/>
  <c r="NJO9" i="7"/>
  <c r="NJQ9" i="7"/>
  <c r="NJS9" i="7"/>
  <c r="NJU9" i="7"/>
  <c r="NJW9" i="7"/>
  <c r="NJY9" i="7"/>
  <c r="NKA9" i="7"/>
  <c r="NKC9" i="7"/>
  <c r="NKE9" i="7"/>
  <c r="NKG9" i="7"/>
  <c r="NKI9" i="7"/>
  <c r="NKK9" i="7"/>
  <c r="NKM9" i="7"/>
  <c r="NKO9" i="7"/>
  <c r="NKQ9" i="7"/>
  <c r="NKS9" i="7"/>
  <c r="NKU9" i="7"/>
  <c r="NKW9" i="7"/>
  <c r="NKY9" i="7"/>
  <c r="NLA9" i="7"/>
  <c r="NLC9" i="7"/>
  <c r="NLE9" i="7"/>
  <c r="NLG9" i="7"/>
  <c r="NLI9" i="7"/>
  <c r="NLK9" i="7"/>
  <c r="NLM9" i="7"/>
  <c r="NLO9" i="7"/>
  <c r="NLQ9" i="7"/>
  <c r="NLS9" i="7"/>
  <c r="NLU9" i="7"/>
  <c r="NLW9" i="7"/>
  <c r="NLY9" i="7"/>
  <c r="NMA9" i="7"/>
  <c r="NMC9" i="7"/>
  <c r="NME9" i="7"/>
  <c r="NMG9" i="7"/>
  <c r="NMI9" i="7"/>
  <c r="NMK9" i="7"/>
  <c r="NMM9" i="7"/>
  <c r="NMO9" i="7"/>
  <c r="NMQ9" i="7"/>
  <c r="NMS9" i="7"/>
  <c r="NMU9" i="7"/>
  <c r="NMW9" i="7"/>
  <c r="NMY9" i="7"/>
  <c r="NNA9" i="7"/>
  <c r="NNC9" i="7"/>
  <c r="NNE9" i="7"/>
  <c r="NNG9" i="7"/>
  <c r="NNI9" i="7"/>
  <c r="NNK9" i="7"/>
  <c r="NNM9" i="7"/>
  <c r="NNO9" i="7"/>
  <c r="NNQ9" i="7"/>
  <c r="NNS9" i="7"/>
  <c r="NNU9" i="7"/>
  <c r="NNW9" i="7"/>
  <c r="NNY9" i="7"/>
  <c r="NOA9" i="7"/>
  <c r="NOC9" i="7"/>
  <c r="NOE9" i="7"/>
  <c r="NOG9" i="7"/>
  <c r="NOI9" i="7"/>
  <c r="NOK9" i="7"/>
  <c r="NOM9" i="7"/>
  <c r="NOO9" i="7"/>
  <c r="NOQ9" i="7"/>
  <c r="NOS9" i="7"/>
  <c r="NOU9" i="7"/>
  <c r="NOW9" i="7"/>
  <c r="NOY9" i="7"/>
  <c r="NPA9" i="7"/>
  <c r="NPC9" i="7"/>
  <c r="NPE9" i="7"/>
  <c r="NPG9" i="7"/>
  <c r="NPI9" i="7"/>
  <c r="NPK9" i="7"/>
  <c r="NPM9" i="7"/>
  <c r="NPO9" i="7"/>
  <c r="NPQ9" i="7"/>
  <c r="NPS9" i="7"/>
  <c r="NPU9" i="7"/>
  <c r="NPW9" i="7"/>
  <c r="NPY9" i="7"/>
  <c r="NQA9" i="7"/>
  <c r="NQC9" i="7"/>
  <c r="NQE9" i="7"/>
  <c r="NQG9" i="7"/>
  <c r="NQI9" i="7"/>
  <c r="NQK9" i="7"/>
  <c r="NQM9" i="7"/>
  <c r="NQO9" i="7"/>
  <c r="NQQ9" i="7"/>
  <c r="NQS9" i="7"/>
  <c r="NQU9" i="7"/>
  <c r="NQW9" i="7"/>
  <c r="NQY9" i="7"/>
  <c r="NRA9" i="7"/>
  <c r="NRC9" i="7"/>
  <c r="NRE9" i="7"/>
  <c r="NRG9" i="7"/>
  <c r="NRI9" i="7"/>
  <c r="NRK9" i="7"/>
  <c r="NRM9" i="7"/>
  <c r="NRO9" i="7"/>
  <c r="NRQ9" i="7"/>
  <c r="NRS9" i="7"/>
  <c r="NRU9" i="7"/>
  <c r="NRW9" i="7"/>
  <c r="NRY9" i="7"/>
  <c r="NSA9" i="7"/>
  <c r="NSC9" i="7"/>
  <c r="NSE9" i="7"/>
  <c r="NSG9" i="7"/>
  <c r="NSI9" i="7"/>
  <c r="NSK9" i="7"/>
  <c r="NSM9" i="7"/>
  <c r="NSO9" i="7"/>
  <c r="NSQ9" i="7"/>
  <c r="NSS9" i="7"/>
  <c r="NSU9" i="7"/>
  <c r="NSW9" i="7"/>
  <c r="NSY9" i="7"/>
  <c r="NTA9" i="7"/>
  <c r="NTC9" i="7"/>
  <c r="NTE9" i="7"/>
  <c r="NTG9" i="7"/>
  <c r="NTI9" i="7"/>
  <c r="NTK9" i="7"/>
  <c r="NTM9" i="7"/>
  <c r="NTO9" i="7"/>
  <c r="NTQ9" i="7"/>
  <c r="NTS9" i="7"/>
  <c r="NTU9" i="7"/>
  <c r="NTW9" i="7"/>
  <c r="NTY9" i="7"/>
  <c r="NUA9" i="7"/>
  <c r="NUC9" i="7"/>
  <c r="NUE9" i="7"/>
  <c r="NUG9" i="7"/>
  <c r="NUI9" i="7"/>
  <c r="NUK9" i="7"/>
  <c r="NUM9" i="7"/>
  <c r="NUO9" i="7"/>
  <c r="NUQ9" i="7"/>
  <c r="NUS9" i="7"/>
  <c r="NUU9" i="7"/>
  <c r="NUW9" i="7"/>
  <c r="NUY9" i="7"/>
  <c r="NVA9" i="7"/>
  <c r="NVC9" i="7"/>
  <c r="NVE9" i="7"/>
  <c r="NVG9" i="7"/>
  <c r="NVI9" i="7"/>
  <c r="NVK9" i="7"/>
  <c r="NVM9" i="7"/>
  <c r="NVO9" i="7"/>
  <c r="NVQ9" i="7"/>
  <c r="NVS9" i="7"/>
  <c r="NVU9" i="7"/>
  <c r="NVW9" i="7"/>
  <c r="NVY9" i="7"/>
  <c r="NWA9" i="7"/>
  <c r="NWC9" i="7"/>
  <c r="NWE9" i="7"/>
  <c r="NWG9" i="7"/>
  <c r="NWI9" i="7"/>
  <c r="NWK9" i="7"/>
  <c r="NWM9" i="7"/>
  <c r="NWO9" i="7"/>
  <c r="NWQ9" i="7"/>
  <c r="NWS9" i="7"/>
  <c r="NWU9" i="7"/>
  <c r="NWW9" i="7"/>
  <c r="NWY9" i="7"/>
  <c r="NXA9" i="7"/>
  <c r="NXC9" i="7"/>
  <c r="NXE9" i="7"/>
  <c r="NXG9" i="7"/>
  <c r="NXI9" i="7"/>
  <c r="NXK9" i="7"/>
  <c r="NXM9" i="7"/>
  <c r="NXO9" i="7"/>
  <c r="NXQ9" i="7"/>
  <c r="NXS9" i="7"/>
  <c r="NXU9" i="7"/>
  <c r="NXW9" i="7"/>
  <c r="NXY9" i="7"/>
  <c r="NYA9" i="7"/>
  <c r="NYC9" i="7"/>
  <c r="NYE9" i="7"/>
  <c r="NYG9" i="7"/>
  <c r="NYI9" i="7"/>
  <c r="NYK9" i="7"/>
  <c r="NYM9" i="7"/>
  <c r="NYO9" i="7"/>
  <c r="NYQ9" i="7"/>
  <c r="NYS9" i="7"/>
  <c r="NYU9" i="7"/>
  <c r="NYW9" i="7"/>
  <c r="NYY9" i="7"/>
  <c r="NZA9" i="7"/>
  <c r="NZC9" i="7"/>
  <c r="NZE9" i="7"/>
  <c r="NZG9" i="7"/>
  <c r="NZI9" i="7"/>
  <c r="NZK9" i="7"/>
  <c r="NZM9" i="7"/>
  <c r="NZO9" i="7"/>
  <c r="NZQ9" i="7"/>
  <c r="NZS9" i="7"/>
  <c r="NZU9" i="7"/>
  <c r="NZW9" i="7"/>
  <c r="NZY9" i="7"/>
  <c r="OAA9" i="7"/>
  <c r="OAC9" i="7"/>
  <c r="OAE9" i="7"/>
  <c r="OAG9" i="7"/>
  <c r="OAI9" i="7"/>
  <c r="OAK9" i="7"/>
  <c r="OAM9" i="7"/>
  <c r="OAO9" i="7"/>
  <c r="OAQ9" i="7"/>
  <c r="OAS9" i="7"/>
  <c r="OAU9" i="7"/>
  <c r="OAW9" i="7"/>
  <c r="OAY9" i="7"/>
  <c r="OBA9" i="7"/>
  <c r="OBC9" i="7"/>
  <c r="OBE9" i="7"/>
  <c r="OBG9" i="7"/>
  <c r="OBI9" i="7"/>
  <c r="OBK9" i="7"/>
  <c r="OBM9" i="7"/>
  <c r="OBO9" i="7"/>
  <c r="OBQ9" i="7"/>
  <c r="OBS9" i="7"/>
  <c r="OBU9" i="7"/>
  <c r="OBW9" i="7"/>
  <c r="OBY9" i="7"/>
  <c r="OCA9" i="7"/>
  <c r="OCC9" i="7"/>
  <c r="OCE9" i="7"/>
  <c r="OCG9" i="7"/>
  <c r="OCI9" i="7"/>
  <c r="OCK9" i="7"/>
  <c r="OCM9" i="7"/>
  <c r="OCO9" i="7"/>
  <c r="OCQ9" i="7"/>
  <c r="OCS9" i="7"/>
  <c r="OCU9" i="7"/>
  <c r="OCW9" i="7"/>
  <c r="OCY9" i="7"/>
  <c r="ODA9" i="7"/>
  <c r="ODC9" i="7"/>
  <c r="ODE9" i="7"/>
  <c r="ODG9" i="7"/>
  <c r="ODI9" i="7"/>
  <c r="ODK9" i="7"/>
  <c r="ODM9" i="7"/>
  <c r="ODO9" i="7"/>
  <c r="ODQ9" i="7"/>
  <c r="ODS9" i="7"/>
  <c r="ODU9" i="7"/>
  <c r="ODW9" i="7"/>
  <c r="ODY9" i="7"/>
  <c r="OEA9" i="7"/>
  <c r="OEC9" i="7"/>
  <c r="OEE9" i="7"/>
  <c r="OEG9" i="7"/>
  <c r="OEI9" i="7"/>
  <c r="OEK9" i="7"/>
  <c r="OEM9" i="7"/>
  <c r="OEO9" i="7"/>
  <c r="OEQ9" i="7"/>
  <c r="OES9" i="7"/>
  <c r="OEU9" i="7"/>
  <c r="OEW9" i="7"/>
  <c r="OEY9" i="7"/>
  <c r="OFA9" i="7"/>
  <c r="OFC9" i="7"/>
  <c r="OFE9" i="7"/>
  <c r="OFG9" i="7"/>
  <c r="OFI9" i="7"/>
  <c r="OFK9" i="7"/>
  <c r="OFM9" i="7"/>
  <c r="OFO9" i="7"/>
  <c r="OFQ9" i="7"/>
  <c r="OFS9" i="7"/>
  <c r="OFU9" i="7"/>
  <c r="OFW9" i="7"/>
  <c r="OFY9" i="7"/>
  <c r="OGA9" i="7"/>
  <c r="OGC9" i="7"/>
  <c r="OGE9" i="7"/>
  <c r="OGG9" i="7"/>
  <c r="OGI9" i="7"/>
  <c r="OGK9" i="7"/>
  <c r="OGM9" i="7"/>
  <c r="OGO9" i="7"/>
  <c r="OGQ9" i="7"/>
  <c r="OGS9" i="7"/>
  <c r="OGU9" i="7"/>
  <c r="OGW9" i="7"/>
  <c r="OGY9" i="7"/>
  <c r="OHA9" i="7"/>
  <c r="OHC9" i="7"/>
  <c r="OHE9" i="7"/>
  <c r="OHG9" i="7"/>
  <c r="OHI9" i="7"/>
  <c r="OHK9" i="7"/>
  <c r="OHM9" i="7"/>
  <c r="OHO9" i="7"/>
  <c r="OHQ9" i="7"/>
  <c r="OHS9" i="7"/>
  <c r="OHU9" i="7"/>
  <c r="OHW9" i="7"/>
  <c r="OHY9" i="7"/>
  <c r="OIA9" i="7"/>
  <c r="OIC9" i="7"/>
  <c r="OIE9" i="7"/>
  <c r="OIG9" i="7"/>
  <c r="OII9" i="7"/>
  <c r="OIK9" i="7"/>
  <c r="OIM9" i="7"/>
  <c r="OIO9" i="7"/>
  <c r="OIQ9" i="7"/>
  <c r="OIS9" i="7"/>
  <c r="OIU9" i="7"/>
  <c r="OIW9" i="7"/>
  <c r="OIY9" i="7"/>
  <c r="OJA9" i="7"/>
  <c r="OJC9" i="7"/>
  <c r="OJE9" i="7"/>
  <c r="OJG9" i="7"/>
  <c r="OJI9" i="7"/>
  <c r="OJK9" i="7"/>
  <c r="OJM9" i="7"/>
  <c r="OJO9" i="7"/>
  <c r="OJQ9" i="7"/>
  <c r="OJS9" i="7"/>
  <c r="OJU9" i="7"/>
  <c r="OJW9" i="7"/>
  <c r="OJY9" i="7"/>
  <c r="OKA9" i="7"/>
  <c r="OKC9" i="7"/>
  <c r="OKE9" i="7"/>
  <c r="OKG9" i="7"/>
  <c r="OKI9" i="7"/>
  <c r="OKK9" i="7"/>
  <c r="OKM9" i="7"/>
  <c r="OKO9" i="7"/>
  <c r="OKQ9" i="7"/>
  <c r="OKS9" i="7"/>
  <c r="OKU9" i="7"/>
  <c r="OKW9" i="7"/>
  <c r="OKY9" i="7"/>
  <c r="OLA9" i="7"/>
  <c r="OLC9" i="7"/>
  <c r="OLE9" i="7"/>
  <c r="OLG9" i="7"/>
  <c r="OLI9" i="7"/>
  <c r="OLK9" i="7"/>
  <c r="OLM9" i="7"/>
  <c r="OLO9" i="7"/>
  <c r="OLQ9" i="7"/>
  <c r="OLS9" i="7"/>
  <c r="OLU9" i="7"/>
  <c r="OLW9" i="7"/>
  <c r="OLY9" i="7"/>
  <c r="OMA9" i="7"/>
  <c r="OMC9" i="7"/>
  <c r="OME9" i="7"/>
  <c r="OMG9" i="7"/>
  <c r="OMI9" i="7"/>
  <c r="OMK9" i="7"/>
  <c r="OMM9" i="7"/>
  <c r="OMO9" i="7"/>
  <c r="OMQ9" i="7"/>
  <c r="OMS9" i="7"/>
  <c r="OMU9" i="7"/>
  <c r="OMW9" i="7"/>
  <c r="OMY9" i="7"/>
  <c r="ONA9" i="7"/>
  <c r="ONC9" i="7"/>
  <c r="ONE9" i="7"/>
  <c r="ONG9" i="7"/>
  <c r="ONI9" i="7"/>
  <c r="ONK9" i="7"/>
  <c r="ONM9" i="7"/>
  <c r="ONO9" i="7"/>
  <c r="ONQ9" i="7"/>
  <c r="ONS9" i="7"/>
  <c r="ONU9" i="7"/>
  <c r="ONW9" i="7"/>
  <c r="ONY9" i="7"/>
  <c r="OOA9" i="7"/>
  <c r="OOC9" i="7"/>
  <c r="OOE9" i="7"/>
  <c r="OOG9" i="7"/>
  <c r="OOI9" i="7"/>
  <c r="OOK9" i="7"/>
  <c r="OOM9" i="7"/>
  <c r="OOO9" i="7"/>
  <c r="OOQ9" i="7"/>
  <c r="OOS9" i="7"/>
  <c r="OOU9" i="7"/>
  <c r="OOW9" i="7"/>
  <c r="OOY9" i="7"/>
  <c r="OPA9" i="7"/>
  <c r="OPC9" i="7"/>
  <c r="OPE9" i="7"/>
  <c r="OPG9" i="7"/>
  <c r="OPI9" i="7"/>
  <c r="OPK9" i="7"/>
  <c r="OPM9" i="7"/>
  <c r="OPO9" i="7"/>
  <c r="OPQ9" i="7"/>
  <c r="OPS9" i="7"/>
  <c r="OPU9" i="7"/>
  <c r="OPW9" i="7"/>
  <c r="OPY9" i="7"/>
  <c r="OQA9" i="7"/>
  <c r="OQC9" i="7"/>
  <c r="OQE9" i="7"/>
  <c r="OQG9" i="7"/>
  <c r="OQI9" i="7"/>
  <c r="OQK9" i="7"/>
  <c r="OQM9" i="7"/>
  <c r="OQO9" i="7"/>
  <c r="OQQ9" i="7"/>
  <c r="OQS9" i="7"/>
  <c r="OQU9" i="7"/>
  <c r="OQW9" i="7"/>
  <c r="OQY9" i="7"/>
  <c r="ORA9" i="7"/>
  <c r="ORC9" i="7"/>
  <c r="ORE9" i="7"/>
  <c r="ORG9" i="7"/>
  <c r="ORI9" i="7"/>
  <c r="ORK9" i="7"/>
  <c r="ORM9" i="7"/>
  <c r="ORO9" i="7"/>
  <c r="ORQ9" i="7"/>
  <c r="ORS9" i="7"/>
  <c r="ORU9" i="7"/>
  <c r="ORW9" i="7"/>
  <c r="ORY9" i="7"/>
  <c r="OSA9" i="7"/>
  <c r="OSC9" i="7"/>
  <c r="OSE9" i="7"/>
  <c r="OSG9" i="7"/>
  <c r="OSI9" i="7"/>
  <c r="OSK9" i="7"/>
  <c r="OSM9" i="7"/>
  <c r="OSO9" i="7"/>
  <c r="OSQ9" i="7"/>
  <c r="OSS9" i="7"/>
  <c r="OSU9" i="7"/>
  <c r="OSW9" i="7"/>
  <c r="OSY9" i="7"/>
  <c r="OTA9" i="7"/>
  <c r="OTC9" i="7"/>
  <c r="OTE9" i="7"/>
  <c r="OTG9" i="7"/>
  <c r="OTI9" i="7"/>
  <c r="OTK9" i="7"/>
  <c r="OTM9" i="7"/>
  <c r="OTO9" i="7"/>
  <c r="OTQ9" i="7"/>
  <c r="OTS9" i="7"/>
  <c r="OTU9" i="7"/>
  <c r="OTW9" i="7"/>
  <c r="OTY9" i="7"/>
  <c r="OUA9" i="7"/>
  <c r="OUC9" i="7"/>
  <c r="OUE9" i="7"/>
  <c r="OUG9" i="7"/>
  <c r="OUI9" i="7"/>
  <c r="OUK9" i="7"/>
  <c r="OUM9" i="7"/>
  <c r="OUO9" i="7"/>
  <c r="OUQ9" i="7"/>
  <c r="OUS9" i="7"/>
  <c r="OUU9" i="7"/>
  <c r="OUW9" i="7"/>
  <c r="OUY9" i="7"/>
  <c r="OVA9" i="7"/>
  <c r="OVC9" i="7"/>
  <c r="OVE9" i="7"/>
  <c r="OVG9" i="7"/>
  <c r="OVI9" i="7"/>
  <c r="OVK9" i="7"/>
  <c r="OVM9" i="7"/>
  <c r="OVO9" i="7"/>
  <c r="OVQ9" i="7"/>
  <c r="OVS9" i="7"/>
  <c r="OVU9" i="7"/>
  <c r="OVW9" i="7"/>
  <c r="OVY9" i="7"/>
  <c r="OWA9" i="7"/>
  <c r="OWC9" i="7"/>
  <c r="OWE9" i="7"/>
  <c r="OWG9" i="7"/>
  <c r="OWI9" i="7"/>
  <c r="OWK9" i="7"/>
  <c r="OWM9" i="7"/>
  <c r="OWO9" i="7"/>
  <c r="OWQ9" i="7"/>
  <c r="OWS9" i="7"/>
  <c r="OWU9" i="7"/>
  <c r="OWW9" i="7"/>
  <c r="OWY9" i="7"/>
  <c r="OXA9" i="7"/>
  <c r="OXC9" i="7"/>
  <c r="OXE9" i="7"/>
  <c r="OXG9" i="7"/>
  <c r="OXI9" i="7"/>
  <c r="OXK9" i="7"/>
  <c r="OXM9" i="7"/>
  <c r="OXO9" i="7"/>
  <c r="OXQ9" i="7"/>
  <c r="OXS9" i="7"/>
  <c r="OXU9" i="7"/>
  <c r="OXW9" i="7"/>
  <c r="OXY9" i="7"/>
  <c r="OYA9" i="7"/>
  <c r="OYC9" i="7"/>
  <c r="OYE9" i="7"/>
  <c r="OYG9" i="7"/>
  <c r="OYI9" i="7"/>
  <c r="OYK9" i="7"/>
  <c r="OYM9" i="7"/>
  <c r="OYO9" i="7"/>
  <c r="OYQ9" i="7"/>
  <c r="OYS9" i="7"/>
  <c r="OYU9" i="7"/>
  <c r="OYW9" i="7"/>
  <c r="OYY9" i="7"/>
  <c r="OZA9" i="7"/>
  <c r="OZC9" i="7"/>
  <c r="OZE9" i="7"/>
  <c r="OZG9" i="7"/>
  <c r="OZI9" i="7"/>
  <c r="OZK9" i="7"/>
  <c r="OZM9" i="7"/>
  <c r="OZO9" i="7"/>
  <c r="OZQ9" i="7"/>
  <c r="OZS9" i="7"/>
  <c r="OZU9" i="7"/>
  <c r="OZW9" i="7"/>
  <c r="OZY9" i="7"/>
  <c r="PAA9" i="7"/>
  <c r="PAC9" i="7"/>
  <c r="PAE9" i="7"/>
  <c r="PAG9" i="7"/>
  <c r="PAI9" i="7"/>
  <c r="PAK9" i="7"/>
  <c r="PAM9" i="7"/>
  <c r="PAO9" i="7"/>
  <c r="PAQ9" i="7"/>
  <c r="PAS9" i="7"/>
  <c r="PAU9" i="7"/>
  <c r="PAW9" i="7"/>
  <c r="PAY9" i="7"/>
  <c r="PBA9" i="7"/>
  <c r="PBC9" i="7"/>
  <c r="PBE9" i="7"/>
  <c r="PBG9" i="7"/>
  <c r="PBI9" i="7"/>
  <c r="PBK9" i="7"/>
  <c r="PBM9" i="7"/>
  <c r="PBO9" i="7"/>
  <c r="PBQ9" i="7"/>
  <c r="PBS9" i="7"/>
  <c r="PBU9" i="7"/>
  <c r="PBW9" i="7"/>
  <c r="PBY9" i="7"/>
  <c r="PCA9" i="7"/>
  <c r="PCC9" i="7"/>
  <c r="PCE9" i="7"/>
  <c r="PCG9" i="7"/>
  <c r="PCI9" i="7"/>
  <c r="PCK9" i="7"/>
  <c r="PCM9" i="7"/>
  <c r="PCO9" i="7"/>
  <c r="PCQ9" i="7"/>
  <c r="PCS9" i="7"/>
  <c r="PCU9" i="7"/>
  <c r="PCW9" i="7"/>
  <c r="PCY9" i="7"/>
  <c r="PDA9" i="7"/>
  <c r="PDC9" i="7"/>
  <c r="PDE9" i="7"/>
  <c r="PDG9" i="7"/>
  <c r="PDI9" i="7"/>
  <c r="PDK9" i="7"/>
  <c r="PDM9" i="7"/>
  <c r="PDO9" i="7"/>
  <c r="PDQ9" i="7"/>
  <c r="PDS9" i="7"/>
  <c r="PDU9" i="7"/>
  <c r="PDW9" i="7"/>
  <c r="PDY9" i="7"/>
  <c r="PEA9" i="7"/>
  <c r="PEC9" i="7"/>
  <c r="PEE9" i="7"/>
  <c r="PEG9" i="7"/>
  <c r="PEI9" i="7"/>
  <c r="PEK9" i="7"/>
  <c r="PEM9" i="7"/>
  <c r="PEO9" i="7"/>
  <c r="PEQ9" i="7"/>
  <c r="PES9" i="7"/>
  <c r="PEU9" i="7"/>
  <c r="PEW9" i="7"/>
  <c r="PEY9" i="7"/>
  <c r="PFA9" i="7"/>
  <c r="PFC9" i="7"/>
  <c r="PFE9" i="7"/>
  <c r="PFG9" i="7"/>
  <c r="PFI9" i="7"/>
  <c r="PFK9" i="7"/>
  <c r="PFM9" i="7"/>
  <c r="PFO9" i="7"/>
  <c r="PFQ9" i="7"/>
  <c r="PFS9" i="7"/>
  <c r="PFU9" i="7"/>
  <c r="PFW9" i="7"/>
  <c r="PFY9" i="7"/>
  <c r="PGA9" i="7"/>
  <c r="PGC9" i="7"/>
  <c r="PGE9" i="7"/>
  <c r="PGG9" i="7"/>
  <c r="PGI9" i="7"/>
  <c r="PGK9" i="7"/>
  <c r="PGM9" i="7"/>
  <c r="PGO9" i="7"/>
  <c r="PGQ9" i="7"/>
  <c r="PGS9" i="7"/>
  <c r="PGU9" i="7"/>
  <c r="PGW9" i="7"/>
  <c r="PGY9" i="7"/>
  <c r="PHA9" i="7"/>
  <c r="PHC9" i="7"/>
  <c r="PHE9" i="7"/>
  <c r="PHG9" i="7"/>
  <c r="PHI9" i="7"/>
  <c r="PHK9" i="7"/>
  <c r="PHM9" i="7"/>
  <c r="PHO9" i="7"/>
  <c r="PHQ9" i="7"/>
  <c r="PHS9" i="7"/>
  <c r="PHU9" i="7"/>
  <c r="PHW9" i="7"/>
  <c r="PHY9" i="7"/>
  <c r="PIA9" i="7"/>
  <c r="PIC9" i="7"/>
  <c r="PIE9" i="7"/>
  <c r="PIG9" i="7"/>
  <c r="PII9" i="7"/>
  <c r="PIK9" i="7"/>
  <c r="PIM9" i="7"/>
  <c r="PIO9" i="7"/>
  <c r="PIQ9" i="7"/>
  <c r="PIS9" i="7"/>
  <c r="PIU9" i="7"/>
  <c r="PIW9" i="7"/>
  <c r="PIY9" i="7"/>
  <c r="PJA9" i="7"/>
  <c r="PJC9" i="7"/>
  <c r="PJE9" i="7"/>
  <c r="PJG9" i="7"/>
  <c r="PJI9" i="7"/>
  <c r="PJK9" i="7"/>
  <c r="PJM9" i="7"/>
  <c r="PJO9" i="7"/>
  <c r="PJQ9" i="7"/>
  <c r="PJS9" i="7"/>
  <c r="PJU9" i="7"/>
  <c r="PJW9" i="7"/>
  <c r="PJY9" i="7"/>
  <c r="PKA9" i="7"/>
  <c r="PKC9" i="7"/>
  <c r="PKE9" i="7"/>
  <c r="PKG9" i="7"/>
  <c r="PKI9" i="7"/>
  <c r="PKK9" i="7"/>
  <c r="PKM9" i="7"/>
  <c r="PKO9" i="7"/>
  <c r="PKQ9" i="7"/>
  <c r="PKS9" i="7"/>
  <c r="PKU9" i="7"/>
  <c r="PKW9" i="7"/>
  <c r="PKY9" i="7"/>
  <c r="PLA9" i="7"/>
  <c r="PLC9" i="7"/>
  <c r="PLE9" i="7"/>
  <c r="PLG9" i="7"/>
  <c r="PLI9" i="7"/>
  <c r="PLK9" i="7"/>
  <c r="PLM9" i="7"/>
  <c r="PLO9" i="7"/>
  <c r="PLQ9" i="7"/>
  <c r="PLS9" i="7"/>
  <c r="PLU9" i="7"/>
  <c r="PLW9" i="7"/>
  <c r="PLY9" i="7"/>
  <c r="PMA9" i="7"/>
  <c r="PMC9" i="7"/>
  <c r="PME9" i="7"/>
  <c r="PMG9" i="7"/>
  <c r="PMI9" i="7"/>
  <c r="PMK9" i="7"/>
  <c r="PMM9" i="7"/>
  <c r="PMO9" i="7"/>
  <c r="PMQ9" i="7"/>
  <c r="PMS9" i="7"/>
  <c r="PMU9" i="7"/>
  <c r="PMW9" i="7"/>
  <c r="PMY9" i="7"/>
  <c r="PNA9" i="7"/>
  <c r="PNC9" i="7"/>
  <c r="PNE9" i="7"/>
  <c r="PNG9" i="7"/>
  <c r="PNI9" i="7"/>
  <c r="PNK9" i="7"/>
  <c r="PNM9" i="7"/>
  <c r="PNO9" i="7"/>
  <c r="PNQ9" i="7"/>
  <c r="PNS9" i="7"/>
  <c r="PNU9" i="7"/>
  <c r="PNW9" i="7"/>
  <c r="PNY9" i="7"/>
  <c r="POA9" i="7"/>
  <c r="POC9" i="7"/>
  <c r="POE9" i="7"/>
  <c r="POG9" i="7"/>
  <c r="POI9" i="7"/>
  <c r="POK9" i="7"/>
  <c r="POM9" i="7"/>
  <c r="POO9" i="7"/>
  <c r="POQ9" i="7"/>
  <c r="POS9" i="7"/>
  <c r="POU9" i="7"/>
  <c r="POW9" i="7"/>
  <c r="POY9" i="7"/>
  <c r="PPA9" i="7"/>
  <c r="PPC9" i="7"/>
  <c r="PPE9" i="7"/>
  <c r="PPG9" i="7"/>
  <c r="PPI9" i="7"/>
  <c r="PPK9" i="7"/>
  <c r="PPM9" i="7"/>
  <c r="PPO9" i="7"/>
  <c r="PPQ9" i="7"/>
  <c r="PPS9" i="7"/>
  <c r="PPU9" i="7"/>
  <c r="PPW9" i="7"/>
  <c r="PPY9" i="7"/>
  <c r="PQA9" i="7"/>
  <c r="PQC9" i="7"/>
  <c r="PQE9" i="7"/>
  <c r="PQG9" i="7"/>
  <c r="PQI9" i="7"/>
  <c r="PQK9" i="7"/>
  <c r="PQM9" i="7"/>
  <c r="PQO9" i="7"/>
  <c r="PQQ9" i="7"/>
  <c r="PQS9" i="7"/>
  <c r="PQU9" i="7"/>
  <c r="PQW9" i="7"/>
  <c r="PQY9" i="7"/>
  <c r="PRA9" i="7"/>
  <c r="PRC9" i="7"/>
  <c r="PRE9" i="7"/>
  <c r="PRG9" i="7"/>
  <c r="PRI9" i="7"/>
  <c r="PRK9" i="7"/>
  <c r="PRM9" i="7"/>
  <c r="PRO9" i="7"/>
  <c r="PRQ9" i="7"/>
  <c r="PRS9" i="7"/>
  <c r="PRU9" i="7"/>
  <c r="PRW9" i="7"/>
  <c r="PRY9" i="7"/>
  <c r="PSA9" i="7"/>
  <c r="PSC9" i="7"/>
  <c r="PSE9" i="7"/>
  <c r="PSG9" i="7"/>
  <c r="PSI9" i="7"/>
  <c r="PSK9" i="7"/>
  <c r="PSM9" i="7"/>
  <c r="PSO9" i="7"/>
  <c r="PSQ9" i="7"/>
  <c r="PSS9" i="7"/>
  <c r="PSU9" i="7"/>
  <c r="PSW9" i="7"/>
  <c r="PSY9" i="7"/>
  <c r="PTA9" i="7"/>
  <c r="PTC9" i="7"/>
  <c r="PTE9" i="7"/>
  <c r="PTG9" i="7"/>
  <c r="PTI9" i="7"/>
  <c r="PTK9" i="7"/>
  <c r="PTM9" i="7"/>
  <c r="PTO9" i="7"/>
  <c r="PTQ9" i="7"/>
  <c r="PTS9" i="7"/>
  <c r="PTU9" i="7"/>
  <c r="PTW9" i="7"/>
  <c r="PTY9" i="7"/>
  <c r="PUA9" i="7"/>
  <c r="PUC9" i="7"/>
  <c r="PUE9" i="7"/>
  <c r="PUG9" i="7"/>
  <c r="PUI9" i="7"/>
  <c r="PUK9" i="7"/>
  <c r="PUM9" i="7"/>
  <c r="PUO9" i="7"/>
  <c r="PUQ9" i="7"/>
  <c r="PUS9" i="7"/>
  <c r="PUU9" i="7"/>
  <c r="PUW9" i="7"/>
  <c r="PUY9" i="7"/>
  <c r="PVA9" i="7"/>
  <c r="PVC9" i="7"/>
  <c r="PVE9" i="7"/>
  <c r="PVG9" i="7"/>
  <c r="PVI9" i="7"/>
  <c r="PVK9" i="7"/>
  <c r="PVM9" i="7"/>
  <c r="PVO9" i="7"/>
  <c r="PVQ9" i="7"/>
  <c r="PVS9" i="7"/>
  <c r="PVU9" i="7"/>
  <c r="PVW9" i="7"/>
  <c r="PVY9" i="7"/>
  <c r="PWA9" i="7"/>
  <c r="PWC9" i="7"/>
  <c r="PWE9" i="7"/>
  <c r="PWG9" i="7"/>
  <c r="PWI9" i="7"/>
  <c r="PWK9" i="7"/>
  <c r="PWM9" i="7"/>
  <c r="PWO9" i="7"/>
  <c r="PWQ9" i="7"/>
  <c r="PWS9" i="7"/>
  <c r="PWU9" i="7"/>
  <c r="PWW9" i="7"/>
  <c r="PWY9" i="7"/>
  <c r="PXA9" i="7"/>
  <c r="PXC9" i="7"/>
  <c r="PXE9" i="7"/>
  <c r="PXG9" i="7"/>
  <c r="PXI9" i="7"/>
  <c r="PXK9" i="7"/>
  <c r="PXM9" i="7"/>
  <c r="PXO9" i="7"/>
  <c r="PXQ9" i="7"/>
  <c r="PXS9" i="7"/>
  <c r="PXU9" i="7"/>
  <c r="PXW9" i="7"/>
  <c r="PXY9" i="7"/>
  <c r="PYA9" i="7"/>
  <c r="PYC9" i="7"/>
  <c r="PYE9" i="7"/>
  <c r="PYG9" i="7"/>
  <c r="PYI9" i="7"/>
  <c r="PYK9" i="7"/>
  <c r="PYM9" i="7"/>
  <c r="PYO9" i="7"/>
  <c r="PYQ9" i="7"/>
  <c r="PYS9" i="7"/>
  <c r="PYU9" i="7"/>
  <c r="PYW9" i="7"/>
  <c r="PYY9" i="7"/>
  <c r="PZA9" i="7"/>
  <c r="PZC9" i="7"/>
  <c r="PZE9" i="7"/>
  <c r="PZG9" i="7"/>
  <c r="PZI9" i="7"/>
  <c r="PZK9" i="7"/>
  <c r="PZM9" i="7"/>
  <c r="PZO9" i="7"/>
  <c r="PZQ9" i="7"/>
  <c r="PZS9" i="7"/>
  <c r="PZU9" i="7"/>
  <c r="PZW9" i="7"/>
  <c r="PZY9" i="7"/>
  <c r="QAA9" i="7"/>
  <c r="QAC9" i="7"/>
  <c r="QAE9" i="7"/>
  <c r="QAG9" i="7"/>
  <c r="QAI9" i="7"/>
  <c r="QAK9" i="7"/>
  <c r="QAM9" i="7"/>
  <c r="QAO9" i="7"/>
  <c r="QAQ9" i="7"/>
  <c r="QAS9" i="7"/>
  <c r="QAU9" i="7"/>
  <c r="QAW9" i="7"/>
  <c r="QAY9" i="7"/>
  <c r="QBA9" i="7"/>
  <c r="QBC9" i="7"/>
  <c r="QBE9" i="7"/>
  <c r="QBG9" i="7"/>
  <c r="QBI9" i="7"/>
  <c r="QBK9" i="7"/>
  <c r="QBM9" i="7"/>
  <c r="QBO9" i="7"/>
  <c r="QBQ9" i="7"/>
  <c r="QBS9" i="7"/>
  <c r="QBU9" i="7"/>
  <c r="QBW9" i="7"/>
  <c r="QBY9" i="7"/>
  <c r="QCA9" i="7"/>
  <c r="QCC9" i="7"/>
  <c r="QCE9" i="7"/>
  <c r="QCG9" i="7"/>
  <c r="QCI9" i="7"/>
  <c r="QCK9" i="7"/>
  <c r="QCM9" i="7"/>
  <c r="QCO9" i="7"/>
  <c r="QCQ9" i="7"/>
  <c r="QCS9" i="7"/>
  <c r="QCU9" i="7"/>
  <c r="QCW9" i="7"/>
  <c r="QCY9" i="7"/>
  <c r="QDA9" i="7"/>
  <c r="QDC9" i="7"/>
  <c r="QDE9" i="7"/>
  <c r="QDG9" i="7"/>
  <c r="QDI9" i="7"/>
  <c r="QDK9" i="7"/>
  <c r="QDM9" i="7"/>
  <c r="QDO9" i="7"/>
  <c r="QDQ9" i="7"/>
  <c r="QDS9" i="7"/>
  <c r="QDU9" i="7"/>
  <c r="QDW9" i="7"/>
  <c r="QDY9" i="7"/>
  <c r="QEA9" i="7"/>
  <c r="QEC9" i="7"/>
  <c r="QEE9" i="7"/>
  <c r="QEG9" i="7"/>
  <c r="QEI9" i="7"/>
  <c r="QEK9" i="7"/>
  <c r="QEM9" i="7"/>
  <c r="QEO9" i="7"/>
  <c r="QEQ9" i="7"/>
  <c r="QES9" i="7"/>
  <c r="QEU9" i="7"/>
  <c r="QEW9" i="7"/>
  <c r="QEY9" i="7"/>
  <c r="QFA9" i="7"/>
  <c r="QFC9" i="7"/>
  <c r="QFE9" i="7"/>
  <c r="QFG9" i="7"/>
  <c r="QFI9" i="7"/>
  <c r="QFK9" i="7"/>
  <c r="QFM9" i="7"/>
  <c r="QFO9" i="7"/>
  <c r="QFQ9" i="7"/>
  <c r="QFS9" i="7"/>
  <c r="QFU9" i="7"/>
  <c r="QFW9" i="7"/>
  <c r="QFY9" i="7"/>
  <c r="QGA9" i="7"/>
  <c r="QGC9" i="7"/>
  <c r="QGE9" i="7"/>
  <c r="QGG9" i="7"/>
  <c r="QGI9" i="7"/>
  <c r="QGK9" i="7"/>
  <c r="QGM9" i="7"/>
  <c r="QGO9" i="7"/>
  <c r="QGQ9" i="7"/>
  <c r="QGS9" i="7"/>
  <c r="QGU9" i="7"/>
  <c r="QGW9" i="7"/>
  <c r="QGY9" i="7"/>
  <c r="QHA9" i="7"/>
  <c r="QHC9" i="7"/>
  <c r="QHE9" i="7"/>
  <c r="QHG9" i="7"/>
  <c r="QHI9" i="7"/>
  <c r="QHK9" i="7"/>
  <c r="QHM9" i="7"/>
  <c r="QHO9" i="7"/>
  <c r="QHQ9" i="7"/>
  <c r="QHS9" i="7"/>
  <c r="QHU9" i="7"/>
  <c r="QHW9" i="7"/>
  <c r="QHY9" i="7"/>
  <c r="QIA9" i="7"/>
  <c r="QIC9" i="7"/>
  <c r="QIE9" i="7"/>
  <c r="QIG9" i="7"/>
  <c r="QII9" i="7"/>
  <c r="QIK9" i="7"/>
  <c r="QIM9" i="7"/>
  <c r="QIO9" i="7"/>
  <c r="QIQ9" i="7"/>
  <c r="QIS9" i="7"/>
  <c r="QIU9" i="7"/>
  <c r="QIW9" i="7"/>
  <c r="QIY9" i="7"/>
  <c r="QJA9" i="7"/>
  <c r="QJC9" i="7"/>
  <c r="QJE9" i="7"/>
  <c r="QJG9" i="7"/>
  <c r="QJI9" i="7"/>
  <c r="QJK9" i="7"/>
  <c r="QJM9" i="7"/>
  <c r="QJO9" i="7"/>
  <c r="QJQ9" i="7"/>
  <c r="QJS9" i="7"/>
  <c r="QJU9" i="7"/>
  <c r="QJW9" i="7"/>
  <c r="QJY9" i="7"/>
  <c r="QKA9" i="7"/>
  <c r="QKC9" i="7"/>
  <c r="QKE9" i="7"/>
  <c r="QKG9" i="7"/>
  <c r="QKI9" i="7"/>
  <c r="QKK9" i="7"/>
  <c r="QKM9" i="7"/>
  <c r="QKO9" i="7"/>
  <c r="QKQ9" i="7"/>
  <c r="QKS9" i="7"/>
  <c r="QKU9" i="7"/>
  <c r="QKW9" i="7"/>
  <c r="QKY9" i="7"/>
  <c r="QLA9" i="7"/>
  <c r="QLC9" i="7"/>
  <c r="QLE9" i="7"/>
  <c r="QLG9" i="7"/>
  <c r="QLI9" i="7"/>
  <c r="QLK9" i="7"/>
  <c r="QLM9" i="7"/>
  <c r="QLO9" i="7"/>
  <c r="QLQ9" i="7"/>
  <c r="QLS9" i="7"/>
  <c r="QLU9" i="7"/>
  <c r="QLW9" i="7"/>
  <c r="QLY9" i="7"/>
  <c r="QMA9" i="7"/>
  <c r="QMC9" i="7"/>
  <c r="QME9" i="7"/>
  <c r="QMG9" i="7"/>
  <c r="QMI9" i="7"/>
  <c r="QMK9" i="7"/>
  <c r="QMM9" i="7"/>
  <c r="QMO9" i="7"/>
  <c r="QMQ9" i="7"/>
  <c r="QMS9" i="7"/>
  <c r="QMU9" i="7"/>
  <c r="QMW9" i="7"/>
  <c r="QMY9" i="7"/>
  <c r="QNA9" i="7"/>
  <c r="QNC9" i="7"/>
  <c r="QNE9" i="7"/>
  <c r="QNG9" i="7"/>
  <c r="QNI9" i="7"/>
  <c r="QNK9" i="7"/>
  <c r="QNM9" i="7"/>
  <c r="QNO9" i="7"/>
  <c r="QNQ9" i="7"/>
  <c r="QNS9" i="7"/>
  <c r="QNU9" i="7"/>
  <c r="QNW9" i="7"/>
  <c r="QNY9" i="7"/>
  <c r="QOA9" i="7"/>
  <c r="QOC9" i="7"/>
  <c r="QOE9" i="7"/>
  <c r="QOG9" i="7"/>
  <c r="QOI9" i="7"/>
  <c r="QOK9" i="7"/>
  <c r="QOM9" i="7"/>
  <c r="QOO9" i="7"/>
  <c r="QOQ9" i="7"/>
  <c r="QOS9" i="7"/>
  <c r="QOU9" i="7"/>
  <c r="QOW9" i="7"/>
  <c r="QOY9" i="7"/>
  <c r="QPA9" i="7"/>
  <c r="QPC9" i="7"/>
  <c r="QPE9" i="7"/>
  <c r="QPG9" i="7"/>
  <c r="QPI9" i="7"/>
  <c r="QPK9" i="7"/>
  <c r="QPM9" i="7"/>
  <c r="QPO9" i="7"/>
  <c r="QPQ9" i="7"/>
  <c r="QPS9" i="7"/>
  <c r="QPU9" i="7"/>
  <c r="QPW9" i="7"/>
  <c r="QPY9" i="7"/>
  <c r="QQA9" i="7"/>
  <c r="QQC9" i="7"/>
  <c r="QQE9" i="7"/>
  <c r="QQG9" i="7"/>
  <c r="QQI9" i="7"/>
  <c r="QQK9" i="7"/>
  <c r="QQM9" i="7"/>
  <c r="QQO9" i="7"/>
  <c r="QQQ9" i="7"/>
  <c r="QQS9" i="7"/>
  <c r="QQU9" i="7"/>
  <c r="QQW9" i="7"/>
  <c r="QQY9" i="7"/>
  <c r="QRA9" i="7"/>
  <c r="QRC9" i="7"/>
  <c r="QRE9" i="7"/>
  <c r="QRG9" i="7"/>
  <c r="QRI9" i="7"/>
  <c r="QRK9" i="7"/>
  <c r="QRM9" i="7"/>
  <c r="QRO9" i="7"/>
  <c r="QRQ9" i="7"/>
  <c r="QRS9" i="7"/>
  <c r="QRU9" i="7"/>
  <c r="QRW9" i="7"/>
  <c r="QRY9" i="7"/>
  <c r="QSA9" i="7"/>
  <c r="QSC9" i="7"/>
  <c r="QSE9" i="7"/>
  <c r="QSG9" i="7"/>
  <c r="QSI9" i="7"/>
  <c r="QSK9" i="7"/>
  <c r="QSM9" i="7"/>
  <c r="QSO9" i="7"/>
  <c r="QSQ9" i="7"/>
  <c r="QSS9" i="7"/>
  <c r="QSU9" i="7"/>
  <c r="QSW9" i="7"/>
  <c r="QSY9" i="7"/>
  <c r="QTA9" i="7"/>
  <c r="QTC9" i="7"/>
  <c r="QTE9" i="7"/>
  <c r="QTG9" i="7"/>
  <c r="QTI9" i="7"/>
  <c r="QTK9" i="7"/>
  <c r="QTM9" i="7"/>
  <c r="QTO9" i="7"/>
  <c r="QTQ9" i="7"/>
  <c r="QTS9" i="7"/>
  <c r="QTU9" i="7"/>
  <c r="QTW9" i="7"/>
  <c r="QTY9" i="7"/>
  <c r="QUA9" i="7"/>
  <c r="QUC9" i="7"/>
  <c r="QUE9" i="7"/>
  <c r="QUG9" i="7"/>
  <c r="QUI9" i="7"/>
  <c r="QUK9" i="7"/>
  <c r="QUM9" i="7"/>
  <c r="QUO9" i="7"/>
  <c r="QUQ9" i="7"/>
  <c r="QUS9" i="7"/>
  <c r="QUU9" i="7"/>
  <c r="QUW9" i="7"/>
  <c r="QUY9" i="7"/>
  <c r="QVA9" i="7"/>
  <c r="QVC9" i="7"/>
  <c r="QVE9" i="7"/>
  <c r="QVG9" i="7"/>
  <c r="QVI9" i="7"/>
  <c r="QVK9" i="7"/>
  <c r="QVM9" i="7"/>
  <c r="QVO9" i="7"/>
  <c r="QVQ9" i="7"/>
  <c r="QVS9" i="7"/>
  <c r="QVU9" i="7"/>
  <c r="QVW9" i="7"/>
  <c r="QVY9" i="7"/>
  <c r="QWA9" i="7"/>
  <c r="QWC9" i="7"/>
  <c r="QWE9" i="7"/>
  <c r="QWG9" i="7"/>
  <c r="QWI9" i="7"/>
  <c r="QWK9" i="7"/>
  <c r="QWM9" i="7"/>
  <c r="QWO9" i="7"/>
  <c r="QWQ9" i="7"/>
  <c r="QWS9" i="7"/>
  <c r="QWU9" i="7"/>
  <c r="QWW9" i="7"/>
  <c r="QWY9" i="7"/>
  <c r="QXA9" i="7"/>
  <c r="QXC9" i="7"/>
  <c r="QXE9" i="7"/>
  <c r="QXG9" i="7"/>
  <c r="QXI9" i="7"/>
  <c r="QXK9" i="7"/>
  <c r="QXM9" i="7"/>
  <c r="QXO9" i="7"/>
  <c r="QXQ9" i="7"/>
  <c r="QXS9" i="7"/>
  <c r="QXU9" i="7"/>
  <c r="QXW9" i="7"/>
  <c r="QXY9" i="7"/>
  <c r="QYA9" i="7"/>
  <c r="QYC9" i="7"/>
  <c r="QYE9" i="7"/>
  <c r="QYG9" i="7"/>
  <c r="QYI9" i="7"/>
  <c r="QYK9" i="7"/>
  <c r="QYM9" i="7"/>
  <c r="QYO9" i="7"/>
  <c r="QYQ9" i="7"/>
  <c r="QYS9" i="7"/>
  <c r="QYU9" i="7"/>
  <c r="QYW9" i="7"/>
  <c r="QYY9" i="7"/>
  <c r="QZA9" i="7"/>
  <c r="QZC9" i="7"/>
  <c r="QZE9" i="7"/>
  <c r="QZG9" i="7"/>
  <c r="QZI9" i="7"/>
  <c r="QZK9" i="7"/>
  <c r="QZM9" i="7"/>
  <c r="QZO9" i="7"/>
  <c r="QZQ9" i="7"/>
  <c r="QZS9" i="7"/>
  <c r="QZU9" i="7"/>
  <c r="QZW9" i="7"/>
  <c r="QZY9" i="7"/>
  <c r="RAA9" i="7"/>
  <c r="RAC9" i="7"/>
  <c r="RAE9" i="7"/>
  <c r="RAG9" i="7"/>
  <c r="RAI9" i="7"/>
  <c r="RAK9" i="7"/>
  <c r="RAM9" i="7"/>
  <c r="RAO9" i="7"/>
  <c r="RAQ9" i="7"/>
  <c r="RAS9" i="7"/>
  <c r="RAU9" i="7"/>
  <c r="RAW9" i="7"/>
  <c r="RAY9" i="7"/>
  <c r="RBA9" i="7"/>
  <c r="RBC9" i="7"/>
  <c r="RBE9" i="7"/>
  <c r="RBG9" i="7"/>
  <c r="RBI9" i="7"/>
  <c r="RBK9" i="7"/>
  <c r="RBM9" i="7"/>
  <c r="RBO9" i="7"/>
  <c r="RBQ9" i="7"/>
  <c r="RBS9" i="7"/>
  <c r="RBU9" i="7"/>
  <c r="RBW9" i="7"/>
  <c r="RBY9" i="7"/>
  <c r="RCA9" i="7"/>
  <c r="RCC9" i="7"/>
  <c r="RCE9" i="7"/>
  <c r="RCG9" i="7"/>
  <c r="RCI9" i="7"/>
  <c r="RCK9" i="7"/>
  <c r="RCM9" i="7"/>
  <c r="RCO9" i="7"/>
  <c r="RCQ9" i="7"/>
  <c r="RCS9" i="7"/>
  <c r="RCU9" i="7"/>
  <c r="RCW9" i="7"/>
  <c r="RCY9" i="7"/>
  <c r="RDA9" i="7"/>
  <c r="RDC9" i="7"/>
  <c r="RDE9" i="7"/>
  <c r="RDG9" i="7"/>
  <c r="RDI9" i="7"/>
  <c r="RDK9" i="7"/>
  <c r="RDM9" i="7"/>
  <c r="RDO9" i="7"/>
  <c r="RDQ9" i="7"/>
  <c r="RDS9" i="7"/>
  <c r="RDU9" i="7"/>
  <c r="RDW9" i="7"/>
  <c r="RDY9" i="7"/>
  <c r="REA9" i="7"/>
  <c r="REC9" i="7"/>
  <c r="REE9" i="7"/>
  <c r="REG9" i="7"/>
  <c r="REI9" i="7"/>
  <c r="REK9" i="7"/>
  <c r="REM9" i="7"/>
  <c r="REO9" i="7"/>
  <c r="REQ9" i="7"/>
  <c r="RES9" i="7"/>
  <c r="REU9" i="7"/>
  <c r="REW9" i="7"/>
  <c r="REY9" i="7"/>
  <c r="RFA9" i="7"/>
  <c r="RFC9" i="7"/>
  <c r="RFE9" i="7"/>
  <c r="RFG9" i="7"/>
  <c r="RFI9" i="7"/>
  <c r="RFK9" i="7"/>
  <c r="RFM9" i="7"/>
  <c r="RFO9" i="7"/>
  <c r="RFQ9" i="7"/>
  <c r="RFS9" i="7"/>
  <c r="RFU9" i="7"/>
  <c r="RFW9" i="7"/>
  <c r="RFY9" i="7"/>
  <c r="RGA9" i="7"/>
  <c r="RGC9" i="7"/>
  <c r="RGE9" i="7"/>
  <c r="RGG9" i="7"/>
  <c r="RGI9" i="7"/>
  <c r="RGK9" i="7"/>
  <c r="RGM9" i="7"/>
  <c r="RGO9" i="7"/>
  <c r="RGQ9" i="7"/>
  <c r="RGS9" i="7"/>
  <c r="RGU9" i="7"/>
  <c r="RGW9" i="7"/>
  <c r="RGY9" i="7"/>
  <c r="RHA9" i="7"/>
  <c r="RHC9" i="7"/>
  <c r="RHE9" i="7"/>
  <c r="RHG9" i="7"/>
  <c r="RHI9" i="7"/>
  <c r="RHK9" i="7"/>
  <c r="RHM9" i="7"/>
  <c r="RHO9" i="7"/>
  <c r="RHQ9" i="7"/>
  <c r="RHS9" i="7"/>
  <c r="RHU9" i="7"/>
  <c r="RHW9" i="7"/>
  <c r="RHY9" i="7"/>
  <c r="RIA9" i="7"/>
  <c r="RIC9" i="7"/>
  <c r="RIE9" i="7"/>
  <c r="RIG9" i="7"/>
  <c r="RII9" i="7"/>
  <c r="RIK9" i="7"/>
  <c r="RIM9" i="7"/>
  <c r="RIO9" i="7"/>
  <c r="RIQ9" i="7"/>
  <c r="RIS9" i="7"/>
  <c r="RIU9" i="7"/>
  <c r="RIW9" i="7"/>
  <c r="RIY9" i="7"/>
  <c r="RJA9" i="7"/>
  <c r="RJC9" i="7"/>
  <c r="RJE9" i="7"/>
  <c r="RJG9" i="7"/>
  <c r="RJI9" i="7"/>
  <c r="RJK9" i="7"/>
  <c r="RJM9" i="7"/>
  <c r="RJO9" i="7"/>
  <c r="RJQ9" i="7"/>
  <c r="RJS9" i="7"/>
  <c r="RJU9" i="7"/>
  <c r="RJW9" i="7"/>
  <c r="RJY9" i="7"/>
  <c r="RKA9" i="7"/>
  <c r="RKC9" i="7"/>
  <c r="RKE9" i="7"/>
  <c r="RKG9" i="7"/>
  <c r="RKI9" i="7"/>
  <c r="RKK9" i="7"/>
  <c r="RKM9" i="7"/>
  <c r="RKO9" i="7"/>
  <c r="RKQ9" i="7"/>
  <c r="RKS9" i="7"/>
  <c r="RKU9" i="7"/>
  <c r="RKW9" i="7"/>
  <c r="RKY9" i="7"/>
  <c r="RLA9" i="7"/>
  <c r="RLC9" i="7"/>
  <c r="RLE9" i="7"/>
  <c r="RLG9" i="7"/>
  <c r="RLI9" i="7"/>
  <c r="RLK9" i="7"/>
  <c r="RLM9" i="7"/>
  <c r="RLO9" i="7"/>
  <c r="RLQ9" i="7"/>
  <c r="RLS9" i="7"/>
  <c r="RLU9" i="7"/>
  <c r="RLW9" i="7"/>
  <c r="RLY9" i="7"/>
  <c r="RMA9" i="7"/>
  <c r="RMC9" i="7"/>
  <c r="RME9" i="7"/>
  <c r="RMG9" i="7"/>
  <c r="RMI9" i="7"/>
  <c r="RMK9" i="7"/>
  <c r="RMM9" i="7"/>
  <c r="RMO9" i="7"/>
  <c r="RMQ9" i="7"/>
  <c r="RMS9" i="7"/>
  <c r="RMU9" i="7"/>
  <c r="RMW9" i="7"/>
  <c r="RMY9" i="7"/>
  <c r="RNA9" i="7"/>
  <c r="RNC9" i="7"/>
  <c r="RNE9" i="7"/>
  <c r="RNG9" i="7"/>
  <c r="RNI9" i="7"/>
  <c r="RNK9" i="7"/>
  <c r="RNM9" i="7"/>
  <c r="RNO9" i="7"/>
  <c r="RNQ9" i="7"/>
  <c r="RNS9" i="7"/>
  <c r="RNU9" i="7"/>
  <c r="RNW9" i="7"/>
  <c r="RNY9" i="7"/>
  <c r="ROA9" i="7"/>
  <c r="ROC9" i="7"/>
  <c r="ROE9" i="7"/>
  <c r="ROG9" i="7"/>
  <c r="ROI9" i="7"/>
  <c r="ROK9" i="7"/>
  <c r="ROM9" i="7"/>
  <c r="ROO9" i="7"/>
  <c r="ROQ9" i="7"/>
  <c r="ROS9" i="7"/>
  <c r="ROU9" i="7"/>
  <c r="ROW9" i="7"/>
  <c r="ROY9" i="7"/>
  <c r="RPA9" i="7"/>
  <c r="RPC9" i="7"/>
  <c r="RPE9" i="7"/>
  <c r="RPG9" i="7"/>
  <c r="RPI9" i="7"/>
  <c r="RPK9" i="7"/>
  <c r="RPM9" i="7"/>
  <c r="RPO9" i="7"/>
  <c r="RPQ9" i="7"/>
  <c r="RPS9" i="7"/>
  <c r="RPU9" i="7"/>
  <c r="RPW9" i="7"/>
  <c r="RPY9" i="7"/>
  <c r="RQA9" i="7"/>
  <c r="RQC9" i="7"/>
  <c r="RQE9" i="7"/>
  <c r="RQG9" i="7"/>
  <c r="RQI9" i="7"/>
  <c r="RQK9" i="7"/>
  <c r="RQM9" i="7"/>
  <c r="RQO9" i="7"/>
  <c r="RQQ9" i="7"/>
  <c r="RQS9" i="7"/>
  <c r="RQU9" i="7"/>
  <c r="RQW9" i="7"/>
  <c r="RQY9" i="7"/>
  <c r="RRA9" i="7"/>
  <c r="RRC9" i="7"/>
  <c r="RRE9" i="7"/>
  <c r="RRG9" i="7"/>
  <c r="RRI9" i="7"/>
  <c r="RRK9" i="7"/>
  <c r="RRM9" i="7"/>
  <c r="RRO9" i="7"/>
  <c r="RRQ9" i="7"/>
  <c r="RRS9" i="7"/>
  <c r="RRU9" i="7"/>
  <c r="RRW9" i="7"/>
  <c r="RRY9" i="7"/>
  <c r="RSA9" i="7"/>
  <c r="RSC9" i="7"/>
  <c r="RSE9" i="7"/>
  <c r="RSG9" i="7"/>
  <c r="RSI9" i="7"/>
  <c r="RSK9" i="7"/>
  <c r="RSM9" i="7"/>
  <c r="RSO9" i="7"/>
  <c r="RSQ9" i="7"/>
  <c r="RSS9" i="7"/>
  <c r="RSU9" i="7"/>
  <c r="RSW9" i="7"/>
  <c r="RSY9" i="7"/>
  <c r="RTA9" i="7"/>
  <c r="RTC9" i="7"/>
  <c r="RTE9" i="7"/>
  <c r="RTG9" i="7"/>
  <c r="RTI9" i="7"/>
  <c r="RTK9" i="7"/>
  <c r="RTM9" i="7"/>
  <c r="RTO9" i="7"/>
  <c r="RTQ9" i="7"/>
  <c r="RTS9" i="7"/>
  <c r="RTU9" i="7"/>
  <c r="RTW9" i="7"/>
  <c r="RTY9" i="7"/>
  <c r="RUA9" i="7"/>
  <c r="RUC9" i="7"/>
  <c r="RUE9" i="7"/>
  <c r="RUG9" i="7"/>
  <c r="RUI9" i="7"/>
  <c r="RUK9" i="7"/>
  <c r="RUM9" i="7"/>
  <c r="RUO9" i="7"/>
  <c r="RUQ9" i="7"/>
  <c r="RUS9" i="7"/>
  <c r="RUU9" i="7"/>
  <c r="RUW9" i="7"/>
  <c r="RUY9" i="7"/>
  <c r="RVA9" i="7"/>
  <c r="RVC9" i="7"/>
  <c r="RVE9" i="7"/>
  <c r="RVG9" i="7"/>
  <c r="RVI9" i="7"/>
  <c r="RVK9" i="7"/>
  <c r="RVM9" i="7"/>
  <c r="RVO9" i="7"/>
  <c r="RVQ9" i="7"/>
  <c r="RVS9" i="7"/>
  <c r="RVU9" i="7"/>
  <c r="RVW9" i="7"/>
  <c r="RVY9" i="7"/>
  <c r="RWA9" i="7"/>
  <c r="RWC9" i="7"/>
  <c r="RWE9" i="7"/>
  <c r="RWG9" i="7"/>
  <c r="RWI9" i="7"/>
  <c r="RWK9" i="7"/>
  <c r="RWM9" i="7"/>
  <c r="RWO9" i="7"/>
  <c r="RWQ9" i="7"/>
  <c r="RWS9" i="7"/>
  <c r="RWU9" i="7"/>
  <c r="RWW9" i="7"/>
  <c r="RWY9" i="7"/>
  <c r="RXA9" i="7"/>
  <c r="RXC9" i="7"/>
  <c r="RXE9" i="7"/>
  <c r="RXG9" i="7"/>
  <c r="RXI9" i="7"/>
  <c r="RXK9" i="7"/>
  <c r="RXM9" i="7"/>
  <c r="RXO9" i="7"/>
  <c r="RXQ9" i="7"/>
  <c r="RXS9" i="7"/>
  <c r="RXU9" i="7"/>
  <c r="RXW9" i="7"/>
  <c r="RXY9" i="7"/>
  <c r="RYA9" i="7"/>
  <c r="RYC9" i="7"/>
  <c r="RYE9" i="7"/>
  <c r="RYG9" i="7"/>
  <c r="RYI9" i="7"/>
  <c r="RYK9" i="7"/>
  <c r="RYM9" i="7"/>
  <c r="RYO9" i="7"/>
  <c r="RYQ9" i="7"/>
  <c r="RYS9" i="7"/>
  <c r="RYU9" i="7"/>
  <c r="RYW9" i="7"/>
  <c r="RYY9" i="7"/>
  <c r="RZA9" i="7"/>
  <c r="RZC9" i="7"/>
  <c r="RZE9" i="7"/>
  <c r="RZG9" i="7"/>
  <c r="RZI9" i="7"/>
  <c r="RZK9" i="7"/>
  <c r="RZM9" i="7"/>
  <c r="RZO9" i="7"/>
  <c r="RZQ9" i="7"/>
  <c r="RZS9" i="7"/>
  <c r="RZU9" i="7"/>
  <c r="RZW9" i="7"/>
  <c r="RZY9" i="7"/>
  <c r="SAA9" i="7"/>
  <c r="SAC9" i="7"/>
  <c r="SAE9" i="7"/>
  <c r="SAG9" i="7"/>
  <c r="SAI9" i="7"/>
  <c r="SAK9" i="7"/>
  <c r="SAM9" i="7"/>
  <c r="SAO9" i="7"/>
  <c r="SAQ9" i="7"/>
  <c r="SAS9" i="7"/>
  <c r="SAU9" i="7"/>
  <c r="SAW9" i="7"/>
  <c r="SAY9" i="7"/>
  <c r="SBA9" i="7"/>
  <c r="SBC9" i="7"/>
  <c r="SBE9" i="7"/>
  <c r="SBG9" i="7"/>
  <c r="SBI9" i="7"/>
  <c r="SBK9" i="7"/>
  <c r="SBM9" i="7"/>
  <c r="SBO9" i="7"/>
  <c r="SBQ9" i="7"/>
  <c r="SBS9" i="7"/>
  <c r="SBU9" i="7"/>
  <c r="SBW9" i="7"/>
  <c r="SBY9" i="7"/>
  <c r="SCA9" i="7"/>
  <c r="SCC9" i="7"/>
  <c r="SCE9" i="7"/>
  <c r="SCG9" i="7"/>
  <c r="SCI9" i="7"/>
  <c r="SCK9" i="7"/>
  <c r="SCM9" i="7"/>
  <c r="SCO9" i="7"/>
  <c r="SCQ9" i="7"/>
  <c r="SCS9" i="7"/>
  <c r="SCU9" i="7"/>
  <c r="SCW9" i="7"/>
  <c r="SCY9" i="7"/>
  <c r="SDA9" i="7"/>
  <c r="SDC9" i="7"/>
  <c r="SDE9" i="7"/>
  <c r="SDG9" i="7"/>
  <c r="SDI9" i="7"/>
  <c r="SDK9" i="7"/>
  <c r="SDM9" i="7"/>
  <c r="SDO9" i="7"/>
  <c r="SDQ9" i="7"/>
  <c r="SDS9" i="7"/>
  <c r="SDU9" i="7"/>
  <c r="SDW9" i="7"/>
  <c r="SDY9" i="7"/>
  <c r="SEA9" i="7"/>
  <c r="SEC9" i="7"/>
  <c r="SEE9" i="7"/>
  <c r="SEG9" i="7"/>
  <c r="SEI9" i="7"/>
  <c r="SEK9" i="7"/>
  <c r="SEM9" i="7"/>
  <c r="SEO9" i="7"/>
  <c r="SEQ9" i="7"/>
  <c r="SES9" i="7"/>
  <c r="SEU9" i="7"/>
  <c r="SEW9" i="7"/>
  <c r="SEY9" i="7"/>
  <c r="SFA9" i="7"/>
  <c r="SFC9" i="7"/>
  <c r="SFE9" i="7"/>
  <c r="SFG9" i="7"/>
  <c r="SFI9" i="7"/>
  <c r="SFK9" i="7"/>
  <c r="SFM9" i="7"/>
  <c r="SFO9" i="7"/>
  <c r="SFQ9" i="7"/>
  <c r="SFS9" i="7"/>
  <c r="SFU9" i="7"/>
  <c r="SFW9" i="7"/>
  <c r="SFY9" i="7"/>
  <c r="SGA9" i="7"/>
  <c r="SGC9" i="7"/>
  <c r="SGE9" i="7"/>
  <c r="SGG9" i="7"/>
  <c r="SGI9" i="7"/>
  <c r="SGK9" i="7"/>
  <c r="SGM9" i="7"/>
  <c r="SGO9" i="7"/>
  <c r="SGQ9" i="7"/>
  <c r="SGS9" i="7"/>
  <c r="SGU9" i="7"/>
  <c r="SGW9" i="7"/>
  <c r="SGY9" i="7"/>
  <c r="SHA9" i="7"/>
  <c r="SHC9" i="7"/>
  <c r="SHE9" i="7"/>
  <c r="SHG9" i="7"/>
  <c r="SHI9" i="7"/>
  <c r="SHK9" i="7"/>
  <c r="SHM9" i="7"/>
  <c r="SHO9" i="7"/>
  <c r="SHQ9" i="7"/>
  <c r="SHS9" i="7"/>
  <c r="SHU9" i="7"/>
  <c r="SHW9" i="7"/>
  <c r="SHY9" i="7"/>
  <c r="SIA9" i="7"/>
  <c r="SIC9" i="7"/>
  <c r="SIE9" i="7"/>
  <c r="SIG9" i="7"/>
  <c r="SII9" i="7"/>
  <c r="SIK9" i="7"/>
  <c r="SIM9" i="7"/>
  <c r="SIO9" i="7"/>
  <c r="SIQ9" i="7"/>
  <c r="SIS9" i="7"/>
  <c r="SIU9" i="7"/>
  <c r="SIW9" i="7"/>
  <c r="SIY9" i="7"/>
  <c r="SJA9" i="7"/>
  <c r="SJC9" i="7"/>
  <c r="SJE9" i="7"/>
  <c r="SJG9" i="7"/>
  <c r="SJI9" i="7"/>
  <c r="SJK9" i="7"/>
  <c r="SJM9" i="7"/>
  <c r="SJO9" i="7"/>
  <c r="SJQ9" i="7"/>
  <c r="SJS9" i="7"/>
  <c r="SJU9" i="7"/>
  <c r="SJW9" i="7"/>
  <c r="SJY9" i="7"/>
  <c r="SKA9" i="7"/>
  <c r="SKC9" i="7"/>
  <c r="SKE9" i="7"/>
  <c r="SKG9" i="7"/>
  <c r="SKI9" i="7"/>
  <c r="SKK9" i="7"/>
  <c r="SKM9" i="7"/>
  <c r="SKO9" i="7"/>
  <c r="SKQ9" i="7"/>
  <c r="SKS9" i="7"/>
  <c r="SKU9" i="7"/>
  <c r="SKW9" i="7"/>
  <c r="SKY9" i="7"/>
  <c r="SLA9" i="7"/>
  <c r="SLC9" i="7"/>
  <c r="SLE9" i="7"/>
  <c r="SLG9" i="7"/>
  <c r="SLI9" i="7"/>
  <c r="SLK9" i="7"/>
  <c r="SLM9" i="7"/>
  <c r="SLO9" i="7"/>
  <c r="SLQ9" i="7"/>
  <c r="SLS9" i="7"/>
  <c r="SLU9" i="7"/>
  <c r="SLW9" i="7"/>
  <c r="SLY9" i="7"/>
  <c r="SMA9" i="7"/>
  <c r="SMC9" i="7"/>
  <c r="SME9" i="7"/>
  <c r="SMG9" i="7"/>
  <c r="SMI9" i="7"/>
  <c r="SMK9" i="7"/>
  <c r="SMM9" i="7"/>
  <c r="SMO9" i="7"/>
  <c r="SMQ9" i="7"/>
  <c r="SMS9" i="7"/>
  <c r="SMU9" i="7"/>
  <c r="SMW9" i="7"/>
  <c r="SMY9" i="7"/>
  <c r="SNA9" i="7"/>
  <c r="SNC9" i="7"/>
  <c r="SNE9" i="7"/>
  <c r="SNG9" i="7"/>
  <c r="SNI9" i="7"/>
  <c r="SNK9" i="7"/>
  <c r="SNM9" i="7"/>
  <c r="SNO9" i="7"/>
  <c r="SNQ9" i="7"/>
  <c r="SNS9" i="7"/>
  <c r="SNU9" i="7"/>
  <c r="SNW9" i="7"/>
  <c r="SNY9" i="7"/>
  <c r="SOA9" i="7"/>
  <c r="SOC9" i="7"/>
  <c r="SOE9" i="7"/>
  <c r="SOG9" i="7"/>
  <c r="SOI9" i="7"/>
  <c r="SOK9" i="7"/>
  <c r="SOM9" i="7"/>
  <c r="SOO9" i="7"/>
  <c r="SOQ9" i="7"/>
  <c r="SOS9" i="7"/>
  <c r="SOU9" i="7"/>
  <c r="SOW9" i="7"/>
  <c r="SOY9" i="7"/>
  <c r="SPA9" i="7"/>
  <c r="SPC9" i="7"/>
  <c r="SPE9" i="7"/>
  <c r="SPG9" i="7"/>
  <c r="SPI9" i="7"/>
  <c r="SPK9" i="7"/>
  <c r="SPM9" i="7"/>
  <c r="SPO9" i="7"/>
  <c r="SPQ9" i="7"/>
  <c r="SPS9" i="7"/>
  <c r="SPU9" i="7"/>
  <c r="SPW9" i="7"/>
  <c r="SPY9" i="7"/>
  <c r="SQA9" i="7"/>
  <c r="SQC9" i="7"/>
  <c r="SQE9" i="7"/>
  <c r="SQG9" i="7"/>
  <c r="SQI9" i="7"/>
  <c r="SQK9" i="7"/>
  <c r="SQM9" i="7"/>
  <c r="SQO9" i="7"/>
  <c r="SQQ9" i="7"/>
  <c r="SQS9" i="7"/>
  <c r="SQU9" i="7"/>
  <c r="SQW9" i="7"/>
  <c r="SQY9" i="7"/>
  <c r="SRA9" i="7"/>
  <c r="SRC9" i="7"/>
  <c r="SRE9" i="7"/>
  <c r="SRG9" i="7"/>
  <c r="SRI9" i="7"/>
  <c r="SRK9" i="7"/>
  <c r="SRM9" i="7"/>
  <c r="SRO9" i="7"/>
  <c r="SRQ9" i="7"/>
  <c r="SRS9" i="7"/>
  <c r="SRU9" i="7"/>
  <c r="SRW9" i="7"/>
  <c r="SRY9" i="7"/>
  <c r="SSA9" i="7"/>
  <c r="SSC9" i="7"/>
  <c r="SSE9" i="7"/>
  <c r="SSG9" i="7"/>
  <c r="SSI9" i="7"/>
  <c r="SSK9" i="7"/>
  <c r="SSM9" i="7"/>
  <c r="SSO9" i="7"/>
  <c r="SSQ9" i="7"/>
  <c r="SSS9" i="7"/>
  <c r="SSU9" i="7"/>
  <c r="SSW9" i="7"/>
  <c r="SSY9" i="7"/>
  <c r="STA9" i="7"/>
  <c r="STC9" i="7"/>
  <c r="STE9" i="7"/>
  <c r="STG9" i="7"/>
  <c r="STI9" i="7"/>
  <c r="STK9" i="7"/>
  <c r="STM9" i="7"/>
  <c r="STO9" i="7"/>
  <c r="STQ9" i="7"/>
  <c r="STS9" i="7"/>
  <c r="STU9" i="7"/>
  <c r="STW9" i="7"/>
  <c r="STY9" i="7"/>
  <c r="SUA9" i="7"/>
  <c r="SUC9" i="7"/>
  <c r="SUE9" i="7"/>
  <c r="SUG9" i="7"/>
  <c r="SUI9" i="7"/>
  <c r="SUK9" i="7"/>
  <c r="SUM9" i="7"/>
  <c r="SUO9" i="7"/>
  <c r="SUQ9" i="7"/>
  <c r="SUS9" i="7"/>
  <c r="SUU9" i="7"/>
  <c r="SUW9" i="7"/>
  <c r="SUY9" i="7"/>
  <c r="SVA9" i="7"/>
  <c r="SVC9" i="7"/>
  <c r="SVE9" i="7"/>
  <c r="SVG9" i="7"/>
  <c r="SVI9" i="7"/>
  <c r="SVK9" i="7"/>
  <c r="SVM9" i="7"/>
  <c r="SVO9" i="7"/>
  <c r="SVQ9" i="7"/>
  <c r="SVS9" i="7"/>
  <c r="SVU9" i="7"/>
  <c r="SVW9" i="7"/>
  <c r="SVY9" i="7"/>
  <c r="SWA9" i="7"/>
  <c r="SWC9" i="7"/>
  <c r="SWE9" i="7"/>
  <c r="SWG9" i="7"/>
  <c r="SWI9" i="7"/>
  <c r="SWK9" i="7"/>
  <c r="SWM9" i="7"/>
  <c r="SWO9" i="7"/>
  <c r="SWQ9" i="7"/>
  <c r="SWS9" i="7"/>
  <c r="SWU9" i="7"/>
  <c r="SWW9" i="7"/>
  <c r="SWY9" i="7"/>
  <c r="SXA9" i="7"/>
  <c r="SXC9" i="7"/>
  <c r="SXE9" i="7"/>
  <c r="SXG9" i="7"/>
  <c r="SXI9" i="7"/>
  <c r="SXK9" i="7"/>
  <c r="SXM9" i="7"/>
  <c r="SXO9" i="7"/>
  <c r="SXQ9" i="7"/>
  <c r="SXS9" i="7"/>
  <c r="SXU9" i="7"/>
  <c r="SXW9" i="7"/>
  <c r="SXY9" i="7"/>
  <c r="SYA9" i="7"/>
  <c r="SYC9" i="7"/>
  <c r="SYE9" i="7"/>
  <c r="SYG9" i="7"/>
  <c r="SYI9" i="7"/>
  <c r="SYK9" i="7"/>
  <c r="SYM9" i="7"/>
  <c r="SYO9" i="7"/>
  <c r="SYQ9" i="7"/>
  <c r="SYS9" i="7"/>
  <c r="SYU9" i="7"/>
  <c r="SYW9" i="7"/>
  <c r="SYY9" i="7"/>
  <c r="SZA9" i="7"/>
  <c r="SZC9" i="7"/>
  <c r="SZE9" i="7"/>
  <c r="SZG9" i="7"/>
  <c r="SZI9" i="7"/>
  <c r="SZK9" i="7"/>
  <c r="SZM9" i="7"/>
  <c r="SZO9" i="7"/>
  <c r="SZQ9" i="7"/>
  <c r="SZS9" i="7"/>
  <c r="SZU9" i="7"/>
  <c r="SZW9" i="7"/>
  <c r="SZY9" i="7"/>
  <c r="TAA9" i="7"/>
  <c r="TAC9" i="7"/>
  <c r="TAE9" i="7"/>
  <c r="TAG9" i="7"/>
  <c r="TAI9" i="7"/>
  <c r="TAK9" i="7"/>
  <c r="TAM9" i="7"/>
  <c r="TAO9" i="7"/>
  <c r="TAQ9" i="7"/>
  <c r="TAS9" i="7"/>
  <c r="TAU9" i="7"/>
  <c r="TAW9" i="7"/>
  <c r="TAY9" i="7"/>
  <c r="TBA9" i="7"/>
  <c r="TBC9" i="7"/>
  <c r="TBE9" i="7"/>
  <c r="TBG9" i="7"/>
  <c r="TBI9" i="7"/>
  <c r="TBK9" i="7"/>
  <c r="TBM9" i="7"/>
  <c r="TBO9" i="7"/>
  <c r="TBQ9" i="7"/>
  <c r="TBS9" i="7"/>
  <c r="TBU9" i="7"/>
  <c r="TBW9" i="7"/>
  <c r="TBY9" i="7"/>
  <c r="TCA9" i="7"/>
  <c r="TCC9" i="7"/>
  <c r="TCE9" i="7"/>
  <c r="TCG9" i="7"/>
  <c r="TCI9" i="7"/>
  <c r="TCK9" i="7"/>
  <c r="TCM9" i="7"/>
  <c r="TCO9" i="7"/>
  <c r="TCQ9" i="7"/>
  <c r="TCS9" i="7"/>
  <c r="TCU9" i="7"/>
  <c r="TCW9" i="7"/>
  <c r="TCY9" i="7"/>
  <c r="TDA9" i="7"/>
  <c r="TDC9" i="7"/>
  <c r="TDE9" i="7"/>
  <c r="TDG9" i="7"/>
  <c r="TDI9" i="7"/>
  <c r="TDK9" i="7"/>
  <c r="TDM9" i="7"/>
  <c r="TDO9" i="7"/>
  <c r="TDQ9" i="7"/>
  <c r="TDS9" i="7"/>
  <c r="TDU9" i="7"/>
  <c r="TDW9" i="7"/>
  <c r="TDY9" i="7"/>
  <c r="TEA9" i="7"/>
  <c r="TEC9" i="7"/>
  <c r="TEE9" i="7"/>
  <c r="TEG9" i="7"/>
  <c r="TEI9" i="7"/>
  <c r="TEK9" i="7"/>
  <c r="TEM9" i="7"/>
  <c r="TEO9" i="7"/>
  <c r="TEQ9" i="7"/>
  <c r="TES9" i="7"/>
  <c r="TEU9" i="7"/>
  <c r="TEW9" i="7"/>
  <c r="TEY9" i="7"/>
  <c r="TFA9" i="7"/>
  <c r="TFC9" i="7"/>
  <c r="TFE9" i="7"/>
  <c r="TFG9" i="7"/>
  <c r="TFI9" i="7"/>
  <c r="TFK9" i="7"/>
  <c r="TFM9" i="7"/>
  <c r="TFO9" i="7"/>
  <c r="TFQ9" i="7"/>
  <c r="TFS9" i="7"/>
  <c r="TFU9" i="7"/>
  <c r="TFW9" i="7"/>
  <c r="TFY9" i="7"/>
  <c r="TGA9" i="7"/>
  <c r="TGC9" i="7"/>
  <c r="TGE9" i="7"/>
  <c r="TGG9" i="7"/>
  <c r="TGI9" i="7"/>
  <c r="TGK9" i="7"/>
  <c r="TGM9" i="7"/>
  <c r="TGO9" i="7"/>
  <c r="TGQ9" i="7"/>
  <c r="TGS9" i="7"/>
  <c r="TGU9" i="7"/>
  <c r="TGW9" i="7"/>
  <c r="TGY9" i="7"/>
  <c r="THA9" i="7"/>
  <c r="THC9" i="7"/>
  <c r="THE9" i="7"/>
  <c r="THG9" i="7"/>
  <c r="THI9" i="7"/>
  <c r="THK9" i="7"/>
  <c r="THM9" i="7"/>
  <c r="THO9" i="7"/>
  <c r="THQ9" i="7"/>
  <c r="THS9" i="7"/>
  <c r="THU9" i="7"/>
  <c r="THW9" i="7"/>
  <c r="THY9" i="7"/>
  <c r="TIA9" i="7"/>
  <c r="TIC9" i="7"/>
  <c r="TIE9" i="7"/>
  <c r="TIG9" i="7"/>
  <c r="TII9" i="7"/>
  <c r="TIK9" i="7"/>
  <c r="TIM9" i="7"/>
  <c r="TIO9" i="7"/>
  <c r="TIQ9" i="7"/>
  <c r="TIS9" i="7"/>
  <c r="TIU9" i="7"/>
  <c r="TIW9" i="7"/>
  <c r="TIY9" i="7"/>
  <c r="TJA9" i="7"/>
  <c r="TJC9" i="7"/>
  <c r="TJE9" i="7"/>
  <c r="TJG9" i="7"/>
  <c r="TJI9" i="7"/>
  <c r="TJK9" i="7"/>
  <c r="TJM9" i="7"/>
  <c r="TJO9" i="7"/>
  <c r="TJQ9" i="7"/>
  <c r="TJS9" i="7"/>
  <c r="TJU9" i="7"/>
  <c r="TJW9" i="7"/>
  <c r="TJY9" i="7"/>
  <c r="TKA9" i="7"/>
  <c r="TKC9" i="7"/>
  <c r="TKE9" i="7"/>
  <c r="TKG9" i="7"/>
  <c r="TKI9" i="7"/>
  <c r="TKK9" i="7"/>
  <c r="TKM9" i="7"/>
  <c r="TKO9" i="7"/>
  <c r="TKQ9" i="7"/>
  <c r="TKS9" i="7"/>
  <c r="TKU9" i="7"/>
  <c r="TKW9" i="7"/>
  <c r="TKY9" i="7"/>
  <c r="TLA9" i="7"/>
  <c r="TLC9" i="7"/>
  <c r="TLE9" i="7"/>
  <c r="TLG9" i="7"/>
  <c r="TLI9" i="7"/>
  <c r="TLK9" i="7"/>
  <c r="TLM9" i="7"/>
  <c r="TLO9" i="7"/>
  <c r="TLQ9" i="7"/>
  <c r="TLS9" i="7"/>
  <c r="TLU9" i="7"/>
  <c r="TLW9" i="7"/>
  <c r="TLY9" i="7"/>
  <c r="TMA9" i="7"/>
  <c r="TMC9" i="7"/>
  <c r="TME9" i="7"/>
  <c r="TMG9" i="7"/>
  <c r="TMI9" i="7"/>
  <c r="TMK9" i="7"/>
  <c r="TMM9" i="7"/>
  <c r="TMO9" i="7"/>
  <c r="TMQ9" i="7"/>
  <c r="TMS9" i="7"/>
  <c r="TMU9" i="7"/>
  <c r="TMW9" i="7"/>
  <c r="TMY9" i="7"/>
  <c r="TNA9" i="7"/>
  <c r="TNC9" i="7"/>
  <c r="TNE9" i="7"/>
  <c r="TNG9" i="7"/>
  <c r="TNI9" i="7"/>
  <c r="TNK9" i="7"/>
  <c r="TNM9" i="7"/>
  <c r="TNO9" i="7"/>
  <c r="TNQ9" i="7"/>
  <c r="TNS9" i="7"/>
  <c r="TNU9" i="7"/>
  <c r="TNW9" i="7"/>
  <c r="TNY9" i="7"/>
  <c r="TOA9" i="7"/>
  <c r="TOC9" i="7"/>
  <c r="TOE9" i="7"/>
  <c r="TOG9" i="7"/>
  <c r="TOI9" i="7"/>
  <c r="TOK9" i="7"/>
  <c r="TOM9" i="7"/>
  <c r="TOO9" i="7"/>
  <c r="TOQ9" i="7"/>
  <c r="TOS9" i="7"/>
  <c r="TOU9" i="7"/>
  <c r="TOW9" i="7"/>
  <c r="TOY9" i="7"/>
  <c r="TPA9" i="7"/>
  <c r="TPC9" i="7"/>
  <c r="TPE9" i="7"/>
  <c r="TPG9" i="7"/>
  <c r="TPI9" i="7"/>
  <c r="TPK9" i="7"/>
  <c r="TPM9" i="7"/>
  <c r="TPO9" i="7"/>
  <c r="TPQ9" i="7"/>
  <c r="TPS9" i="7"/>
  <c r="TPU9" i="7"/>
  <c r="TPW9" i="7"/>
  <c r="TPY9" i="7"/>
  <c r="TQA9" i="7"/>
  <c r="TQC9" i="7"/>
  <c r="TQE9" i="7"/>
  <c r="TQG9" i="7"/>
  <c r="TQI9" i="7"/>
  <c r="TQK9" i="7"/>
  <c r="TQM9" i="7"/>
  <c r="TQO9" i="7"/>
  <c r="TQQ9" i="7"/>
  <c r="TQS9" i="7"/>
  <c r="TQU9" i="7"/>
  <c r="TQW9" i="7"/>
  <c r="TQY9" i="7"/>
  <c r="TRA9" i="7"/>
  <c r="TRC9" i="7"/>
  <c r="TRE9" i="7"/>
  <c r="TRG9" i="7"/>
  <c r="TRI9" i="7"/>
  <c r="TRK9" i="7"/>
  <c r="TRM9" i="7"/>
  <c r="TRO9" i="7"/>
  <c r="TRQ9" i="7"/>
  <c r="TRS9" i="7"/>
  <c r="TRU9" i="7"/>
  <c r="TRW9" i="7"/>
  <c r="TRY9" i="7"/>
  <c r="TSA9" i="7"/>
  <c r="TSC9" i="7"/>
  <c r="TSE9" i="7"/>
  <c r="TSG9" i="7"/>
  <c r="TSI9" i="7"/>
  <c r="TSK9" i="7"/>
  <c r="TSM9" i="7"/>
  <c r="TSO9" i="7"/>
  <c r="TSQ9" i="7"/>
  <c r="TSS9" i="7"/>
  <c r="TSU9" i="7"/>
  <c r="TSW9" i="7"/>
  <c r="TSY9" i="7"/>
  <c r="TTA9" i="7"/>
  <c r="TTC9" i="7"/>
  <c r="TTE9" i="7"/>
  <c r="TTG9" i="7"/>
  <c r="TTI9" i="7"/>
  <c r="TTK9" i="7"/>
  <c r="TTM9" i="7"/>
  <c r="TTO9" i="7"/>
  <c r="TTQ9" i="7"/>
  <c r="TTS9" i="7"/>
  <c r="TTU9" i="7"/>
  <c r="TTW9" i="7"/>
  <c r="TTY9" i="7"/>
  <c r="TUA9" i="7"/>
  <c r="TUC9" i="7"/>
  <c r="TUE9" i="7"/>
  <c r="TUG9" i="7"/>
  <c r="TUI9" i="7"/>
  <c r="TUK9" i="7"/>
  <c r="TUM9" i="7"/>
  <c r="TUO9" i="7"/>
  <c r="TUQ9" i="7"/>
  <c r="TUS9" i="7"/>
  <c r="TUU9" i="7"/>
  <c r="TUW9" i="7"/>
  <c r="TUY9" i="7"/>
  <c r="TVA9" i="7"/>
  <c r="TVC9" i="7"/>
  <c r="TVE9" i="7"/>
  <c r="TVG9" i="7"/>
  <c r="TVI9" i="7"/>
  <c r="TVK9" i="7"/>
  <c r="TVM9" i="7"/>
  <c r="TVO9" i="7"/>
  <c r="TVQ9" i="7"/>
  <c r="TVS9" i="7"/>
  <c r="TVU9" i="7"/>
  <c r="TVW9" i="7"/>
  <c r="TVY9" i="7"/>
  <c r="TWA9" i="7"/>
  <c r="TWC9" i="7"/>
  <c r="TWE9" i="7"/>
  <c r="TWG9" i="7"/>
  <c r="TWI9" i="7"/>
  <c r="TWK9" i="7"/>
  <c r="TWM9" i="7"/>
  <c r="TWO9" i="7"/>
  <c r="TWQ9" i="7"/>
  <c r="TWS9" i="7"/>
  <c r="TWU9" i="7"/>
  <c r="TWW9" i="7"/>
  <c r="TWY9" i="7"/>
  <c r="TXA9" i="7"/>
  <c r="TXC9" i="7"/>
  <c r="TXE9" i="7"/>
  <c r="TXG9" i="7"/>
  <c r="TXI9" i="7"/>
  <c r="TXK9" i="7"/>
  <c r="TXM9" i="7"/>
  <c r="TXO9" i="7"/>
  <c r="TXQ9" i="7"/>
  <c r="TXS9" i="7"/>
  <c r="TXU9" i="7"/>
  <c r="TXW9" i="7"/>
  <c r="TXY9" i="7"/>
  <c r="TYA9" i="7"/>
  <c r="TYC9" i="7"/>
  <c r="TYE9" i="7"/>
  <c r="TYG9" i="7"/>
  <c r="TYI9" i="7"/>
  <c r="TYK9" i="7"/>
  <c r="TYM9" i="7"/>
  <c r="TYO9" i="7"/>
  <c r="TYQ9" i="7"/>
  <c r="TYS9" i="7"/>
  <c r="TYU9" i="7"/>
  <c r="TYW9" i="7"/>
  <c r="TYY9" i="7"/>
  <c r="TZA9" i="7"/>
  <c r="TZC9" i="7"/>
  <c r="TZE9" i="7"/>
  <c r="TZG9" i="7"/>
  <c r="TZI9" i="7"/>
  <c r="TZK9" i="7"/>
  <c r="TZM9" i="7"/>
  <c r="TZO9" i="7"/>
  <c r="TZQ9" i="7"/>
  <c r="TZS9" i="7"/>
  <c r="TZU9" i="7"/>
  <c r="TZW9" i="7"/>
  <c r="TZY9" i="7"/>
  <c r="UAA9" i="7"/>
  <c r="UAC9" i="7"/>
  <c r="UAE9" i="7"/>
  <c r="UAG9" i="7"/>
  <c r="UAI9" i="7"/>
  <c r="UAK9" i="7"/>
  <c r="UAM9" i="7"/>
  <c r="UAO9" i="7"/>
  <c r="UAQ9" i="7"/>
  <c r="UAS9" i="7"/>
  <c r="UAU9" i="7"/>
  <c r="UAW9" i="7"/>
  <c r="UAY9" i="7"/>
  <c r="UBA9" i="7"/>
  <c r="UBC9" i="7"/>
  <c r="UBE9" i="7"/>
  <c r="UBG9" i="7"/>
  <c r="UBI9" i="7"/>
  <c r="UBK9" i="7"/>
  <c r="UBM9" i="7"/>
  <c r="UBO9" i="7"/>
  <c r="UBQ9" i="7"/>
  <c r="UBS9" i="7"/>
  <c r="UBU9" i="7"/>
  <c r="UBW9" i="7"/>
  <c r="UBY9" i="7"/>
  <c r="UCA9" i="7"/>
  <c r="UCC9" i="7"/>
  <c r="UCE9" i="7"/>
  <c r="UCG9" i="7"/>
  <c r="UCI9" i="7"/>
  <c r="UCK9" i="7"/>
  <c r="UCM9" i="7"/>
  <c r="UCO9" i="7"/>
  <c r="UCQ9" i="7"/>
  <c r="UCS9" i="7"/>
  <c r="UCU9" i="7"/>
  <c r="UCW9" i="7"/>
  <c r="UCY9" i="7"/>
  <c r="UDA9" i="7"/>
  <c r="UDC9" i="7"/>
  <c r="UDE9" i="7"/>
  <c r="UDG9" i="7"/>
  <c r="UDI9" i="7"/>
  <c r="UDK9" i="7"/>
  <c r="UDM9" i="7"/>
  <c r="UDO9" i="7"/>
  <c r="UDQ9" i="7"/>
  <c r="UDS9" i="7"/>
  <c r="UDU9" i="7"/>
  <c r="UDW9" i="7"/>
  <c r="UDY9" i="7"/>
  <c r="UEA9" i="7"/>
  <c r="UEC9" i="7"/>
  <c r="UEE9" i="7"/>
  <c r="UEG9" i="7"/>
  <c r="UEI9" i="7"/>
  <c r="UEK9" i="7"/>
  <c r="UEM9" i="7"/>
  <c r="UEO9" i="7"/>
  <c r="UEQ9" i="7"/>
  <c r="UES9" i="7"/>
  <c r="UEU9" i="7"/>
  <c r="UEW9" i="7"/>
  <c r="UEY9" i="7"/>
  <c r="UFA9" i="7"/>
  <c r="UFC9" i="7"/>
  <c r="UFE9" i="7"/>
  <c r="UFG9" i="7"/>
  <c r="UFI9" i="7"/>
  <c r="UFK9" i="7"/>
  <c r="UFM9" i="7"/>
  <c r="UFO9" i="7"/>
  <c r="UFQ9" i="7"/>
  <c r="UFS9" i="7"/>
  <c r="UFU9" i="7"/>
  <c r="UFW9" i="7"/>
  <c r="UFY9" i="7"/>
  <c r="UGA9" i="7"/>
  <c r="UGC9" i="7"/>
  <c r="UGE9" i="7"/>
  <c r="UGG9" i="7"/>
  <c r="UGI9" i="7"/>
  <c r="UGK9" i="7"/>
  <c r="UGM9" i="7"/>
  <c r="UGO9" i="7"/>
  <c r="UGQ9" i="7"/>
  <c r="UGS9" i="7"/>
  <c r="UGU9" i="7"/>
  <c r="UGW9" i="7"/>
  <c r="UGY9" i="7"/>
  <c r="UHA9" i="7"/>
  <c r="UHC9" i="7"/>
  <c r="UHE9" i="7"/>
  <c r="UHG9" i="7"/>
  <c r="UHI9" i="7"/>
  <c r="UHK9" i="7"/>
  <c r="UHM9" i="7"/>
  <c r="UHO9" i="7"/>
  <c r="UHQ9" i="7"/>
  <c r="UHS9" i="7"/>
  <c r="UHU9" i="7"/>
  <c r="UHW9" i="7"/>
  <c r="UHY9" i="7"/>
  <c r="UIA9" i="7"/>
  <c r="UIC9" i="7"/>
  <c r="UIE9" i="7"/>
  <c r="UIG9" i="7"/>
  <c r="UII9" i="7"/>
  <c r="UIK9" i="7"/>
  <c r="UIM9" i="7"/>
  <c r="UIO9" i="7"/>
  <c r="UIQ9" i="7"/>
  <c r="UIS9" i="7"/>
  <c r="UIU9" i="7"/>
  <c r="UIW9" i="7"/>
  <c r="UIY9" i="7"/>
  <c r="UJA9" i="7"/>
  <c r="UJC9" i="7"/>
  <c r="UJE9" i="7"/>
  <c r="UJG9" i="7"/>
  <c r="UJI9" i="7"/>
  <c r="UJK9" i="7"/>
  <c r="UJM9" i="7"/>
  <c r="UJO9" i="7"/>
  <c r="UJQ9" i="7"/>
  <c r="UJS9" i="7"/>
  <c r="UJU9" i="7"/>
  <c r="UJW9" i="7"/>
  <c r="UJY9" i="7"/>
  <c r="UKA9" i="7"/>
  <c r="UKC9" i="7"/>
  <c r="UKE9" i="7"/>
  <c r="UKG9" i="7"/>
  <c r="UKI9" i="7"/>
  <c r="UKK9" i="7"/>
  <c r="UKM9" i="7"/>
  <c r="UKO9" i="7"/>
  <c r="UKQ9" i="7"/>
  <c r="UKS9" i="7"/>
  <c r="UKU9" i="7"/>
  <c r="UKW9" i="7"/>
  <c r="UKY9" i="7"/>
  <c r="ULA9" i="7"/>
  <c r="ULC9" i="7"/>
  <c r="ULE9" i="7"/>
  <c r="ULG9" i="7"/>
  <c r="ULI9" i="7"/>
  <c r="ULK9" i="7"/>
  <c r="ULM9" i="7"/>
  <c r="ULO9" i="7"/>
  <c r="ULQ9" i="7"/>
  <c r="ULS9" i="7"/>
  <c r="ULU9" i="7"/>
  <c r="ULW9" i="7"/>
  <c r="ULY9" i="7"/>
  <c r="UMA9" i="7"/>
  <c r="UMC9" i="7"/>
  <c r="UME9" i="7"/>
  <c r="UMG9" i="7"/>
  <c r="UMI9" i="7"/>
  <c r="UMK9" i="7"/>
  <c r="UMM9" i="7"/>
  <c r="UMO9" i="7"/>
  <c r="UMQ9" i="7"/>
  <c r="UMS9" i="7"/>
  <c r="UMU9" i="7"/>
  <c r="UMW9" i="7"/>
  <c r="UMY9" i="7"/>
  <c r="UNA9" i="7"/>
  <c r="UNC9" i="7"/>
  <c r="UNE9" i="7"/>
  <c r="UNG9" i="7"/>
  <c r="UNI9" i="7"/>
  <c r="UNK9" i="7"/>
  <c r="UNM9" i="7"/>
  <c r="UNO9" i="7"/>
  <c r="UNQ9" i="7"/>
  <c r="UNS9" i="7"/>
  <c r="UNU9" i="7"/>
  <c r="UNW9" i="7"/>
  <c r="UNY9" i="7"/>
  <c r="UOA9" i="7"/>
  <c r="UOC9" i="7"/>
  <c r="UOE9" i="7"/>
  <c r="UOG9" i="7"/>
  <c r="UOI9" i="7"/>
  <c r="UOK9" i="7"/>
  <c r="UOM9" i="7"/>
  <c r="UOO9" i="7"/>
  <c r="UOQ9" i="7"/>
  <c r="UOS9" i="7"/>
  <c r="UOU9" i="7"/>
  <c r="UOW9" i="7"/>
  <c r="UOY9" i="7"/>
  <c r="UPA9" i="7"/>
  <c r="UPC9" i="7"/>
  <c r="UPE9" i="7"/>
  <c r="UPG9" i="7"/>
  <c r="UPI9" i="7"/>
  <c r="UPK9" i="7"/>
  <c r="UPM9" i="7"/>
  <c r="UPO9" i="7"/>
  <c r="UPQ9" i="7"/>
  <c r="UPS9" i="7"/>
  <c r="UPU9" i="7"/>
  <c r="UPW9" i="7"/>
  <c r="UPY9" i="7"/>
  <c r="UQA9" i="7"/>
  <c r="UQC9" i="7"/>
  <c r="UQE9" i="7"/>
  <c r="UQG9" i="7"/>
  <c r="UQI9" i="7"/>
  <c r="UQK9" i="7"/>
  <c r="UQM9" i="7"/>
  <c r="UQO9" i="7"/>
  <c r="UQQ9" i="7"/>
  <c r="UQS9" i="7"/>
  <c r="UQU9" i="7"/>
  <c r="UQW9" i="7"/>
  <c r="UQY9" i="7"/>
  <c r="URA9" i="7"/>
  <c r="URC9" i="7"/>
  <c r="URE9" i="7"/>
  <c r="URG9" i="7"/>
  <c r="URI9" i="7"/>
  <c r="URK9" i="7"/>
  <c r="URM9" i="7"/>
  <c r="URO9" i="7"/>
  <c r="URQ9" i="7"/>
  <c r="URS9" i="7"/>
  <c r="URU9" i="7"/>
  <c r="URW9" i="7"/>
  <c r="URY9" i="7"/>
  <c r="USA9" i="7"/>
  <c r="USC9" i="7"/>
  <c r="USE9" i="7"/>
  <c r="USG9" i="7"/>
  <c r="USI9" i="7"/>
  <c r="USK9" i="7"/>
  <c r="USM9" i="7"/>
  <c r="USO9" i="7"/>
  <c r="USQ9" i="7"/>
  <c r="USS9" i="7"/>
  <c r="USU9" i="7"/>
  <c r="USW9" i="7"/>
  <c r="USY9" i="7"/>
  <c r="UTA9" i="7"/>
  <c r="UTC9" i="7"/>
  <c r="UTE9" i="7"/>
  <c r="UTG9" i="7"/>
  <c r="UTI9" i="7"/>
  <c r="UTK9" i="7"/>
  <c r="UTM9" i="7"/>
  <c r="UTO9" i="7"/>
  <c r="UTQ9" i="7"/>
  <c r="UTS9" i="7"/>
  <c r="UTU9" i="7"/>
  <c r="UTW9" i="7"/>
  <c r="UTY9" i="7"/>
  <c r="UUA9" i="7"/>
  <c r="UUC9" i="7"/>
  <c r="UUE9" i="7"/>
  <c r="UUG9" i="7"/>
  <c r="UUI9" i="7"/>
  <c r="UUK9" i="7"/>
  <c r="UUM9" i="7"/>
  <c r="UUO9" i="7"/>
  <c r="UUQ9" i="7"/>
  <c r="UUS9" i="7"/>
  <c r="UUU9" i="7"/>
  <c r="UUW9" i="7"/>
  <c r="UUY9" i="7"/>
  <c r="UVA9" i="7"/>
  <c r="UVC9" i="7"/>
  <c r="UVE9" i="7"/>
  <c r="UVG9" i="7"/>
  <c r="UVI9" i="7"/>
  <c r="UVK9" i="7"/>
  <c r="UVM9" i="7"/>
  <c r="UVO9" i="7"/>
  <c r="UVQ9" i="7"/>
  <c r="UVS9" i="7"/>
  <c r="UVU9" i="7"/>
  <c r="UVW9" i="7"/>
  <c r="UVY9" i="7"/>
  <c r="UWA9" i="7"/>
  <c r="UWC9" i="7"/>
  <c r="UWE9" i="7"/>
  <c r="UWG9" i="7"/>
  <c r="UWI9" i="7"/>
  <c r="UWK9" i="7"/>
  <c r="UWM9" i="7"/>
  <c r="UWO9" i="7"/>
  <c r="UWQ9" i="7"/>
  <c r="UWS9" i="7"/>
  <c r="UWU9" i="7"/>
  <c r="UWW9" i="7"/>
  <c r="UWY9" i="7"/>
  <c r="UXA9" i="7"/>
  <c r="UXC9" i="7"/>
  <c r="UXE9" i="7"/>
  <c r="UXG9" i="7"/>
  <c r="UXI9" i="7"/>
  <c r="UXK9" i="7"/>
  <c r="UXM9" i="7"/>
  <c r="UXO9" i="7"/>
  <c r="UXQ9" i="7"/>
  <c r="UXS9" i="7"/>
  <c r="UXU9" i="7"/>
  <c r="UXW9" i="7"/>
  <c r="UXY9" i="7"/>
  <c r="UYA9" i="7"/>
  <c r="UYC9" i="7"/>
  <c r="UYE9" i="7"/>
  <c r="UYG9" i="7"/>
  <c r="UYI9" i="7"/>
  <c r="UYK9" i="7"/>
  <c r="UYM9" i="7"/>
  <c r="UYO9" i="7"/>
  <c r="UYQ9" i="7"/>
  <c r="UYS9" i="7"/>
  <c r="UYU9" i="7"/>
  <c r="UYW9" i="7"/>
  <c r="UYY9" i="7"/>
  <c r="UZA9" i="7"/>
  <c r="UZC9" i="7"/>
  <c r="UZE9" i="7"/>
  <c r="UZG9" i="7"/>
  <c r="UZI9" i="7"/>
  <c r="UZK9" i="7"/>
  <c r="UZM9" i="7"/>
  <c r="UZO9" i="7"/>
  <c r="UZQ9" i="7"/>
  <c r="UZS9" i="7"/>
  <c r="UZU9" i="7"/>
  <c r="UZW9" i="7"/>
  <c r="UZY9" i="7"/>
  <c r="VAA9" i="7"/>
  <c r="VAC9" i="7"/>
  <c r="VAE9" i="7"/>
  <c r="VAG9" i="7"/>
  <c r="VAI9" i="7"/>
  <c r="VAK9" i="7"/>
  <c r="VAM9" i="7"/>
  <c r="VAO9" i="7"/>
  <c r="VAQ9" i="7"/>
  <c r="VAS9" i="7"/>
  <c r="VAU9" i="7"/>
  <c r="VAW9" i="7"/>
  <c r="VAY9" i="7"/>
  <c r="VBA9" i="7"/>
  <c r="VBC9" i="7"/>
  <c r="VBE9" i="7"/>
  <c r="VBG9" i="7"/>
  <c r="VBI9" i="7"/>
  <c r="VBK9" i="7"/>
  <c r="VBM9" i="7"/>
  <c r="VBO9" i="7"/>
  <c r="VBQ9" i="7"/>
  <c r="VBS9" i="7"/>
  <c r="VBU9" i="7"/>
  <c r="VBW9" i="7"/>
  <c r="VBY9" i="7"/>
  <c r="VCA9" i="7"/>
  <c r="VCC9" i="7"/>
  <c r="VCE9" i="7"/>
  <c r="VCG9" i="7"/>
  <c r="VCI9" i="7"/>
  <c r="VCK9" i="7"/>
  <c r="VCM9" i="7"/>
  <c r="VCO9" i="7"/>
  <c r="VCQ9" i="7"/>
  <c r="VCS9" i="7"/>
  <c r="VCU9" i="7"/>
  <c r="VCW9" i="7"/>
  <c r="VCY9" i="7"/>
  <c r="VDA9" i="7"/>
  <c r="VDC9" i="7"/>
  <c r="VDE9" i="7"/>
  <c r="VDG9" i="7"/>
  <c r="VDI9" i="7"/>
  <c r="VDK9" i="7"/>
  <c r="VDM9" i="7"/>
  <c r="VDO9" i="7"/>
  <c r="VDQ9" i="7"/>
  <c r="VDS9" i="7"/>
  <c r="VDU9" i="7"/>
  <c r="VDW9" i="7"/>
  <c r="VDY9" i="7"/>
  <c r="VEA9" i="7"/>
  <c r="VEC9" i="7"/>
  <c r="VEE9" i="7"/>
  <c r="VEG9" i="7"/>
  <c r="VEI9" i="7"/>
  <c r="VEK9" i="7"/>
  <c r="VEM9" i="7"/>
  <c r="VEO9" i="7"/>
  <c r="VEQ9" i="7"/>
  <c r="VES9" i="7"/>
  <c r="VEU9" i="7"/>
  <c r="VEW9" i="7"/>
  <c r="VEY9" i="7"/>
  <c r="VFA9" i="7"/>
  <c r="VFC9" i="7"/>
  <c r="VFE9" i="7"/>
  <c r="VFG9" i="7"/>
  <c r="VFI9" i="7"/>
  <c r="VFK9" i="7"/>
  <c r="VFM9" i="7"/>
  <c r="VFO9" i="7"/>
  <c r="VFQ9" i="7"/>
  <c r="VFS9" i="7"/>
  <c r="VFU9" i="7"/>
  <c r="VFW9" i="7"/>
  <c r="VFY9" i="7"/>
  <c r="VGA9" i="7"/>
  <c r="VGC9" i="7"/>
  <c r="VGE9" i="7"/>
  <c r="VGG9" i="7"/>
  <c r="VGI9" i="7"/>
  <c r="VGK9" i="7"/>
  <c r="VGM9" i="7"/>
  <c r="VGO9" i="7"/>
  <c r="VGQ9" i="7"/>
  <c r="VGS9" i="7"/>
  <c r="VGU9" i="7"/>
  <c r="VGW9" i="7"/>
  <c r="VGY9" i="7"/>
  <c r="VHA9" i="7"/>
  <c r="VHC9" i="7"/>
  <c r="VHE9" i="7"/>
  <c r="VHG9" i="7"/>
  <c r="VHI9" i="7"/>
  <c r="VHK9" i="7"/>
  <c r="VHM9" i="7"/>
  <c r="VHO9" i="7"/>
  <c r="VHQ9" i="7"/>
  <c r="VHS9" i="7"/>
  <c r="VHU9" i="7"/>
  <c r="VHW9" i="7"/>
  <c r="VHY9" i="7"/>
  <c r="VIA9" i="7"/>
  <c r="VIC9" i="7"/>
  <c r="VIE9" i="7"/>
  <c r="VIG9" i="7"/>
  <c r="VII9" i="7"/>
  <c r="VIK9" i="7"/>
  <c r="VIM9" i="7"/>
  <c r="VIO9" i="7"/>
  <c r="VIQ9" i="7"/>
  <c r="VIS9" i="7"/>
  <c r="VIU9" i="7"/>
  <c r="VIW9" i="7"/>
  <c r="VIY9" i="7"/>
  <c r="VJA9" i="7"/>
  <c r="VJC9" i="7"/>
  <c r="VJE9" i="7"/>
  <c r="VJG9" i="7"/>
  <c r="VJI9" i="7"/>
  <c r="VJK9" i="7"/>
  <c r="VJM9" i="7"/>
  <c r="VJO9" i="7"/>
  <c r="VJQ9" i="7"/>
  <c r="VJS9" i="7"/>
  <c r="VJU9" i="7"/>
  <c r="VJW9" i="7"/>
  <c r="VJY9" i="7"/>
  <c r="VKA9" i="7"/>
  <c r="VKC9" i="7"/>
  <c r="VKE9" i="7"/>
  <c r="VKG9" i="7"/>
  <c r="VKI9" i="7"/>
  <c r="VKK9" i="7"/>
  <c r="VKM9" i="7"/>
  <c r="VKO9" i="7"/>
  <c r="VKQ9" i="7"/>
  <c r="VKS9" i="7"/>
  <c r="VKU9" i="7"/>
  <c r="VKW9" i="7"/>
  <c r="VKY9" i="7"/>
  <c r="VLA9" i="7"/>
  <c r="VLC9" i="7"/>
  <c r="VLE9" i="7"/>
  <c r="VLG9" i="7"/>
  <c r="VLI9" i="7"/>
  <c r="VLK9" i="7"/>
  <c r="VLM9" i="7"/>
  <c r="VLO9" i="7"/>
  <c r="VLQ9" i="7"/>
  <c r="VLS9" i="7"/>
  <c r="VLU9" i="7"/>
  <c r="VLW9" i="7"/>
  <c r="VLY9" i="7"/>
  <c r="VMA9" i="7"/>
  <c r="VMC9" i="7"/>
  <c r="VME9" i="7"/>
  <c r="VMG9" i="7"/>
  <c r="VMI9" i="7"/>
  <c r="VMK9" i="7"/>
  <c r="VMM9" i="7"/>
  <c r="VMO9" i="7"/>
  <c r="VMQ9" i="7"/>
  <c r="VMS9" i="7"/>
  <c r="VMU9" i="7"/>
  <c r="VMW9" i="7"/>
  <c r="VMY9" i="7"/>
  <c r="VNA9" i="7"/>
  <c r="VNC9" i="7"/>
  <c r="VNE9" i="7"/>
  <c r="VNG9" i="7"/>
  <c r="VNI9" i="7"/>
  <c r="VNK9" i="7"/>
  <c r="VNM9" i="7"/>
  <c r="VNO9" i="7"/>
  <c r="VNQ9" i="7"/>
  <c r="VNS9" i="7"/>
  <c r="VNU9" i="7"/>
  <c r="VNW9" i="7"/>
  <c r="VNY9" i="7"/>
  <c r="VOA9" i="7"/>
  <c r="VOC9" i="7"/>
  <c r="VOE9" i="7"/>
  <c r="VOG9" i="7"/>
  <c r="VOI9" i="7"/>
  <c r="VOK9" i="7"/>
  <c r="VOM9" i="7"/>
  <c r="VOO9" i="7"/>
  <c r="VOQ9" i="7"/>
  <c r="VOS9" i="7"/>
  <c r="VOU9" i="7"/>
  <c r="VOW9" i="7"/>
  <c r="VOY9" i="7"/>
  <c r="VPA9" i="7"/>
  <c r="VPC9" i="7"/>
  <c r="VPE9" i="7"/>
  <c r="VPG9" i="7"/>
  <c r="VPI9" i="7"/>
  <c r="VPK9" i="7"/>
  <c r="VPM9" i="7"/>
  <c r="VPO9" i="7"/>
  <c r="VPQ9" i="7"/>
  <c r="VPS9" i="7"/>
  <c r="VPU9" i="7"/>
  <c r="VPW9" i="7"/>
  <c r="VPY9" i="7"/>
  <c r="VQA9" i="7"/>
  <c r="VQC9" i="7"/>
  <c r="VQE9" i="7"/>
  <c r="VQG9" i="7"/>
  <c r="VQI9" i="7"/>
  <c r="VQK9" i="7"/>
  <c r="VQM9" i="7"/>
  <c r="VQO9" i="7"/>
  <c r="VQQ9" i="7"/>
  <c r="VQS9" i="7"/>
  <c r="VQU9" i="7"/>
  <c r="VQW9" i="7"/>
  <c r="VQY9" i="7"/>
  <c r="VRA9" i="7"/>
  <c r="VRC9" i="7"/>
  <c r="VRE9" i="7"/>
  <c r="VRG9" i="7"/>
  <c r="VRI9" i="7"/>
  <c r="VRK9" i="7"/>
  <c r="VRM9" i="7"/>
  <c r="VRO9" i="7"/>
  <c r="VRQ9" i="7"/>
  <c r="VRS9" i="7"/>
  <c r="VRU9" i="7"/>
  <c r="VRW9" i="7"/>
  <c r="VRY9" i="7"/>
  <c r="VSA9" i="7"/>
  <c r="VSC9" i="7"/>
  <c r="VSE9" i="7"/>
  <c r="VSG9" i="7"/>
  <c r="VSI9" i="7"/>
  <c r="VSK9" i="7"/>
  <c r="VSM9" i="7"/>
  <c r="VSO9" i="7"/>
  <c r="VSQ9" i="7"/>
  <c r="VSS9" i="7"/>
  <c r="VSU9" i="7"/>
  <c r="VSW9" i="7"/>
  <c r="VSY9" i="7"/>
  <c r="VTA9" i="7"/>
  <c r="VTC9" i="7"/>
  <c r="VTE9" i="7"/>
  <c r="VTG9" i="7"/>
  <c r="VTI9" i="7"/>
  <c r="VTK9" i="7"/>
  <c r="VTM9" i="7"/>
  <c r="VTO9" i="7"/>
  <c r="VTQ9" i="7"/>
  <c r="VTS9" i="7"/>
  <c r="VTU9" i="7"/>
  <c r="VTW9" i="7"/>
  <c r="VTY9" i="7"/>
  <c r="VUA9" i="7"/>
  <c r="VUC9" i="7"/>
  <c r="VUE9" i="7"/>
  <c r="VUG9" i="7"/>
  <c r="VUI9" i="7"/>
  <c r="VUK9" i="7"/>
  <c r="VUM9" i="7"/>
  <c r="VUO9" i="7"/>
  <c r="VUQ9" i="7"/>
  <c r="VUS9" i="7"/>
  <c r="VUU9" i="7"/>
  <c r="VUW9" i="7"/>
  <c r="VUY9" i="7"/>
  <c r="VVA9" i="7"/>
  <c r="VVC9" i="7"/>
  <c r="VVE9" i="7"/>
  <c r="VVG9" i="7"/>
  <c r="VVI9" i="7"/>
  <c r="VVK9" i="7"/>
  <c r="VVM9" i="7"/>
  <c r="VVO9" i="7"/>
  <c r="VVQ9" i="7"/>
  <c r="VVS9" i="7"/>
  <c r="VVU9" i="7"/>
  <c r="VVW9" i="7"/>
  <c r="VVY9" i="7"/>
  <c r="VWA9" i="7"/>
  <c r="VWC9" i="7"/>
  <c r="VWE9" i="7"/>
  <c r="VWG9" i="7"/>
  <c r="VWI9" i="7"/>
  <c r="VWK9" i="7"/>
  <c r="VWM9" i="7"/>
  <c r="VWO9" i="7"/>
  <c r="VWQ9" i="7"/>
  <c r="VWS9" i="7"/>
  <c r="VWU9" i="7"/>
  <c r="VWW9" i="7"/>
  <c r="VWY9" i="7"/>
  <c r="VXA9" i="7"/>
  <c r="VXC9" i="7"/>
  <c r="VXE9" i="7"/>
  <c r="VXG9" i="7"/>
  <c r="VXI9" i="7"/>
  <c r="VXK9" i="7"/>
  <c r="VXM9" i="7"/>
  <c r="VXO9" i="7"/>
  <c r="VXQ9" i="7"/>
  <c r="VXS9" i="7"/>
  <c r="VXU9" i="7"/>
  <c r="VXW9" i="7"/>
  <c r="VXY9" i="7"/>
  <c r="VYA9" i="7"/>
  <c r="VYC9" i="7"/>
  <c r="VYE9" i="7"/>
  <c r="VYG9" i="7"/>
  <c r="VYI9" i="7"/>
  <c r="VYK9" i="7"/>
  <c r="VYM9" i="7"/>
  <c r="VYO9" i="7"/>
  <c r="VYQ9" i="7"/>
  <c r="VYS9" i="7"/>
  <c r="VYU9" i="7"/>
  <c r="VYW9" i="7"/>
  <c r="VYY9" i="7"/>
  <c r="VZA9" i="7"/>
  <c r="VZC9" i="7"/>
  <c r="VZE9" i="7"/>
  <c r="VZG9" i="7"/>
  <c r="VZI9" i="7"/>
  <c r="VZK9" i="7"/>
  <c r="VZM9" i="7"/>
  <c r="VZO9" i="7"/>
  <c r="VZQ9" i="7"/>
  <c r="VZS9" i="7"/>
  <c r="VZU9" i="7"/>
  <c r="VZW9" i="7"/>
  <c r="VZY9" i="7"/>
  <c r="WAA9" i="7"/>
  <c r="WAC9" i="7"/>
  <c r="WAE9" i="7"/>
  <c r="WAG9" i="7"/>
  <c r="WAI9" i="7"/>
  <c r="WAK9" i="7"/>
  <c r="WAM9" i="7"/>
  <c r="WAO9" i="7"/>
  <c r="WAQ9" i="7"/>
  <c r="WAS9" i="7"/>
  <c r="WAU9" i="7"/>
  <c r="WAW9" i="7"/>
  <c r="WAY9" i="7"/>
  <c r="WBA9" i="7"/>
  <c r="WBC9" i="7"/>
  <c r="WBE9" i="7"/>
  <c r="WBG9" i="7"/>
  <c r="WBI9" i="7"/>
  <c r="WBK9" i="7"/>
  <c r="WBM9" i="7"/>
  <c r="WBO9" i="7"/>
  <c r="WBQ9" i="7"/>
  <c r="WBS9" i="7"/>
  <c r="WBU9" i="7"/>
  <c r="WBW9" i="7"/>
  <c r="WBY9" i="7"/>
  <c r="WCA9" i="7"/>
  <c r="WCC9" i="7"/>
  <c r="WCE9" i="7"/>
  <c r="WCG9" i="7"/>
  <c r="WCI9" i="7"/>
  <c r="WCK9" i="7"/>
  <c r="WCM9" i="7"/>
  <c r="WCO9" i="7"/>
  <c r="WCQ9" i="7"/>
  <c r="WCS9" i="7"/>
  <c r="WCU9" i="7"/>
  <c r="WCW9" i="7"/>
  <c r="WCY9" i="7"/>
  <c r="WDA9" i="7"/>
  <c r="WDC9" i="7"/>
  <c r="WDE9" i="7"/>
  <c r="WDG9" i="7"/>
  <c r="WDI9" i="7"/>
  <c r="WDK9" i="7"/>
  <c r="WDM9" i="7"/>
  <c r="WDO9" i="7"/>
  <c r="WDQ9" i="7"/>
  <c r="WDS9" i="7"/>
  <c r="WDU9" i="7"/>
  <c r="WDW9" i="7"/>
  <c r="WDY9" i="7"/>
  <c r="WEA9" i="7"/>
  <c r="WEC9" i="7"/>
  <c r="WEE9" i="7"/>
  <c r="WEG9" i="7"/>
  <c r="WEI9" i="7"/>
  <c r="WEK9" i="7"/>
  <c r="WEM9" i="7"/>
  <c r="WEO9" i="7"/>
  <c r="WEQ9" i="7"/>
  <c r="WES9" i="7"/>
  <c r="WEU9" i="7"/>
  <c r="WEW9" i="7"/>
  <c r="WEY9" i="7"/>
  <c r="WFA9" i="7"/>
  <c r="WFC9" i="7"/>
  <c r="WFE9" i="7"/>
  <c r="WFG9" i="7"/>
  <c r="WFI9" i="7"/>
  <c r="WFK9" i="7"/>
  <c r="WFM9" i="7"/>
  <c r="WFO9" i="7"/>
  <c r="WFQ9" i="7"/>
  <c r="WFS9" i="7"/>
  <c r="WFU9" i="7"/>
  <c r="WFW9" i="7"/>
  <c r="WFY9" i="7"/>
  <c r="WGA9" i="7"/>
  <c r="WGC9" i="7"/>
  <c r="WGE9" i="7"/>
  <c r="WGG9" i="7"/>
  <c r="WGI9" i="7"/>
  <c r="WGK9" i="7"/>
  <c r="WGM9" i="7"/>
  <c r="WGO9" i="7"/>
  <c r="WGQ9" i="7"/>
  <c r="WGS9" i="7"/>
  <c r="WGU9" i="7"/>
  <c r="WGW9" i="7"/>
  <c r="WGY9" i="7"/>
  <c r="WHA9" i="7"/>
  <c r="WHC9" i="7"/>
  <c r="WHE9" i="7"/>
  <c r="WHG9" i="7"/>
  <c r="WHI9" i="7"/>
  <c r="WHK9" i="7"/>
  <c r="WHM9" i="7"/>
  <c r="WHO9" i="7"/>
  <c r="WHQ9" i="7"/>
  <c r="WHS9" i="7"/>
  <c r="WHU9" i="7"/>
  <c r="WHW9" i="7"/>
  <c r="WHY9" i="7"/>
  <c r="WIA9" i="7"/>
  <c r="WIC9" i="7"/>
  <c r="WIE9" i="7"/>
  <c r="WIG9" i="7"/>
  <c r="WII9" i="7"/>
  <c r="WIK9" i="7"/>
  <c r="WIM9" i="7"/>
  <c r="WIO9" i="7"/>
  <c r="WIQ9" i="7"/>
  <c r="WIS9" i="7"/>
  <c r="WIU9" i="7"/>
  <c r="WIW9" i="7"/>
  <c r="WIY9" i="7"/>
  <c r="WJA9" i="7"/>
  <c r="WJC9" i="7"/>
  <c r="WJE9" i="7"/>
  <c r="WJG9" i="7"/>
  <c r="WJI9" i="7"/>
  <c r="WJK9" i="7"/>
  <c r="WJM9" i="7"/>
  <c r="WJO9" i="7"/>
  <c r="WJQ9" i="7"/>
  <c r="WJS9" i="7"/>
  <c r="WJU9" i="7"/>
  <c r="WJW9" i="7"/>
  <c r="WJY9" i="7"/>
  <c r="WKA9" i="7"/>
  <c r="WKC9" i="7"/>
  <c r="WKE9" i="7"/>
  <c r="WKG9" i="7"/>
  <c r="WKI9" i="7"/>
  <c r="WKK9" i="7"/>
  <c r="WKM9" i="7"/>
  <c r="WKO9" i="7"/>
  <c r="WKQ9" i="7"/>
  <c r="WKS9" i="7"/>
  <c r="WKU9" i="7"/>
  <c r="WKW9" i="7"/>
  <c r="WKY9" i="7"/>
  <c r="WLA9" i="7"/>
  <c r="WLC9" i="7"/>
  <c r="WLE9" i="7"/>
  <c r="WLG9" i="7"/>
  <c r="WLI9" i="7"/>
  <c r="WLK9" i="7"/>
  <c r="WLM9" i="7"/>
  <c r="WLO9" i="7"/>
  <c r="WLQ9" i="7"/>
  <c r="WLS9" i="7"/>
  <c r="WLU9" i="7"/>
  <c r="WLW9" i="7"/>
  <c r="WLY9" i="7"/>
  <c r="WMA9" i="7"/>
  <c r="WMC9" i="7"/>
  <c r="WME9" i="7"/>
  <c r="WMG9" i="7"/>
  <c r="WMI9" i="7"/>
  <c r="WMK9" i="7"/>
  <c r="WMM9" i="7"/>
  <c r="WMO9" i="7"/>
  <c r="WMQ9" i="7"/>
  <c r="WMS9" i="7"/>
  <c r="WMU9" i="7"/>
  <c r="WMW9" i="7"/>
  <c r="WMY9" i="7"/>
  <c r="WNA9" i="7"/>
  <c r="WNC9" i="7"/>
  <c r="WNE9" i="7"/>
  <c r="WNG9" i="7"/>
  <c r="WNI9" i="7"/>
  <c r="WNK9" i="7"/>
  <c r="WNM9" i="7"/>
  <c r="WNO9" i="7"/>
  <c r="WNQ9" i="7"/>
  <c r="WNS9" i="7"/>
  <c r="WNU9" i="7"/>
  <c r="WNW9" i="7"/>
  <c r="WNY9" i="7"/>
  <c r="WOA9" i="7"/>
  <c r="WOC9" i="7"/>
  <c r="WOE9" i="7"/>
  <c r="WOG9" i="7"/>
  <c r="WOI9" i="7"/>
  <c r="WOK9" i="7"/>
  <c r="WOM9" i="7"/>
  <c r="WOO9" i="7"/>
  <c r="WOQ9" i="7"/>
  <c r="WOS9" i="7"/>
  <c r="WOU9" i="7"/>
  <c r="WOW9" i="7"/>
  <c r="WOY9" i="7"/>
  <c r="WPA9" i="7"/>
  <c r="WPC9" i="7"/>
  <c r="WPE9" i="7"/>
  <c r="WPG9" i="7"/>
  <c r="WPI9" i="7"/>
  <c r="WPK9" i="7"/>
  <c r="WPM9" i="7"/>
  <c r="WPO9" i="7"/>
  <c r="WPQ9" i="7"/>
  <c r="WPS9" i="7"/>
  <c r="WPU9" i="7"/>
  <c r="WPW9" i="7"/>
  <c r="WPY9" i="7"/>
  <c r="WQA9" i="7"/>
  <c r="WQC9" i="7"/>
  <c r="WQE9" i="7"/>
  <c r="WQG9" i="7"/>
  <c r="WQI9" i="7"/>
  <c r="WQK9" i="7"/>
  <c r="WQM9" i="7"/>
  <c r="WQO9" i="7"/>
  <c r="WQQ9" i="7"/>
  <c r="WQS9" i="7"/>
  <c r="WQU9" i="7"/>
  <c r="WQW9" i="7"/>
  <c r="WQY9" i="7"/>
  <c r="WRA9" i="7"/>
  <c r="WRC9" i="7"/>
  <c r="WRE9" i="7"/>
  <c r="WRG9" i="7"/>
  <c r="WRI9" i="7"/>
  <c r="WRK9" i="7"/>
  <c r="WRM9" i="7"/>
  <c r="WRO9" i="7"/>
  <c r="WRQ9" i="7"/>
  <c r="WRS9" i="7"/>
  <c r="WRU9" i="7"/>
  <c r="WRW9" i="7"/>
  <c r="WRY9" i="7"/>
  <c r="WSA9" i="7"/>
  <c r="WSC9" i="7"/>
  <c r="WSE9" i="7"/>
  <c r="WSG9" i="7"/>
  <c r="WSI9" i="7"/>
  <c r="WSK9" i="7"/>
  <c r="WSM9" i="7"/>
  <c r="WSO9" i="7"/>
  <c r="WSQ9" i="7"/>
  <c r="WSS9" i="7"/>
  <c r="WSU9" i="7"/>
  <c r="WSW9" i="7"/>
  <c r="WSY9" i="7"/>
  <c r="WTA9" i="7"/>
  <c r="WTC9" i="7"/>
  <c r="WTE9" i="7"/>
  <c r="WTG9" i="7"/>
  <c r="WTI9" i="7"/>
  <c r="WTK9" i="7"/>
  <c r="WTM9" i="7"/>
  <c r="WTO9" i="7"/>
  <c r="WTQ9" i="7"/>
  <c r="WTS9" i="7"/>
  <c r="WTU9" i="7"/>
  <c r="WTW9" i="7"/>
  <c r="WTY9" i="7"/>
  <c r="WUA9" i="7"/>
  <c r="WUC9" i="7"/>
  <c r="WUE9" i="7"/>
  <c r="WUG9" i="7"/>
  <c r="WUI9" i="7"/>
  <c r="WUK9" i="7"/>
  <c r="WUM9" i="7"/>
  <c r="WUO9" i="7"/>
  <c r="WUQ9" i="7"/>
  <c r="WUS9" i="7"/>
  <c r="WUU9" i="7"/>
  <c r="WUW9" i="7"/>
  <c r="WUY9" i="7"/>
  <c r="WVA9" i="7"/>
  <c r="WVC9" i="7"/>
  <c r="WVE9" i="7"/>
  <c r="WVG9" i="7"/>
  <c r="WVI9" i="7"/>
  <c r="WVK9" i="7"/>
  <c r="WVM9" i="7"/>
  <c r="WVO9" i="7"/>
  <c r="WVQ9" i="7"/>
  <c r="WVS9" i="7"/>
  <c r="WVU9" i="7"/>
  <c r="WVW9" i="7"/>
  <c r="WVY9" i="7"/>
  <c r="WWA9" i="7"/>
  <c r="WWC9" i="7"/>
  <c r="WWE9" i="7"/>
  <c r="WWG9" i="7"/>
  <c r="WWI9" i="7"/>
  <c r="WWK9" i="7"/>
  <c r="WWM9" i="7"/>
  <c r="WWO9" i="7"/>
  <c r="WWQ9" i="7"/>
  <c r="WWS9" i="7"/>
  <c r="WWU9" i="7"/>
  <c r="WWW9" i="7"/>
  <c r="WWY9" i="7"/>
  <c r="WXA9" i="7"/>
  <c r="WXC9" i="7"/>
  <c r="WXE9" i="7"/>
  <c r="WXG9" i="7"/>
  <c r="WXI9" i="7"/>
  <c r="WXK9" i="7"/>
  <c r="WXM9" i="7"/>
  <c r="WXO9" i="7"/>
  <c r="WXQ9" i="7"/>
  <c r="WXS9" i="7"/>
  <c r="WXU9" i="7"/>
  <c r="WXW9" i="7"/>
  <c r="WXY9" i="7"/>
  <c r="WYA9" i="7"/>
  <c r="WYC9" i="7"/>
  <c r="WYE9" i="7"/>
  <c r="WYG9" i="7"/>
  <c r="WYI9" i="7"/>
  <c r="WYK9" i="7"/>
  <c r="WYM9" i="7"/>
  <c r="WYO9" i="7"/>
  <c r="WYQ9" i="7"/>
  <c r="WYS9" i="7"/>
  <c r="WYU9" i="7"/>
  <c r="WYW9" i="7"/>
  <c r="WYY9" i="7"/>
  <c r="WZA9" i="7"/>
  <c r="WZC9" i="7"/>
  <c r="WZE9" i="7"/>
  <c r="WZG9" i="7"/>
  <c r="WZI9" i="7"/>
  <c r="WZK9" i="7"/>
  <c r="WZM9" i="7"/>
  <c r="WZO9" i="7"/>
  <c r="WZQ9" i="7"/>
  <c r="WZS9" i="7"/>
  <c r="WZU9" i="7"/>
  <c r="WZW9" i="7"/>
  <c r="WZY9" i="7"/>
  <c r="XAA9" i="7"/>
  <c r="XAC9" i="7"/>
  <c r="XAE9" i="7"/>
  <c r="XAG9" i="7"/>
  <c r="XAI9" i="7"/>
  <c r="XAK9" i="7"/>
  <c r="XAM9" i="7"/>
  <c r="XAO9" i="7"/>
  <c r="XAQ9" i="7"/>
  <c r="XAS9" i="7"/>
  <c r="XAU9" i="7"/>
  <c r="XAW9" i="7"/>
  <c r="XAY9" i="7"/>
  <c r="XBA9" i="7"/>
  <c r="XBC9" i="7"/>
  <c r="XBE9" i="7"/>
  <c r="XBG9" i="7"/>
  <c r="XBI9" i="7"/>
  <c r="XBK9" i="7"/>
  <c r="XBM9" i="7"/>
  <c r="XBO9" i="7"/>
  <c r="XBQ9" i="7"/>
  <c r="XBS9" i="7"/>
  <c r="XBU9" i="7"/>
  <c r="XBW9" i="7"/>
  <c r="XBY9" i="7"/>
  <c r="XCA9" i="7"/>
  <c r="XCC9" i="7"/>
  <c r="XCE9" i="7"/>
  <c r="XCG9" i="7"/>
  <c r="XCI9" i="7"/>
  <c r="XCK9" i="7"/>
  <c r="XCM9" i="7"/>
  <c r="XCO9" i="7"/>
  <c r="XCQ9" i="7"/>
  <c r="XCS9" i="7"/>
  <c r="XCU9" i="7"/>
  <c r="XCW9" i="7"/>
  <c r="XCY9" i="7"/>
  <c r="XDA9" i="7"/>
  <c r="XDC9" i="7"/>
  <c r="XDE9" i="7"/>
  <c r="XDG9" i="7"/>
  <c r="XDI9" i="7"/>
  <c r="XDK9" i="7"/>
  <c r="XDM9" i="7"/>
  <c r="XDO9" i="7"/>
  <c r="XDQ9" i="7"/>
  <c r="XDS9" i="7"/>
  <c r="XDU9" i="7"/>
  <c r="XDW9" i="7"/>
  <c r="XDY9" i="7"/>
  <c r="XEA9" i="7"/>
  <c r="XEC9" i="7"/>
  <c r="XEE9" i="7"/>
  <c r="XEG9" i="7"/>
  <c r="XEI9" i="7"/>
  <c r="XEK9" i="7"/>
  <c r="XEM9" i="7"/>
  <c r="XEO9" i="7"/>
  <c r="XEQ9" i="7"/>
  <c r="XES9" i="7"/>
  <c r="XEU9" i="7"/>
  <c r="XEW9" i="7"/>
  <c r="XEY9" i="7"/>
  <c r="XFA9" i="7"/>
  <c r="XFC9" i="7"/>
  <c r="E9"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G27" i="7"/>
  <c r="E8" i="7"/>
  <c r="S99" i="4"/>
  <c r="S94" i="4"/>
  <c r="S93" i="4"/>
  <c r="S92" i="4"/>
  <c r="S89" i="4"/>
  <c r="S87" i="4"/>
  <c r="S86" i="4"/>
  <c r="S84" i="4"/>
  <c r="S80" i="4"/>
  <c r="S79" i="4"/>
  <c r="S69" i="4"/>
  <c r="S52" i="4"/>
  <c r="S50" i="4"/>
  <c r="S43" i="4"/>
  <c r="S41" i="4"/>
  <c r="S40" i="4"/>
  <c r="S30" i="4"/>
  <c r="S31" i="4"/>
  <c r="S32" i="4"/>
  <c r="S33" i="4"/>
  <c r="S34" i="4"/>
  <c r="S35" i="4"/>
  <c r="S36" i="4"/>
  <c r="S37" i="4"/>
  <c r="S29" i="4"/>
  <c r="E99" i="4"/>
  <c r="E94" i="4"/>
  <c r="E93" i="4"/>
  <c r="E92" i="4"/>
  <c r="E91" i="4"/>
  <c r="E90" i="4"/>
  <c r="E89" i="4"/>
  <c r="E88" i="4"/>
  <c r="E87" i="4"/>
  <c r="E86" i="4"/>
  <c r="E85" i="4"/>
  <c r="E84" i="4"/>
  <c r="E83" i="4"/>
  <c r="E80" i="4"/>
  <c r="E79"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13" i="4"/>
  <c r="E5" i="4"/>
  <c r="H95" i="4"/>
  <c r="E95" i="4" s="1"/>
  <c r="I30" i="4"/>
  <c r="G30" i="4"/>
  <c r="F30" i="4"/>
  <c r="E30" i="4" s="1"/>
  <c r="C88" i="4"/>
  <c r="D93" i="4"/>
  <c r="C93" i="4"/>
  <c r="C45" i="4"/>
  <c r="D40" i="4"/>
  <c r="C40" i="4"/>
  <c r="D37" i="4"/>
  <c r="C37" i="4"/>
  <c r="D32" i="4"/>
  <c r="D33" i="4" s="1"/>
  <c r="C32" i="4"/>
  <c r="C33" i="4" s="1"/>
  <c r="AA933" i="3"/>
  <c r="AA932" i="3"/>
  <c r="AA915" i="3"/>
  <c r="AO639" i="3"/>
  <c r="AO638" i="3"/>
  <c r="AF637" i="3"/>
  <c r="K8" i="7" l="1"/>
  <c r="I9" i="7"/>
  <c r="O640" i="3"/>
  <c r="O639" i="3"/>
  <c r="C639" i="3"/>
  <c r="C638" i="3"/>
  <c r="O638" i="3"/>
  <c r="O637" i="3"/>
  <c r="Q829" i="3"/>
  <c r="M829" i="3"/>
  <c r="M8" i="7" l="1"/>
  <c r="K9" i="7"/>
  <c r="AG447" i="3"/>
  <c r="AG441" i="3"/>
  <c r="AG442" i="3" s="1"/>
  <c r="M9" i="7" l="1"/>
  <c r="O8" i="7"/>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71" i="7"/>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G59" i="7"/>
  <c r="I59" i="7" s="1"/>
  <c r="K59" i="7" s="1"/>
  <c r="M59" i="7" s="1"/>
  <c r="O59" i="7" s="1"/>
  <c r="Q59" i="7" s="1"/>
  <c r="S59" i="7" s="1"/>
  <c r="U59" i="7" s="1"/>
  <c r="W59" i="7" s="1"/>
  <c r="Y59" i="7" s="1"/>
  <c r="AA59" i="7" s="1"/>
  <c r="AC59" i="7" s="1"/>
  <c r="AE59" i="7" s="1"/>
  <c r="AG59" i="7" s="1"/>
  <c r="G60" i="7"/>
  <c r="I60" i="7" s="1"/>
  <c r="K60" i="7" s="1"/>
  <c r="M60" i="7" s="1"/>
  <c r="O60" i="7" s="1"/>
  <c r="Q60" i="7" s="1"/>
  <c r="S60" i="7" s="1"/>
  <c r="U60" i="7" s="1"/>
  <c r="W60" i="7" s="1"/>
  <c r="Y60" i="7" s="1"/>
  <c r="AA60" i="7" s="1"/>
  <c r="AC60" i="7" s="1"/>
  <c r="AE60" i="7" s="1"/>
  <c r="AG60" i="7" s="1"/>
  <c r="A61" i="15"/>
  <c r="AF1005" i="3"/>
  <c r="BA500" i="3"/>
  <c r="BA492" i="3"/>
  <c r="I27" i="7"/>
  <c r="K27" i="7" s="1"/>
  <c r="M27" i="7" s="1"/>
  <c r="O27" i="7" s="1"/>
  <c r="Q27" i="7" s="1"/>
  <c r="S27" i="7" s="1"/>
  <c r="U27" i="7" s="1"/>
  <c r="W27" i="7" s="1"/>
  <c r="Y27" i="7" s="1"/>
  <c r="AA27" i="7" s="1"/>
  <c r="AC27" i="7" s="1"/>
  <c r="AE27" i="7" s="1"/>
  <c r="AG27" i="7" s="1"/>
  <c r="E34" i="7"/>
  <c r="G34" i="7" s="1"/>
  <c r="I34" i="7" s="1"/>
  <c r="K34" i="7" s="1"/>
  <c r="M34" i="7" s="1"/>
  <c r="O34" i="7" s="1"/>
  <c r="Q34" i="7" s="1"/>
  <c r="S34" i="7" s="1"/>
  <c r="U34" i="7" s="1"/>
  <c r="W34" i="7" s="1"/>
  <c r="Y34" i="7" s="1"/>
  <c r="AA34" i="7" s="1"/>
  <c r="AC34" i="7" s="1"/>
  <c r="AE34" i="7" s="1"/>
  <c r="AG34" i="7" s="1"/>
  <c r="E32" i="7"/>
  <c r="O32" i="7" s="1"/>
  <c r="E33" i="7"/>
  <c r="G33" i="7" s="1"/>
  <c r="I33" i="7" s="1"/>
  <c r="K33" i="7" s="1"/>
  <c r="M33" i="7" s="1"/>
  <c r="O33" i="7" s="1"/>
  <c r="Q33" i="7" s="1"/>
  <c r="S33" i="7" s="1"/>
  <c r="U33" i="7" s="1"/>
  <c r="W33" i="7" s="1"/>
  <c r="Y33" i="7" s="1"/>
  <c r="AA33" i="7" s="1"/>
  <c r="AC33" i="7" s="1"/>
  <c r="AE33" i="7" s="1"/>
  <c r="AG33" i="7" s="1"/>
  <c r="AE32"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K551" i="20" s="1"/>
  <c r="T797" i="20" s="1"/>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60" i="20"/>
  <c r="AK72" i="20" s="1"/>
  <c r="AP279" i="20"/>
  <c r="AK320" i="20" s="1"/>
  <c r="AO30" i="20"/>
  <c r="AK750" i="20"/>
  <c r="T793" i="20"/>
  <c r="AF793" i="20"/>
  <c r="AO16" i="20"/>
  <c r="T794" i="20"/>
  <c r="AF794" i="20" s="1"/>
  <c r="AO32" i="20"/>
  <c r="AK51" i="20"/>
  <c r="T784" i="20"/>
  <c r="AF784" i="20"/>
  <c r="W860" i="3"/>
  <c r="E21" i="7" s="1"/>
  <c r="G21" i="7" s="1"/>
  <c r="I21" i="7" s="1"/>
  <c r="K21" i="7" s="1"/>
  <c r="M21" i="7" s="1"/>
  <c r="O21" i="7" s="1"/>
  <c r="Q21" i="7" s="1"/>
  <c r="S21" i="7" s="1"/>
  <c r="U21" i="7" s="1"/>
  <c r="W21" i="7" s="1"/>
  <c r="Y21" i="7" s="1"/>
  <c r="AA21" i="7" s="1"/>
  <c r="AC21" i="7" s="1"/>
  <c r="AE21" i="7" s="1"/>
  <c r="AG21" i="7" s="1"/>
  <c r="A3" i="15"/>
  <c r="BA1000" i="3"/>
  <c r="AD64" i="15"/>
  <c r="T11" i="4"/>
  <c r="R10" i="4"/>
  <c r="R91" i="4"/>
  <c r="R84" i="4"/>
  <c r="R96" i="4" s="1"/>
  <c r="T25" i="15"/>
  <c r="AI7" i="15" s="1"/>
  <c r="AG440" i="3"/>
  <c r="AG443" i="3"/>
  <c r="B59" i="4"/>
  <c r="C80" i="11"/>
  <c r="C81" i="11"/>
  <c r="B80" i="11"/>
  <c r="B81" i="11"/>
  <c r="I96" i="13"/>
  <c r="J96" i="13"/>
  <c r="J81" i="13"/>
  <c r="I81" i="13"/>
  <c r="G81" i="13"/>
  <c r="F81" i="13"/>
  <c r="D81" i="13"/>
  <c r="C81" i="13"/>
  <c r="H80" i="13"/>
  <c r="E80" i="13"/>
  <c r="B80" i="13"/>
  <c r="R80" i="4"/>
  <c r="R79" i="4"/>
  <c r="R81" i="4" s="1"/>
  <c r="S70" i="4"/>
  <c r="E70" i="13" s="1"/>
  <c r="D81" i="4"/>
  <c r="B81" i="4" s="1"/>
  <c r="E81" i="4"/>
  <c r="F81" i="4"/>
  <c r="G81" i="4"/>
  <c r="H81" i="4"/>
  <c r="I81" i="4"/>
  <c r="J81" i="4"/>
  <c r="K81" i="4"/>
  <c r="L81" i="4"/>
  <c r="M81" i="4"/>
  <c r="N81" i="4"/>
  <c r="O81" i="4"/>
  <c r="P81" i="4"/>
  <c r="Q81" i="4"/>
  <c r="S81" i="4"/>
  <c r="E81" i="13"/>
  <c r="T81" i="4"/>
  <c r="H81" i="13"/>
  <c r="C81" i="4"/>
  <c r="B80" i="4"/>
  <c r="C13" i="7"/>
  <c r="C7" i="7"/>
  <c r="C5" i="7"/>
  <c r="A76" i="13"/>
  <c r="A61" i="13"/>
  <c r="A37" i="13"/>
  <c r="A25" i="13"/>
  <c r="A103" i="13"/>
  <c r="A95" i="13"/>
  <c r="A94" i="13"/>
  <c r="A93" i="13"/>
  <c r="AD68" i="15"/>
  <c r="F5" i="8"/>
  <c r="F6" i="8"/>
  <c r="F7" i="8"/>
  <c r="F8" i="8"/>
  <c r="F9" i="8"/>
  <c r="F10" i="8"/>
  <c r="B11" i="8"/>
  <c r="F11" i="8" s="1"/>
  <c r="F12" i="8"/>
  <c r="F13" i="8"/>
  <c r="F14" i="8"/>
  <c r="F15" i="8"/>
  <c r="F16" i="8"/>
  <c r="F17" i="8"/>
  <c r="F18" i="8"/>
  <c r="F19" i="8"/>
  <c r="F20" i="8"/>
  <c r="F21" i="8"/>
  <c r="F22" i="8"/>
  <c r="F23" i="8"/>
  <c r="F24" i="8"/>
  <c r="F25" i="8"/>
  <c r="F26" i="8"/>
  <c r="F27"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2" i="4"/>
  <c r="R73" i="4"/>
  <c r="R69" i="4"/>
  <c r="R65" i="4"/>
  <c r="R61" i="4"/>
  <c r="R60" i="4"/>
  <c r="R62" i="4" s="1"/>
  <c r="R59" i="4"/>
  <c r="R58" i="4"/>
  <c r="R57" i="4"/>
  <c r="R56" i="4"/>
  <c r="R53" i="4"/>
  <c r="R52" i="4"/>
  <c r="R51" i="4"/>
  <c r="R50" i="4"/>
  <c r="R54" i="4" s="1"/>
  <c r="R49" i="4"/>
  <c r="R48" i="4"/>
  <c r="R47" i="4"/>
  <c r="R46" i="4"/>
  <c r="R45" i="4"/>
  <c r="R43" i="4"/>
  <c r="R41" i="4"/>
  <c r="R40" i="4"/>
  <c r="R42" i="4" s="1"/>
  <c r="R37" i="4"/>
  <c r="R35" i="4"/>
  <c r="R34" i="4"/>
  <c r="R33" i="4"/>
  <c r="R32" i="4"/>
  <c r="R31" i="4"/>
  <c r="R30" i="4"/>
  <c r="R29" i="4"/>
  <c r="R38" i="4" s="1"/>
  <c r="R63" i="4"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84" i="11"/>
  <c r="C84" i="11"/>
  <c r="B100" i="11"/>
  <c r="C100"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12" i="7"/>
  <c r="W845" i="3"/>
  <c r="E18" i="7"/>
  <c r="G18" i="7" s="1"/>
  <c r="E19" i="7"/>
  <c r="G19" i="7" s="1"/>
  <c r="I19" i="7" s="1"/>
  <c r="K19" i="7" s="1"/>
  <c r="M19" i="7" s="1"/>
  <c r="O19" i="7" s="1"/>
  <c r="Q19" i="7" s="1"/>
  <c r="S19" i="7" s="1"/>
  <c r="U19" i="7" s="1"/>
  <c r="W19" i="7" s="1"/>
  <c r="Y19" i="7" s="1"/>
  <c r="AA19" i="7" s="1"/>
  <c r="AC19" i="7" s="1"/>
  <c r="AE19" i="7" s="1"/>
  <c r="AG19" i="7" s="1"/>
  <c r="W853" i="3"/>
  <c r="E20" i="7" s="1"/>
  <c r="G20" i="7" s="1"/>
  <c r="I20" i="7" s="1"/>
  <c r="K20" i="7" s="1"/>
  <c r="M20" i="7" s="1"/>
  <c r="O20" i="7" s="1"/>
  <c r="Q20" i="7" s="1"/>
  <c r="S20" i="7" s="1"/>
  <c r="U20" i="7" s="1"/>
  <c r="W20" i="7" s="1"/>
  <c r="Y20" i="7" s="1"/>
  <c r="AA20" i="7" s="1"/>
  <c r="AC20" i="7" s="1"/>
  <c r="AE20" i="7" s="1"/>
  <c r="AG20" i="7" s="1"/>
  <c r="E22" i="7"/>
  <c r="G22" i="7" s="1"/>
  <c r="I22" i="7" s="1"/>
  <c r="K22" i="7" s="1"/>
  <c r="M22" i="7" s="1"/>
  <c r="O22" i="7" s="1"/>
  <c r="Q22" i="7" s="1"/>
  <c r="S22" i="7" s="1"/>
  <c r="U22" i="7" s="1"/>
  <c r="W22" i="7" s="1"/>
  <c r="Y22" i="7" s="1"/>
  <c r="AA22" i="7" s="1"/>
  <c r="AC22" i="7" s="1"/>
  <c r="AE22" i="7" s="1"/>
  <c r="AG22" i="7" s="1"/>
  <c r="W870" i="3"/>
  <c r="E23" i="7"/>
  <c r="G23" i="7" s="1"/>
  <c r="I23" i="7" s="1"/>
  <c r="K23" i="7" s="1"/>
  <c r="M23" i="7" s="1"/>
  <c r="O23" i="7" s="1"/>
  <c r="Q23" i="7" s="1"/>
  <c r="S23" i="7" s="1"/>
  <c r="U23" i="7" s="1"/>
  <c r="W23" i="7" s="1"/>
  <c r="Y23" i="7" s="1"/>
  <c r="AA23" i="7" s="1"/>
  <c r="AC23" i="7" s="1"/>
  <c r="AE23" i="7" s="1"/>
  <c r="AG23" i="7" s="1"/>
  <c r="W877" i="3"/>
  <c r="AC881" i="3" s="1"/>
  <c r="E24" i="7"/>
  <c r="G24" i="7" s="1"/>
  <c r="I24" i="7" s="1"/>
  <c r="K24" i="7" s="1"/>
  <c r="M24" i="7" s="1"/>
  <c r="O24" i="7" s="1"/>
  <c r="Q24" i="7" s="1"/>
  <c r="S24" i="7" s="1"/>
  <c r="U24" i="7" s="1"/>
  <c r="W24" i="7" s="1"/>
  <c r="Y24" i="7" s="1"/>
  <c r="AA24" i="7" s="1"/>
  <c r="AC24" i="7" s="1"/>
  <c r="AE24" i="7" s="1"/>
  <c r="AG24" i="7" s="1"/>
  <c r="E29" i="7"/>
  <c r="G29" i="7" s="1"/>
  <c r="I29" i="7" s="1"/>
  <c r="K29" i="7" s="1"/>
  <c r="M29" i="7" s="1"/>
  <c r="O29" i="7" s="1"/>
  <c r="Q29" i="7" s="1"/>
  <c r="S29" i="7" s="1"/>
  <c r="U29" i="7" s="1"/>
  <c r="W29" i="7" s="1"/>
  <c r="Y29" i="7" s="1"/>
  <c r="AA29" i="7" s="1"/>
  <c r="AC29" i="7" s="1"/>
  <c r="AE29" i="7" s="1"/>
  <c r="AG29" i="7" s="1"/>
  <c r="E30" i="7"/>
  <c r="G30" i="7" s="1"/>
  <c r="I30" i="7" s="1"/>
  <c r="K30" i="7" s="1"/>
  <c r="M30" i="7" s="1"/>
  <c r="O30" i="7" s="1"/>
  <c r="Q30" i="7" s="1"/>
  <c r="S30" i="7" s="1"/>
  <c r="U30" i="7" s="1"/>
  <c r="W30" i="7" s="1"/>
  <c r="Y30" i="7" s="1"/>
  <c r="AA30" i="7" s="1"/>
  <c r="AC30" i="7" s="1"/>
  <c r="AE30" i="7" s="1"/>
  <c r="AG30" i="7" s="1"/>
  <c r="E31" i="7"/>
  <c r="Q31" i="7" s="1"/>
  <c r="A35" i="7"/>
  <c r="E35" i="7"/>
  <c r="G35" i="7" s="1"/>
  <c r="I35" i="7" s="1"/>
  <c r="K35" i="7" s="1"/>
  <c r="M35" i="7" s="1"/>
  <c r="O35" i="7" s="1"/>
  <c r="Q35" i="7" s="1"/>
  <c r="S35" i="7" s="1"/>
  <c r="U35" i="7" s="1"/>
  <c r="W35" i="7" s="1"/>
  <c r="Y35" i="7" s="1"/>
  <c r="AA35" i="7" s="1"/>
  <c r="AC35" i="7" s="1"/>
  <c r="AE35" i="7" s="1"/>
  <c r="AG35" i="7" s="1"/>
  <c r="A36" i="7"/>
  <c r="E36" i="7"/>
  <c r="G36" i="7" s="1"/>
  <c r="I36" i="7" s="1"/>
  <c r="K36" i="7" s="1"/>
  <c r="M36" i="7" s="1"/>
  <c r="O36" i="7" s="1"/>
  <c r="Q36" i="7" s="1"/>
  <c r="S36" i="7" s="1"/>
  <c r="U36" i="7" s="1"/>
  <c r="W36" i="7" s="1"/>
  <c r="Y36" i="7" s="1"/>
  <c r="AA36" i="7" s="1"/>
  <c r="AC36" i="7" s="1"/>
  <c r="AE36" i="7" s="1"/>
  <c r="AG36" i="7" s="1"/>
  <c r="A43" i="7"/>
  <c r="E43" i="7"/>
  <c r="K43" i="7" s="1"/>
  <c r="G44" i="7"/>
  <c r="I44" i="7"/>
  <c r="K44" i="7"/>
  <c r="M44" i="7"/>
  <c r="O44" i="7"/>
  <c r="Q44" i="7"/>
  <c r="S44" i="7"/>
  <c r="U44" i="7"/>
  <c r="W44" i="7"/>
  <c r="Y44" i="7"/>
  <c r="AA44" i="7"/>
  <c r="AC44" i="7"/>
  <c r="AE44" i="7"/>
  <c r="AG44" i="7"/>
  <c r="G45" i="7"/>
  <c r="I45" i="7"/>
  <c r="K45" i="7"/>
  <c r="M45" i="7"/>
  <c r="O45" i="7"/>
  <c r="Q45" i="7"/>
  <c r="S45" i="7"/>
  <c r="U45" i="7"/>
  <c r="W45" i="7"/>
  <c r="Y45" i="7"/>
  <c r="AA45" i="7"/>
  <c r="AC45" i="7"/>
  <c r="AE45" i="7"/>
  <c r="AG45"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c r="BN620" i="3"/>
  <c r="DX620" i="3" s="1"/>
  <c r="BN621" i="3"/>
  <c r="DX621" i="3"/>
  <c r="BN622" i="3"/>
  <c r="DX622" i="3"/>
  <c r="BN623" i="3"/>
  <c r="DX623" i="3"/>
  <c r="BN624" i="3"/>
  <c r="DX624" i="3" s="1"/>
  <c r="BN625" i="3"/>
  <c r="DX625" i="3"/>
  <c r="BN626" i="3"/>
  <c r="DX626" i="3"/>
  <c r="BN627" i="3"/>
  <c r="DX627" i="3"/>
  <c r="BN628" i="3"/>
  <c r="DX628" i="3" s="1"/>
  <c r="BN629" i="3"/>
  <c r="DX629" i="3"/>
  <c r="BN630" i="3"/>
  <c r="DX630" i="3"/>
  <c r="BN631" i="3"/>
  <c r="DX631" i="3"/>
  <c r="BN632" i="3"/>
  <c r="DX632" i="3" s="1"/>
  <c r="BN633" i="3"/>
  <c r="DX633" i="3"/>
  <c r="BN634" i="3"/>
  <c r="DX634" i="3"/>
  <c r="BN640" i="3"/>
  <c r="BN641" i="3"/>
  <c r="BN642" i="3"/>
  <c r="BN643" i="3"/>
  <c r="BN648" i="3"/>
  <c r="CS648" i="3"/>
  <c r="BN649" i="3"/>
  <c r="CS649" i="3"/>
  <c r="BN650" i="3"/>
  <c r="CS650" i="3"/>
  <c r="BN651" i="3"/>
  <c r="CS651" i="3" s="1"/>
  <c r="BN652" i="3"/>
  <c r="CS652" i="3" s="1"/>
  <c r="BN653" i="3"/>
  <c r="CS653" i="3"/>
  <c r="BN654" i="3"/>
  <c r="CS654" i="3"/>
  <c r="BN655" i="3"/>
  <c r="CS655" i="3" s="1"/>
  <c r="BN656" i="3"/>
  <c r="CS656" i="3" s="1"/>
  <c r="BN657" i="3"/>
  <c r="CS657"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c r="BS622" i="3"/>
  <c r="EC622" i="3"/>
  <c r="BS623" i="3"/>
  <c r="EC623" i="3" s="1"/>
  <c r="BS624" i="3"/>
  <c r="EC624" i="3" s="1"/>
  <c r="BS625" i="3"/>
  <c r="EC625" i="3"/>
  <c r="BS626" i="3"/>
  <c r="EC626" i="3"/>
  <c r="BS627" i="3"/>
  <c r="EC627" i="3" s="1"/>
  <c r="BS628" i="3"/>
  <c r="EC628" i="3" s="1"/>
  <c r="BS629" i="3"/>
  <c r="EC629" i="3"/>
  <c r="BS630" i="3"/>
  <c r="EC630" i="3"/>
  <c r="BS631" i="3"/>
  <c r="EC631" i="3" s="1"/>
  <c r="BS632" i="3"/>
  <c r="EC632" i="3" s="1"/>
  <c r="BS633" i="3"/>
  <c r="EC633" i="3"/>
  <c r="BS634" i="3"/>
  <c r="EC634" i="3"/>
  <c r="BS640" i="3"/>
  <c r="BS644" i="3" s="1"/>
  <c r="BW645" i="3" s="1"/>
  <c r="BS641" i="3"/>
  <c r="BS642" i="3"/>
  <c r="BS643" i="3"/>
  <c r="BS648" i="3"/>
  <c r="CX648" i="3"/>
  <c r="BS649" i="3"/>
  <c r="CX649" i="3"/>
  <c r="BS650" i="3"/>
  <c r="CX650" i="3" s="1"/>
  <c r="BS651" i="3"/>
  <c r="CX651" i="3" s="1"/>
  <c r="BS652" i="3"/>
  <c r="CX652" i="3"/>
  <c r="BS653" i="3"/>
  <c r="CX653" i="3"/>
  <c r="BS654" i="3"/>
  <c r="CX654" i="3" s="1"/>
  <c r="BS655" i="3"/>
  <c r="CX655" i="3" s="1"/>
  <c r="BS656" i="3"/>
  <c r="CX656" i="3"/>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c r="BX621" i="3"/>
  <c r="EH621" i="3"/>
  <c r="BX622" i="3"/>
  <c r="EH622" i="3" s="1"/>
  <c r="BX623" i="3"/>
  <c r="EH623" i="3" s="1"/>
  <c r="BX624" i="3"/>
  <c r="EH624" i="3"/>
  <c r="BX625" i="3"/>
  <c r="EH625" i="3"/>
  <c r="BX626" i="3"/>
  <c r="EH626" i="3" s="1"/>
  <c r="BX627" i="3"/>
  <c r="EH627" i="3" s="1"/>
  <c r="BX628" i="3"/>
  <c r="EH628" i="3"/>
  <c r="BX629" i="3"/>
  <c r="EH629" i="3"/>
  <c r="BX630" i="3"/>
  <c r="EH630" i="3" s="1"/>
  <c r="BX631" i="3"/>
  <c r="EH631" i="3" s="1"/>
  <c r="BX632" i="3"/>
  <c r="EH632" i="3"/>
  <c r="BX633" i="3"/>
  <c r="EH633" i="3"/>
  <c r="BX634" i="3"/>
  <c r="EH634" i="3" s="1"/>
  <c r="BX640" i="3"/>
  <c r="BX641" i="3"/>
  <c r="BX642" i="3"/>
  <c r="BX643" i="3"/>
  <c r="BX648" i="3"/>
  <c r="DC648" i="3"/>
  <c r="BX649" i="3"/>
  <c r="DC649" i="3" s="1"/>
  <c r="BX650" i="3"/>
  <c r="DC650" i="3" s="1"/>
  <c r="BX651" i="3"/>
  <c r="DC651" i="3"/>
  <c r="BX652" i="3"/>
  <c r="DC652" i="3"/>
  <c r="BX653" i="3"/>
  <c r="DC653" i="3" s="1"/>
  <c r="BX654" i="3"/>
  <c r="DC654" i="3" s="1"/>
  <c r="BX655" i="3"/>
  <c r="DC655" i="3"/>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c r="CC620" i="3"/>
  <c r="EM620" i="3" s="1"/>
  <c r="CC621" i="3"/>
  <c r="EM621" i="3" s="1"/>
  <c r="CC622" i="3"/>
  <c r="EM622" i="3" s="1"/>
  <c r="CC623" i="3"/>
  <c r="EM623" i="3"/>
  <c r="CC624" i="3"/>
  <c r="EM624" i="3" s="1"/>
  <c r="CC625" i="3"/>
  <c r="EM625" i="3" s="1"/>
  <c r="CC626" i="3"/>
  <c r="EM626" i="3" s="1"/>
  <c r="CC627" i="3"/>
  <c r="EM627" i="3"/>
  <c r="CC628" i="3"/>
  <c r="EM628" i="3" s="1"/>
  <c r="CC629" i="3"/>
  <c r="EM629" i="3" s="1"/>
  <c r="CC630" i="3"/>
  <c r="EM630" i="3" s="1"/>
  <c r="CC631" i="3"/>
  <c r="EM631" i="3"/>
  <c r="CC632" i="3"/>
  <c r="EM632" i="3" s="1"/>
  <c r="CC633" i="3"/>
  <c r="EM633" i="3" s="1"/>
  <c r="CC634" i="3"/>
  <c r="EM634" i="3" s="1"/>
  <c r="CC640" i="3"/>
  <c r="CC641" i="3"/>
  <c r="CC642" i="3"/>
  <c r="CC643" i="3"/>
  <c r="CC648" i="3"/>
  <c r="DH648" i="3" s="1"/>
  <c r="CC649" i="3"/>
  <c r="DH649" i="3" s="1"/>
  <c r="CC650" i="3"/>
  <c r="DH650" i="3"/>
  <c r="DH658" i="3" s="1"/>
  <c r="CC651" i="3"/>
  <c r="DH651" i="3" s="1"/>
  <c r="CC652" i="3"/>
  <c r="DH652" i="3" s="1"/>
  <c r="CC653" i="3"/>
  <c r="DH653" i="3" s="1"/>
  <c r="CC654" i="3"/>
  <c r="DH654" i="3"/>
  <c r="CC655" i="3"/>
  <c r="DH655" i="3" s="1"/>
  <c r="CC656" i="3"/>
  <c r="DH656" i="3" s="1"/>
  <c r="CC657" i="3"/>
  <c r="DH657" i="3" s="1"/>
  <c r="CM648" i="3"/>
  <c r="DR648" i="3"/>
  <c r="CM649" i="3"/>
  <c r="DR649" i="3" s="1"/>
  <c r="CM650" i="3"/>
  <c r="DR650" i="3" s="1"/>
  <c r="CM651" i="3"/>
  <c r="DR651" i="3" s="1"/>
  <c r="CM652" i="3"/>
  <c r="DR652" i="3"/>
  <c r="CM653" i="3"/>
  <c r="DR653" i="3" s="1"/>
  <c r="CM654" i="3"/>
  <c r="DR654" i="3" s="1"/>
  <c r="CM655" i="3"/>
  <c r="DR655" i="3" s="1"/>
  <c r="CM656" i="3"/>
  <c r="DR656" i="3"/>
  <c r="CM657" i="3"/>
  <c r="DR657" i="3" s="1"/>
  <c r="CM640" i="3"/>
  <c r="CM641" i="3"/>
  <c r="CM642" i="3"/>
  <c r="CM643" i="3"/>
  <c r="CM610" i="3"/>
  <c r="EW610" i="3" s="1"/>
  <c r="CM611" i="3"/>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c r="CM623" i="3"/>
  <c r="EW623" i="3" s="1"/>
  <c r="CM624" i="3"/>
  <c r="EW624" i="3" s="1"/>
  <c r="CM625" i="3"/>
  <c r="EW625" i="3" s="1"/>
  <c r="CM626" i="3"/>
  <c r="EW626" i="3"/>
  <c r="CM627" i="3"/>
  <c r="EW627" i="3" s="1"/>
  <c r="CM628" i="3"/>
  <c r="EW628" i="3" s="1"/>
  <c r="CM629" i="3"/>
  <c r="EW629" i="3" s="1"/>
  <c r="CM630" i="3"/>
  <c r="EW630" i="3"/>
  <c r="CM631" i="3"/>
  <c r="EW631" i="3" s="1"/>
  <c r="CM632" i="3"/>
  <c r="EW632" i="3" s="1"/>
  <c r="CM633" i="3"/>
  <c r="EW633" i="3" s="1"/>
  <c r="CM634" i="3"/>
  <c r="EW634" i="3"/>
  <c r="CH610" i="3"/>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c r="CH622" i="3"/>
  <c r="ER622" i="3" s="1"/>
  <c r="CH623" i="3"/>
  <c r="ER623" i="3" s="1"/>
  <c r="CH624" i="3"/>
  <c r="ER624" i="3" s="1"/>
  <c r="CH625" i="3"/>
  <c r="ER625" i="3"/>
  <c r="CH626" i="3"/>
  <c r="ER626" i="3" s="1"/>
  <c r="CH627" i="3"/>
  <c r="ER627" i="3" s="1"/>
  <c r="CH628" i="3"/>
  <c r="ER628" i="3" s="1"/>
  <c r="CH629" i="3"/>
  <c r="ER629" i="3"/>
  <c r="CH630" i="3"/>
  <c r="ER630" i="3" s="1"/>
  <c r="CH631" i="3"/>
  <c r="ER631" i="3" s="1"/>
  <c r="CH632" i="3"/>
  <c r="ER632" i="3" s="1"/>
  <c r="CH633" i="3"/>
  <c r="ER633" i="3"/>
  <c r="CH634" i="3"/>
  <c r="ER634" i="3" s="1"/>
  <c r="CH640" i="3"/>
  <c r="CH641" i="3"/>
  <c r="CH642" i="3"/>
  <c r="CH643" i="3"/>
  <c r="CH648" i="3"/>
  <c r="DM648" i="3"/>
  <c r="CH649" i="3"/>
  <c r="DM649" i="3" s="1"/>
  <c r="CH650" i="3"/>
  <c r="DM650" i="3" s="1"/>
  <c r="CH651" i="3"/>
  <c r="DM651" i="3" s="1"/>
  <c r="CH652" i="3"/>
  <c r="DM652" i="3"/>
  <c r="CH653" i="3"/>
  <c r="DM653" i="3" s="1"/>
  <c r="CH654" i="3"/>
  <c r="DM654" i="3" s="1"/>
  <c r="CH655" i="3"/>
  <c r="DM655" i="3" s="1"/>
  <c r="CH656" i="3"/>
  <c r="DM656" i="3"/>
  <c r="CH657" i="3"/>
  <c r="DM657" i="3" s="1"/>
  <c r="AJ980" i="3"/>
  <c r="AJ990" i="3"/>
  <c r="BE610" i="3"/>
  <c r="BG610" i="3" s="1"/>
  <c r="BE611" i="3"/>
  <c r="BG611" i="3" s="1"/>
  <c r="BE612" i="3"/>
  <c r="BG612" i="3" s="1"/>
  <c r="BE613" i="3"/>
  <c r="BG613" i="3" s="1"/>
  <c r="BE614" i="3"/>
  <c r="BG614" i="3" s="1"/>
  <c r="BE615" i="3"/>
  <c r="BG615" i="3"/>
  <c r="BE616" i="3"/>
  <c r="BG616" i="3" s="1"/>
  <c r="BE617" i="3"/>
  <c r="BG617" i="3" s="1"/>
  <c r="BE618" i="3"/>
  <c r="BG618" i="3" s="1"/>
  <c r="BE619" i="3"/>
  <c r="BG619" i="3"/>
  <c r="BE620" i="3"/>
  <c r="BG620" i="3" s="1"/>
  <c r="BE621" i="3"/>
  <c r="BG621" i="3" s="1"/>
  <c r="BE622" i="3"/>
  <c r="BG622" i="3" s="1"/>
  <c r="BE623" i="3"/>
  <c r="BG623" i="3"/>
  <c r="BE624" i="3"/>
  <c r="BG624" i="3" s="1"/>
  <c r="BE625" i="3"/>
  <c r="BG625" i="3" s="1"/>
  <c r="BE626" i="3"/>
  <c r="BG626" i="3" s="1"/>
  <c r="BE627" i="3"/>
  <c r="BG627" i="3"/>
  <c r="BE628" i="3"/>
  <c r="BG628" i="3" s="1"/>
  <c r="BE629" i="3"/>
  <c r="BG629" i="3" s="1"/>
  <c r="BE630" i="3"/>
  <c r="BG630" i="3" s="1"/>
  <c r="BE631" i="3"/>
  <c r="BG631" i="3"/>
  <c r="BE632" i="3"/>
  <c r="BG632" i="3" s="1"/>
  <c r="BE633" i="3"/>
  <c r="BG633" i="3" s="1"/>
  <c r="BE634" i="3"/>
  <c r="BG634" i="3" s="1"/>
  <c r="BI610" i="3"/>
  <c r="BK610" i="3"/>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c r="BI623" i="3"/>
  <c r="BK623" i="3" s="1"/>
  <c r="BI624" i="3"/>
  <c r="BK624" i="3" s="1"/>
  <c r="BI625" i="3"/>
  <c r="BK625" i="3" s="1"/>
  <c r="BI626" i="3"/>
  <c r="BK626" i="3"/>
  <c r="BI627" i="3"/>
  <c r="BK627" i="3" s="1"/>
  <c r="BI628" i="3"/>
  <c r="BK628" i="3" s="1"/>
  <c r="BI629" i="3"/>
  <c r="BK629" i="3" s="1"/>
  <c r="BI630" i="3"/>
  <c r="BK630" i="3"/>
  <c r="BI631" i="3"/>
  <c r="BK631" i="3" s="1"/>
  <c r="BI632" i="3"/>
  <c r="BK632" i="3" s="1"/>
  <c r="BI633" i="3"/>
  <c r="BK633" i="3" s="1"/>
  <c r="BI634" i="3"/>
  <c r="BK634" i="3"/>
  <c r="C11" i="4"/>
  <c r="C26" i="4"/>
  <c r="B26" i="13"/>
  <c r="C38" i="4"/>
  <c r="B38" i="4" s="1"/>
  <c r="C54" i="4"/>
  <c r="B54" i="13" s="1"/>
  <c r="C62" i="4"/>
  <c r="B62" i="13"/>
  <c r="C96" i="4"/>
  <c r="B96" i="13" s="1"/>
  <c r="B104" i="13"/>
  <c r="D8" i="4"/>
  <c r="D11" i="4"/>
  <c r="D26" i="4"/>
  <c r="D38" i="4"/>
  <c r="D42" i="4"/>
  <c r="B42" i="4" s="1"/>
  <c r="D54" i="4"/>
  <c r="D62" i="4"/>
  <c r="B62" i="4" s="1"/>
  <c r="D77" i="4"/>
  <c r="D96" i="4"/>
  <c r="D104" i="4"/>
  <c r="B104" i="4" s="1"/>
  <c r="AO649" i="3"/>
  <c r="AO651" i="3" s="1"/>
  <c r="S26" i="4"/>
  <c r="E26" i="13"/>
  <c r="S38" i="4"/>
  <c r="E38" i="13" s="1"/>
  <c r="S42" i="4"/>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E74" i="4" s="1"/>
  <c r="R74" i="4" s="1"/>
  <c r="F77" i="4"/>
  <c r="G77" i="4"/>
  <c r="H77" i="4"/>
  <c r="I77" i="4"/>
  <c r="K77" i="4"/>
  <c r="L77" i="4"/>
  <c r="Q77" i="4"/>
  <c r="B79" i="4"/>
  <c r="B83" i="4"/>
  <c r="B84" i="4"/>
  <c r="B85" i="4"/>
  <c r="B86" i="4"/>
  <c r="N157" i="25" s="1"/>
  <c r="B87" i="4"/>
  <c r="B88" i="4"/>
  <c r="B89" i="4"/>
  <c r="B90" i="4"/>
  <c r="B91" i="4"/>
  <c r="B92" i="4"/>
  <c r="B93" i="4"/>
  <c r="B94" i="4"/>
  <c r="B95" i="4"/>
  <c r="E96" i="4"/>
  <c r="F96" i="4"/>
  <c r="G96" i="4"/>
  <c r="H96" i="4"/>
  <c r="H97" i="4" s="1"/>
  <c r="H105" i="4" s="1"/>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M730" i="3" s="1"/>
  <c r="AC731" i="3"/>
  <c r="AC732" i="3"/>
  <c r="AC733" i="3"/>
  <c r="AC734" i="3"/>
  <c r="AC735" i="3"/>
  <c r="AM735" i="3" s="1"/>
  <c r="AC736" i="3"/>
  <c r="AM736"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5" i="3" s="1"/>
  <c r="BA998" i="3"/>
  <c r="BA999" i="3"/>
  <c r="BA1001" i="3"/>
  <c r="BA1002" i="3"/>
  <c r="BA1003" i="3"/>
  <c r="BA1004" i="3"/>
  <c r="BA1005" i="3"/>
  <c r="AF1000" i="3"/>
  <c r="B26" i="4"/>
  <c r="DC658" i="3"/>
  <c r="DM658" i="3"/>
  <c r="DR658" i="3"/>
  <c r="B27" i="11"/>
  <c r="D49" i="11"/>
  <c r="D50" i="11"/>
  <c r="C27" i="11"/>
  <c r="AM734" i="3"/>
  <c r="I63" i="13"/>
  <c r="I97" i="13"/>
  <c r="I105" i="13"/>
  <c r="I107" i="13"/>
  <c r="B81" i="13"/>
  <c r="D54" i="11"/>
  <c r="D53" i="11"/>
  <c r="J63" i="13"/>
  <c r="J97" i="13"/>
  <c r="J105" i="13"/>
  <c r="J107" i="13"/>
  <c r="L12" i="4"/>
  <c r="D48" i="11"/>
  <c r="R970" i="3"/>
  <c r="R973" i="3"/>
  <c r="R971" i="3"/>
  <c r="AD1035" i="3" s="1"/>
  <c r="AD1037" i="3" s="1"/>
  <c r="E4" i="21" s="1"/>
  <c r="R972" i="3"/>
  <c r="R969" i="3"/>
  <c r="AM729" i="3"/>
  <c r="AG444" i="3"/>
  <c r="AI27" i="15"/>
  <c r="AM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43" i="11" s="1"/>
  <c r="D102" i="11"/>
  <c r="D94" i="11"/>
  <c r="K12" i="4"/>
  <c r="C43" i="11"/>
  <c r="C12" i="13"/>
  <c r="D7" i="11"/>
  <c r="F63" i="4"/>
  <c r="F97" i="4" s="1"/>
  <c r="F105" i="4" s="1"/>
  <c r="J12" i="4"/>
  <c r="D22" i="11"/>
  <c r="O12" i="4"/>
  <c r="I63" i="4"/>
  <c r="I97" i="4"/>
  <c r="I105" i="4" s="1"/>
  <c r="D95" i="11"/>
  <c r="D25" i="11"/>
  <c r="B82" i="11"/>
  <c r="B11" i="13"/>
  <c r="D12" i="4"/>
  <c r="H12" i="4"/>
  <c r="C82" i="11"/>
  <c r="B9" i="11"/>
  <c r="D23" i="11"/>
  <c r="D19" i="11"/>
  <c r="D89" i="11"/>
  <c r="D73" i="11"/>
  <c r="D44" i="11"/>
  <c r="D35" i="11"/>
  <c r="D31" i="11"/>
  <c r="D32" i="11"/>
  <c r="D15" i="11"/>
  <c r="D63" i="13"/>
  <c r="D97" i="13"/>
  <c r="D105" i="13"/>
  <c r="D14" i="11"/>
  <c r="Q63" i="4"/>
  <c r="Q97" i="4"/>
  <c r="Q105" i="4"/>
  <c r="C105" i="11"/>
  <c r="D87" i="11"/>
  <c r="N63" i="4"/>
  <c r="N97" i="4"/>
  <c r="N105" i="4"/>
  <c r="N12" i="4"/>
  <c r="H63" i="4"/>
  <c r="F12" i="4"/>
  <c r="D60" i="11"/>
  <c r="M12" i="4"/>
  <c r="R8" i="4"/>
  <c r="R12" i="4" s="1"/>
  <c r="D84" i="11"/>
  <c r="D74" i="11"/>
  <c r="D59" i="11"/>
  <c r="D38" i="11"/>
  <c r="P63" i="4"/>
  <c r="P97" i="4"/>
  <c r="P105" i="4"/>
  <c r="C63" i="11"/>
  <c r="B63" i="11"/>
  <c r="C9" i="11"/>
  <c r="C13" i="11" s="1"/>
  <c r="D12" i="13"/>
  <c r="D58" i="11"/>
  <c r="D100" i="11"/>
  <c r="D62" i="11"/>
  <c r="D24" i="11"/>
  <c r="D101" i="11"/>
  <c r="D90" i="11"/>
  <c r="D66" i="11"/>
  <c r="C63" i="13"/>
  <c r="C97" i="13"/>
  <c r="C105" i="13"/>
  <c r="D92" i="11"/>
  <c r="D75" i="11"/>
  <c r="B71" i="11"/>
  <c r="B39" i="11"/>
  <c r="D28" i="11"/>
  <c r="C55" i="11"/>
  <c r="D103" i="11"/>
  <c r="D88" i="11"/>
  <c r="D42" i="11"/>
  <c r="D21" i="11"/>
  <c r="D16" i="11"/>
  <c r="B12" i="11"/>
  <c r="R26" i="4"/>
  <c r="D81" i="11"/>
  <c r="D86" i="11"/>
  <c r="B55" i="11"/>
  <c r="F63" i="13"/>
  <c r="F97" i="13"/>
  <c r="F105" i="13"/>
  <c r="F107" i="13"/>
  <c r="AM733" i="3"/>
  <c r="AM731" i="3"/>
  <c r="AD193" i="20"/>
  <c r="D47" i="11"/>
  <c r="C71" i="11"/>
  <c r="D71" i="11" s="1"/>
  <c r="M63" i="4"/>
  <c r="M97" i="4"/>
  <c r="M105" i="4"/>
  <c r="R104" i="4"/>
  <c r="G63" i="4"/>
  <c r="G97" i="4" s="1"/>
  <c r="D91" i="11"/>
  <c r="J63" i="4"/>
  <c r="J97" i="4"/>
  <c r="J105" i="4"/>
  <c r="D41" i="11"/>
  <c r="C12" i="11"/>
  <c r="K63" i="4"/>
  <c r="K97" i="4"/>
  <c r="K105" i="4"/>
  <c r="B105" i="11"/>
  <c r="U43" i="7"/>
  <c r="U46" i="7" s="1"/>
  <c r="S43" i="7"/>
  <c r="S46" i="7" s="1"/>
  <c r="E46" i="7"/>
  <c r="AD7" i="15"/>
  <c r="G43" i="7"/>
  <c r="G46" i="7" s="1"/>
  <c r="BN644" i="3"/>
  <c r="BR645" i="3" s="1"/>
  <c r="CM644" i="3"/>
  <c r="CQ645" i="3" s="1"/>
  <c r="AA43" i="7"/>
  <c r="CH644" i="3"/>
  <c r="CL645" i="3" s="1"/>
  <c r="AG43" i="7"/>
  <c r="AG46" i="7" s="1"/>
  <c r="Y7" i="15"/>
  <c r="T7" i="15"/>
  <c r="BX658" i="3"/>
  <c r="CB659" i="3" s="1"/>
  <c r="AC796" i="3"/>
  <c r="BN658" i="3"/>
  <c r="CC644" i="3"/>
  <c r="CG645" i="3" s="1"/>
  <c r="CM658" i="3"/>
  <c r="CQ659" i="3"/>
  <c r="CC658" i="3"/>
  <c r="CG659" i="3" s="1"/>
  <c r="BS658" i="3"/>
  <c r="BW659" i="3"/>
  <c r="D104" i="11"/>
  <c r="E12" i="4"/>
  <c r="T63" i="4"/>
  <c r="T97" i="4"/>
  <c r="D11" i="11"/>
  <c r="C12" i="4"/>
  <c r="B12" i="13"/>
  <c r="BR659" i="3"/>
  <c r="B97" i="11"/>
  <c r="T27" i="15"/>
  <c r="AD27" i="15"/>
  <c r="AD28" i="15" s="1"/>
  <c r="Y27" i="15"/>
  <c r="D82" i="11"/>
  <c r="B12" i="4"/>
  <c r="D105" i="11"/>
  <c r="D63" i="11"/>
  <c r="D12" i="11"/>
  <c r="D55" i="11"/>
  <c r="D26" i="11"/>
  <c r="D27" i="11"/>
  <c r="H63" i="13"/>
  <c r="T105" i="4"/>
  <c r="H97" i="13"/>
  <c r="D96" i="11"/>
  <c r="C97" i="11"/>
  <c r="D97" i="11"/>
  <c r="T107" i="4"/>
  <c r="H105" i="13"/>
  <c r="H107" i="13"/>
  <c r="AD11" i="15"/>
  <c r="AD23" i="15"/>
  <c r="AD26" i="15"/>
  <c r="AP94" i="20"/>
  <c r="AJ1011" i="3"/>
  <c r="AJ1020" i="3"/>
  <c r="AJ986" i="3"/>
  <c r="AJ995" i="3"/>
  <c r="AJ992" i="3"/>
  <c r="G105" i="4" l="1"/>
  <c r="AP590" i="20"/>
  <c r="AQ590" i="20" s="1"/>
  <c r="O9" i="7"/>
  <c r="Q8" i="7"/>
  <c r="M32" i="7"/>
  <c r="AG31" i="7"/>
  <c r="Y43" i="7"/>
  <c r="Y46" i="7" s="1"/>
  <c r="W43" i="7"/>
  <c r="W46" i="7" s="1"/>
  <c r="Q43" i="7"/>
  <c r="Q46" i="7" s="1"/>
  <c r="O43" i="7"/>
  <c r="O46" i="7" s="1"/>
  <c r="I43" i="7"/>
  <c r="I46" i="7" s="1"/>
  <c r="AE43" i="7"/>
  <c r="AE46" i="7" s="1"/>
  <c r="AA46" i="7"/>
  <c r="K46" i="7"/>
  <c r="S63" i="4"/>
  <c r="E42" i="13"/>
  <c r="E63" i="4"/>
  <c r="N164" i="25"/>
  <c r="B64" i="11"/>
  <c r="B70" i="4"/>
  <c r="B54" i="4"/>
  <c r="B96" i="4"/>
  <c r="D63" i="4"/>
  <c r="D97" i="4" s="1"/>
  <c r="D105" i="4" s="1"/>
  <c r="B63" i="4"/>
  <c r="D9" i="11"/>
  <c r="C39" i="11"/>
  <c r="D39" i="11" s="1"/>
  <c r="B38" i="13"/>
  <c r="B13" i="11"/>
  <c r="D13" i="11" s="1"/>
  <c r="C64" i="11"/>
  <c r="C63" i="4"/>
  <c r="E25" i="7"/>
  <c r="E10" i="7" s="1"/>
  <c r="AS575" i="20"/>
  <c r="AS577" i="20"/>
  <c r="AS573" i="20" s="1"/>
  <c r="AK684" i="20" s="1"/>
  <c r="T798" i="20" s="1"/>
  <c r="AF798" i="20" s="1"/>
  <c r="T796" i="20"/>
  <c r="AK553" i="20"/>
  <c r="T795" i="20" s="1"/>
  <c r="AF795" i="20" s="1"/>
  <c r="AB233" i="20"/>
  <c r="AB235" i="20" s="1"/>
  <c r="AB237" i="20" s="1"/>
  <c r="AB243" i="20" s="1"/>
  <c r="AD192" i="20" s="1"/>
  <c r="AD194" i="20" s="1"/>
  <c r="AK166" i="20"/>
  <c r="T788" i="20"/>
  <c r="AF788" i="20" s="1"/>
  <c r="T753" i="3"/>
  <c r="C30" i="8" s="1"/>
  <c r="E93" i="20"/>
  <c r="BG728" i="3"/>
  <c r="BH726" i="3" s="1"/>
  <c r="BI726" i="3" s="1"/>
  <c r="I30" i="8"/>
  <c r="Z807" i="3" s="1"/>
  <c r="E6" i="21"/>
  <c r="DR635" i="3"/>
  <c r="BG635" i="3"/>
  <c r="X1027" i="3" s="1"/>
  <c r="AG1024" i="3" s="1"/>
  <c r="BK635" i="3"/>
  <c r="X1031" i="3" s="1"/>
  <c r="EH635" i="3"/>
  <c r="EM635" i="3"/>
  <c r="DH635" i="3"/>
  <c r="BX635" i="3"/>
  <c r="EH645" i="3" s="1"/>
  <c r="BN635" i="3"/>
  <c r="DX638" i="3" s="1"/>
  <c r="DX635" i="3"/>
  <c r="BS635" i="3"/>
  <c r="EC652" i="3" s="1"/>
  <c r="DM635" i="3"/>
  <c r="DC635" i="3"/>
  <c r="CS635" i="3"/>
  <c r="CX635" i="3"/>
  <c r="EC635" i="3"/>
  <c r="T785" i="20"/>
  <c r="AF785" i="20" s="1"/>
  <c r="AK174" i="20"/>
  <c r="T791" i="20" s="1"/>
  <c r="AF791" i="20" s="1"/>
  <c r="AC882" i="3"/>
  <c r="AC883" i="3" s="1"/>
  <c r="BX644" i="3"/>
  <c r="CB645" i="3" s="1"/>
  <c r="CS645" i="3" s="1"/>
  <c r="AN29" i="25"/>
  <c r="CM635" i="3"/>
  <c r="EW611" i="3"/>
  <c r="EW635" i="3" s="1"/>
  <c r="CX658" i="3"/>
  <c r="CS658" i="3"/>
  <c r="BG696" i="3"/>
  <c r="BH693" i="3" s="1"/>
  <c r="BI693" i="3" s="1"/>
  <c r="BA987" i="3"/>
  <c r="CC635" i="3"/>
  <c r="EM652" i="3" s="1"/>
  <c r="BH705" i="3"/>
  <c r="BI705" i="3" s="1"/>
  <c r="BH713" i="3"/>
  <c r="BI713" i="3" s="1"/>
  <c r="BH720" i="3"/>
  <c r="BI720" i="3" s="1"/>
  <c r="BH704" i="3"/>
  <c r="BI704" i="3" s="1"/>
  <c r="BH714" i="3"/>
  <c r="BI714" i="3" s="1"/>
  <c r="BH722" i="3"/>
  <c r="BI722" i="3" s="1"/>
  <c r="CS644" i="3"/>
  <c r="CH635" i="3"/>
  <c r="ER640" i="3" s="1"/>
  <c r="ER610" i="3"/>
  <c r="CH658" i="3"/>
  <c r="CL659" i="3" s="1"/>
  <c r="CS661" i="3" s="1"/>
  <c r="BH719" i="3"/>
  <c r="BI719" i="3" s="1"/>
  <c r="BH724" i="3"/>
  <c r="BI724" i="3" s="1"/>
  <c r="BH708" i="3"/>
  <c r="BI708" i="3" s="1"/>
  <c r="AB48" i="15"/>
  <c r="G12" i="7"/>
  <c r="E13" i="7"/>
  <c r="BH723" i="3"/>
  <c r="BI723" i="3" s="1"/>
  <c r="J26" i="25"/>
  <c r="W32" i="7"/>
  <c r="I32" i="7"/>
  <c r="J22" i="25"/>
  <c r="U32" i="7"/>
  <c r="Q32" i="7"/>
  <c r="AC32" i="7"/>
  <c r="AG32" i="7"/>
  <c r="M43" i="7"/>
  <c r="M46" i="7" s="1"/>
  <c r="G32" i="7"/>
  <c r="Y32" i="7"/>
  <c r="AV110" i="20"/>
  <c r="AW105" i="20" s="1"/>
  <c r="J23" i="25"/>
  <c r="Y31" i="7"/>
  <c r="J20" i="25"/>
  <c r="W31" i="7"/>
  <c r="F30" i="8"/>
  <c r="AI11" i="15"/>
  <c r="AI23" i="15" s="1"/>
  <c r="AI26" i="15" s="1"/>
  <c r="AI28" i="15" s="1"/>
  <c r="J19" i="25"/>
  <c r="P29" i="25"/>
  <c r="J25" i="25"/>
  <c r="V29" i="25"/>
  <c r="I18" i="7"/>
  <c r="G25" i="7"/>
  <c r="AB29" i="25"/>
  <c r="J21" i="25"/>
  <c r="J24" i="25"/>
  <c r="J27" i="25"/>
  <c r="AH29" i="25"/>
  <c r="AC31" i="7"/>
  <c r="AE31" i="7"/>
  <c r="K31" i="7"/>
  <c r="M31" i="7"/>
  <c r="O31" i="7"/>
  <c r="G31" i="7"/>
  <c r="I31" i="7"/>
  <c r="AA31" i="7"/>
  <c r="S31" i="7"/>
  <c r="U31" i="7"/>
  <c r="AC43" i="7"/>
  <c r="AC46" i="7" s="1"/>
  <c r="K32" i="7"/>
  <c r="AA32" i="7"/>
  <c r="S32" i="7"/>
  <c r="BG243" i="3"/>
  <c r="BO245" i="3" s="1"/>
  <c r="T266" i="3" s="1"/>
  <c r="G10" i="7" l="1"/>
  <c r="G11" i="7" s="1"/>
  <c r="E6" i="7"/>
  <c r="G6" i="7" s="1"/>
  <c r="I6" i="7" s="1"/>
  <c r="K6" i="7" s="1"/>
  <c r="M6" i="7" s="1"/>
  <c r="O6" i="7" s="1"/>
  <c r="Q6" i="7" s="1"/>
  <c r="S6" i="7" s="1"/>
  <c r="U6" i="7" s="1"/>
  <c r="W6" i="7" s="1"/>
  <c r="Y6" i="7" s="1"/>
  <c r="AA6" i="7" s="1"/>
  <c r="AC6" i="7" s="1"/>
  <c r="AE6" i="7" s="1"/>
  <c r="AG6" i="7" s="1"/>
  <c r="AG7" i="7" s="1"/>
  <c r="M944" i="3"/>
  <c r="M945" i="3" s="1"/>
  <c r="Q9" i="7"/>
  <c r="S8" i="7"/>
  <c r="E11" i="7"/>
  <c r="E38" i="7"/>
  <c r="AC884" i="3" s="1"/>
  <c r="C75" i="4" s="1"/>
  <c r="C77" i="4" s="1"/>
  <c r="C97" i="4" s="1"/>
  <c r="B97" i="13" s="1"/>
  <c r="S97" i="4"/>
  <c r="E63" i="13"/>
  <c r="B63" i="13"/>
  <c r="D64" i="11"/>
  <c r="K7" i="7"/>
  <c r="E7" i="7"/>
  <c r="Q7" i="7"/>
  <c r="Y798" i="3"/>
  <c r="Y799" i="3"/>
  <c r="E4" i="7" s="1"/>
  <c r="E5" i="7" s="1"/>
  <c r="I7" i="7"/>
  <c r="M7" i="7"/>
  <c r="BH716" i="3"/>
  <c r="BI716" i="3" s="1"/>
  <c r="BH712" i="3"/>
  <c r="BI712" i="3" s="1"/>
  <c r="BH721" i="3"/>
  <c r="BI721" i="3" s="1"/>
  <c r="BH703" i="3"/>
  <c r="BH715" i="3"/>
  <c r="BI715" i="3" s="1"/>
  <c r="BH706" i="3"/>
  <c r="BI706" i="3" s="1"/>
  <c r="BH717" i="3"/>
  <c r="BI717" i="3" s="1"/>
  <c r="BH707" i="3"/>
  <c r="BI707" i="3" s="1"/>
  <c r="G7" i="7"/>
  <c r="BH711" i="3"/>
  <c r="BI711" i="3" s="1"/>
  <c r="BH709" i="3"/>
  <c r="BI709" i="3" s="1"/>
  <c r="O7" i="7"/>
  <c r="BH727" i="3"/>
  <c r="BI727" i="3" s="1"/>
  <c r="BH710" i="3"/>
  <c r="BI710" i="3" s="1"/>
  <c r="BH725" i="3"/>
  <c r="BI725" i="3" s="1"/>
  <c r="BH718" i="3"/>
  <c r="BI718" i="3" s="1"/>
  <c r="EC662" i="3"/>
  <c r="EC659" i="3"/>
  <c r="EC660" i="3"/>
  <c r="EC645" i="3"/>
  <c r="EC644" i="3"/>
  <c r="EC643" i="3"/>
  <c r="DX651" i="3"/>
  <c r="E13" i="21"/>
  <c r="I13" i="21" s="1"/>
  <c r="EH655" i="3"/>
  <c r="DX642" i="3"/>
  <c r="BX663" i="3"/>
  <c r="AB971" i="3" s="1"/>
  <c r="AJ971" i="3" s="1"/>
  <c r="EH641" i="3"/>
  <c r="EH648" i="3"/>
  <c r="EH644" i="3"/>
  <c r="EH639" i="3"/>
  <c r="EH650" i="3"/>
  <c r="DX649" i="3"/>
  <c r="EH646" i="3"/>
  <c r="DX645" i="3"/>
  <c r="EH652" i="3"/>
  <c r="EH649" i="3"/>
  <c r="EH643" i="3"/>
  <c r="W7" i="7"/>
  <c r="DX646" i="3"/>
  <c r="DX650" i="3"/>
  <c r="DX640" i="3"/>
  <c r="EC651" i="3"/>
  <c r="EC649" i="3"/>
  <c r="DX648" i="3"/>
  <c r="DX657" i="3"/>
  <c r="EH658" i="3"/>
  <c r="EC647" i="3"/>
  <c r="DX655" i="3"/>
  <c r="AG1028" i="3"/>
  <c r="DX643" i="3"/>
  <c r="DX641" i="3"/>
  <c r="U7" i="7"/>
  <c r="EH654" i="3"/>
  <c r="EH640" i="3"/>
  <c r="EH660" i="3"/>
  <c r="Y7" i="7"/>
  <c r="BH685" i="3"/>
  <c r="BI685" i="3" s="1"/>
  <c r="EH662" i="3"/>
  <c r="EH653" i="3"/>
  <c r="EH642" i="3"/>
  <c r="DX662" i="3"/>
  <c r="EH638" i="3"/>
  <c r="CB637" i="3"/>
  <c r="DX647" i="3"/>
  <c r="DX659" i="3"/>
  <c r="DX654" i="3"/>
  <c r="BN663" i="3"/>
  <c r="AB969" i="3" s="1"/>
  <c r="AJ969" i="3" s="1"/>
  <c r="DX660" i="3"/>
  <c r="DX656" i="3"/>
  <c r="DX653" i="3"/>
  <c r="DX658" i="3"/>
  <c r="EH659" i="3"/>
  <c r="EH657" i="3"/>
  <c r="EH656" i="3"/>
  <c r="EH651" i="3"/>
  <c r="DX652" i="3"/>
  <c r="DX644" i="3"/>
  <c r="BR637" i="3"/>
  <c r="DX661" i="3"/>
  <c r="EH661" i="3"/>
  <c r="EH647" i="3"/>
  <c r="DX639" i="3"/>
  <c r="EC640" i="3"/>
  <c r="EC654" i="3"/>
  <c r="EC646" i="3"/>
  <c r="CM636" i="3"/>
  <c r="EM638" i="3"/>
  <c r="EC655" i="3"/>
  <c r="EC650" i="3"/>
  <c r="E12" i="21"/>
  <c r="EC661" i="3"/>
  <c r="AW107" i="20"/>
  <c r="EC656" i="3"/>
  <c r="BW637" i="3"/>
  <c r="EC638" i="3"/>
  <c r="EC653" i="3"/>
  <c r="EW639" i="3"/>
  <c r="EC642" i="3"/>
  <c r="EC648" i="3"/>
  <c r="EC641" i="3"/>
  <c r="EC639" i="3"/>
  <c r="BS663" i="3"/>
  <c r="AB970" i="3" s="1"/>
  <c r="AJ970" i="3" s="1"/>
  <c r="EC657" i="3"/>
  <c r="EC658" i="3"/>
  <c r="I12" i="21"/>
  <c r="EM639" i="3"/>
  <c r="BH676" i="3"/>
  <c r="BI676" i="3" s="1"/>
  <c r="G13" i="7"/>
  <c r="I12" i="7"/>
  <c r="BH684" i="3"/>
  <c r="BI684" i="3" s="1"/>
  <c r="E11" i="21"/>
  <c r="I11" i="21" s="1"/>
  <c r="DR660" i="3"/>
  <c r="AW106" i="20"/>
  <c r="EM651" i="3"/>
  <c r="EM642" i="3"/>
  <c r="EM658" i="3"/>
  <c r="EM641" i="3"/>
  <c r="EM654" i="3"/>
  <c r="EM661" i="3"/>
  <c r="EM645" i="3"/>
  <c r="CC663" i="3"/>
  <c r="AB972" i="3" s="1"/>
  <c r="AJ972" i="3" s="1"/>
  <c r="E14" i="21"/>
  <c r="EM655" i="3"/>
  <c r="EM650" i="3"/>
  <c r="EM648" i="3"/>
  <c r="EM646" i="3"/>
  <c r="EM660" i="3"/>
  <c r="EM659" i="3"/>
  <c r="EM640" i="3"/>
  <c r="CG637" i="3"/>
  <c r="EM653" i="3"/>
  <c r="EM649" i="3"/>
  <c r="EM656" i="3"/>
  <c r="EM657" i="3"/>
  <c r="EM647" i="3"/>
  <c r="EM662" i="3"/>
  <c r="EM644" i="3"/>
  <c r="EM643" i="3"/>
  <c r="EW647" i="3"/>
  <c r="EW642" i="3"/>
  <c r="EW651" i="3"/>
  <c r="EW641" i="3"/>
  <c r="EW661" i="3"/>
  <c r="EW656" i="3"/>
  <c r="EW650" i="3"/>
  <c r="EW662" i="3"/>
  <c r="EW640" i="3"/>
  <c r="EW643" i="3"/>
  <c r="EW652" i="3"/>
  <c r="EW657" i="3"/>
  <c r="EW653" i="3"/>
  <c r="EW645" i="3"/>
  <c r="EW649" i="3"/>
  <c r="EW659" i="3"/>
  <c r="EW638" i="3"/>
  <c r="CM663" i="3"/>
  <c r="CQ637" i="3"/>
  <c r="EW655" i="3"/>
  <c r="EW654" i="3"/>
  <c r="EW648" i="3"/>
  <c r="EW660" i="3"/>
  <c r="EW646" i="3"/>
  <c r="BH674" i="3"/>
  <c r="BI674" i="3" s="1"/>
  <c r="EW658" i="3"/>
  <c r="BH692" i="3"/>
  <c r="BI692" i="3" s="1"/>
  <c r="AW108" i="20"/>
  <c r="AW109" i="20"/>
  <c r="ER635" i="3"/>
  <c r="ER638" i="3"/>
  <c r="I1027" i="3"/>
  <c r="BA989" i="3" s="1"/>
  <c r="AJ1024" i="3" s="1"/>
  <c r="AP767" i="20" s="1"/>
  <c r="I1031" i="3"/>
  <c r="BA990" i="3" s="1"/>
  <c r="AJ1028" i="3" s="1"/>
  <c r="AP768" i="20" s="1"/>
  <c r="BH690" i="3"/>
  <c r="BI690" i="3" s="1"/>
  <c r="AE7" i="7"/>
  <c r="AA7" i="7"/>
  <c r="ER656" i="3"/>
  <c r="ER647" i="3"/>
  <c r="ER650" i="3"/>
  <c r="ER654" i="3"/>
  <c r="ER643" i="3"/>
  <c r="ER655" i="3"/>
  <c r="CH663" i="3"/>
  <c r="ER644" i="3"/>
  <c r="ER653" i="3"/>
  <c r="ER660" i="3"/>
  <c r="ER649" i="3"/>
  <c r="ER642" i="3"/>
  <c r="ER661" i="3"/>
  <c r="ER641" i="3"/>
  <c r="E15" i="21"/>
  <c r="ER662" i="3"/>
  <c r="ER648" i="3"/>
  <c r="ER646" i="3"/>
  <c r="ER645" i="3"/>
  <c r="ER658" i="3"/>
  <c r="ER639" i="3"/>
  <c r="CL637" i="3"/>
  <c r="ER652" i="3"/>
  <c r="ER651" i="3"/>
  <c r="BH681" i="3"/>
  <c r="BI681" i="3" s="1"/>
  <c r="BH680" i="3"/>
  <c r="BI680" i="3" s="1"/>
  <c r="BH695" i="3"/>
  <c r="BI695" i="3" s="1"/>
  <c r="BH691" i="3"/>
  <c r="BI691" i="3" s="1"/>
  <c r="BH682" i="3"/>
  <c r="BI682" i="3" s="1"/>
  <c r="BH675" i="3"/>
  <c r="BI675" i="3" s="1"/>
  <c r="BH686" i="3"/>
  <c r="BI686" i="3" s="1"/>
  <c r="BH688" i="3"/>
  <c r="BI688" i="3" s="1"/>
  <c r="BH687" i="3"/>
  <c r="BI687" i="3" s="1"/>
  <c r="BH694" i="3"/>
  <c r="BI694" i="3" s="1"/>
  <c r="BH689" i="3"/>
  <c r="BI689" i="3" s="1"/>
  <c r="BH671" i="3"/>
  <c r="BH673" i="3"/>
  <c r="BI673" i="3" s="1"/>
  <c r="BH678" i="3"/>
  <c r="BI678" i="3" s="1"/>
  <c r="BH679" i="3"/>
  <c r="BI679" i="3" s="1"/>
  <c r="BH683" i="3"/>
  <c r="BI683" i="3" s="1"/>
  <c r="BH672" i="3"/>
  <c r="BI672" i="3" s="1"/>
  <c r="ER659" i="3"/>
  <c r="BH677" i="3"/>
  <c r="BI677" i="3" s="1"/>
  <c r="EW644" i="3"/>
  <c r="AW104" i="20"/>
  <c r="BI703" i="3"/>
  <c r="CS660" i="3"/>
  <c r="ER657" i="3"/>
  <c r="J29" i="25"/>
  <c r="AT19" i="25" s="1"/>
  <c r="I25" i="7"/>
  <c r="I10" i="7" s="1"/>
  <c r="K18" i="7"/>
  <c r="G38" i="7"/>
  <c r="AC7" i="7" l="1"/>
  <c r="S7" i="7"/>
  <c r="S9" i="7"/>
  <c r="U8" i="7"/>
  <c r="I38" i="7"/>
  <c r="I11" i="7"/>
  <c r="C76" i="11"/>
  <c r="B75" i="13"/>
  <c r="B75" i="4"/>
  <c r="E75" i="4" s="1"/>
  <c r="R75" i="4" s="1"/>
  <c r="B76" i="11"/>
  <c r="B77" i="13"/>
  <c r="B77" i="4"/>
  <c r="B76" i="13"/>
  <c r="B76" i="4"/>
  <c r="E76" i="4" s="1"/>
  <c r="R76" i="4" s="1"/>
  <c r="B77" i="11"/>
  <c r="C77" i="11"/>
  <c r="B97" i="4"/>
  <c r="C105" i="4"/>
  <c r="AC454" i="3" s="1"/>
  <c r="S105" i="4"/>
  <c r="E97" i="13"/>
  <c r="E14" i="7"/>
  <c r="E40" i="7" s="1"/>
  <c r="E48" i="7" s="1"/>
  <c r="Z816" i="3"/>
  <c r="G4" i="7"/>
  <c r="I4" i="7" s="1"/>
  <c r="BI728" i="3"/>
  <c r="AM753" i="3" s="1"/>
  <c r="BH728" i="3"/>
  <c r="AW110" i="20"/>
  <c r="EC663" i="3"/>
  <c r="J118" i="20" s="1"/>
  <c r="J121" i="20" s="1"/>
  <c r="J124" i="20" s="1"/>
  <c r="EH663" i="3"/>
  <c r="O118" i="20" s="1"/>
  <c r="O121" i="20" s="1"/>
  <c r="O124" i="20" s="1"/>
  <c r="DX663" i="3"/>
  <c r="E118" i="20" s="1"/>
  <c r="E121" i="20" s="1"/>
  <c r="E124" i="20" s="1"/>
  <c r="CS637" i="3"/>
  <c r="O756" i="3" s="1"/>
  <c r="AT21" i="25"/>
  <c r="EM663" i="3"/>
  <c r="T118" i="20" s="1"/>
  <c r="T121" i="20" s="1"/>
  <c r="T124" i="20" s="1"/>
  <c r="AT24" i="25"/>
  <c r="AB973" i="3"/>
  <c r="AJ973" i="3" s="1"/>
  <c r="AJ975" i="3" s="1"/>
  <c r="EW663" i="3"/>
  <c r="AD118" i="20" s="1"/>
  <c r="AD121" i="20" s="1"/>
  <c r="AD124" i="20" s="1"/>
  <c r="ER663" i="3"/>
  <c r="Y118" i="20" s="1"/>
  <c r="Y121" i="20" s="1"/>
  <c r="Y124" i="20" s="1"/>
  <c r="BI671" i="3"/>
  <c r="BI696" i="3" s="1"/>
  <c r="AH753" i="3" s="1"/>
  <c r="BH696" i="3"/>
  <c r="E16" i="21"/>
  <c r="I15" i="21" s="1"/>
  <c r="I13" i="7"/>
  <c r="K12" i="7"/>
  <c r="AT27" i="25"/>
  <c r="M18" i="7"/>
  <c r="K25" i="7"/>
  <c r="K10" i="7" s="1"/>
  <c r="AU45" i="25"/>
  <c r="AU39" i="25"/>
  <c r="AU41" i="25"/>
  <c r="AU47" i="25"/>
  <c r="AU42" i="25"/>
  <c r="AU38" i="25"/>
  <c r="AU36" i="25"/>
  <c r="AU40" i="25"/>
  <c r="AU44" i="25"/>
  <c r="AU46" i="25"/>
  <c r="AT29" i="25"/>
  <c r="AU43" i="25"/>
  <c r="AU37" i="25"/>
  <c r="AT28" i="25"/>
  <c r="AT26" i="25"/>
  <c r="AT22" i="25"/>
  <c r="AT23" i="25"/>
  <c r="AT25" i="25"/>
  <c r="AT20" i="25"/>
  <c r="C78" i="11" l="1"/>
  <c r="D76" i="11"/>
  <c r="U9" i="7"/>
  <c r="W8" i="7"/>
  <c r="E58" i="7"/>
  <c r="E61" i="7" s="1"/>
  <c r="E63" i="7" s="1"/>
  <c r="K38" i="7"/>
  <c r="K11" i="7"/>
  <c r="AG252" i="20"/>
  <c r="B78" i="11"/>
  <c r="B98" i="11" s="1"/>
  <c r="B106" i="11" s="1"/>
  <c r="R77" i="4"/>
  <c r="R97" i="4" s="1"/>
  <c r="R105" i="4" s="1"/>
  <c r="E77" i="4"/>
  <c r="E97" i="4" s="1"/>
  <c r="E105" i="4" s="1"/>
  <c r="B105" i="4"/>
  <c r="N154" i="25" s="1"/>
  <c r="B105" i="13"/>
  <c r="C98" i="11"/>
  <c r="D77" i="11"/>
  <c r="S107" i="4"/>
  <c r="E105" i="13"/>
  <c r="E50" i="7"/>
  <c r="E52" i="7"/>
  <c r="E51" i="7"/>
  <c r="I5" i="7"/>
  <c r="I14" i="7" s="1"/>
  <c r="I40" i="7" s="1"/>
  <c r="K4" i="7"/>
  <c r="G5" i="7"/>
  <c r="G14" i="7" s="1"/>
  <c r="G40" i="7" s="1"/>
  <c r="G52" i="7" s="1"/>
  <c r="P420" i="3"/>
  <c r="CS663" i="3"/>
  <c r="U588" i="20" s="1"/>
  <c r="AB974" i="3"/>
  <c r="AJ977" i="3"/>
  <c r="AJ1008" i="3"/>
  <c r="AJ1015" i="3"/>
  <c r="E126" i="20"/>
  <c r="E127" i="20" s="1"/>
  <c r="AK131" i="20" s="1"/>
  <c r="T787" i="20" s="1"/>
  <c r="AF787" i="20" s="1"/>
  <c r="B1039" i="3"/>
  <c r="AP765" i="20"/>
  <c r="AP769" i="20" s="1"/>
  <c r="E91" i="20"/>
  <c r="E94" i="20" s="1"/>
  <c r="E81" i="20"/>
  <c r="E82" i="20" s="1"/>
  <c r="E83" i="20" s="1"/>
  <c r="AP83" i="20" s="1"/>
  <c r="AK97" i="20" s="1"/>
  <c r="T786" i="20" s="1"/>
  <c r="AF786" i="20" s="1"/>
  <c r="K13" i="7"/>
  <c r="M12" i="7"/>
  <c r="I14" i="21"/>
  <c r="I16" i="21" s="1"/>
  <c r="M25" i="7"/>
  <c r="M10" i="7" s="1"/>
  <c r="O18" i="7"/>
  <c r="Y8" i="7" l="1"/>
  <c r="W9" i="7"/>
  <c r="E69" i="7"/>
  <c r="E73" i="7" s="1"/>
  <c r="E65" i="7"/>
  <c r="AC453" i="3"/>
  <c r="M38" i="7"/>
  <c r="M11" i="7"/>
  <c r="D78" i="11"/>
  <c r="AB249" i="20"/>
  <c r="AG251" i="20" s="1"/>
  <c r="AG253" i="20" s="1"/>
  <c r="AK256" i="20" s="1"/>
  <c r="T792" i="20" s="1"/>
  <c r="AF792" i="20" s="1"/>
  <c r="AB47" i="15"/>
  <c r="AB49" i="15" s="1"/>
  <c r="D98" i="11"/>
  <c r="C106" i="11"/>
  <c r="D106" i="11" s="1"/>
  <c r="E75" i="7"/>
  <c r="E107" i="13"/>
  <c r="AF766" i="20"/>
  <c r="AC455" i="3"/>
  <c r="N165" i="25"/>
  <c r="N155" i="25"/>
  <c r="I48" i="7"/>
  <c r="I52" i="7"/>
  <c r="G48" i="7"/>
  <c r="G58" i="7" s="1"/>
  <c r="G61" i="7" s="1"/>
  <c r="M4" i="7"/>
  <c r="K5" i="7"/>
  <c r="K14" i="7" s="1"/>
  <c r="K40" i="7" s="1"/>
  <c r="AJ1032" i="3"/>
  <c r="T24" i="15" s="1"/>
  <c r="AZ849" i="3"/>
  <c r="AZ846" i="3"/>
  <c r="O12" i="7"/>
  <c r="M13" i="7"/>
  <c r="O25" i="7"/>
  <c r="O10" i="7" s="1"/>
  <c r="Q18" i="7"/>
  <c r="AA8" i="7" l="1"/>
  <c r="Y9" i="7"/>
  <c r="I50" i="7"/>
  <c r="I58" i="7"/>
  <c r="I61" i="7" s="1"/>
  <c r="I63" i="7" s="1"/>
  <c r="I65" i="7" s="1"/>
  <c r="O38" i="7"/>
  <c r="O11" i="7"/>
  <c r="T11" i="15"/>
  <c r="T23" i="15" s="1"/>
  <c r="Y11" i="15"/>
  <c r="Y23" i="15" s="1"/>
  <c r="Y26" i="15" s="1"/>
  <c r="Y28" i="15" s="1"/>
  <c r="K48" i="7"/>
  <c r="K52" i="7"/>
  <c r="I51" i="7"/>
  <c r="G51" i="7"/>
  <c r="G50" i="7"/>
  <c r="M5" i="7"/>
  <c r="M14" i="7" s="1"/>
  <c r="M40" i="7" s="1"/>
  <c r="M52" i="7" s="1"/>
  <c r="O4" i="7"/>
  <c r="G63" i="7"/>
  <c r="G65" i="7" s="1"/>
  <c r="AP772" i="20"/>
  <c r="AP771" i="20" s="1"/>
  <c r="AP774" i="20" s="1"/>
  <c r="AF767" i="20" s="1"/>
  <c r="AF768" i="20" s="1"/>
  <c r="AK774" i="20" s="1"/>
  <c r="T799" i="20" s="1"/>
  <c r="AF799" i="20" s="1"/>
  <c r="AF801" i="20" s="1"/>
  <c r="AZ854" i="3"/>
  <c r="O13" i="7"/>
  <c r="Q12" i="7"/>
  <c r="S18" i="7"/>
  <c r="Q25" i="7"/>
  <c r="Q10" i="7" s="1"/>
  <c r="AC8" i="7" l="1"/>
  <c r="AA9" i="7"/>
  <c r="K50" i="7"/>
  <c r="K58" i="7"/>
  <c r="K61" i="7" s="1"/>
  <c r="K63" i="7" s="1"/>
  <c r="K65" i="7" s="1"/>
  <c r="Q38" i="7"/>
  <c r="Q11" i="7"/>
  <c r="AD38" i="15"/>
  <c r="AD40" i="15" s="1"/>
  <c r="T26" i="15"/>
  <c r="T28" i="15" s="1"/>
  <c r="Y64" i="15"/>
  <c r="Y68" i="15" s="1"/>
  <c r="I69" i="7"/>
  <c r="I73" i="7" s="1"/>
  <c r="I75" i="7" s="1"/>
  <c r="O5" i="7"/>
  <c r="O14" i="7" s="1"/>
  <c r="O40" i="7" s="1"/>
  <c r="Q4" i="7"/>
  <c r="G69" i="7"/>
  <c r="K51" i="7"/>
  <c r="M48" i="7"/>
  <c r="S12" i="7"/>
  <c r="Q13" i="7"/>
  <c r="U18" i="7"/>
  <c r="S25" i="7"/>
  <c r="S10" i="7" s="1"/>
  <c r="AC9" i="7" l="1"/>
  <c r="AE8" i="7"/>
  <c r="M51" i="7"/>
  <c r="M58" i="7"/>
  <c r="M61" i="7" s="1"/>
  <c r="M63" i="7" s="1"/>
  <c r="S38" i="7"/>
  <c r="S11" i="7"/>
  <c r="K69" i="7"/>
  <c r="K73" i="7" s="1"/>
  <c r="K75" i="7" s="1"/>
  <c r="G73" i="7"/>
  <c r="G75" i="7" s="1"/>
  <c r="T29" i="15"/>
  <c r="Y38" i="15"/>
  <c r="Y40" i="15" s="1"/>
  <c r="Y41" i="15" s="1"/>
  <c r="O52" i="7"/>
  <c r="O48" i="7"/>
  <c r="M50" i="7"/>
  <c r="S4" i="7"/>
  <c r="Q5" i="7"/>
  <c r="Q14" i="7" s="1"/>
  <c r="Q40" i="7" s="1"/>
  <c r="S13" i="7"/>
  <c r="U12" i="7"/>
  <c r="W18" i="7"/>
  <c r="U25" i="7"/>
  <c r="U10" i="7" s="1"/>
  <c r="AB50" i="15" l="1"/>
  <c r="AB54" i="15" s="1"/>
  <c r="AB55" i="15" s="1"/>
  <c r="AB56" i="15" s="1"/>
  <c r="AE9" i="7"/>
  <c r="AG8" i="7"/>
  <c r="AG9" i="7" s="1"/>
  <c r="O58" i="7"/>
  <c r="O61" i="7" s="1"/>
  <c r="O63" i="7" s="1"/>
  <c r="U38" i="7"/>
  <c r="U11" i="7"/>
  <c r="M65" i="7"/>
  <c r="M69" i="7"/>
  <c r="M73" i="7" s="1"/>
  <c r="Q52" i="7"/>
  <c r="Q48" i="7"/>
  <c r="Q58" i="7" s="1"/>
  <c r="Q61" i="7" s="1"/>
  <c r="O51" i="7"/>
  <c r="U4" i="7"/>
  <c r="S5" i="7"/>
  <c r="S14" i="7" s="1"/>
  <c r="S40" i="7" s="1"/>
  <c r="S52" i="7" s="1"/>
  <c r="O50" i="7"/>
  <c r="W12" i="7"/>
  <c r="U13" i="7"/>
  <c r="W25" i="7"/>
  <c r="W10" i="7" s="1"/>
  <c r="Y18" i="7"/>
  <c r="M26" i="3" l="1"/>
  <c r="P203" i="3" s="1"/>
  <c r="AB57" i="15"/>
  <c r="AB59" i="15" s="1"/>
  <c r="AB76" i="15" s="1"/>
  <c r="AB77" i="15" s="1"/>
  <c r="E3" i="21" s="1"/>
  <c r="E7" i="21" s="1"/>
  <c r="E18" i="21" s="1"/>
  <c r="O69" i="7"/>
  <c r="O65" i="7"/>
  <c r="W38" i="7"/>
  <c r="W11" i="7"/>
  <c r="M75" i="7"/>
  <c r="W4" i="7"/>
  <c r="U5" i="7"/>
  <c r="U14" i="7" s="1"/>
  <c r="U40" i="7" s="1"/>
  <c r="Q63" i="7"/>
  <c r="Q50" i="7"/>
  <c r="Q51" i="7"/>
  <c r="S48" i="7"/>
  <c r="Y12" i="7"/>
  <c r="W13" i="7"/>
  <c r="O73" i="7"/>
  <c r="Y25" i="7"/>
  <c r="Y10" i="7" s="1"/>
  <c r="AA18" i="7"/>
  <c r="AB78" i="15" l="1"/>
  <c r="AB80" i="15" s="1"/>
  <c r="J81" i="15" s="1"/>
  <c r="M27" i="3"/>
  <c r="P204" i="3" s="1"/>
  <c r="S58" i="7"/>
  <c r="S61" i="7" s="1"/>
  <c r="S63" i="7" s="1"/>
  <c r="O75" i="7"/>
  <c r="Y38" i="7"/>
  <c r="Y11" i="7"/>
  <c r="S51" i="7"/>
  <c r="U52" i="7"/>
  <c r="U48" i="7"/>
  <c r="Y4" i="7"/>
  <c r="W5" i="7"/>
  <c r="W14" i="7" s="1"/>
  <c r="W40" i="7" s="1"/>
  <c r="W52" i="7" s="1"/>
  <c r="S50" i="7"/>
  <c r="Q65" i="7"/>
  <c r="Q69" i="7"/>
  <c r="Y13" i="7"/>
  <c r="AA12" i="7"/>
  <c r="AA25" i="7"/>
  <c r="AA10" i="7" s="1"/>
  <c r="AC18" i="7"/>
  <c r="S65" i="7" l="1"/>
  <c r="S69" i="7"/>
  <c r="S73" i="7" s="1"/>
  <c r="S75" i="7" s="1"/>
  <c r="U51" i="7"/>
  <c r="U58" i="7"/>
  <c r="U61" i="7" s="1"/>
  <c r="U63" i="7" s="1"/>
  <c r="U65" i="7" s="1"/>
  <c r="AA38" i="7"/>
  <c r="AA11" i="7"/>
  <c r="U50" i="7"/>
  <c r="W48" i="7"/>
  <c r="AA4" i="7"/>
  <c r="Y5" i="7"/>
  <c r="Y14" i="7" s="1"/>
  <c r="Y40" i="7" s="1"/>
  <c r="Y48" i="7" s="1"/>
  <c r="Y58" i="7" s="1"/>
  <c r="Y61" i="7" s="1"/>
  <c r="Q73" i="7"/>
  <c r="Q75" i="7" s="1"/>
  <c r="AC12" i="7"/>
  <c r="AA13" i="7"/>
  <c r="AE18" i="7"/>
  <c r="AC25" i="7"/>
  <c r="AC10" i="7" s="1"/>
  <c r="W58" i="7" l="1"/>
  <c r="W61" i="7" s="1"/>
  <c r="W63" i="7" s="1"/>
  <c r="AC38" i="7"/>
  <c r="AC11" i="7"/>
  <c r="U69" i="7"/>
  <c r="U73" i="7" s="1"/>
  <c r="U75" i="7" s="1"/>
  <c r="Y52" i="7"/>
  <c r="W50" i="7"/>
  <c r="W51" i="7"/>
  <c r="AA5" i="7"/>
  <c r="AA14" i="7" s="1"/>
  <c r="AA40" i="7" s="1"/>
  <c r="AC4" i="7"/>
  <c r="AC13" i="7"/>
  <c r="AE12" i="7"/>
  <c r="Y50" i="7"/>
  <c r="Y63" i="7"/>
  <c r="Y51" i="7"/>
  <c r="AE25" i="7"/>
  <c r="AE10" i="7" s="1"/>
  <c r="AG18" i="7"/>
  <c r="AG25" i="7" s="1"/>
  <c r="AG10" i="7" s="1"/>
  <c r="W65" i="7" l="1"/>
  <c r="W69" i="7"/>
  <c r="AE38" i="7"/>
  <c r="AE11" i="7"/>
  <c r="AG38" i="7"/>
  <c r="AG11" i="7"/>
  <c r="AA52" i="7"/>
  <c r="AA48" i="7"/>
  <c r="AC5" i="7"/>
  <c r="AC14" i="7" s="1"/>
  <c r="AC40" i="7" s="1"/>
  <c r="AE4" i="7"/>
  <c r="W73" i="7"/>
  <c r="W75" i="7" s="1"/>
  <c r="AE13" i="7"/>
  <c r="AG12" i="7"/>
  <c r="AG13" i="7" s="1"/>
  <c r="Y69" i="7"/>
  <c r="Y65" i="7"/>
  <c r="AA51" i="7" l="1"/>
  <c r="AA58" i="7"/>
  <c r="AA61" i="7" s="1"/>
  <c r="AA63" i="7" s="1"/>
  <c r="AA65" i="7" s="1"/>
  <c r="AA50" i="7"/>
  <c r="AC48" i="7"/>
  <c r="AC58" i="7" s="1"/>
  <c r="AC61" i="7" s="1"/>
  <c r="AC52" i="7"/>
  <c r="AE5" i="7"/>
  <c r="AE14" i="7" s="1"/>
  <c r="AE40" i="7" s="1"/>
  <c r="AE52" i="7" s="1"/>
  <c r="AG4" i="7"/>
  <c r="AG5" i="7" s="1"/>
  <c r="Y73" i="7"/>
  <c r="Y75" i="7" s="1"/>
  <c r="AG14" i="7" l="1"/>
  <c r="AG40" i="7" s="1"/>
  <c r="AG48" i="7" s="1"/>
  <c r="AA69" i="7"/>
  <c r="AA73" i="7" s="1"/>
  <c r="AA75" i="7" s="1"/>
  <c r="AC51" i="7"/>
  <c r="AC63" i="7"/>
  <c r="AC50" i="7"/>
  <c r="AE48" i="7"/>
  <c r="AE58" i="7" l="1"/>
  <c r="AE61" i="7" s="1"/>
  <c r="AE63" i="7" s="1"/>
  <c r="AG58" i="7"/>
  <c r="AG61" i="7" s="1"/>
  <c r="AG63" i="7" s="1"/>
  <c r="AG52" i="7"/>
  <c r="AG50" i="7"/>
  <c r="AG51" i="7"/>
  <c r="AE50" i="7"/>
  <c r="AE51" i="7"/>
  <c r="AC69" i="7"/>
  <c r="AC65" i="7"/>
  <c r="AG65" i="7" l="1"/>
  <c r="AG69" i="7"/>
  <c r="AG73" i="7" s="1"/>
  <c r="AE65" i="7"/>
  <c r="AE69" i="7"/>
  <c r="AC73" i="7"/>
  <c r="AC75" i="7" s="1"/>
  <c r="AE73" i="7"/>
  <c r="AE75" i="7" s="1"/>
  <c r="AG7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5" authorId="0" shapeId="0" xr:uid="{00000000-0006-0000-0C00-000001000000}">
      <text>
        <r>
          <rPr>
            <sz val="9"/>
            <color rgb="FF000000"/>
            <rFont val="Tahoma"/>
            <family val="2"/>
          </rPr>
          <t>INSERT PERCENTAGE SHARE OF RESIDUAL RECEIPTS CASH FLOW</t>
        </r>
      </text>
    </comment>
    <comment ref="C68"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<sst xmlns="http://schemas.openxmlformats.org/spreadsheetml/2006/main" count="5050" uniqueCount="2669">
  <si>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</si>
  <si>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</si>
  <si>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</si>
  <si>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</si>
  <si>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</si>
  <si>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</si>
  <si>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</si>
  <si>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</si>
  <si>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</si>
  <si>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</si>
  <si>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</si>
  <si>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</si>
  <si>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</si>
  <si>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</si>
  <si>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</si>
  <si>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</si>
  <si>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</si>
  <si>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</si>
  <si>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</si>
  <si>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</si>
  <si>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</si>
  <si>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</si>
  <si>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</si>
  <si>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</si>
  <si>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</si>
  <si>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</si>
  <si>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</si>
  <si>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</si>
  <si>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</si>
  <si>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</si>
  <si>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</si>
  <si>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</si>
  <si>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</si>
  <si>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</si>
  <si>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</si>
  <si>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</si>
  <si>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</si>
  <si>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</si>
  <si>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</si>
  <si>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</si>
  <si>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</si>
  <si>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</si>
  <si>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</si>
  <si>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</si>
  <si>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</si>
  <si>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</si>
  <si>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</si>
  <si>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</si>
  <si>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</si>
  <si>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</si>
  <si>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</si>
  <si>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</si>
  <si>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</si>
  <si>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</si>
  <si>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</si>
  <si>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</si>
  <si>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</si>
  <si>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</si>
  <si>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</si>
  <si>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</si>
  <si>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</si>
  <si>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</si>
  <si>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</si>
  <si>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</si>
  <si>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</si>
  <si>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</si>
  <si>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</si>
  <si>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</si>
  <si>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</si>
  <si>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</si>
  <si>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</si>
  <si>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</si>
  <si>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</si>
  <si>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</si>
  <si>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</si>
  <si>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</si>
  <si>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</si>
  <si>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</si>
  <si>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</si>
  <si>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</si>
  <si>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</si>
  <si>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</si>
  <si>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</si>
  <si>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</si>
  <si>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</si>
  <si>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</si>
  <si>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</si>
  <si>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</si>
  <si>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</si>
  <si>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</si>
  <si>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</si>
  <si>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</si>
  <si>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</si>
  <si>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</si>
  <si>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</si>
  <si>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</si>
  <si>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</si>
  <si>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</si>
  <si>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</si>
  <si>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</si>
  <si>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</si>
  <si>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</si>
  <si>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</si>
  <si>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</si>
  <si>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</si>
  <si>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</si>
  <si>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</si>
  <si>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</si>
  <si>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</si>
  <si>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</si>
  <si>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</si>
  <si>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</si>
  <si>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</si>
  <si>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</si>
  <si>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</si>
  <si>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</si>
  <si>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</si>
  <si>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</si>
  <si>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</si>
  <si>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</si>
  <si>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</si>
  <si>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</si>
  <si>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</si>
  <si>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</si>
  <si>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</si>
  <si>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</si>
  <si>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</si>
  <si>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</si>
  <si>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</si>
  <si>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</si>
  <si>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</si>
  <si>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</si>
  <si>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</si>
  <si>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</si>
  <si>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</si>
  <si>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</si>
  <si>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</si>
  <si>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</si>
  <si>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</si>
  <si>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</si>
  <si>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</si>
  <si>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</si>
  <si>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</si>
  <si>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</si>
  <si>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</si>
  <si>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</si>
  <si>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</si>
  <si>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</si>
  <si>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</si>
  <si>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</si>
  <si>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</si>
  <si>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</si>
  <si>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</si>
  <si>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</si>
  <si>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</si>
  <si>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</si>
  <si>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</si>
  <si>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</si>
  <si>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</si>
  <si>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</si>
  <si>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</si>
  <si>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</si>
  <si>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</si>
  <si>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</si>
  <si>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</si>
  <si>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</si>
  <si>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</si>
  <si>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</si>
  <si>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</si>
  <si>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</si>
  <si>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</si>
  <si>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</si>
  <si>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</si>
  <si>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</si>
  <si>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</si>
  <si>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</si>
  <si>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</si>
  <si>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</si>
  <si>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</si>
  <si>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</si>
  <si>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</si>
  <si>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</si>
  <si>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</si>
  <si>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</si>
  <si>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</si>
  <si>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</si>
  <si>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</si>
  <si>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</si>
  <si>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</si>
  <si>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</si>
  <si>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</si>
  <si>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</si>
  <si>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</si>
  <si>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</si>
  <si>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</si>
  <si>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</si>
  <si>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</si>
  <si>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</si>
  <si>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</si>
  <si>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</si>
  <si>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</si>
  <si>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</si>
  <si>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</si>
  <si>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</si>
  <si>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</si>
  <si>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</si>
  <si>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</si>
  <si>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</si>
  <si>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</si>
  <si>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</si>
  <si>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</si>
  <si>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</si>
  <si>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</si>
  <si>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</si>
  <si>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</si>
  <si>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</si>
  <si>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</si>
  <si>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</si>
  <si>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</si>
  <si>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</si>
  <si>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</si>
  <si>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</si>
  <si>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</si>
  <si>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</si>
  <si>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</si>
  <si>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</si>
  <si>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</si>
  <si>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</si>
  <si>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</si>
  <si>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</si>
  <si>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</si>
  <si>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</si>
  <si>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</si>
  <si>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</si>
  <si>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</si>
  <si>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</si>
  <si>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</si>
  <si>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</si>
  <si>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</si>
  <si>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</si>
  <si>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</si>
  <si>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</si>
  <si>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</si>
  <si>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</si>
  <si>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</si>
  <si>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</si>
  <si>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</si>
  <si>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</si>
  <si>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</si>
  <si>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</si>
  <si>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</si>
  <si>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</si>
  <si>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</si>
  <si>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</si>
  <si>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</si>
  <si>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</si>
  <si>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</si>
  <si>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</si>
  <si>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</si>
  <si>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</si>
  <si>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</si>
  <si>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</si>
  <si>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</si>
  <si>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</si>
  <si>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</si>
  <si>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</si>
  <si>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</si>
  <si>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</si>
  <si>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</si>
  <si>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</si>
  <si>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</si>
  <si>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</si>
  <si>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</si>
  <si>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</si>
  <si>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</si>
  <si>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</si>
  <si>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</si>
  <si>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</si>
  <si>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</si>
  <si>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</si>
  <si>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</si>
  <si>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</si>
  <si>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</si>
  <si>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</si>
  <si>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</si>
  <si>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</si>
  <si>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</si>
  <si>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</si>
  <si>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</si>
  <si>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</si>
  <si>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</si>
  <si>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</si>
  <si>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</si>
  <si>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</si>
  <si>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</si>
  <si>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</si>
  <si>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</si>
  <si>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</si>
  <si>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</si>
  <si>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</si>
  <si>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</si>
  <si>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</si>
  <si>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</si>
  <si>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</si>
  <si>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</si>
  <si>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</si>
  <si>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</si>
  <si>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</si>
  <si>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</si>
  <si>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</si>
  <si>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</si>
  <si>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</si>
  <si>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</si>
  <si>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</si>
  <si>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</si>
  <si>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</si>
  <si>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</si>
  <si>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</si>
  <si>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</si>
  <si>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</si>
  <si>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</si>
  <si>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</si>
  <si>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</si>
  <si>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</si>
  <si>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</si>
  <si>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</si>
  <si>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</si>
  <si>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</si>
  <si>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</si>
  <si>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</si>
  <si>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</si>
  <si>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</si>
  <si>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</si>
  <si>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</si>
  <si>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</si>
  <si>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</si>
  <si>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</si>
  <si>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</si>
  <si>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</si>
  <si>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</si>
  <si>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</si>
  <si>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</si>
  <si>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</si>
  <si>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</si>
  <si>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</si>
  <si>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</si>
  <si>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</si>
  <si>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</si>
  <si>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</si>
  <si>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</si>
  <si>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</si>
  <si>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</si>
  <si>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</si>
  <si>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</si>
  <si>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</si>
  <si>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</si>
  <si>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</si>
  <si>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</si>
  <si>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</si>
  <si>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</si>
  <si>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</si>
  <si>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</si>
  <si>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</si>
  <si>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</si>
  <si>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</si>
  <si>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</si>
  <si>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</si>
  <si>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</si>
  <si>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</si>
  <si>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</si>
  <si>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</si>
  <si>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</si>
  <si>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</si>
  <si>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</si>
  <si>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</si>
  <si>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</si>
  <si>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</si>
  <si>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</si>
  <si>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</si>
  <si>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</si>
  <si>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</si>
  <si>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</si>
  <si>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</si>
  <si>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</si>
  <si>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</si>
  <si>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</si>
  <si>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</si>
  <si>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</si>
  <si>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</si>
  <si>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</si>
  <si>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</si>
  <si>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</si>
  <si>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</si>
  <si>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</si>
  <si>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</si>
  <si>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</si>
  <si>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</si>
  <si>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</si>
  <si>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</si>
  <si>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</si>
  <si>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</si>
  <si>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</si>
  <si>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</si>
  <si>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</si>
  <si>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</si>
  <si>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</si>
  <si>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</si>
  <si>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</si>
  <si>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</si>
  <si>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</si>
  <si>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</si>
  <si>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</si>
  <si>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</si>
  <si>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</si>
  <si>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</si>
  <si>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</si>
  <si>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</si>
  <si>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</si>
  <si>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</si>
  <si>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</si>
  <si>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</si>
  <si>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</si>
  <si>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</si>
  <si>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</si>
  <si>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</si>
  <si>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</si>
  <si>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</si>
  <si>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</si>
  <si>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</si>
  <si>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</si>
  <si>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</si>
  <si>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</si>
  <si>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</si>
  <si>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</si>
  <si>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</si>
  <si>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</si>
  <si>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</si>
  <si>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</si>
  <si>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</si>
  <si>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</si>
  <si>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</si>
  <si>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</si>
  <si>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</si>
  <si>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</si>
  <si>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</si>
  <si>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</si>
  <si>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</si>
  <si>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</si>
  <si>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</si>
  <si>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</si>
  <si>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</si>
  <si>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</si>
  <si>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</si>
  <si>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</si>
  <si>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</si>
  <si>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</si>
  <si>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</si>
  <si>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</si>
  <si>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</si>
  <si>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</si>
  <si>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</si>
  <si>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</si>
  <si>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</si>
  <si>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</si>
  <si>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</si>
  <si>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</si>
  <si>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</si>
  <si>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</si>
  <si>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</si>
  <si>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</si>
  <si>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</si>
  <si>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</si>
  <si>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</si>
  <si>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</si>
  <si>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</si>
  <si>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</si>
  <si>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</si>
  <si>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</si>
  <si>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</si>
  <si>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</si>
  <si>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</si>
  <si>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</si>
  <si>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</si>
  <si>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</si>
  <si>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</si>
  <si>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</si>
  <si>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</si>
  <si>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</si>
  <si>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</si>
  <si>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</si>
  <si>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</si>
  <si>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</si>
  <si>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</si>
  <si>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</si>
  <si>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</si>
  <si>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</si>
  <si>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</si>
  <si>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</si>
  <si>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</si>
  <si>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</si>
  <si>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</si>
  <si>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</si>
  <si>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</si>
  <si>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</si>
  <si>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</si>
  <si>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</si>
  <si>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</si>
  <si>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</si>
  <si>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</si>
  <si>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</si>
  <si>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</si>
  <si>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</si>
  <si>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</si>
  <si>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</si>
  <si>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</si>
  <si>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</si>
  <si>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</si>
  <si>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</si>
  <si>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</si>
  <si>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</si>
  <si>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</si>
  <si>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</si>
  <si>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</si>
  <si>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</si>
  <si>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</si>
  <si>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</si>
  <si>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</si>
  <si>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</si>
  <si>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</si>
  <si>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</si>
  <si>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</si>
  <si>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</si>
  <si>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</si>
  <si>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</si>
  <si>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</si>
  <si>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</si>
  <si>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</si>
  <si>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</si>
  <si>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</si>
  <si>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</si>
  <si>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</si>
  <si>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</si>
  <si>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</si>
  <si>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</si>
  <si>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</si>
  <si>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</si>
  <si>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</si>
  <si>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</si>
  <si>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</si>
  <si>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</si>
  <si>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</si>
  <si>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</si>
  <si>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</si>
  <si>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</si>
  <si>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</si>
  <si>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</si>
  <si>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</si>
  <si>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</si>
  <si>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</si>
  <si>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</si>
  <si>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</si>
  <si>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</si>
  <si>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</si>
  <si>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</si>
  <si>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</si>
  <si>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</si>
  <si>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</si>
  <si>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</si>
  <si>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</si>
  <si>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</si>
  <si>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</si>
  <si>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</si>
  <si>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</si>
  <si>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</si>
  <si>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</si>
  <si>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</si>
  <si>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</si>
  <si>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</si>
  <si>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</si>
  <si>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</si>
  <si>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</si>
  <si>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</si>
  <si>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</si>
  <si>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</si>
  <si>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</si>
  <si>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</si>
  <si>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</si>
  <si>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</si>
  <si>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</si>
  <si>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</si>
  <si>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</si>
  <si>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</si>
  <si>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</si>
  <si>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</si>
  <si>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</si>
  <si>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</si>
  <si>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</si>
  <si>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</si>
  <si>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</si>
  <si>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</si>
  <si>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</si>
  <si>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</si>
  <si>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</si>
  <si>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</si>
  <si>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</si>
  <si>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</si>
  <si>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</si>
  <si>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</si>
  <si>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</si>
  <si>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</si>
  <si>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</si>
  <si>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</si>
  <si>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</si>
  <si>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</si>
  <si>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</si>
  <si>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</si>
  <si>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</si>
  <si>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</si>
  <si>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</si>
  <si>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</si>
  <si>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</si>
  <si>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</si>
  <si>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</si>
  <si>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</si>
  <si>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</si>
  <si>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</si>
  <si>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</si>
  <si>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</si>
  <si>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</si>
  <si>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</si>
  <si>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</si>
  <si>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</si>
  <si>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</si>
  <si>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</si>
  <si>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</si>
  <si>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</si>
  <si>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</si>
  <si>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</si>
  <si>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</si>
  <si>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</si>
  <si>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</si>
  <si>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</si>
  <si>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</si>
  <si>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</si>
  <si>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</si>
  <si>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</si>
  <si>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</si>
  <si>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</si>
  <si>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</si>
  <si>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</si>
  <si>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</si>
  <si>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</si>
  <si>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</si>
  <si>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</si>
  <si>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</si>
  <si>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</si>
  <si>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</si>
  <si>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</si>
  <si>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</si>
  <si>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</si>
  <si>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</si>
  <si>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</si>
  <si>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</si>
  <si>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</si>
  <si>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</si>
  <si>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</si>
  <si>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</si>
  <si>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</si>
  <si>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</si>
  <si>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</si>
  <si>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</si>
  <si>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</si>
  <si>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</si>
  <si>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</si>
  <si>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</si>
  <si>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</si>
  <si>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</si>
  <si>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</si>
  <si>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</si>
  <si>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</si>
  <si>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</si>
  <si>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</si>
  <si>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</si>
  <si>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</si>
  <si>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</si>
  <si>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</si>
  <si>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</si>
  <si>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</si>
  <si>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</si>
  <si>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</si>
  <si>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</si>
  <si>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</si>
  <si>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</si>
  <si>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</si>
  <si>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</si>
  <si>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</si>
  <si>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</si>
  <si>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</si>
  <si>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</si>
  <si>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</si>
  <si>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</si>
  <si>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</si>
  <si>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</si>
  <si>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</si>
  <si>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</si>
  <si>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</si>
  <si>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</si>
  <si>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</si>
  <si>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</si>
  <si>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</si>
  <si>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</si>
  <si>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</si>
  <si>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</si>
  <si>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</si>
  <si>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</si>
  <si>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</si>
  <si>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</si>
  <si>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</si>
  <si>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</si>
  <si>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</si>
  <si>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</si>
  <si>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</si>
  <si>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</si>
  <si>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</si>
  <si>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</si>
  <si>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</si>
  <si>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</si>
  <si>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</si>
  <si>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</si>
  <si>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</si>
  <si>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</si>
  <si>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</si>
  <si>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</si>
  <si>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</si>
  <si>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</si>
  <si>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</si>
  <si>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</si>
  <si>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</si>
  <si>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</si>
  <si>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</si>
  <si>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</si>
  <si>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</si>
  <si>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</si>
  <si>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</si>
  <si>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</si>
  <si>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</si>
  <si>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</si>
  <si>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</si>
  <si>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</si>
  <si>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</si>
  <si>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</si>
  <si>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</si>
  <si>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</si>
  <si>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</si>
  <si>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</si>
  <si>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</si>
  <si>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</si>
  <si>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</si>
  <si>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</si>
  <si>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</si>
  <si>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</si>
  <si>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</si>
  <si>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</si>
  <si>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</si>
  <si>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</si>
  <si>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</si>
  <si>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</si>
  <si>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</si>
  <si>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</si>
  <si>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</si>
  <si>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</si>
  <si>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</si>
  <si>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</si>
  <si>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</si>
  <si>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</si>
  <si>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</si>
  <si>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</si>
  <si>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</si>
  <si>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</si>
  <si>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</si>
  <si>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</si>
  <si>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</si>
  <si>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</si>
  <si>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</si>
  <si>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</si>
  <si>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</si>
  <si>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</si>
  <si>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</si>
  <si>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</si>
  <si>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</si>
  <si>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</si>
  <si>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</si>
  <si>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</si>
  <si>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</si>
  <si>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</si>
  <si>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</si>
  <si>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</si>
  <si>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</si>
  <si>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</si>
  <si>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</si>
  <si>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</si>
  <si>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</si>
  <si>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</si>
  <si>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</si>
  <si>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</si>
  <si>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</si>
  <si>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</si>
  <si>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</si>
  <si>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</si>
  <si>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</si>
  <si>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</si>
  <si>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</si>
  <si>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</si>
  <si>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</si>
  <si>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</si>
  <si>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</si>
  <si>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</si>
  <si>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</si>
  <si>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</si>
  <si>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</si>
  <si>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</si>
  <si>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</si>
  <si>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</si>
  <si>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</si>
  <si>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</si>
  <si>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</si>
  <si>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</si>
  <si>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</si>
  <si>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</si>
  <si>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</si>
  <si>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</si>
  <si>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</si>
  <si>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</si>
  <si>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</si>
  <si>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</si>
  <si>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</si>
  <si>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</si>
  <si>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</si>
  <si>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</si>
  <si>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</si>
  <si>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</si>
  <si>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</si>
  <si>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</si>
  <si>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</si>
  <si>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</si>
  <si>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</si>
  <si>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</si>
  <si>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</si>
  <si>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</si>
  <si>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</si>
  <si>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</si>
  <si>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</si>
  <si>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</si>
  <si>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</si>
  <si>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</si>
  <si>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</si>
  <si>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</si>
  <si>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</si>
  <si>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</si>
  <si>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</si>
  <si>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</si>
  <si>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</si>
  <si>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</si>
  <si>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</si>
  <si>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</si>
  <si>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</si>
  <si>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</si>
  <si>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</si>
  <si>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</si>
  <si>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</si>
  <si>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</si>
  <si>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</si>
  <si>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</si>
  <si>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</si>
  <si>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</si>
  <si>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</si>
  <si>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</si>
  <si>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</si>
  <si>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</si>
  <si>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</si>
  <si>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</si>
  <si>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</si>
  <si>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</si>
  <si>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</si>
  <si>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</si>
  <si>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</si>
  <si>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</si>
  <si>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</si>
  <si>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</si>
  <si>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</si>
  <si>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</si>
  <si>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</si>
  <si>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</si>
  <si>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</si>
  <si>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</si>
  <si>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</si>
  <si>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</si>
  <si>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</si>
  <si>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</si>
  <si>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</si>
  <si>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</si>
  <si>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</si>
  <si>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</si>
  <si>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</si>
  <si>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</si>
  <si>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</si>
  <si>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</si>
  <si>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</si>
  <si>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</si>
  <si>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</si>
  <si>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</si>
  <si>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</si>
  <si>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</si>
  <si>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</si>
  <si>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</si>
  <si>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</si>
  <si>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</si>
  <si>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</si>
  <si>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</si>
  <si>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</si>
  <si>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</si>
  <si>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</si>
  <si>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</si>
  <si>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</si>
  <si>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</si>
  <si>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</si>
  <si>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</si>
  <si>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</si>
  <si>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</si>
  <si>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</si>
  <si>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</si>
  <si>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</si>
  <si>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</si>
  <si>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</si>
  <si>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</si>
  <si>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</si>
  <si>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</si>
  <si>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</si>
  <si>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</si>
  <si>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</si>
  <si>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</si>
  <si>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</si>
  <si>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</si>
  <si>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</si>
  <si>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</si>
  <si>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</si>
  <si>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</si>
  <si>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</si>
  <si>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</si>
  <si>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</si>
  <si>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</si>
  <si>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</si>
  <si>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</si>
  <si>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</si>
  <si>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</si>
  <si>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</si>
  <si>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</si>
  <si>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</si>
  <si>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</si>
  <si>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</si>
  <si>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</si>
  <si>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</si>
  <si>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</si>
  <si>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</si>
  <si>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</si>
  <si>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</si>
  <si>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</si>
  <si>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</si>
  <si>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</si>
  <si>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</si>
  <si>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</si>
  <si>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</si>
  <si>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</si>
  <si>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</si>
  <si>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</si>
  <si>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</si>
  <si>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</si>
  <si>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</si>
  <si>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</si>
  <si>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</si>
  <si>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</si>
  <si>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</si>
  <si>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</si>
  <si>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</si>
  <si>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</si>
  <si>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</si>
  <si>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</si>
  <si>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</si>
  <si>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</si>
  <si>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</si>
  <si>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</si>
  <si>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</si>
  <si>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</si>
  <si>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</si>
  <si>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</si>
  <si>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</si>
  <si>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</si>
  <si>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</si>
  <si>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</si>
  <si>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</si>
  <si>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</si>
  <si>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</si>
  <si>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</si>
  <si>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</si>
  <si>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</si>
  <si>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</si>
  <si>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</si>
  <si>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</si>
  <si>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</si>
  <si>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</si>
  <si>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</si>
  <si>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</si>
  <si>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</si>
  <si>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</si>
  <si>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</si>
  <si>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</si>
  <si>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</si>
  <si>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</si>
  <si>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</si>
  <si>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</si>
  <si>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</si>
  <si>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</si>
  <si>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</si>
  <si>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</si>
  <si>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</si>
  <si>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</si>
  <si>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</si>
  <si>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</si>
  <si>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</si>
  <si>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</si>
  <si>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</si>
  <si>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</si>
  <si>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</si>
  <si>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</si>
  <si>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</si>
  <si>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</si>
  <si>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</si>
  <si>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</si>
  <si>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</si>
  <si>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</si>
  <si>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</si>
  <si>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</si>
  <si>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</si>
  <si>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</si>
  <si>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</si>
  <si>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</si>
  <si>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</si>
  <si>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</si>
  <si>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</si>
  <si>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</si>
  <si>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</si>
  <si>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</si>
  <si>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</si>
  <si>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</si>
  <si>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</si>
  <si>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</si>
  <si>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</si>
  <si>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</si>
  <si>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</si>
  <si>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</si>
  <si>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</si>
  <si>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</si>
  <si>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</si>
  <si>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</si>
  <si>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</si>
  <si>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</si>
  <si>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</si>
  <si>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</si>
  <si>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</si>
  <si>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</si>
  <si>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</si>
  <si>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</si>
  <si>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</si>
  <si>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</si>
  <si>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</si>
  <si>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</si>
  <si>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</si>
  <si>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</si>
  <si>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</si>
  <si>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</si>
  <si>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</si>
  <si>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</si>
  <si>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</si>
  <si>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</si>
  <si>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</si>
  <si>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</si>
  <si>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</si>
  <si>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</si>
  <si>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</si>
  <si>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</si>
  <si>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</si>
  <si>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</si>
  <si>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</si>
  <si>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</si>
  <si>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</si>
  <si>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</si>
  <si>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</si>
  <si>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</si>
  <si>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</si>
  <si>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</si>
  <si>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</si>
  <si>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</si>
  <si>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</si>
  <si>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</si>
  <si>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</si>
  <si>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</si>
  <si>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</si>
  <si>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</si>
  <si>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</si>
  <si>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</si>
  <si>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</si>
  <si>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</si>
  <si>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</si>
  <si>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</si>
  <si>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</si>
  <si>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</si>
  <si>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</si>
  <si>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</si>
  <si>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</si>
  <si>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</si>
  <si>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</si>
  <si>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</si>
  <si>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</si>
  <si>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</si>
  <si>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</si>
  <si>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</si>
  <si>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</si>
  <si>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</si>
  <si>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</si>
  <si>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</si>
  <si>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</si>
  <si>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</si>
  <si>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</si>
  <si>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</si>
  <si>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</si>
  <si>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</si>
  <si>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</si>
  <si>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</si>
  <si>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</si>
  <si>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</si>
  <si>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</si>
  <si>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</si>
  <si>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</si>
  <si>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</si>
  <si>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</si>
  <si>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</si>
  <si>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</si>
  <si>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</si>
  <si>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</si>
  <si>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</si>
  <si>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</si>
  <si>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</si>
  <si>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</si>
  <si>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</si>
  <si>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</si>
  <si>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</si>
  <si>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</si>
  <si>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</si>
  <si>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</si>
  <si>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</si>
  <si>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</si>
  <si>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</si>
  <si>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</si>
  <si>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</si>
  <si>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</si>
  <si>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</si>
  <si>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</si>
  <si>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</si>
  <si>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</si>
  <si>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</si>
  <si>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</si>
  <si>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</si>
  <si>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</si>
  <si>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</si>
  <si>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</si>
  <si>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</si>
  <si>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</si>
  <si>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</si>
  <si>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</si>
  <si>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</si>
  <si>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</si>
  <si>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</si>
  <si>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</si>
  <si>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</si>
  <si>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</si>
  <si>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</si>
  <si>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</si>
  <si>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</si>
  <si>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</si>
  <si>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</si>
  <si>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</si>
  <si>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</si>
  <si>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</si>
  <si>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</si>
  <si>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</si>
  <si>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</si>
  <si>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</si>
  <si>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</si>
  <si>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</si>
  <si>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</si>
  <si>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</si>
  <si>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</si>
  <si>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</si>
  <si>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</si>
  <si>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</si>
  <si>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</si>
  <si>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</si>
  <si>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</si>
  <si>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</si>
  <si>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</si>
  <si>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</si>
  <si>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</si>
  <si>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</si>
  <si>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</si>
  <si>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</si>
  <si>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</si>
  <si>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</si>
  <si>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</si>
  <si>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</si>
  <si>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</si>
  <si>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</si>
  <si>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</si>
  <si>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</si>
  <si>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</si>
  <si>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</si>
  <si>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</si>
  <si>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</si>
  <si>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</si>
  <si>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</si>
  <si>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</si>
  <si>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</si>
  <si>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</si>
  <si>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</si>
  <si>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</si>
  <si>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</si>
  <si>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</si>
  <si>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</si>
  <si>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</si>
  <si>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</si>
  <si>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</si>
  <si>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</si>
  <si>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</si>
  <si>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</si>
  <si>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</si>
  <si>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</si>
  <si>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</si>
  <si>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</si>
  <si>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</si>
  <si>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</si>
  <si>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</si>
  <si>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</si>
  <si>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</si>
  <si>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</si>
  <si>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</si>
  <si>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</si>
  <si>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</si>
  <si>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</si>
  <si>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</si>
  <si>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</si>
  <si>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</si>
  <si>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</si>
  <si>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</si>
  <si>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</si>
  <si>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</si>
  <si>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</si>
  <si>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</si>
  <si>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</si>
  <si>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</si>
  <si>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</si>
  <si>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</si>
  <si>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</si>
  <si>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</si>
  <si>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</si>
  <si>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</si>
  <si>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</si>
  <si>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</si>
  <si>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</si>
  <si>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</si>
  <si>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</si>
  <si>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</si>
  <si>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</si>
  <si>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</si>
  <si>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</si>
  <si>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</si>
  <si>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</si>
  <si>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</si>
  <si>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</si>
  <si>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</si>
  <si>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</si>
  <si>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</si>
  <si>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</si>
  <si>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</si>
  <si>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</si>
  <si>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</si>
  <si>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</si>
  <si>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</si>
  <si>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</si>
  <si>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</si>
  <si>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</si>
  <si>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</si>
  <si>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</si>
  <si>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</si>
  <si>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</si>
  <si>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</si>
  <si>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</si>
  <si>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</si>
  <si>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</si>
  <si>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</si>
  <si>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</si>
  <si>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</si>
  <si>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</si>
  <si>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</si>
  <si>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</si>
  <si>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</si>
  <si>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</si>
  <si>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</si>
  <si>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</si>
  <si>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</si>
  <si>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</si>
  <si>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</si>
  <si>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</si>
  <si>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</si>
  <si>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</si>
  <si>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</si>
  <si>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</si>
  <si>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</si>
  <si>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</si>
  <si>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</si>
  <si>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</si>
  <si>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</si>
  <si>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</si>
  <si>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</si>
  <si>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</si>
  <si>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</si>
  <si>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</si>
  <si>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</si>
  <si>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</si>
  <si>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</si>
  <si>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</si>
  <si>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</si>
  <si>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</si>
  <si>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</si>
  <si>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</si>
  <si>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</si>
  <si>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</si>
  <si>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</si>
  <si>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</si>
  <si>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</si>
  <si>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</si>
  <si>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</si>
  <si>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</si>
  <si>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</si>
  <si>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</si>
  <si>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</si>
  <si>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</si>
  <si>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</si>
  <si>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</si>
  <si>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</si>
  <si>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</si>
  <si>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</si>
  <si>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</si>
  <si>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</si>
  <si>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</si>
  <si>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</si>
  <si>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</si>
  <si>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</si>
  <si>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</si>
  <si>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</si>
  <si>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</si>
  <si>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</si>
  <si>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</si>
  <si>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</si>
  <si>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</si>
  <si>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</si>
  <si>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</si>
  <si>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</si>
  <si>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</si>
  <si>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</si>
  <si>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</si>
  <si>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</si>
  <si>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</si>
  <si>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</si>
  <si>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</si>
  <si>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</si>
  <si>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</si>
  <si>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</si>
  <si>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</si>
  <si>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</si>
  <si>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</si>
  <si>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</si>
  <si>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</si>
  <si>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</si>
  <si>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</si>
  <si>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</si>
  <si>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</si>
  <si>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</si>
  <si>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</si>
  <si>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</si>
  <si>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</si>
  <si>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</si>
  <si>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</si>
  <si>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</si>
  <si>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</si>
  <si>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</si>
  <si>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</si>
  <si>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</si>
  <si>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</si>
  <si>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</si>
  <si>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</si>
  <si>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</si>
  <si>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</si>
  <si>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</si>
  <si>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</si>
  <si>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</si>
  <si>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</si>
  <si>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</si>
  <si>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</si>
  <si>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</si>
  <si>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</si>
  <si>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</si>
  <si>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</si>
  <si>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</si>
  <si>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</si>
  <si>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</si>
  <si>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</si>
  <si>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</si>
  <si>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</si>
  <si>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</si>
  <si>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</si>
  <si>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</si>
  <si>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</si>
  <si>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</si>
  <si>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</si>
  <si>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</si>
  <si>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</si>
  <si>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</si>
  <si>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</si>
  <si>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</si>
  <si>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</si>
  <si>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</si>
  <si>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</si>
  <si>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</si>
  <si>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</si>
  <si>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</si>
  <si>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</si>
  <si>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</si>
  <si>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</si>
  <si>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</si>
  <si>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</si>
  <si>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</si>
  <si>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</si>
  <si>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</si>
  <si>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</si>
  <si>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</si>
  <si>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</si>
  <si>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</si>
  <si>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</si>
  <si>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</si>
  <si>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</si>
  <si>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</si>
  <si>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</si>
  <si>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</si>
  <si>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</si>
  <si>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</si>
  <si>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</si>
  <si>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</si>
  <si>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</si>
  <si>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</si>
  <si>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</si>
  <si>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</si>
  <si>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</si>
  <si>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</si>
  <si>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</si>
  <si>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</si>
  <si>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</si>
  <si>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</si>
  <si>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</si>
  <si>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</si>
  <si>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</si>
  <si>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</si>
  <si>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</si>
  <si>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</si>
  <si>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</si>
  <si>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</si>
  <si>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</si>
  <si>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</si>
  <si>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</si>
  <si>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</si>
  <si>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</si>
  <si>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</si>
  <si>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</si>
  <si>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</si>
  <si>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</si>
  <si>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</si>
  <si>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</si>
  <si>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</si>
  <si>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</si>
  <si>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</si>
  <si>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</si>
  <si>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</si>
  <si>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</si>
  <si>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</si>
  <si>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</si>
  <si>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</si>
  <si>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</si>
  <si>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</si>
  <si>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</si>
  <si>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</si>
  <si>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</si>
  <si>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</si>
  <si>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</si>
  <si>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</si>
  <si>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</si>
  <si>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</si>
  <si>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</si>
  <si>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</si>
  <si>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</si>
  <si>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</si>
  <si>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</si>
  <si>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</si>
  <si>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</si>
  <si>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</si>
  <si>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</si>
  <si>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</si>
  <si>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</si>
  <si>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</si>
  <si>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</si>
  <si>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</si>
  <si>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</si>
  <si>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</si>
  <si>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</si>
  <si>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</si>
  <si>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</si>
  <si>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</si>
  <si>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</si>
  <si>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</si>
  <si>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</si>
  <si>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</si>
  <si>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</si>
  <si>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</si>
  <si>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</si>
  <si>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</si>
  <si>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</si>
  <si>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</si>
  <si>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</si>
  <si>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</si>
  <si>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</si>
  <si>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</si>
  <si>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</si>
  <si>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</si>
  <si>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</si>
  <si>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</si>
  <si>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</si>
  <si>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</si>
  <si>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</si>
  <si>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</si>
  <si>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</si>
  <si>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</si>
  <si>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</si>
  <si>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</si>
  <si>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</si>
  <si>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</si>
  <si>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</si>
  <si>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</si>
  <si>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</si>
  <si>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</si>
  <si>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</si>
  <si>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</si>
  <si>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</si>
  <si>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</si>
  <si>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</si>
  <si>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</si>
  <si>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</si>
  <si>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</si>
  <si>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</si>
  <si>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</si>
  <si>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</si>
  <si>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</si>
  <si>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</si>
  <si>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</si>
  <si>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</si>
  <si>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</si>
  <si>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</si>
  <si>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</si>
  <si>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</si>
  <si>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</si>
  <si>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</si>
  <si>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</si>
  <si>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</si>
  <si>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</si>
  <si>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</si>
  <si>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</si>
  <si>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</si>
  <si>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</si>
  <si>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</si>
  <si>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</si>
  <si>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</si>
  <si>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</si>
  <si>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</si>
  <si>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</si>
  <si>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</si>
  <si>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</si>
  <si>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</si>
  <si>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</si>
  <si>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</si>
  <si>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</si>
  <si>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</si>
  <si>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</si>
  <si>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</si>
  <si>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</si>
  <si>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</si>
  <si>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</si>
  <si>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</si>
  <si>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</si>
  <si>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</si>
  <si>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</si>
  <si>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</si>
  <si>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</si>
  <si>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</si>
  <si>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</si>
  <si>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</si>
  <si>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</si>
  <si>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</si>
  <si>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</si>
  <si>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</si>
  <si>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</si>
  <si>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</si>
  <si>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</si>
  <si>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</si>
  <si>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</si>
  <si>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</si>
  <si>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</si>
  <si>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</si>
  <si>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</si>
  <si>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</si>
  <si>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</si>
  <si>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</si>
  <si>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</si>
  <si>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</si>
  <si>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</si>
  <si>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</si>
  <si>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</si>
  <si>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</si>
  <si>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</si>
  <si>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</si>
  <si>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</si>
  <si>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</si>
  <si>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</si>
  <si>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</si>
  <si>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</si>
  <si>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</si>
  <si>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</si>
  <si>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</si>
  <si>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</si>
  <si>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</si>
  <si>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</si>
  <si>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</si>
  <si>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</si>
  <si>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</si>
  <si>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</si>
  <si>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</si>
  <si>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</si>
  <si>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</si>
  <si>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</si>
  <si>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</si>
  <si>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</si>
  <si>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</si>
  <si>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</si>
  <si>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</si>
  <si>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</si>
  <si>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</si>
  <si>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</si>
  <si>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</si>
  <si>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</si>
  <si>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</si>
  <si>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</si>
  <si>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</si>
  <si>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</si>
  <si>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</si>
  <si>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</si>
  <si>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</si>
  <si>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</si>
  <si>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</si>
  <si>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</si>
  <si>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</si>
  <si>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</si>
  <si>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</si>
  <si>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</si>
  <si>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</si>
  <si>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</si>
  <si>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</si>
  <si>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</si>
  <si>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</si>
  <si>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</si>
  <si>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</si>
  <si>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</si>
  <si>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</si>
  <si>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</si>
  <si>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</si>
  <si>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</si>
  <si>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</si>
  <si>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</si>
  <si>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</si>
  <si>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</si>
  <si>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</si>
  <si>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</si>
  <si>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</si>
  <si>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</si>
  <si>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</si>
  <si>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</si>
  <si>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</si>
  <si>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</si>
  <si>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</si>
  <si>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</si>
  <si>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</si>
  <si>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</si>
  <si>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</si>
  <si>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</si>
  <si>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</si>
  <si>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</si>
  <si>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</si>
  <si>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</si>
  <si>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</si>
  <si>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</si>
  <si>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</si>
  <si>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</si>
  <si>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</si>
  <si>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</si>
  <si>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</si>
  <si>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</si>
  <si>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</si>
  <si>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</si>
  <si>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</si>
  <si>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</si>
  <si>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</si>
  <si>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</si>
  <si>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</si>
  <si>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</si>
  <si>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</si>
  <si>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</si>
  <si>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</si>
  <si>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</si>
  <si>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</si>
  <si>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</si>
  <si>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</si>
  <si>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</si>
  <si>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</si>
  <si>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</si>
  <si>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</si>
  <si>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</si>
  <si>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</si>
  <si>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</si>
  <si>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</si>
  <si>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</si>
  <si>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</si>
  <si>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</si>
  <si>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</si>
  <si>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</si>
  <si>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</si>
  <si>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</si>
  <si>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</si>
  <si>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</si>
  <si>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</si>
  <si>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</si>
  <si>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</si>
  <si>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</si>
  <si>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</si>
  <si>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</si>
  <si>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</si>
  <si>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</si>
  <si>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</si>
  <si>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</si>
  <si>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</si>
  <si>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</si>
  <si>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</si>
  <si>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</si>
  <si>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</si>
  <si>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</si>
  <si>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</si>
  <si>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</si>
  <si>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</si>
  <si>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</si>
  <si>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</si>
  <si>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</si>
  <si>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</si>
  <si>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</si>
  <si>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</si>
  <si>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</si>
  <si>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</si>
  <si>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</si>
  <si>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</si>
  <si>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</si>
  <si>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</si>
  <si>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</si>
  <si>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</si>
  <si>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</si>
  <si>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</si>
  <si>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</si>
  <si>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</si>
  <si>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</si>
  <si>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</si>
  <si>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</si>
  <si>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</si>
  <si>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</si>
  <si>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</si>
  <si>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</si>
  <si>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</si>
  <si>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</si>
  <si>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</si>
  <si>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</si>
  <si>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</si>
  <si>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</si>
  <si>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</si>
  <si>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</si>
  <si>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</si>
  <si>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</si>
  <si>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</si>
  <si>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</si>
  <si>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</si>
  <si>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</si>
  <si>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</si>
  <si>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</si>
  <si>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</si>
  <si>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</si>
  <si>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</si>
  <si>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</si>
  <si>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</si>
  <si>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</si>
  <si>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</si>
  <si>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</si>
  <si>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</si>
  <si>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</si>
  <si>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</si>
  <si>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</si>
  <si>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</si>
  <si>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</si>
  <si>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</si>
  <si>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</si>
  <si>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</si>
  <si>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</si>
  <si>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</si>
  <si>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</si>
  <si>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</si>
  <si>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</si>
  <si>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</si>
  <si>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</si>
  <si>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</si>
  <si>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</si>
  <si>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</si>
  <si>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</si>
  <si>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</si>
  <si>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</si>
  <si>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</si>
  <si>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</si>
  <si>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</si>
  <si>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</si>
  <si>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</si>
  <si>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</si>
  <si>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</si>
  <si>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</si>
  <si>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</si>
  <si>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</si>
  <si>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</si>
  <si>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</si>
  <si>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</si>
  <si>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</si>
  <si>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</si>
  <si>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</si>
  <si>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</si>
  <si>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</si>
  <si>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</si>
  <si>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</si>
  <si>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</si>
  <si>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</si>
  <si>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</si>
  <si>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</si>
  <si>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</si>
  <si>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</si>
  <si>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</si>
  <si>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</si>
  <si>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</si>
  <si>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</si>
  <si>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</si>
  <si>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</si>
  <si>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</si>
  <si>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</si>
  <si>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</si>
  <si>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</si>
  <si>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</si>
  <si>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</si>
  <si>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</si>
  <si>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</si>
  <si>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</si>
  <si>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</si>
  <si>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</si>
  <si>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</si>
  <si>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</si>
  <si>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</si>
  <si>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</si>
  <si>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</si>
  <si>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</si>
  <si>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</si>
  <si>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</si>
  <si>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</si>
  <si>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</si>
  <si>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</si>
  <si>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</si>
  <si>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</si>
  <si>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</si>
  <si>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</si>
  <si>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</si>
  <si>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</si>
  <si>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</si>
  <si>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</si>
  <si>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</si>
  <si>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</si>
  <si>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</si>
  <si>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</si>
  <si>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</si>
  <si>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</si>
  <si>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</si>
  <si>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</si>
  <si>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</si>
  <si>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</si>
  <si>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</si>
  <si>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</si>
  <si>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</si>
  <si>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</si>
  <si>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</si>
  <si>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</si>
  <si>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</si>
  <si>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</si>
  <si>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</si>
  <si>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</si>
  <si>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</si>
  <si>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</si>
  <si>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</si>
  <si>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</si>
  <si>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</si>
  <si>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</si>
  <si>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</si>
  <si>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</si>
  <si>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</si>
  <si>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</si>
  <si>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</si>
  <si>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</si>
  <si>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</si>
  <si>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</si>
  <si>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</si>
  <si>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</si>
  <si>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</si>
  <si>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</si>
  <si>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</si>
  <si>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</si>
  <si>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</si>
  <si>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</si>
  <si>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</si>
  <si>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</si>
  <si>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</si>
  <si>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</si>
  <si>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</si>
  <si>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</si>
  <si>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</si>
  <si>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</si>
  <si>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</si>
  <si>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</si>
  <si>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</si>
  <si>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</si>
  <si>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</si>
  <si>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</si>
  <si>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</si>
  <si>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</si>
  <si>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</si>
  <si>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</si>
  <si>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</si>
  <si>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</si>
  <si>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</si>
  <si>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</si>
  <si>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</si>
  <si>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</si>
  <si>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</si>
  <si>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</si>
  <si>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</si>
  <si>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</si>
  <si>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</si>
  <si>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</si>
  <si>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</si>
  <si>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</si>
  <si>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</si>
  <si>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</si>
  <si>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</si>
  <si>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</si>
  <si>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</si>
  <si>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</si>
  <si>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</si>
  <si>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</si>
  <si>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</si>
  <si>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</si>
  <si>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</si>
  <si>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</si>
  <si>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</si>
  <si>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</si>
  <si>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</si>
  <si>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</si>
  <si>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</si>
  <si>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</si>
  <si>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</si>
  <si>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</si>
  <si>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</si>
  <si>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</si>
  <si>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</si>
  <si>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</si>
  <si>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</si>
  <si>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</si>
  <si>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</si>
  <si>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</si>
  <si>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</si>
  <si>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</si>
  <si>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</si>
  <si>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</si>
  <si>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</si>
  <si>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</si>
  <si>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</si>
  <si>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</si>
  <si>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</si>
  <si>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</si>
  <si>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</si>
  <si>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</si>
  <si>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</si>
  <si>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</si>
  <si>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</si>
  <si>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</si>
  <si>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</si>
  <si>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</si>
  <si>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</si>
  <si>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</si>
  <si>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</si>
  <si>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</si>
  <si>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</si>
  <si>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</si>
  <si>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</si>
  <si>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</si>
  <si>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</si>
  <si>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</si>
  <si>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</si>
  <si>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</si>
  <si>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</si>
  <si>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</si>
  <si>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</si>
  <si>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</si>
  <si>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</si>
  <si>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</si>
  <si>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</si>
  <si>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</si>
  <si>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</si>
  <si>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</si>
  <si>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</si>
  <si>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</si>
  <si>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</si>
  <si>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</si>
  <si>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</si>
  <si>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</si>
  <si>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</si>
  <si>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</si>
  <si>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</si>
  <si>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</si>
  <si>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</si>
  <si>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</si>
  <si>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</si>
  <si>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</si>
  <si>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</si>
  <si>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</si>
  <si>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</si>
  <si>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</si>
  <si>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</si>
  <si>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</si>
  <si>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</si>
  <si>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</si>
  <si>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</si>
  <si>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</si>
  <si>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</si>
  <si>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</si>
  <si>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</si>
  <si>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</si>
  <si>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</si>
  <si>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</si>
  <si>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</si>
  <si>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</si>
  <si>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</si>
  <si>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</si>
  <si>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</si>
  <si>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</si>
  <si>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</si>
  <si>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</si>
  <si>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</si>
  <si>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</si>
  <si>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</si>
  <si>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</si>
  <si>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</si>
  <si>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</si>
  <si>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</si>
  <si>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</si>
  <si>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</si>
  <si>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</si>
  <si>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</si>
  <si>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</si>
  <si>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</si>
  <si>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</si>
  <si>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</si>
  <si>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</si>
  <si>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</si>
  <si>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</si>
  <si>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</si>
  <si>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</si>
  <si>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</si>
  <si>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</si>
  <si>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</si>
  <si>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</si>
  <si>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</si>
  <si>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</si>
  <si>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</si>
  <si>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</si>
  <si>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</si>
  <si>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</si>
  <si>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</si>
  <si>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</si>
  <si>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</si>
  <si>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</si>
  <si>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</si>
  <si>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</si>
  <si>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</si>
  <si>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</si>
  <si>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</si>
  <si>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</si>
  <si>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</si>
  <si>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</si>
  <si>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</si>
  <si>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</si>
  <si>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</si>
  <si>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</si>
  <si>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</si>
  <si>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</si>
  <si>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</si>
  <si>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</si>
  <si>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</si>
  <si>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</si>
  <si>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</si>
  <si>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</si>
  <si>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</si>
  <si>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</si>
  <si>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</si>
  <si>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</si>
  <si>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</si>
  <si>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</si>
  <si>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</si>
  <si>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</si>
  <si>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</si>
  <si>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</si>
  <si>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</si>
  <si>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</si>
  <si>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</si>
  <si>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</si>
  <si>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</si>
  <si>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</si>
  <si>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</si>
  <si>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</si>
  <si>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</si>
  <si>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</si>
  <si>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</si>
  <si>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</si>
  <si>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</si>
  <si>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</si>
  <si>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</si>
  <si>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</si>
  <si>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</si>
  <si>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</si>
  <si>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</si>
  <si>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</si>
  <si>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</si>
  <si>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</si>
  <si>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</si>
  <si>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</si>
  <si>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</si>
  <si>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</si>
  <si>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</si>
  <si>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</si>
  <si>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</si>
  <si>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</si>
  <si>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</si>
  <si>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</si>
  <si>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</si>
  <si>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</si>
  <si>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</si>
  <si>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</si>
  <si>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</si>
  <si>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</si>
  <si>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</si>
  <si>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</si>
  <si>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</si>
  <si>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</si>
  <si>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</si>
  <si>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</si>
  <si>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</si>
  <si>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</si>
  <si>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</si>
  <si>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</si>
  <si>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</si>
  <si>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</si>
  <si>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</si>
  <si>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</si>
  <si>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</si>
  <si>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</si>
  <si>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</si>
  <si>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</si>
  <si>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</si>
  <si>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</si>
  <si>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</si>
  <si>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</si>
  <si>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</si>
  <si>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</si>
  <si>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</si>
  <si>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</si>
  <si>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</si>
  <si>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</si>
  <si>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</si>
  <si>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</si>
  <si>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</si>
  <si>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</si>
  <si>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</si>
  <si>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</si>
  <si>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</si>
  <si>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</si>
  <si>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</si>
  <si>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</si>
  <si>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</si>
  <si>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</si>
  <si>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</si>
  <si>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</si>
  <si>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</si>
  <si>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</si>
  <si>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</si>
  <si>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</si>
  <si>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</si>
  <si>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</si>
  <si>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</si>
  <si>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</si>
  <si>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</si>
  <si>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</si>
  <si>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</si>
  <si>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</si>
  <si>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</si>
  <si>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</si>
  <si>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</si>
  <si>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</si>
  <si>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</si>
  <si>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</si>
  <si>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</si>
  <si>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</si>
  <si>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</si>
  <si>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</si>
  <si>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</si>
  <si>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</si>
  <si>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</si>
  <si>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</si>
  <si>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</si>
  <si>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</si>
  <si>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</si>
  <si>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</si>
  <si>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</si>
  <si>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</si>
  <si>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</si>
  <si>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</si>
  <si>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</si>
  <si>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</si>
  <si>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</si>
  <si>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</si>
  <si>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</si>
  <si>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</si>
  <si>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</si>
  <si>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</si>
  <si>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</si>
  <si>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</si>
  <si>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</si>
  <si>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</si>
  <si>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</si>
  <si>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</si>
  <si>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</si>
  <si>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</si>
  <si>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</si>
  <si>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</si>
  <si>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</si>
  <si>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</si>
  <si>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</si>
  <si>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</si>
  <si>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</si>
  <si>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</si>
  <si>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</si>
  <si>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</si>
  <si>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</si>
  <si>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</si>
  <si>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</si>
  <si>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</si>
  <si>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</si>
  <si>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</si>
  <si>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</si>
  <si>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</si>
  <si>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</si>
  <si>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</si>
  <si>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</si>
  <si>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</si>
  <si>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</si>
  <si>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</si>
  <si>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</si>
  <si>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</si>
  <si>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</si>
  <si>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</si>
  <si>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</si>
  <si>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</si>
  <si>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</si>
  <si>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</si>
  <si>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</si>
  <si>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</si>
  <si>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</si>
  <si>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</si>
  <si>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</si>
  <si>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</si>
  <si>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</si>
  <si>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</si>
  <si>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</si>
  <si>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</si>
  <si>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</si>
  <si>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</si>
  <si>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</si>
  <si>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</si>
  <si>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</si>
  <si>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</si>
  <si>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</si>
  <si>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</si>
  <si>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</si>
  <si>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</si>
  <si>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</si>
  <si>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</si>
  <si>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</si>
  <si>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</si>
  <si>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</si>
  <si>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</si>
  <si>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</si>
  <si>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</si>
  <si>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</si>
  <si>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</si>
  <si>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</si>
  <si>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</si>
  <si>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</si>
  <si>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</si>
  <si>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</si>
  <si>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</si>
  <si>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</si>
  <si>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</si>
  <si>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</si>
  <si>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</si>
  <si>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</si>
  <si>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</si>
  <si>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</si>
  <si>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</si>
  <si>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</si>
  <si>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</si>
  <si>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</si>
  <si>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</si>
  <si>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</si>
  <si>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</si>
  <si>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</si>
  <si>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</si>
  <si>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</si>
  <si>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</si>
  <si>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</si>
  <si>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</si>
  <si>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</si>
  <si>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</si>
  <si>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</si>
  <si>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</si>
  <si>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</si>
  <si>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</si>
  <si>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</si>
  <si>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</si>
  <si>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</si>
  <si>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</si>
  <si>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</si>
  <si>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</si>
  <si>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</si>
  <si>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</si>
  <si>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</si>
  <si>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</si>
  <si>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</si>
  <si>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</si>
  <si>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</si>
  <si>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</si>
  <si>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</si>
  <si>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</si>
  <si>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</si>
  <si>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</si>
  <si>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</si>
  <si>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</si>
  <si>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</si>
  <si>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</si>
  <si>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</si>
  <si>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</si>
  <si>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</si>
  <si>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</si>
  <si>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</si>
  <si>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</si>
  <si>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</si>
  <si>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</si>
  <si>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</si>
  <si>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</si>
  <si>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</si>
  <si>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</si>
  <si>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</si>
  <si>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</si>
  <si>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</si>
  <si>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</si>
  <si>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</si>
  <si>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</si>
  <si>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</si>
  <si>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</si>
  <si>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</si>
  <si>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</si>
  <si>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</si>
  <si>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</si>
  <si>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</si>
  <si>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</si>
  <si>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</si>
  <si>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</si>
  <si>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</si>
  <si>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</si>
  <si>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</si>
  <si>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</si>
  <si>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</si>
  <si>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</si>
  <si>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</si>
  <si>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</si>
  <si>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</si>
  <si>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</si>
  <si>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</si>
  <si>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</si>
  <si>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</si>
  <si>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</si>
  <si>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</si>
  <si>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</si>
  <si>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</si>
  <si>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</si>
  <si>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</si>
  <si>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</si>
  <si>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</si>
  <si>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</si>
  <si>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</si>
  <si>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</si>
  <si>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</si>
  <si>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</si>
  <si>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</si>
  <si>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</si>
  <si>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</si>
  <si>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</si>
  <si>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</si>
  <si>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</si>
  <si>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</si>
  <si>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</si>
  <si>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</si>
  <si>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</si>
  <si>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</si>
  <si>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</si>
  <si>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</si>
  <si>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</si>
  <si>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</si>
  <si>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</si>
  <si>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</si>
  <si>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</si>
  <si>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</si>
  <si>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</si>
  <si>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</si>
  <si>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</si>
  <si>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</si>
  <si>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</si>
  <si>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</si>
  <si>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</si>
  <si>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</si>
  <si>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</si>
  <si>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</si>
  <si>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</si>
  <si>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</si>
  <si>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</si>
  <si>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</si>
  <si>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</si>
  <si>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</si>
  <si>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</si>
  <si>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</si>
  <si>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</si>
  <si>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</si>
  <si>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</si>
  <si>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</si>
  <si>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</si>
  <si>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</si>
  <si>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</si>
  <si>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</si>
  <si>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</si>
  <si>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</si>
  <si>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</si>
  <si>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</si>
  <si>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</si>
  <si>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</si>
  <si>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</si>
  <si>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</si>
  <si>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</si>
  <si>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</si>
  <si>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</si>
  <si>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</si>
  <si>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</si>
  <si>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</si>
  <si>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</si>
  <si>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</si>
  <si>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</si>
  <si>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</si>
  <si>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Tenderloin Neighborhood Development Corporation</t>
  </si>
  <si>
    <t>4200 Geary</t>
  </si>
  <si>
    <t>Maurilio Leon</t>
  </si>
  <si>
    <t>Chief Executive Officer</t>
  </si>
  <si>
    <t>Eric Shaw</t>
  </si>
  <si>
    <t>City and County of San Francisco</t>
  </si>
  <si>
    <t>1 South Van Ness Ave, 5th Floor</t>
  </si>
  <si>
    <t>415-701-5500</t>
  </si>
  <si>
    <t>415-701-5501</t>
  </si>
  <si>
    <t>eric.shaw@sfgov.org</t>
  </si>
  <si>
    <t>CDLAC-TCAC Joint Application (submitting concurrently)</t>
  </si>
  <si>
    <t>4200 Geary Blvd</t>
  </si>
  <si>
    <t>1438/053 (formerly 1438/016, 1438/017, 1438/017A)</t>
  </si>
  <si>
    <t>High Resource</t>
  </si>
  <si>
    <t>40%/60%</t>
  </si>
  <si>
    <t>201 Eddy Street</t>
  </si>
  <si>
    <t>CA</t>
  </si>
  <si>
    <t>Colleen Ma</t>
  </si>
  <si>
    <t>415-930-8394</t>
  </si>
  <si>
    <t>mleon@tndc.org</t>
  </si>
  <si>
    <t>4200 Geary LLC</t>
  </si>
  <si>
    <t>Managing GP</t>
  </si>
  <si>
    <t>cma@tndc.org</t>
  </si>
  <si>
    <t>General Partner; Project Manager</t>
  </si>
  <si>
    <t>4200 Geary Associates, L.P.</t>
  </si>
  <si>
    <t>Y.A. Studio</t>
  </si>
  <si>
    <t>San Francisco, CA 94102</t>
  </si>
  <si>
    <t>415-358-3923</t>
  </si>
  <si>
    <t>415-776-3952</t>
  </si>
  <si>
    <t>Gubb and Barshay</t>
  </si>
  <si>
    <t>505 14th Street, Suite 450</t>
  </si>
  <si>
    <t>Oakland, CA 94612</t>
  </si>
  <si>
    <t>Sarah Perez</t>
  </si>
  <si>
    <t>415-781-6600</t>
  </si>
  <si>
    <t>415-781-6967</t>
  </si>
  <si>
    <t>sperez@gubbandbarshay.com</t>
  </si>
  <si>
    <t>Nibbi Brother General Contractors</t>
  </si>
  <si>
    <t>Lindquist, von Husen &amp; Joyce LLP</t>
  </si>
  <si>
    <t>90 New Montgomery, 11th Floor</t>
  </si>
  <si>
    <t>San Francisco, CA 94105</t>
  </si>
  <si>
    <t>1000 Brannan Street, Suite 102</t>
  </si>
  <si>
    <t>San Francisco, CA 94103</t>
  </si>
  <si>
    <t>Norm Hayes</t>
  </si>
  <si>
    <t>NormH@nibbi.com</t>
  </si>
  <si>
    <t>415-863-1150</t>
  </si>
  <si>
    <t>415-863-1820</t>
  </si>
  <si>
    <t>777 Florida Street, Suite 301</t>
  </si>
  <si>
    <t>Yakuh Askew</t>
  </si>
  <si>
    <t>415-920-1839</t>
  </si>
  <si>
    <t>yakuh@ya-studio.com</t>
  </si>
  <si>
    <t>Bright Green Strategies</t>
  </si>
  <si>
    <t>Sharon Block</t>
  </si>
  <si>
    <t>1717 Seabright Avenue, Suite 4</t>
  </si>
  <si>
    <t>Santa Cruz, CA 95062</t>
  </si>
  <si>
    <t>510-863-1109</t>
  </si>
  <si>
    <t>sharon@brightgreenstrategies.com</t>
  </si>
  <si>
    <t>Joe Li</t>
  </si>
  <si>
    <t>jli@lvhj.com</t>
  </si>
  <si>
    <t xml:space="preserve">415-957-9999 </t>
  </si>
  <si>
    <t xml:space="preserve">415-957-1629 </t>
  </si>
  <si>
    <t>California Housing Partnership</t>
  </si>
  <si>
    <t>Mengxin Zhou</t>
  </si>
  <si>
    <t xml:space="preserve">415-433-6804 </t>
  </si>
  <si>
    <t>369 Pine Street, Suite 300</t>
  </si>
  <si>
    <t>San Francisco, CA 94104</t>
  </si>
  <si>
    <t>mzhou@chpc.net</t>
  </si>
  <si>
    <t>6700 Antioch Road, Suite 450</t>
  </si>
  <si>
    <t>Merriam, KS 66204</t>
  </si>
  <si>
    <t>Mayor's Office of Housing and Community Development</t>
  </si>
  <si>
    <t>One South Van Ness, 5th Floor</t>
  </si>
  <si>
    <t>Ryan Vanzuylen</t>
  </si>
  <si>
    <t>415 701-5533</t>
  </si>
  <si>
    <t>415 701-5501</t>
  </si>
  <si>
    <t>ryan.vanzuylen@sfgov.org</t>
  </si>
  <si>
    <t>Evelyn Catalan</t>
  </si>
  <si>
    <t>415 358-3974</t>
  </si>
  <si>
    <t>415 614-9654</t>
  </si>
  <si>
    <t>ecatalan@tndc.org</t>
  </si>
  <si>
    <t>Rachel Denton</t>
  </si>
  <si>
    <t>Rachel.Denton@novoco.com</t>
  </si>
  <si>
    <t>Inner City Infill Site</t>
  </si>
  <si>
    <t>Cathay Mortuary (Wah Sang)</t>
  </si>
  <si>
    <t>Daphne A. Daphne</t>
  </si>
  <si>
    <t>4200 Geary Boulevard, San Francisco, CA 94118</t>
  </si>
  <si>
    <t>Secured by Leasehold Interest</t>
  </si>
  <si>
    <t>Veterans</t>
  </si>
  <si>
    <t>All units are for seniors aged 62+</t>
  </si>
  <si>
    <t>NCD - Geary Boulevard Neighborhood Commercial District</t>
  </si>
  <si>
    <t>Density bonus</t>
  </si>
  <si>
    <t>None required, proximity to transit</t>
  </si>
  <si>
    <t>40X Height and Bulk District, 1 unit per 600 sf lot area</t>
  </si>
  <si>
    <t>Zoning is unchanged, SB-35 approval relieves project of maximum density controls and provides a height increase of 33 feet.</t>
  </si>
  <si>
    <t>73' max after 40X-Height with additional 33' height increase per SB-35 approval.</t>
  </si>
  <si>
    <t>HCD - Multifamily Housing Program</t>
  </si>
  <si>
    <t>San Francisco Mayor's Office of Housing and Community Development</t>
  </si>
  <si>
    <t>City of San Francisco MOHCD Loan</t>
  </si>
  <si>
    <t>LP Tax Credit Equity</t>
  </si>
  <si>
    <t>1 South Van Ness, 5th Floor</t>
  </si>
  <si>
    <t>Residual Receipts</t>
  </si>
  <si>
    <t>CA HCD MHP Loan</t>
  </si>
  <si>
    <t>One South Van Ness Avenue, 5th Floor</t>
  </si>
  <si>
    <t>415-701-5533</t>
  </si>
  <si>
    <t>Residual receipts</t>
  </si>
  <si>
    <t xml:space="preserve">2020 W. El Camino Avenue, Suite 600 </t>
  </si>
  <si>
    <t>Hector Levya</t>
  </si>
  <si>
    <t>916-263-4655</t>
  </si>
  <si>
    <t>San Francisco Housing Authority</t>
  </si>
  <si>
    <t>SFHA - Project based VASH</t>
  </si>
  <si>
    <t>Air conditioning, base electric</t>
  </si>
  <si>
    <t>Novogradac &amp; Company LLP</t>
  </si>
  <si>
    <t>The ground floor of the property will include a commercial space at 1,908 sf at the corner of Geary Blvd. and 6th Ave. The commercial space is not yet leased and will be designated for a community serving tenant to benefit both the tenants and the general community.</t>
  </si>
  <si>
    <t>300 S. Grand Avenue, Suite 300</t>
  </si>
  <si>
    <t>Los Angeles, CA 90071</t>
  </si>
  <si>
    <t>Peter Yong</t>
  </si>
  <si>
    <t>213-621-8110</t>
  </si>
  <si>
    <t>Provided</t>
  </si>
  <si>
    <t>Not Applicable</t>
  </si>
  <si>
    <t>1 bedroom</t>
  </si>
  <si>
    <t>Chase Bank Construction Loan - Tax Exempt</t>
  </si>
  <si>
    <t>TBD</t>
  </si>
  <si>
    <t>City and County of San Francisco - MOHCD Loan</t>
  </si>
  <si>
    <t>Variable</t>
  </si>
  <si>
    <t>Fixed</t>
  </si>
  <si>
    <t>Accrued Deferred Interest - MOHCD Loan</t>
  </si>
  <si>
    <t>Interest Only</t>
  </si>
  <si>
    <t>Tax-Exempt Bond Loan</t>
  </si>
  <si>
    <t>Taxable Construction Loan</t>
  </si>
  <si>
    <t>Chase Bank Construction Loan - Taxable</t>
  </si>
  <si>
    <t>FHLB AHP Loan</t>
  </si>
  <si>
    <t>Misc. Admin</t>
  </si>
  <si>
    <t>Payroll Taxes/Benefits</t>
  </si>
  <si>
    <t>Fire Protection, Misc. Maintenance</t>
  </si>
  <si>
    <t>Misc. Tax/License</t>
  </si>
  <si>
    <t>FHLB AHP</t>
  </si>
  <si>
    <t>Other: GC Bonds, Gross Receipts &amp; Other Taxes</t>
  </si>
  <si>
    <t>Other: Lender Expenses</t>
  </si>
  <si>
    <t>Other: Borrower Legal</t>
  </si>
  <si>
    <t>Other: 1% SFAC-Reqruied Expenditure</t>
  </si>
  <si>
    <t>Other: Accrued Deferred Interest - MOHCD Loan</t>
  </si>
  <si>
    <t>Other: Events/Outreach; Secuirty During Construction</t>
  </si>
  <si>
    <t>Other: Additional Operating Reserve; HCD Transition Reserve</t>
  </si>
  <si>
    <t>Rental Subsidy - VASH</t>
  </si>
  <si>
    <t>Building Subsidy - SOS</t>
  </si>
  <si>
    <t>Operating Subsidy - LOSP</t>
  </si>
  <si>
    <t>n/a</t>
  </si>
  <si>
    <t>Project-based vouchers (PBVs)</t>
  </si>
  <si>
    <t>City of San Francisco Senior Operating Subsidy</t>
  </si>
  <si>
    <t>TBD - bridged by MOHCD commitment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</si>
</sst>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sz val="10"/>
      <color rgb="FFDD0806"/>
      <name val="Arial"/>
      <family val="2"/>
    </font>
    <font>
      <sz val="10"/>
      <color theme="0" tint="-0.249977111117893"/>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3"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6" fillId="0" borderId="8" xfId="0" applyFont="1" applyBorder="1"/>
    <xf numFmtId="172" fontId="11" fillId="0" borderId="0" xfId="0" applyNumberFormat="1" applyFont="1" applyFill="1" applyAlignment="1">
      <alignment horizontal="center"/>
    </xf>
    <xf numFmtId="10" fontId="169" fillId="0" borderId="0" xfId="0" applyNumberFormat="1" applyFont="1" applyFill="1" applyAlignment="1">
      <alignment horizontal="center"/>
    </xf>
    <xf numFmtId="0" fontId="170" fillId="0" borderId="0" xfId="0" applyFont="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11" fillId="44" borderId="3" xfId="0" applyNumberFormat="1" applyFont="1" applyFill="1" applyBorder="1" applyAlignment="1" applyProtection="1">
      <alignment horizontal="center"/>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5">
    <dxf>
      <fill>
        <patternFill>
          <bgColor rgb="FFFF0000"/>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ndc201.sharepoint.com/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ndc201.sharepoint.com/sites/HousingDevelopment/Shared%20Documents/ODRIVE/ACTIVE%20Projects/4200%20Geary/3.%20Financing/B.%20TCAC/1.%20Application/Z.%20Archive/4200%20Geary-Attachment-40_3.9.22_CHPC-CMed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dc201.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ndc201.sharepoint.com/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dc201.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ndc201.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row>
        <row r="5">
          <cell r="B5"/>
        </row>
        <row r="6">
          <cell r="B6"/>
        </row>
        <row r="7">
          <cell r="B7"/>
        </row>
        <row r="8">
          <cell r="B8"/>
        </row>
        <row r="9">
          <cell r="B9"/>
        </row>
        <row r="10">
          <cell r="B10"/>
        </row>
        <row r="11">
          <cell r="B11">
            <v>12</v>
          </cell>
        </row>
        <row r="12">
          <cell r="B12"/>
        </row>
        <row r="13">
          <cell r="B13"/>
        </row>
        <row r="14">
          <cell r="B14"/>
        </row>
        <row r="15">
          <cell r="B15"/>
        </row>
        <row r="16">
          <cell r="B16"/>
        </row>
        <row r="17">
          <cell r="B17"/>
        </row>
        <row r="18">
          <cell r="B18"/>
        </row>
        <row r="19">
          <cell r="B19"/>
        </row>
        <row r="20">
          <cell r="B20"/>
        </row>
        <row r="21">
          <cell r="B21"/>
        </row>
        <row r="22">
          <cell r="B22"/>
        </row>
        <row r="23">
          <cell r="B23"/>
        </row>
        <row r="24">
          <cell r="B24"/>
        </row>
        <row r="25">
          <cell r="B25"/>
        </row>
        <row r="26">
          <cell r="B26"/>
        </row>
        <row r="27">
          <cell r="B27"/>
        </row>
        <row r="28">
          <cell r="B28"/>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21" t="s">
        <v>582</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4"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23" t="s">
        <v>1385</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3"/>
    </row>
    <row r="8" spans="1:38">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3"/>
    </row>
    <row r="9" spans="1:38">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3" customHeight="1">
      <c r="A11" s="327"/>
      <c r="B11" s="325"/>
      <c r="C11" s="326"/>
      <c r="D11" s="1823" t="s">
        <v>1389</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3"/>
    </row>
    <row r="12" spans="1:38">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3"/>
    </row>
    <row r="13" spans="1:38" s="714" customFormat="1">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3"/>
    </row>
    <row r="14" spans="1:38" s="714" customFormat="1" ht="13.25" customHeight="1">
      <c r="A14" s="327"/>
      <c r="B14" s="325"/>
      <c r="C14" s="326"/>
      <c r="E14" s="1825" t="s">
        <v>2098</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3"/>
    </row>
    <row r="15" spans="1:38" s="714" customFormat="1" ht="13.2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3"/>
    </row>
    <row r="16" spans="1:38" s="714" customFormat="1">
      <c r="A16" s="327"/>
      <c r="B16" s="325"/>
      <c r="C16" s="326"/>
      <c r="D16" s="743"/>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25" customHeight="1">
      <c r="A18" s="327"/>
      <c r="B18" s="325"/>
      <c r="C18" s="326"/>
      <c r="D18" s="1825" t="s">
        <v>2508</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4" customFormat="1">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4" customFormat="1" ht="13.2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4" customFormat="1">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4" customFormat="1">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4" customFormat="1">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4" customFormat="1">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4" customFormat="1" ht="11.75"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4" customFormat="1" ht="13.25" customHeight="1">
      <c r="A28" s="327"/>
      <c r="B28" s="325"/>
      <c r="C28" s="326"/>
      <c r="E28" s="1825" t="s">
        <v>2099</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4" customFormat="1" ht="13.2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4" customFormat="1">
      <c r="A30" s="327"/>
      <c r="B30" s="325"/>
      <c r="C30" s="326"/>
      <c r="D30" s="743"/>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25" customHeight="1">
      <c r="A32" s="327"/>
      <c r="B32" s="325"/>
      <c r="C32" s="326"/>
      <c r="D32" s="1826" t="s">
        <v>1390</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4" customFormat="1">
      <c r="A33" s="327"/>
      <c r="B33" s="325"/>
      <c r="C33" s="326"/>
      <c r="D33" s="743"/>
      <c r="E33" s="1832" t="s">
        <v>2481</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325"/>
    </row>
    <row r="34" spans="1:38">
      <c r="A34" s="149"/>
      <c r="C34" s="5"/>
    </row>
    <row r="35" spans="1:38">
      <c r="A35" s="149"/>
      <c r="D35" s="1824" t="s">
        <v>2323</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c r="A37" s="149"/>
      <c r="D37" s="250"/>
      <c r="E37" s="1831" t="s">
        <v>1089</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c r="A38" s="149"/>
      <c r="D38" s="250"/>
      <c r="E38" s="1831" t="s">
        <v>1388</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25" customHeight="1">
      <c r="A42" s="149"/>
      <c r="B42"/>
      <c r="C42" s="5"/>
      <c r="D42" s="149"/>
      <c r="E42" s="149" t="s">
        <v>689</v>
      </c>
      <c r="F42" s="1825" t="s">
        <v>1355</v>
      </c>
    </row>
    <row r="43" spans="1:38" s="1825" customFormat="1" ht="13.25" customHeight="1">
      <c r="A43" s="149"/>
      <c r="B43" s="714"/>
      <c r="C43" s="5"/>
      <c r="D43" s="149"/>
      <c r="E43" s="149"/>
    </row>
    <row r="44" spans="1:38">
      <c r="A44" s="149"/>
      <c r="C44" s="5"/>
      <c r="D44" s="149"/>
      <c r="E44" s="149"/>
      <c r="F44" s="151" t="s">
        <v>724</v>
      </c>
      <c r="G44" s="149" t="s">
        <v>180</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25" customHeight="1">
      <c r="A45" s="149"/>
      <c r="B45"/>
      <c r="C45" s="5"/>
      <c r="D45" s="149"/>
      <c r="E45" s="6" t="s">
        <v>357</v>
      </c>
      <c r="F45" s="1836" t="s">
        <v>1467</v>
      </c>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row>
    <row r="46" spans="1:38" s="767" customFormat="1">
      <c r="A46" s="149"/>
      <c r="B46" s="714"/>
      <c r="C46" s="5"/>
      <c r="D46" s="149"/>
      <c r="E46" s="149"/>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row>
    <row r="47" spans="1:38" s="767" customFormat="1" ht="13.25" customHeight="1">
      <c r="A47" s="149"/>
      <c r="B47" s="714"/>
      <c r="C47" s="5"/>
      <c r="D47" s="149"/>
      <c r="E47" s="149"/>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row>
    <row r="48" spans="1:38">
      <c r="A48" s="149"/>
      <c r="C48" s="5"/>
      <c r="D48" s="149"/>
      <c r="E48" s="149"/>
      <c r="F48" s="767" t="s">
        <v>724</v>
      </c>
      <c r="G48" s="6" t="s">
        <v>686</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358</v>
      </c>
      <c r="F50" s="1825" t="s">
        <v>1468</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27" t="s">
        <v>1391</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4" customFormat="1" ht="13.25"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7" t="s">
        <v>609</v>
      </c>
      <c r="H58" s="1827"/>
      <c r="I58" s="1827"/>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25" customHeight="1">
      <c r="A59" s="327"/>
      <c r="B59" s="326"/>
      <c r="C59" s="326"/>
      <c r="D59" s="326"/>
      <c r="E59" s="327"/>
      <c r="F59" s="331" t="s">
        <v>541</v>
      </c>
      <c r="G59" s="1835" t="s">
        <v>1469</v>
      </c>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row>
    <row r="60" spans="1:38" s="2" customFormat="1">
      <c r="A60" s="327"/>
      <c r="B60" s="325"/>
      <c r="C60" s="326"/>
      <c r="D60" s="326"/>
      <c r="E60" s="327"/>
      <c r="F60" s="331"/>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row>
    <row r="61" spans="1:38">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5" t="s">
        <v>1357</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25" customHeight="1">
      <c r="A69" s="149"/>
      <c r="C69" s="5"/>
      <c r="D69" s="149"/>
      <c r="E69" s="149"/>
      <c r="F69" s="9" t="s">
        <v>541</v>
      </c>
      <c r="G69" s="1825" t="s">
        <v>1358</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c r="A71" s="149"/>
      <c r="C71" s="5"/>
      <c r="D71" s="149"/>
      <c r="E71" s="149" t="s">
        <v>357</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724</v>
      </c>
      <c r="G72" s="1825" t="s">
        <v>1359</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c r="A74" s="149"/>
      <c r="C74" s="5"/>
      <c r="D74" s="149"/>
      <c r="E74" s="149"/>
      <c r="F74" s="249" t="s">
        <v>541</v>
      </c>
      <c r="G74" s="1825" t="s">
        <v>1360</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5" t="s">
        <v>1361</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4" customFormat="1">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5" t="s">
        <v>1362</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33" t="s">
        <v>1363</v>
      </c>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row>
    <row r="91" spans="1:37" s="714" customFormat="1">
      <c r="A91" s="149"/>
      <c r="C91" s="5"/>
      <c r="D91" s="149"/>
      <c r="E91" s="149"/>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row>
    <row r="92" spans="1:37">
      <c r="A92" s="149"/>
      <c r="C92" s="5"/>
      <c r="D92" s="149"/>
      <c r="E92" s="149"/>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5" t="s">
        <v>1364</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5" t="s">
        <v>1365</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c r="A100" s="149"/>
      <c r="C100" s="2"/>
      <c r="D100" s="490"/>
      <c r="E100" s="1834" t="s">
        <v>1366</v>
      </c>
      <c r="F100" s="1834"/>
      <c r="G100" s="1834"/>
      <c r="H100" s="1834"/>
      <c r="I100" s="1834"/>
      <c r="J100" s="1834"/>
      <c r="K100" s="1834"/>
      <c r="L100" s="1834"/>
      <c r="M100" s="1834"/>
      <c r="N100" s="1834"/>
      <c r="O100" s="1834"/>
      <c r="P100" s="1834"/>
      <c r="Q100" s="1834"/>
      <c r="R100" s="1834"/>
      <c r="S100" s="1834"/>
      <c r="T100" s="1834"/>
      <c r="U100" s="1834"/>
      <c r="V100" s="1834"/>
      <c r="W100" s="1834"/>
      <c r="X100" s="1834"/>
      <c r="Y100" s="1834"/>
      <c r="Z100" s="1834"/>
      <c r="AA100" s="1834"/>
      <c r="AB100" s="1834"/>
      <c r="AC100" s="1834"/>
      <c r="AD100" s="1834"/>
      <c r="AE100" s="1834"/>
      <c r="AF100" s="1834"/>
      <c r="AG100" s="1834"/>
      <c r="AH100" s="1834"/>
      <c r="AI100" s="1834"/>
      <c r="AJ100" s="1834"/>
      <c r="AK100" s="1834"/>
      <c r="AL100" s="2"/>
    </row>
    <row r="101" spans="1:38">
      <c r="A101" s="149"/>
      <c r="D101" s="153"/>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c r="F119" s="149" t="s">
        <v>1118</v>
      </c>
      <c r="G119" s="149"/>
    </row>
    <row r="120" spans="1:38">
      <c r="F120" s="153" t="s">
        <v>1383</v>
      </c>
      <c r="G120" s="153"/>
    </row>
    <row r="121" spans="1:38">
      <c r="G121" s="153"/>
    </row>
    <row r="122" spans="1:38">
      <c r="E122" s="149" t="s">
        <v>820</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611</v>
      </c>
    </row>
    <row r="130" spans="4:37">
      <c r="E130" s="149" t="s">
        <v>997</v>
      </c>
      <c r="F130" s="149"/>
    </row>
    <row r="131" spans="4:37"/>
    <row r="132" spans="4:37">
      <c r="D132" s="5" t="s">
        <v>608</v>
      </c>
      <c r="E132" s="5" t="s">
        <v>764</v>
      </c>
      <c r="G132" s="5"/>
      <c r="H132" s="5"/>
      <c r="I132" s="5"/>
      <c r="J132" s="5"/>
      <c r="K132" s="5"/>
      <c r="L132" s="5"/>
      <c r="M132" s="5"/>
      <c r="N132" s="5"/>
    </row>
    <row r="133" spans="4:37" s="714" customFormat="1">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546</v>
      </c>
      <c r="E137" s="5" t="s">
        <v>549</v>
      </c>
      <c r="F137" s="5"/>
    </row>
    <row r="138" spans="4:37">
      <c r="E138" s="880" t="s">
        <v>1417</v>
      </c>
      <c r="F138" s="149"/>
    </row>
    <row r="139" spans="4:37">
      <c r="F139" s="149"/>
    </row>
    <row r="140" spans="4:37">
      <c r="D140" s="5" t="s">
        <v>310</v>
      </c>
      <c r="E140" s="5" t="s">
        <v>976</v>
      </c>
      <c r="F140" s="5"/>
      <c r="G140" s="5"/>
      <c r="H140" s="5"/>
    </row>
    <row r="141" spans="4:37">
      <c r="E141" t="s">
        <v>117</v>
      </c>
      <c r="F141" t="s">
        <v>55</v>
      </c>
    </row>
    <row r="142" spans="4:37">
      <c r="E142" t="s">
        <v>118</v>
      </c>
      <c r="F142" t="s">
        <v>498</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1001</v>
      </c>
      <c r="F152" s="149"/>
    </row>
    <row r="153" spans="3:7">
      <c r="D153" s="2"/>
      <c r="E153" s="2"/>
    </row>
    <row r="154" spans="3:7">
      <c r="D154" s="183" t="s">
        <v>608</v>
      </c>
      <c r="E154" s="183" t="s">
        <v>585</v>
      </c>
    </row>
    <row r="155" spans="3:7">
      <c r="D155" s="2"/>
      <c r="E155" s="149" t="s">
        <v>1002</v>
      </c>
    </row>
    <row r="156" spans="3:7">
      <c r="D156" s="2"/>
      <c r="E156" s="149" t="s">
        <v>998</v>
      </c>
      <c r="G156" s="149"/>
    </row>
    <row r="157" spans="3:7">
      <c r="D157" s="2"/>
      <c r="E157" s="2"/>
    </row>
    <row r="158" spans="3:7">
      <c r="D158" s="183" t="s">
        <v>546</v>
      </c>
      <c r="E158" s="50" t="s">
        <v>565</v>
      </c>
    </row>
    <row r="159" spans="3:7">
      <c r="D159" s="2"/>
      <c r="E159" s="2" t="s">
        <v>117</v>
      </c>
      <c r="F159" s="149" t="s">
        <v>1003</v>
      </c>
    </row>
    <row r="160" spans="3:7">
      <c r="D160" s="2"/>
      <c r="E160" s="182" t="s">
        <v>118</v>
      </c>
      <c r="F160" s="149" t="s">
        <v>1004</v>
      </c>
    </row>
    <row r="161" spans="3:20">
      <c r="D161" s="2"/>
      <c r="E161" s="182" t="s">
        <v>124</v>
      </c>
      <c r="F161" t="s">
        <v>765</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1013</v>
      </c>
      <c r="M206" s="149"/>
      <c r="N206" s="149"/>
      <c r="O206" s="149"/>
      <c r="P206" s="149"/>
      <c r="Q206" s="149"/>
      <c r="R206" s="149"/>
      <c r="S206" s="149"/>
    </row>
    <row r="207" spans="2:37">
      <c r="B207" s="149"/>
      <c r="C207" s="149"/>
      <c r="D207" s="5"/>
      <c r="F207" t="s">
        <v>689</v>
      </c>
      <c r="G207" s="1825" t="s">
        <v>1367</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1017</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4"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1025</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5" t="s">
        <v>1342</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c r="B341" s="5"/>
      <c r="F341" s="149"/>
      <c r="H341" s="149"/>
      <c r="I341" s="149"/>
      <c r="J341" s="149"/>
      <c r="K341" s="149"/>
      <c r="L341" s="149"/>
      <c r="M341" s="149"/>
      <c r="N341" s="149"/>
      <c r="O341" s="149"/>
      <c r="P341" s="149"/>
      <c r="Q341" s="149"/>
      <c r="R341" s="149"/>
      <c r="S341" s="149"/>
    </row>
    <row r="342" spans="2:37" s="714" customFormat="1">
      <c r="B342" s="5"/>
      <c r="C342" s="183" t="s">
        <v>451</v>
      </c>
      <c r="G342" s="195" t="s">
        <v>1437</v>
      </c>
      <c r="I342" s="183"/>
      <c r="J342" s="149"/>
      <c r="K342" s="149"/>
      <c r="L342" s="149"/>
      <c r="M342" s="149"/>
      <c r="N342" s="149"/>
      <c r="O342" s="149"/>
      <c r="P342" s="149"/>
      <c r="Q342" s="149"/>
      <c r="R342" s="149"/>
      <c r="S342" s="149"/>
    </row>
    <row r="343" spans="2:37" s="714" customFormat="1" ht="13.25" customHeight="1">
      <c r="B343" s="5"/>
      <c r="E343" s="1827" t="s">
        <v>1444</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4" customFormat="1">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4" customFormat="1">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4" customFormat="1">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4" customFormat="1">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4" customFormat="1">
      <c r="B348" s="5"/>
      <c r="E348" s="6" t="s">
        <v>117</v>
      </c>
      <c r="F348" s="1825" t="s">
        <v>1446</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4" customFormat="1">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4" customFormat="1">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4" customFormat="1">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4" customFormat="1">
      <c r="B352" s="5"/>
      <c r="E352" s="6" t="s">
        <v>118</v>
      </c>
      <c r="F352" s="1825" t="s">
        <v>1445</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4" customFormat="1">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4" customFormat="1">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4"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25"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2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4" customFormat="1">
      <c r="B367" s="5"/>
      <c r="E367" s="1828" t="s">
        <v>1435</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4"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1483</v>
      </c>
    </row>
    <row r="370" spans="1:38" s="1830"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546</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787</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310</v>
      </c>
      <c r="E385" s="5" t="s">
        <v>289</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6" t="s">
        <v>1495</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4"/>
    </row>
    <row r="389" spans="1:38" s="714" customFormat="1">
      <c r="A389" s="674"/>
      <c r="B389" s="183"/>
      <c r="C389" s="674"/>
      <c r="D389" s="674"/>
      <c r="E389" s="675"/>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4"/>
    </row>
    <row r="390" spans="1:38" s="714" customFormat="1">
      <c r="A390" s="674"/>
      <c r="B390" s="183"/>
      <c r="C390" s="674"/>
      <c r="D390" s="674"/>
      <c r="E390" s="675"/>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449</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25"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7" zoomScaleNormal="100" workbookViewId="0">
      <selection activeCell="A24" sqref="A24"/>
    </sheetView>
  </sheetViews>
  <sheetFormatPr baseColWidth="10" defaultColWidth="9.1640625" defaultRowHeight="14"/>
  <cols>
    <col min="1" max="1" width="3.6640625" style="1329" customWidth="1"/>
    <col min="2" max="2" width="1.6640625" style="1329" customWidth="1"/>
    <col min="3" max="3" width="2.6640625" style="1329" customWidth="1"/>
    <col min="4" max="4" width="40.6640625" style="1329" customWidth="1"/>
    <col min="5" max="5" width="13.5" style="1329" customWidth="1"/>
    <col min="6" max="6" width="2.6640625" style="1333" customWidth="1"/>
    <col min="7" max="7" width="10.6640625" style="1329" customWidth="1"/>
    <col min="8" max="8" width="2.6640625" style="1333" customWidth="1"/>
    <col min="9" max="9" width="10.6640625" style="1329" customWidth="1"/>
    <col min="10" max="10" width="1.5" style="1329" customWidth="1"/>
    <col min="11" max="11" width="47.5" style="1330" customWidth="1"/>
    <col min="12" max="16384" width="9.1640625" style="1329"/>
  </cols>
  <sheetData>
    <row r="1" spans="1:11" ht="30" customHeight="1">
      <c r="A1" s="3273" t="s">
        <v>1869</v>
      </c>
      <c r="B1" s="3273"/>
      <c r="C1" s="3273"/>
      <c r="D1" s="3273"/>
      <c r="E1" s="3273"/>
      <c r="F1" s="3273"/>
      <c r="G1" s="3273"/>
      <c r="H1" s="3273"/>
      <c r="I1" s="3273"/>
    </row>
    <row r="2" spans="1:11">
      <c r="A2" s="1331"/>
      <c r="B2" s="1331"/>
      <c r="E2" s="1332"/>
      <c r="I2" s="1334"/>
      <c r="K2" s="1335"/>
    </row>
    <row r="3" spans="1:11">
      <c r="A3" s="1336" t="s">
        <v>1576</v>
      </c>
      <c r="B3" s="1336"/>
      <c r="C3" s="1329" t="s">
        <v>2109</v>
      </c>
      <c r="E3" s="1721">
        <f>ROUND(Application!AM564+'Basis &amp; Credits'!AB77,0)</f>
        <v>37039945</v>
      </c>
      <c r="F3" s="1337"/>
      <c r="K3" s="1408"/>
    </row>
    <row r="4" spans="1:11" s="1338" customFormat="1" ht="15" customHeight="1">
      <c r="C4" s="1338" t="s">
        <v>1870</v>
      </c>
      <c r="E4" s="1414">
        <f>Application!AD1037</f>
        <v>0.3</v>
      </c>
      <c r="F4" s="1339"/>
      <c r="H4" s="1340"/>
      <c r="K4" s="1535"/>
    </row>
    <row r="5" spans="1:11" s="1341" customFormat="1" ht="15" customHeight="1">
      <c r="A5" s="3274"/>
      <c r="B5" s="3274"/>
      <c r="D5" s="1341" t="s">
        <v>2110</v>
      </c>
      <c r="E5" s="1342">
        <f>IF('Points System'!C274="Yes",0.2,0)</f>
        <v>0</v>
      </c>
      <c r="F5" s="1339"/>
      <c r="H5" s="1340"/>
      <c r="K5" s="1536"/>
    </row>
    <row r="6" spans="1:11" s="1341" customFormat="1" ht="15" customHeight="1">
      <c r="A6" s="1444"/>
      <c r="B6" s="1444"/>
      <c r="D6" s="1341" t="s">
        <v>2111</v>
      </c>
      <c r="E6" s="1342" t="str">
        <f>IF(AND((Application!W464&gt;=(0.5*Application!G753)),Application!D210="Special Needs",(OR(Application!M354="Yes",Application!M355="Yes"))),0.2," ")</f>
        <v xml:space="preserve"> </v>
      </c>
      <c r="F6" s="1339"/>
      <c r="H6" s="1340"/>
      <c r="K6" s="1536"/>
    </row>
    <row r="7" spans="1:11">
      <c r="A7" s="1331"/>
      <c r="B7" s="1331"/>
      <c r="C7" s="1329" t="s">
        <v>2113</v>
      </c>
      <c r="E7" s="1412">
        <f>E3-(E3*(E4+(MAX(E5,E6))))</f>
        <v>25927961.5</v>
      </c>
      <c r="F7" s="1337"/>
      <c r="I7" s="1343"/>
      <c r="K7" s="1537"/>
    </row>
    <row r="8" spans="1:11">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c r="A11" s="1331"/>
      <c r="B11" s="1331"/>
      <c r="C11" s="1355" t="s">
        <v>1877</v>
      </c>
      <c r="D11" s="1355"/>
      <c r="E11" s="1409">
        <f>Application!BN635+Application!BN644+Application!CS658</f>
        <v>41</v>
      </c>
      <c r="G11" s="1356">
        <v>0.9</v>
      </c>
      <c r="H11" s="1357"/>
      <c r="I11" s="1358">
        <f>E11*G11</f>
        <v>36.9</v>
      </c>
      <c r="J11" s="1349"/>
      <c r="K11" s="1353"/>
    </row>
    <row r="12" spans="1:11">
      <c r="A12" s="1331"/>
      <c r="B12" s="1331"/>
      <c r="C12" s="1349" t="s">
        <v>1878</v>
      </c>
      <c r="D12" s="1349"/>
      <c r="E12" s="1409">
        <f>Application!BS635+Application!BS644+Application!CX658</f>
        <v>57</v>
      </c>
      <c r="G12" s="1356">
        <v>1</v>
      </c>
      <c r="H12" s="1357"/>
      <c r="I12" s="1358">
        <f>E12*G12</f>
        <v>57</v>
      </c>
      <c r="J12" s="1349"/>
    </row>
    <row r="13" spans="1:11">
      <c r="A13" s="1331"/>
      <c r="B13" s="1331"/>
      <c r="C13" s="1349" t="s">
        <v>1879</v>
      </c>
      <c r="D13" s="1349"/>
      <c r="E13" s="1409">
        <f>Application!BX635+Application!BX644+Application!DC658</f>
        <v>0</v>
      </c>
      <c r="G13" s="1356">
        <v>1.25</v>
      </c>
      <c r="H13" s="1357"/>
      <c r="I13" s="1358">
        <f>E13*G13</f>
        <v>0</v>
      </c>
      <c r="J13" s="1349"/>
    </row>
    <row r="14" spans="1:11">
      <c r="A14" s="1331"/>
      <c r="B14" s="1331"/>
      <c r="C14" s="1349" t="s">
        <v>1880</v>
      </c>
      <c r="D14" s="1349"/>
      <c r="E14" s="1409">
        <f>Application!CC635+Application!CC644+Application!DH658</f>
        <v>0</v>
      </c>
      <c r="G14" s="1356">
        <f>1.5+0.25*0</f>
        <v>1.5</v>
      </c>
      <c r="H14" s="1357"/>
      <c r="I14" s="1358">
        <f>IF(E14/E16&lt;=30%,E14*G14,TRUNC(0.3*E16)*G14+(E14-TRUNC(0.3*E16))*G13)</f>
        <v>0</v>
      </c>
      <c r="J14" s="1349"/>
    </row>
    <row r="15" spans="1:11">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c r="A16" s="1331"/>
      <c r="B16" s="1331"/>
      <c r="E16" s="1332">
        <f>SUM(E11:E15)</f>
        <v>98</v>
      </c>
      <c r="G16" s="1332"/>
      <c r="I16" s="1413">
        <f>SUM(I11:I15)</f>
        <v>93.9</v>
      </c>
    </row>
    <row r="17" spans="1:9">
      <c r="A17" s="1331"/>
      <c r="B17" s="1331"/>
      <c r="E17" s="1332"/>
      <c r="I17" s="1360"/>
    </row>
    <row r="18" spans="1:9">
      <c r="A18" s="1336" t="s">
        <v>1581</v>
      </c>
      <c r="B18" s="1336"/>
      <c r="C18" s="1361" t="s">
        <v>1882</v>
      </c>
      <c r="D18" s="1333"/>
      <c r="E18" s="1362">
        <f>E7/I16</f>
        <v>276123.12566560169</v>
      </c>
      <c r="F18" s="1363"/>
      <c r="G18" s="1364"/>
      <c r="H18" s="1365"/>
      <c r="I18" s="1360"/>
    </row>
    <row r="21" spans="1:9" ht="14.25" customHeight="1">
      <c r="A21" s="3275" t="s">
        <v>2478</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5" spans="1:9" ht="20"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10" zoomScaleNormal="100" zoomScaleSheetLayoutView="100" workbookViewId="0">
      <selection activeCell="AB51" sqref="AB51"/>
    </sheetView>
  </sheetViews>
  <sheetFormatPr baseColWidth="10" defaultColWidth="0" defaultRowHeight="0" customHeight="1" zeroHeight="1"/>
  <cols>
    <col min="1" max="1" width="1.5" style="787" customWidth="1"/>
    <col min="2" max="2" width="0.83203125" style="787" customWidth="1"/>
    <col min="3" max="18" width="2.5" style="787" customWidth="1"/>
    <col min="19" max="19" width="4" style="787" customWidth="1"/>
    <col min="20" max="39" width="2.6640625" style="787" customWidth="1"/>
    <col min="40" max="40" width="1.5" style="787" customWidth="1"/>
    <col min="41" max="76" width="2.5" style="787" hidden="1"/>
    <col min="77" max="256" width="2.5" style="614" hidden="1"/>
    <col min="257" max="257" width="1.5" style="614" hidden="1" customWidth="1"/>
    <col min="258" max="258" width="0.83203125" style="614" hidden="1" customWidth="1"/>
    <col min="259" max="274" width="2.5" style="614" hidden="1" customWidth="1"/>
    <col min="275" max="275" width="4" style="614" hidden="1" customWidth="1"/>
    <col min="276" max="295" width="2.5" style="614" hidden="1" customWidth="1"/>
    <col min="296" max="296" width="1.5" style="614" hidden="1" customWidth="1"/>
    <col min="297" max="512" width="2.5" style="614" hidden="1"/>
    <col min="513" max="513" width="1.5" style="614" hidden="1" customWidth="1"/>
    <col min="514" max="514" width="0.83203125" style="614" hidden="1" customWidth="1"/>
    <col min="515" max="530" width="2.5" style="614" hidden="1" customWidth="1"/>
    <col min="531" max="531" width="4" style="614" hidden="1" customWidth="1"/>
    <col min="532" max="551" width="2.5" style="614" hidden="1" customWidth="1"/>
    <col min="552" max="552" width="1.5" style="614" hidden="1" customWidth="1"/>
    <col min="553" max="768" width="2.5" style="614" hidden="1"/>
    <col min="769" max="769" width="1.5" style="614" hidden="1" customWidth="1"/>
    <col min="770" max="770" width="0.83203125" style="614" hidden="1" customWidth="1"/>
    <col min="771" max="786" width="2.5" style="614" hidden="1" customWidth="1"/>
    <col min="787" max="787" width="4" style="614" hidden="1" customWidth="1"/>
    <col min="788" max="807" width="2.5" style="614" hidden="1" customWidth="1"/>
    <col min="808" max="808" width="1.5" style="614" hidden="1" customWidth="1"/>
    <col min="809" max="1024" width="2.5" style="614" hidden="1"/>
    <col min="1025" max="1025" width="1.5" style="614" hidden="1" customWidth="1"/>
    <col min="1026" max="1026" width="0.83203125" style="614" hidden="1" customWidth="1"/>
    <col min="1027" max="1042" width="2.5" style="614" hidden="1" customWidth="1"/>
    <col min="1043" max="1043" width="4" style="614" hidden="1" customWidth="1"/>
    <col min="1044" max="1063" width="2.5" style="614" hidden="1" customWidth="1"/>
    <col min="1064" max="1064" width="1.5" style="614" hidden="1" customWidth="1"/>
    <col min="1065" max="1280" width="2.5" style="614" hidden="1"/>
    <col min="1281" max="1281" width="1.5" style="614" hidden="1" customWidth="1"/>
    <col min="1282" max="1282" width="0.83203125" style="614" hidden="1" customWidth="1"/>
    <col min="1283" max="1298" width="2.5" style="614" hidden="1" customWidth="1"/>
    <col min="1299" max="1299" width="4" style="614" hidden="1" customWidth="1"/>
    <col min="1300" max="1319" width="2.5" style="614" hidden="1" customWidth="1"/>
    <col min="1320" max="1320" width="1.5" style="614" hidden="1" customWidth="1"/>
    <col min="1321" max="1536" width="2.5" style="614" hidden="1"/>
    <col min="1537" max="1537" width="1.5" style="614" hidden="1" customWidth="1"/>
    <col min="1538" max="1538" width="0.83203125" style="614" hidden="1" customWidth="1"/>
    <col min="1539" max="1554" width="2.5" style="614" hidden="1" customWidth="1"/>
    <col min="1555" max="1555" width="4" style="614" hidden="1" customWidth="1"/>
    <col min="1556" max="1575" width="2.5" style="614" hidden="1" customWidth="1"/>
    <col min="1576" max="1576" width="1.5" style="614" hidden="1" customWidth="1"/>
    <col min="1577" max="1792" width="2.5" style="614" hidden="1"/>
    <col min="1793" max="1793" width="1.5" style="614" hidden="1" customWidth="1"/>
    <col min="1794" max="1794" width="0.83203125" style="614" hidden="1" customWidth="1"/>
    <col min="1795" max="1810" width="2.5" style="614" hidden="1" customWidth="1"/>
    <col min="1811" max="1811" width="4" style="614" hidden="1" customWidth="1"/>
    <col min="1812" max="1831" width="2.5" style="614" hidden="1" customWidth="1"/>
    <col min="1832" max="1832" width="1.5" style="614" hidden="1" customWidth="1"/>
    <col min="1833" max="2048" width="2.5" style="614" hidden="1"/>
    <col min="2049" max="2049" width="1.5" style="614" hidden="1" customWidth="1"/>
    <col min="2050" max="2050" width="0.83203125" style="614" hidden="1" customWidth="1"/>
    <col min="2051" max="2066" width="2.5" style="614" hidden="1" customWidth="1"/>
    <col min="2067" max="2067" width="4" style="614" hidden="1" customWidth="1"/>
    <col min="2068" max="2087" width="2.5" style="614" hidden="1" customWidth="1"/>
    <col min="2088" max="2088" width="1.5" style="614" hidden="1" customWidth="1"/>
    <col min="2089" max="2304" width="2.5" style="614" hidden="1"/>
    <col min="2305" max="2305" width="1.5" style="614" hidden="1" customWidth="1"/>
    <col min="2306" max="2306" width="0.83203125" style="614" hidden="1" customWidth="1"/>
    <col min="2307" max="2322" width="2.5" style="614" hidden="1" customWidth="1"/>
    <col min="2323" max="2323" width="4" style="614" hidden="1" customWidth="1"/>
    <col min="2324" max="2343" width="2.5" style="614" hidden="1" customWidth="1"/>
    <col min="2344" max="2344" width="1.5" style="614" hidden="1" customWidth="1"/>
    <col min="2345" max="2560" width="2.5" style="614" hidden="1"/>
    <col min="2561" max="2561" width="1.5" style="614" hidden="1" customWidth="1"/>
    <col min="2562" max="2562" width="0.83203125" style="614" hidden="1" customWidth="1"/>
    <col min="2563" max="2578" width="2.5" style="614" hidden="1" customWidth="1"/>
    <col min="2579" max="2579" width="4" style="614" hidden="1" customWidth="1"/>
    <col min="2580" max="2599" width="2.5" style="614" hidden="1" customWidth="1"/>
    <col min="2600" max="2600" width="1.5" style="614" hidden="1" customWidth="1"/>
    <col min="2601" max="2816" width="2.5" style="614" hidden="1"/>
    <col min="2817" max="2817" width="1.5" style="614" hidden="1" customWidth="1"/>
    <col min="2818" max="2818" width="0.83203125" style="614" hidden="1" customWidth="1"/>
    <col min="2819" max="2834" width="2.5" style="614" hidden="1" customWidth="1"/>
    <col min="2835" max="2835" width="4" style="614" hidden="1" customWidth="1"/>
    <col min="2836" max="2855" width="2.5" style="614" hidden="1" customWidth="1"/>
    <col min="2856" max="2856" width="1.5" style="614" hidden="1" customWidth="1"/>
    <col min="2857" max="3072" width="2.5" style="614" hidden="1"/>
    <col min="3073" max="3073" width="1.5" style="614" hidden="1" customWidth="1"/>
    <col min="3074" max="3074" width="0.83203125" style="614" hidden="1" customWidth="1"/>
    <col min="3075" max="3090" width="2.5" style="614" hidden="1" customWidth="1"/>
    <col min="3091" max="3091" width="4" style="614" hidden="1" customWidth="1"/>
    <col min="3092" max="3111" width="2.5" style="614" hidden="1" customWidth="1"/>
    <col min="3112" max="3112" width="1.5" style="614" hidden="1" customWidth="1"/>
    <col min="3113" max="3328" width="2.5" style="614" hidden="1"/>
    <col min="3329" max="3329" width="1.5" style="614" hidden="1" customWidth="1"/>
    <col min="3330" max="3330" width="0.83203125" style="614" hidden="1" customWidth="1"/>
    <col min="3331" max="3346" width="2.5" style="614" hidden="1" customWidth="1"/>
    <col min="3347" max="3347" width="4" style="614" hidden="1" customWidth="1"/>
    <col min="3348" max="3367" width="2.5" style="614" hidden="1" customWidth="1"/>
    <col min="3368" max="3368" width="1.5" style="614" hidden="1" customWidth="1"/>
    <col min="3369" max="3584" width="2.5" style="614" hidden="1"/>
    <col min="3585" max="3585" width="1.5" style="614" hidden="1" customWidth="1"/>
    <col min="3586" max="3586" width="0.83203125" style="614" hidden="1" customWidth="1"/>
    <col min="3587" max="3602" width="2.5" style="614" hidden="1" customWidth="1"/>
    <col min="3603" max="3603" width="4" style="614" hidden="1" customWidth="1"/>
    <col min="3604" max="3623" width="2.5" style="614" hidden="1" customWidth="1"/>
    <col min="3624" max="3624" width="1.5" style="614" hidden="1" customWidth="1"/>
    <col min="3625" max="3840" width="2.5" style="614" hidden="1"/>
    <col min="3841" max="3841" width="1.5" style="614" hidden="1" customWidth="1"/>
    <col min="3842" max="3842" width="0.83203125" style="614" hidden="1" customWidth="1"/>
    <col min="3843" max="3858" width="2.5" style="614" hidden="1" customWidth="1"/>
    <col min="3859" max="3859" width="4" style="614" hidden="1" customWidth="1"/>
    <col min="3860" max="3879" width="2.5" style="614" hidden="1" customWidth="1"/>
    <col min="3880" max="3880" width="1.5" style="614" hidden="1" customWidth="1"/>
    <col min="3881" max="4096" width="2.5" style="614" hidden="1"/>
    <col min="4097" max="4097" width="1.5" style="614" hidden="1" customWidth="1"/>
    <col min="4098" max="4098" width="0.83203125" style="614" hidden="1" customWidth="1"/>
    <col min="4099" max="4114" width="2.5" style="614" hidden="1" customWidth="1"/>
    <col min="4115" max="4115" width="4" style="614" hidden="1" customWidth="1"/>
    <col min="4116" max="4135" width="2.5" style="614" hidden="1" customWidth="1"/>
    <col min="4136" max="4136" width="1.5" style="614" hidden="1" customWidth="1"/>
    <col min="4137" max="4352" width="2.5" style="614" hidden="1"/>
    <col min="4353" max="4353" width="1.5" style="614" hidden="1" customWidth="1"/>
    <col min="4354" max="4354" width="0.83203125" style="614" hidden="1" customWidth="1"/>
    <col min="4355" max="4370" width="2.5" style="614" hidden="1" customWidth="1"/>
    <col min="4371" max="4371" width="4" style="614" hidden="1" customWidth="1"/>
    <col min="4372" max="4391" width="2.5" style="614" hidden="1" customWidth="1"/>
    <col min="4392" max="4392" width="1.5" style="614" hidden="1" customWidth="1"/>
    <col min="4393" max="4608" width="2.5" style="614" hidden="1"/>
    <col min="4609" max="4609" width="1.5" style="614" hidden="1" customWidth="1"/>
    <col min="4610" max="4610" width="0.83203125" style="614" hidden="1" customWidth="1"/>
    <col min="4611" max="4626" width="2.5" style="614" hidden="1" customWidth="1"/>
    <col min="4627" max="4627" width="4" style="614" hidden="1" customWidth="1"/>
    <col min="4628" max="4647" width="2.5" style="614" hidden="1" customWidth="1"/>
    <col min="4648" max="4648" width="1.5" style="614" hidden="1" customWidth="1"/>
    <col min="4649" max="4864" width="2.5" style="614" hidden="1"/>
    <col min="4865" max="4865" width="1.5" style="614" hidden="1" customWidth="1"/>
    <col min="4866" max="4866" width="0.83203125" style="614" hidden="1" customWidth="1"/>
    <col min="4867" max="4882" width="2.5" style="614" hidden="1" customWidth="1"/>
    <col min="4883" max="4883" width="4" style="614" hidden="1" customWidth="1"/>
    <col min="4884" max="4903" width="2.5" style="614" hidden="1" customWidth="1"/>
    <col min="4904" max="4904" width="1.5" style="614" hidden="1" customWidth="1"/>
    <col min="4905" max="5120" width="2.5" style="614" hidden="1"/>
    <col min="5121" max="5121" width="1.5" style="614" hidden="1" customWidth="1"/>
    <col min="5122" max="5122" width="0.83203125" style="614" hidden="1" customWidth="1"/>
    <col min="5123" max="5138" width="2.5" style="614" hidden="1" customWidth="1"/>
    <col min="5139" max="5139" width="4" style="614" hidden="1" customWidth="1"/>
    <col min="5140" max="5159" width="2.5" style="614" hidden="1" customWidth="1"/>
    <col min="5160" max="5160" width="1.5" style="614" hidden="1" customWidth="1"/>
    <col min="5161" max="5376" width="2.5" style="614" hidden="1"/>
    <col min="5377" max="5377" width="1.5" style="614" hidden="1" customWidth="1"/>
    <col min="5378" max="5378" width="0.83203125" style="614" hidden="1" customWidth="1"/>
    <col min="5379" max="5394" width="2.5" style="614" hidden="1" customWidth="1"/>
    <col min="5395" max="5395" width="4" style="614" hidden="1" customWidth="1"/>
    <col min="5396" max="5415" width="2.5" style="614" hidden="1" customWidth="1"/>
    <col min="5416" max="5416" width="1.5" style="614" hidden="1" customWidth="1"/>
    <col min="5417" max="5632" width="2.5" style="614" hidden="1"/>
    <col min="5633" max="5633" width="1.5" style="614" hidden="1" customWidth="1"/>
    <col min="5634" max="5634" width="0.83203125" style="614" hidden="1" customWidth="1"/>
    <col min="5635" max="5650" width="2.5" style="614" hidden="1" customWidth="1"/>
    <col min="5651" max="5651" width="4" style="614" hidden="1" customWidth="1"/>
    <col min="5652" max="5671" width="2.5" style="614" hidden="1" customWidth="1"/>
    <col min="5672" max="5672" width="1.5" style="614" hidden="1" customWidth="1"/>
    <col min="5673" max="5888" width="2.5" style="614" hidden="1"/>
    <col min="5889" max="5889" width="1.5" style="614" hidden="1" customWidth="1"/>
    <col min="5890" max="5890" width="0.83203125" style="614" hidden="1" customWidth="1"/>
    <col min="5891" max="5906" width="2.5" style="614" hidden="1" customWidth="1"/>
    <col min="5907" max="5907" width="4" style="614" hidden="1" customWidth="1"/>
    <col min="5908" max="5927" width="2.5" style="614" hidden="1" customWidth="1"/>
    <col min="5928" max="5928" width="1.5" style="614" hidden="1" customWidth="1"/>
    <col min="5929" max="6144" width="2.5" style="614" hidden="1"/>
    <col min="6145" max="6145" width="1.5" style="614" hidden="1" customWidth="1"/>
    <col min="6146" max="6146" width="0.83203125" style="614" hidden="1" customWidth="1"/>
    <col min="6147" max="6162" width="2.5" style="614" hidden="1" customWidth="1"/>
    <col min="6163" max="6163" width="4" style="614" hidden="1" customWidth="1"/>
    <col min="6164" max="6183" width="2.5" style="614" hidden="1" customWidth="1"/>
    <col min="6184" max="6184" width="1.5" style="614" hidden="1" customWidth="1"/>
    <col min="6185" max="6400" width="2.5" style="614" hidden="1"/>
    <col min="6401" max="6401" width="1.5" style="614" hidden="1" customWidth="1"/>
    <col min="6402" max="6402" width="0.83203125" style="614" hidden="1" customWidth="1"/>
    <col min="6403" max="6418" width="2.5" style="614" hidden="1" customWidth="1"/>
    <col min="6419" max="6419" width="4" style="614" hidden="1" customWidth="1"/>
    <col min="6420" max="6439" width="2.5" style="614" hidden="1" customWidth="1"/>
    <col min="6440" max="6440" width="1.5" style="614" hidden="1" customWidth="1"/>
    <col min="6441" max="6656" width="2.5" style="614" hidden="1"/>
    <col min="6657" max="6657" width="1.5" style="614" hidden="1" customWidth="1"/>
    <col min="6658" max="6658" width="0.83203125" style="614" hidden="1" customWidth="1"/>
    <col min="6659" max="6674" width="2.5" style="614" hidden="1" customWidth="1"/>
    <col min="6675" max="6675" width="4" style="614" hidden="1" customWidth="1"/>
    <col min="6676" max="6695" width="2.5" style="614" hidden="1" customWidth="1"/>
    <col min="6696" max="6696" width="1.5" style="614" hidden="1" customWidth="1"/>
    <col min="6697" max="6912" width="2.5" style="614" hidden="1"/>
    <col min="6913" max="6913" width="1.5" style="614" hidden="1" customWidth="1"/>
    <col min="6914" max="6914" width="0.83203125" style="614" hidden="1" customWidth="1"/>
    <col min="6915" max="6930" width="2.5" style="614" hidden="1" customWidth="1"/>
    <col min="6931" max="6931" width="4" style="614" hidden="1" customWidth="1"/>
    <col min="6932" max="6951" width="2.5" style="614" hidden="1" customWidth="1"/>
    <col min="6952" max="6952" width="1.5" style="614" hidden="1" customWidth="1"/>
    <col min="6953" max="7168" width="2.5" style="614" hidden="1"/>
    <col min="7169" max="7169" width="1.5" style="614" hidden="1" customWidth="1"/>
    <col min="7170" max="7170" width="0.83203125" style="614" hidden="1" customWidth="1"/>
    <col min="7171" max="7186" width="2.5" style="614" hidden="1" customWidth="1"/>
    <col min="7187" max="7187" width="4" style="614" hidden="1" customWidth="1"/>
    <col min="7188" max="7207" width="2.5" style="614" hidden="1" customWidth="1"/>
    <col min="7208" max="7208" width="1.5" style="614" hidden="1" customWidth="1"/>
    <col min="7209" max="7424" width="2.5" style="614" hidden="1"/>
    <col min="7425" max="7425" width="1.5" style="614" hidden="1" customWidth="1"/>
    <col min="7426" max="7426" width="0.83203125" style="614" hidden="1" customWidth="1"/>
    <col min="7427" max="7442" width="2.5" style="614" hidden="1" customWidth="1"/>
    <col min="7443" max="7443" width="4" style="614" hidden="1" customWidth="1"/>
    <col min="7444" max="7463" width="2.5" style="614" hidden="1" customWidth="1"/>
    <col min="7464" max="7464" width="1.5" style="614" hidden="1" customWidth="1"/>
    <col min="7465" max="7680" width="2.5" style="614" hidden="1"/>
    <col min="7681" max="7681" width="1.5" style="614" hidden="1" customWidth="1"/>
    <col min="7682" max="7682" width="0.83203125" style="614" hidden="1" customWidth="1"/>
    <col min="7683" max="7698" width="2.5" style="614" hidden="1" customWidth="1"/>
    <col min="7699" max="7699" width="4" style="614" hidden="1" customWidth="1"/>
    <col min="7700" max="7719" width="2.5" style="614" hidden="1" customWidth="1"/>
    <col min="7720" max="7720" width="1.5" style="614" hidden="1" customWidth="1"/>
    <col min="7721" max="7936" width="2.5" style="614" hidden="1"/>
    <col min="7937" max="7937" width="1.5" style="614" hidden="1" customWidth="1"/>
    <col min="7938" max="7938" width="0.83203125" style="614" hidden="1" customWidth="1"/>
    <col min="7939" max="7954" width="2.5" style="614" hidden="1" customWidth="1"/>
    <col min="7955" max="7955" width="4" style="614" hidden="1" customWidth="1"/>
    <col min="7956" max="7975" width="2.5" style="614" hidden="1" customWidth="1"/>
    <col min="7976" max="7976" width="1.5" style="614" hidden="1" customWidth="1"/>
    <col min="7977" max="8192" width="2.5" style="614" hidden="1"/>
    <col min="8193" max="8193" width="1.5" style="614" hidden="1" customWidth="1"/>
    <col min="8194" max="8194" width="0.83203125" style="614" hidden="1" customWidth="1"/>
    <col min="8195" max="8210" width="2.5" style="614" hidden="1" customWidth="1"/>
    <col min="8211" max="8211" width="4" style="614" hidden="1" customWidth="1"/>
    <col min="8212" max="8231" width="2.5" style="614" hidden="1" customWidth="1"/>
    <col min="8232" max="8232" width="1.5" style="614" hidden="1" customWidth="1"/>
    <col min="8233" max="8448" width="2.5" style="614" hidden="1"/>
    <col min="8449" max="8449" width="1.5" style="614" hidden="1" customWidth="1"/>
    <col min="8450" max="8450" width="0.83203125" style="614" hidden="1" customWidth="1"/>
    <col min="8451" max="8466" width="2.5" style="614" hidden="1" customWidth="1"/>
    <col min="8467" max="8467" width="4" style="614" hidden="1" customWidth="1"/>
    <col min="8468" max="8487" width="2.5" style="614" hidden="1" customWidth="1"/>
    <col min="8488" max="8488" width="1.5" style="614" hidden="1" customWidth="1"/>
    <col min="8489" max="8704" width="2.5" style="614" hidden="1"/>
    <col min="8705" max="8705" width="1.5" style="614" hidden="1" customWidth="1"/>
    <col min="8706" max="8706" width="0.83203125" style="614" hidden="1" customWidth="1"/>
    <col min="8707" max="8722" width="2.5" style="614" hidden="1" customWidth="1"/>
    <col min="8723" max="8723" width="4" style="614" hidden="1" customWidth="1"/>
    <col min="8724" max="8743" width="2.5" style="614" hidden="1" customWidth="1"/>
    <col min="8744" max="8744" width="1.5" style="614" hidden="1" customWidth="1"/>
    <col min="8745" max="8960" width="2.5" style="614" hidden="1"/>
    <col min="8961" max="8961" width="1.5" style="614" hidden="1" customWidth="1"/>
    <col min="8962" max="8962" width="0.83203125" style="614" hidden="1" customWidth="1"/>
    <col min="8963" max="8978" width="2.5" style="614" hidden="1" customWidth="1"/>
    <col min="8979" max="8979" width="4" style="614" hidden="1" customWidth="1"/>
    <col min="8980" max="8999" width="2.5" style="614" hidden="1" customWidth="1"/>
    <col min="9000" max="9000" width="1.5" style="614" hidden="1" customWidth="1"/>
    <col min="9001" max="9216" width="2.5" style="614" hidden="1"/>
    <col min="9217" max="9217" width="1.5" style="614" hidden="1" customWidth="1"/>
    <col min="9218" max="9218" width="0.83203125" style="614" hidden="1" customWidth="1"/>
    <col min="9219" max="9234" width="2.5" style="614" hidden="1" customWidth="1"/>
    <col min="9235" max="9235" width="4" style="614" hidden="1" customWidth="1"/>
    <col min="9236" max="9255" width="2.5" style="614" hidden="1" customWidth="1"/>
    <col min="9256" max="9256" width="1.5" style="614" hidden="1" customWidth="1"/>
    <col min="9257" max="9472" width="2.5" style="614" hidden="1"/>
    <col min="9473" max="9473" width="1.5" style="614" hidden="1" customWidth="1"/>
    <col min="9474" max="9474" width="0.83203125" style="614" hidden="1" customWidth="1"/>
    <col min="9475" max="9490" width="2.5" style="614" hidden="1" customWidth="1"/>
    <col min="9491" max="9491" width="4" style="614" hidden="1" customWidth="1"/>
    <col min="9492" max="9511" width="2.5" style="614" hidden="1" customWidth="1"/>
    <col min="9512" max="9512" width="1.5" style="614" hidden="1" customWidth="1"/>
    <col min="9513" max="9728" width="2.5" style="614" hidden="1"/>
    <col min="9729" max="9729" width="1.5" style="614" hidden="1" customWidth="1"/>
    <col min="9730" max="9730" width="0.83203125" style="614" hidden="1" customWidth="1"/>
    <col min="9731" max="9746" width="2.5" style="614" hidden="1" customWidth="1"/>
    <col min="9747" max="9747" width="4" style="614" hidden="1" customWidth="1"/>
    <col min="9748" max="9767" width="2.5" style="614" hidden="1" customWidth="1"/>
    <col min="9768" max="9768" width="1.5" style="614" hidden="1" customWidth="1"/>
    <col min="9769" max="9984" width="2.5" style="614" hidden="1"/>
    <col min="9985" max="9985" width="1.5" style="614" hidden="1" customWidth="1"/>
    <col min="9986" max="9986" width="0.83203125" style="614" hidden="1" customWidth="1"/>
    <col min="9987" max="10002" width="2.5" style="614" hidden="1" customWidth="1"/>
    <col min="10003" max="10003" width="4" style="614" hidden="1" customWidth="1"/>
    <col min="10004" max="10023" width="2.5" style="614" hidden="1" customWidth="1"/>
    <col min="10024" max="10024" width="1.5" style="614" hidden="1" customWidth="1"/>
    <col min="10025" max="10240" width="2.5" style="614" hidden="1"/>
    <col min="10241" max="10241" width="1.5" style="614" hidden="1" customWidth="1"/>
    <col min="10242" max="10242" width="0.83203125" style="614" hidden="1" customWidth="1"/>
    <col min="10243" max="10258" width="2.5" style="614" hidden="1" customWidth="1"/>
    <col min="10259" max="10259" width="4" style="614" hidden="1" customWidth="1"/>
    <col min="10260" max="10279" width="2.5" style="614" hidden="1" customWidth="1"/>
    <col min="10280" max="10280" width="1.5" style="614" hidden="1" customWidth="1"/>
    <col min="10281" max="10496" width="2.5" style="614" hidden="1"/>
    <col min="10497" max="10497" width="1.5" style="614" hidden="1" customWidth="1"/>
    <col min="10498" max="10498" width="0.83203125" style="614" hidden="1" customWidth="1"/>
    <col min="10499" max="10514" width="2.5" style="614" hidden="1" customWidth="1"/>
    <col min="10515" max="10515" width="4" style="614" hidden="1" customWidth="1"/>
    <col min="10516" max="10535" width="2.5" style="614" hidden="1" customWidth="1"/>
    <col min="10536" max="10536" width="1.5" style="614" hidden="1" customWidth="1"/>
    <col min="10537" max="10752" width="2.5" style="614" hidden="1"/>
    <col min="10753" max="10753" width="1.5" style="614" hidden="1" customWidth="1"/>
    <col min="10754" max="10754" width="0.83203125" style="614" hidden="1" customWidth="1"/>
    <col min="10755" max="10770" width="2.5" style="614" hidden="1" customWidth="1"/>
    <col min="10771" max="10771" width="4" style="614" hidden="1" customWidth="1"/>
    <col min="10772" max="10791" width="2.5" style="614" hidden="1" customWidth="1"/>
    <col min="10792" max="10792" width="1.5" style="614" hidden="1" customWidth="1"/>
    <col min="10793" max="11008" width="2.5" style="614" hidden="1"/>
    <col min="11009" max="11009" width="1.5" style="614" hidden="1" customWidth="1"/>
    <col min="11010" max="11010" width="0.83203125" style="614" hidden="1" customWidth="1"/>
    <col min="11011" max="11026" width="2.5" style="614" hidden="1" customWidth="1"/>
    <col min="11027" max="11027" width="4" style="614" hidden="1" customWidth="1"/>
    <col min="11028" max="11047" width="2.5" style="614" hidden="1" customWidth="1"/>
    <col min="11048" max="11048" width="1.5" style="614" hidden="1" customWidth="1"/>
    <col min="11049" max="11264" width="2.5" style="614" hidden="1"/>
    <col min="11265" max="11265" width="1.5" style="614" hidden="1" customWidth="1"/>
    <col min="11266" max="11266" width="0.83203125" style="614" hidden="1" customWidth="1"/>
    <col min="11267" max="11282" width="2.5" style="614" hidden="1" customWidth="1"/>
    <col min="11283" max="11283" width="4" style="614" hidden="1" customWidth="1"/>
    <col min="11284" max="11303" width="2.5" style="614" hidden="1" customWidth="1"/>
    <col min="11304" max="11304" width="1.5" style="614" hidden="1" customWidth="1"/>
    <col min="11305" max="11520" width="2.5" style="614" hidden="1"/>
    <col min="11521" max="11521" width="1.5" style="614" hidden="1" customWidth="1"/>
    <col min="11522" max="11522" width="0.83203125" style="614" hidden="1" customWidth="1"/>
    <col min="11523" max="11538" width="2.5" style="614" hidden="1" customWidth="1"/>
    <col min="11539" max="11539" width="4" style="614" hidden="1" customWidth="1"/>
    <col min="11540" max="11559" width="2.5" style="614" hidden="1" customWidth="1"/>
    <col min="11560" max="11560" width="1.5" style="614" hidden="1" customWidth="1"/>
    <col min="11561" max="11776" width="2.5" style="614" hidden="1"/>
    <col min="11777" max="11777" width="1.5" style="614" hidden="1" customWidth="1"/>
    <col min="11778" max="11778" width="0.83203125" style="614" hidden="1" customWidth="1"/>
    <col min="11779" max="11794" width="2.5" style="614" hidden="1" customWidth="1"/>
    <col min="11795" max="11795" width="4" style="614" hidden="1" customWidth="1"/>
    <col min="11796" max="11815" width="2.5" style="614" hidden="1" customWidth="1"/>
    <col min="11816" max="11816" width="1.5" style="614" hidden="1" customWidth="1"/>
    <col min="11817" max="12032" width="2.5" style="614" hidden="1"/>
    <col min="12033" max="12033" width="1.5" style="614" hidden="1" customWidth="1"/>
    <col min="12034" max="12034" width="0.83203125" style="614" hidden="1" customWidth="1"/>
    <col min="12035" max="12050" width="2.5" style="614" hidden="1" customWidth="1"/>
    <col min="12051" max="12051" width="4" style="614" hidden="1" customWidth="1"/>
    <col min="12052" max="12071" width="2.5" style="614" hidden="1" customWidth="1"/>
    <col min="12072" max="12072" width="1.5" style="614" hidden="1" customWidth="1"/>
    <col min="12073" max="12288" width="2.5" style="614" hidden="1"/>
    <col min="12289" max="12289" width="1.5" style="614" hidden="1" customWidth="1"/>
    <col min="12290" max="12290" width="0.83203125" style="614" hidden="1" customWidth="1"/>
    <col min="12291" max="12306" width="2.5" style="614" hidden="1" customWidth="1"/>
    <col min="12307" max="12307" width="4" style="614" hidden="1" customWidth="1"/>
    <col min="12308" max="12327" width="2.5" style="614" hidden="1" customWidth="1"/>
    <col min="12328" max="12328" width="1.5" style="614" hidden="1" customWidth="1"/>
    <col min="12329" max="12544" width="2.5" style="614" hidden="1"/>
    <col min="12545" max="12545" width="1.5" style="614" hidden="1" customWidth="1"/>
    <col min="12546" max="12546" width="0.83203125" style="614" hidden="1" customWidth="1"/>
    <col min="12547" max="12562" width="2.5" style="614" hidden="1" customWidth="1"/>
    <col min="12563" max="12563" width="4" style="614" hidden="1" customWidth="1"/>
    <col min="12564" max="12583" width="2.5" style="614" hidden="1" customWidth="1"/>
    <col min="12584" max="12584" width="1.5" style="614" hidden="1" customWidth="1"/>
    <col min="12585" max="12800" width="2.5" style="614" hidden="1"/>
    <col min="12801" max="12801" width="1.5" style="614" hidden="1" customWidth="1"/>
    <col min="12802" max="12802" width="0.83203125" style="614" hidden="1" customWidth="1"/>
    <col min="12803" max="12818" width="2.5" style="614" hidden="1" customWidth="1"/>
    <col min="12819" max="12819" width="4" style="614" hidden="1" customWidth="1"/>
    <col min="12820" max="12839" width="2.5" style="614" hidden="1" customWidth="1"/>
    <col min="12840" max="12840" width="1.5" style="614" hidden="1" customWidth="1"/>
    <col min="12841" max="13056" width="2.5" style="614" hidden="1"/>
    <col min="13057" max="13057" width="1.5" style="614" hidden="1" customWidth="1"/>
    <col min="13058" max="13058" width="0.83203125" style="614" hidden="1" customWidth="1"/>
    <col min="13059" max="13074" width="2.5" style="614" hidden="1" customWidth="1"/>
    <col min="13075" max="13075" width="4" style="614" hidden="1" customWidth="1"/>
    <col min="13076" max="13095" width="2.5" style="614" hidden="1" customWidth="1"/>
    <col min="13096" max="13096" width="1.5" style="614" hidden="1" customWidth="1"/>
    <col min="13097" max="13312" width="2.5" style="614" hidden="1"/>
    <col min="13313" max="13313" width="1.5" style="614" hidden="1" customWidth="1"/>
    <col min="13314" max="13314" width="0.83203125" style="614" hidden="1" customWidth="1"/>
    <col min="13315" max="13330" width="2.5" style="614" hidden="1" customWidth="1"/>
    <col min="13331" max="13331" width="4" style="614" hidden="1" customWidth="1"/>
    <col min="13332" max="13351" width="2.5" style="614" hidden="1" customWidth="1"/>
    <col min="13352" max="13352" width="1.5" style="614" hidden="1" customWidth="1"/>
    <col min="13353" max="13568" width="2.5" style="614" hidden="1"/>
    <col min="13569" max="13569" width="1.5" style="614" hidden="1" customWidth="1"/>
    <col min="13570" max="13570" width="0.83203125" style="614" hidden="1" customWidth="1"/>
    <col min="13571" max="13586" width="2.5" style="614" hidden="1" customWidth="1"/>
    <col min="13587" max="13587" width="4" style="614" hidden="1" customWidth="1"/>
    <col min="13588" max="13607" width="2.5" style="614" hidden="1" customWidth="1"/>
    <col min="13608" max="13608" width="1.5" style="614" hidden="1" customWidth="1"/>
    <col min="13609" max="13824" width="2.5" style="614" hidden="1"/>
    <col min="13825" max="13825" width="1.5" style="614" hidden="1" customWidth="1"/>
    <col min="13826" max="13826" width="0.83203125" style="614" hidden="1" customWidth="1"/>
    <col min="13827" max="13842" width="2.5" style="614" hidden="1" customWidth="1"/>
    <col min="13843" max="13843" width="4" style="614" hidden="1" customWidth="1"/>
    <col min="13844" max="13863" width="2.5" style="614" hidden="1" customWidth="1"/>
    <col min="13864" max="13864" width="1.5" style="614" hidden="1" customWidth="1"/>
    <col min="13865" max="14080" width="2.5" style="614" hidden="1"/>
    <col min="14081" max="14081" width="1.5" style="614" hidden="1" customWidth="1"/>
    <col min="14082" max="14082" width="0.83203125" style="614" hidden="1" customWidth="1"/>
    <col min="14083" max="14098" width="2.5" style="614" hidden="1" customWidth="1"/>
    <col min="14099" max="14099" width="4" style="614" hidden="1" customWidth="1"/>
    <col min="14100" max="14119" width="2.5" style="614" hidden="1" customWidth="1"/>
    <col min="14120" max="14120" width="1.5" style="614" hidden="1" customWidth="1"/>
    <col min="14121" max="14336" width="2.5" style="614" hidden="1"/>
    <col min="14337" max="14337" width="1.5" style="614" hidden="1" customWidth="1"/>
    <col min="14338" max="14338" width="0.83203125" style="614" hidden="1" customWidth="1"/>
    <col min="14339" max="14354" width="2.5" style="614" hidden="1" customWidth="1"/>
    <col min="14355" max="14355" width="4" style="614" hidden="1" customWidth="1"/>
    <col min="14356" max="14375" width="2.5" style="614" hidden="1" customWidth="1"/>
    <col min="14376" max="14376" width="1.5" style="614" hidden="1" customWidth="1"/>
    <col min="14377" max="14592" width="2.5" style="614" hidden="1"/>
    <col min="14593" max="14593" width="1.5" style="614" hidden="1" customWidth="1"/>
    <col min="14594" max="14594" width="0.83203125" style="614" hidden="1" customWidth="1"/>
    <col min="14595" max="14610" width="2.5" style="614" hidden="1" customWidth="1"/>
    <col min="14611" max="14611" width="4" style="614" hidden="1" customWidth="1"/>
    <col min="14612" max="14631" width="2.5" style="614" hidden="1" customWidth="1"/>
    <col min="14632" max="14632" width="1.5" style="614" hidden="1" customWidth="1"/>
    <col min="14633" max="14848" width="2.5" style="614" hidden="1"/>
    <col min="14849" max="14849" width="1.5" style="614" hidden="1" customWidth="1"/>
    <col min="14850" max="14850" width="0.83203125" style="614" hidden="1" customWidth="1"/>
    <col min="14851" max="14866" width="2.5" style="614" hidden="1" customWidth="1"/>
    <col min="14867" max="14867" width="4" style="614" hidden="1" customWidth="1"/>
    <col min="14868" max="14887" width="2.5" style="614" hidden="1" customWidth="1"/>
    <col min="14888" max="14888" width="1.5" style="614" hidden="1" customWidth="1"/>
    <col min="14889" max="15104" width="2.5" style="614" hidden="1"/>
    <col min="15105" max="15105" width="1.5" style="614" hidden="1" customWidth="1"/>
    <col min="15106" max="15106" width="0.83203125" style="614" hidden="1" customWidth="1"/>
    <col min="15107" max="15122" width="2.5" style="614" hidden="1" customWidth="1"/>
    <col min="15123" max="15123" width="4" style="614" hidden="1" customWidth="1"/>
    <col min="15124" max="15143" width="2.5" style="614" hidden="1" customWidth="1"/>
    <col min="15144" max="15144" width="1.5" style="614" hidden="1" customWidth="1"/>
    <col min="15145" max="15360" width="2.5" style="614" hidden="1"/>
    <col min="15361" max="15361" width="1.5" style="614" hidden="1" customWidth="1"/>
    <col min="15362" max="15362" width="0.83203125" style="614" hidden="1" customWidth="1"/>
    <col min="15363" max="15378" width="2.5" style="614" hidden="1" customWidth="1"/>
    <col min="15379" max="15379" width="4" style="614" hidden="1" customWidth="1"/>
    <col min="15380" max="15399" width="2.5" style="614" hidden="1" customWidth="1"/>
    <col min="15400" max="15400" width="1.5" style="614" hidden="1" customWidth="1"/>
    <col min="15401" max="15616" width="2.5" style="614" hidden="1"/>
    <col min="15617" max="15617" width="1.5" style="614" hidden="1" customWidth="1"/>
    <col min="15618" max="15618" width="0.83203125" style="614" hidden="1" customWidth="1"/>
    <col min="15619" max="15634" width="2.5" style="614" hidden="1" customWidth="1"/>
    <col min="15635" max="15635" width="4" style="614" hidden="1" customWidth="1"/>
    <col min="15636" max="15655" width="2.5" style="614" hidden="1" customWidth="1"/>
    <col min="15656" max="15656" width="1.5" style="614" hidden="1" customWidth="1"/>
    <col min="15657" max="15872" width="2.5" style="614" hidden="1"/>
    <col min="15873" max="15873" width="1.5" style="614" hidden="1" customWidth="1"/>
    <col min="15874" max="15874" width="0.83203125" style="614" hidden="1" customWidth="1"/>
    <col min="15875" max="15890" width="2.5" style="614" hidden="1" customWidth="1"/>
    <col min="15891" max="15891" width="4" style="614" hidden="1" customWidth="1"/>
    <col min="15892" max="15911" width="2.5" style="614" hidden="1" customWidth="1"/>
    <col min="15912" max="15912" width="1.5" style="614" hidden="1" customWidth="1"/>
    <col min="15913" max="16128" width="2.5" style="614" hidden="1"/>
    <col min="16129" max="16129" width="1.5" style="614" hidden="1" customWidth="1"/>
    <col min="16130" max="16130" width="0.83203125" style="614" hidden="1" customWidth="1"/>
    <col min="16131" max="16146" width="2.5" style="614" hidden="1" customWidth="1"/>
    <col min="16147" max="16147" width="4" style="614" hidden="1" customWidth="1"/>
    <col min="16148" max="16167" width="2.5" style="614" hidden="1" customWidth="1"/>
    <col min="16168" max="16168" width="1.5" style="614" hidden="1" customWidth="1"/>
    <col min="16169" max="16384" width="2.5" style="614" hidden="1"/>
  </cols>
  <sheetData>
    <row r="1" spans="1:98" ht="12.75" customHeight="1">
      <c r="A1" s="3332" t="s">
        <v>1513</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4"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4"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3">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3">
      <c r="A5" s="619" t="s">
        <v>327</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3">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25" customHeight="1">
      <c r="A7" s="614"/>
      <c r="B7" s="620"/>
      <c r="C7" s="621"/>
      <c r="D7" s="621"/>
      <c r="E7" s="621"/>
      <c r="F7" s="621"/>
      <c r="G7" s="621"/>
      <c r="H7" s="621"/>
      <c r="I7" s="621"/>
      <c r="J7" s="621"/>
      <c r="K7" s="621"/>
      <c r="L7" s="621"/>
      <c r="M7" s="621"/>
      <c r="N7" s="621"/>
      <c r="O7" s="621"/>
      <c r="P7" s="621"/>
      <c r="Q7" s="621"/>
      <c r="R7" s="621"/>
      <c r="S7" s="621"/>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07"/>
      <c r="U8" s="3307"/>
      <c r="V8" s="3307"/>
      <c r="W8" s="3307"/>
      <c r="X8" s="3307"/>
      <c r="Y8" s="3307"/>
      <c r="Z8" s="3307"/>
      <c r="AA8" s="3307"/>
      <c r="AB8" s="3307"/>
      <c r="AC8" s="3307"/>
      <c r="AD8" s="3307"/>
      <c r="AE8" s="3307"/>
      <c r="AF8" s="3307"/>
      <c r="AG8" s="3307"/>
      <c r="AH8" s="3307"/>
      <c r="AI8" s="3307"/>
      <c r="AJ8" s="3307"/>
      <c r="AK8" s="3307"/>
      <c r="AL8" s="3307"/>
      <c r="AM8" s="3307"/>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3">
      <c r="A9" s="614"/>
      <c r="B9" s="622"/>
      <c r="C9" s="623"/>
      <c r="D9" s="623"/>
      <c r="E9" s="623"/>
      <c r="F9" s="623"/>
      <c r="G9" s="623"/>
      <c r="H9" s="623"/>
      <c r="I9" s="623"/>
      <c r="J9" s="623"/>
      <c r="K9" s="623"/>
      <c r="L9" s="623"/>
      <c r="M9" s="623"/>
      <c r="N9" s="623"/>
      <c r="O9" s="623"/>
      <c r="P9" s="623"/>
      <c r="Q9" s="623"/>
      <c r="R9" s="623"/>
      <c r="S9" s="623"/>
      <c r="T9" s="3307"/>
      <c r="U9" s="3307"/>
      <c r="V9" s="3307"/>
      <c r="W9" s="3307"/>
      <c r="X9" s="3307"/>
      <c r="Y9" s="3307"/>
      <c r="Z9" s="3307"/>
      <c r="AA9" s="3307"/>
      <c r="AB9" s="3307"/>
      <c r="AC9" s="3307"/>
      <c r="AD9" s="3307"/>
      <c r="AE9" s="3307"/>
      <c r="AF9" s="3307"/>
      <c r="AG9" s="3307"/>
      <c r="AH9" s="3307"/>
      <c r="AI9" s="3307"/>
      <c r="AJ9" s="3307"/>
      <c r="AK9" s="3307"/>
      <c r="AL9" s="3307"/>
      <c r="AM9" s="3307"/>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75" customHeight="1">
      <c r="A10" s="614"/>
      <c r="B10" s="624"/>
      <c r="C10" s="625"/>
      <c r="D10" s="625"/>
      <c r="E10" s="625"/>
      <c r="F10" s="625"/>
      <c r="G10" s="625"/>
      <c r="H10" s="625"/>
      <c r="I10" s="625"/>
      <c r="J10" s="625"/>
      <c r="K10" s="625"/>
      <c r="L10" s="625"/>
      <c r="M10" s="625"/>
      <c r="N10" s="625"/>
      <c r="O10" s="625"/>
      <c r="P10" s="625"/>
      <c r="Q10" s="625"/>
      <c r="R10" s="625"/>
      <c r="S10" s="625"/>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3">
      <c r="A11" s="614"/>
      <c r="B11" s="3289" t="s">
        <v>392</v>
      </c>
      <c r="C11" s="3290"/>
      <c r="D11" s="3290"/>
      <c r="E11" s="3290"/>
      <c r="F11" s="3290"/>
      <c r="G11" s="3290"/>
      <c r="H11" s="3290"/>
      <c r="I11" s="3290"/>
      <c r="J11" s="3290"/>
      <c r="K11" s="3290"/>
      <c r="L11" s="3290"/>
      <c r="M11" s="3290"/>
      <c r="N11" s="3290"/>
      <c r="O11" s="3290"/>
      <c r="P11" s="3290"/>
      <c r="Q11" s="3290"/>
      <c r="R11" s="3290"/>
      <c r="S11" s="3291"/>
      <c r="T11" s="3334">
        <f>IF('Sources and Basis Breakdown'!F107=0,'Sources and Basis Breakdown'!E107,'Sources and Basis Breakdown'!F107)</f>
        <v>65584363</v>
      </c>
      <c r="U11" s="3335"/>
      <c r="V11" s="3335"/>
      <c r="W11" s="3335"/>
      <c r="X11" s="3335"/>
      <c r="Y11" s="3334">
        <f>IF(Y7=" ",0,IF('Sources and Basis Breakdown'!G107+'Sources and Basis Breakdown'!F107='Sources and Basis Breakdown'!E107,'Sources and Basis Breakdown'!G107,0))</f>
        <v>0</v>
      </c>
      <c r="Z11" s="3335"/>
      <c r="AA11" s="3335"/>
      <c r="AB11" s="3335"/>
      <c r="AC11" s="3335"/>
      <c r="AD11" s="3335">
        <f>IF('Sources and Basis Breakdown'!I107=0,'Sources and Basis Breakdown'!H107,'Sources and Basis Breakdown'!I107)</f>
        <v>0</v>
      </c>
      <c r="AE11" s="3335"/>
      <c r="AF11" s="3335"/>
      <c r="AG11" s="3335"/>
      <c r="AH11" s="3335"/>
      <c r="AI11" s="3335">
        <f>IF(Y7=" ",0,IF('Sources and Basis Breakdown'!I107+'Sources and Basis Breakdown'!J107='Sources and Basis Breakdown'!H107,'Sources and Basis Breakdown'!J107,0))</f>
        <v>0</v>
      </c>
      <c r="AJ11" s="3335"/>
      <c r="AK11" s="3335"/>
      <c r="AL11" s="3335"/>
      <c r="AM11" s="3335"/>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3">
      <c r="A12" s="614"/>
      <c r="B12" s="3338" t="s">
        <v>529</v>
      </c>
      <c r="C12" s="3339"/>
      <c r="D12" s="3339"/>
      <c r="E12" s="3339"/>
      <c r="F12" s="3339"/>
      <c r="G12" s="3339"/>
      <c r="H12" s="3339"/>
      <c r="I12" s="3339"/>
      <c r="J12" s="3339"/>
      <c r="K12" s="3339"/>
      <c r="L12" s="3339"/>
      <c r="M12" s="3339"/>
      <c r="N12" s="3339"/>
      <c r="O12" s="3339"/>
      <c r="P12" s="3339"/>
      <c r="Q12" s="3339"/>
      <c r="R12" s="3339"/>
      <c r="S12" s="3340"/>
      <c r="T12" s="3327"/>
      <c r="U12" s="3328"/>
      <c r="V12" s="3328"/>
      <c r="W12" s="3328"/>
      <c r="X12" s="3329"/>
      <c r="Y12" s="3327"/>
      <c r="Z12" s="3328"/>
      <c r="AA12" s="3328"/>
      <c r="AB12" s="3328"/>
      <c r="AC12" s="3329"/>
      <c r="AD12" s="3327"/>
      <c r="AE12" s="3328"/>
      <c r="AF12" s="3328"/>
      <c r="AG12" s="3328"/>
      <c r="AH12" s="3329"/>
      <c r="AI12" s="3327"/>
      <c r="AJ12" s="3328"/>
      <c r="AK12" s="3328"/>
      <c r="AL12" s="3328"/>
      <c r="AM12" s="3329"/>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3">
      <c r="A13" s="614"/>
      <c r="B13" s="666"/>
      <c r="C13" s="3341" t="s">
        <v>530</v>
      </c>
      <c r="D13" s="3341"/>
      <c r="E13" s="3341"/>
      <c r="F13" s="3341"/>
      <c r="G13" s="3341"/>
      <c r="H13" s="3341"/>
      <c r="I13" s="3341"/>
      <c r="J13" s="3341"/>
      <c r="K13" s="3341"/>
      <c r="L13" s="3341"/>
      <c r="M13" s="3341"/>
      <c r="N13" s="3341"/>
      <c r="O13" s="3341"/>
      <c r="P13" s="3341"/>
      <c r="Q13" s="3341"/>
      <c r="R13" s="3341"/>
      <c r="S13" s="3342"/>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3">
      <c r="A14" s="614"/>
      <c r="B14" s="666"/>
      <c r="C14" s="3341" t="s">
        <v>531</v>
      </c>
      <c r="D14" s="3341"/>
      <c r="E14" s="3341"/>
      <c r="F14" s="3341"/>
      <c r="G14" s="3341"/>
      <c r="H14" s="3341"/>
      <c r="I14" s="3341"/>
      <c r="J14" s="3341"/>
      <c r="K14" s="3341"/>
      <c r="L14" s="3341"/>
      <c r="M14" s="3341"/>
      <c r="N14" s="3341"/>
      <c r="O14" s="3341"/>
      <c r="P14" s="3341"/>
      <c r="Q14" s="3341"/>
      <c r="R14" s="3341"/>
      <c r="S14" s="3342"/>
      <c r="T14" s="3316"/>
      <c r="U14" s="3317"/>
      <c r="V14" s="3317"/>
      <c r="W14" s="3317"/>
      <c r="X14" s="3317"/>
      <c r="Y14" s="3316"/>
      <c r="Z14" s="3317"/>
      <c r="AA14" s="3317"/>
      <c r="AB14" s="3317"/>
      <c r="AC14" s="3317"/>
      <c r="AD14" s="3317"/>
      <c r="AE14" s="3317"/>
      <c r="AF14" s="3317"/>
      <c r="AG14" s="3317"/>
      <c r="AH14" s="3317"/>
      <c r="AI14" s="3317"/>
      <c r="AJ14" s="3317"/>
      <c r="AK14" s="3317"/>
      <c r="AL14" s="3317"/>
      <c r="AM14" s="3317"/>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3">
      <c r="A15" s="614"/>
      <c r="B15" s="666"/>
      <c r="C15" s="3341" t="s">
        <v>532</v>
      </c>
      <c r="D15" s="3341"/>
      <c r="E15" s="3341"/>
      <c r="F15" s="3341"/>
      <c r="G15" s="3341"/>
      <c r="H15" s="3341"/>
      <c r="I15" s="3341"/>
      <c r="J15" s="3341"/>
      <c r="K15" s="3341"/>
      <c r="L15" s="3341"/>
      <c r="M15" s="3341"/>
      <c r="N15" s="3341"/>
      <c r="O15" s="3341"/>
      <c r="P15" s="3341"/>
      <c r="Q15" s="3341"/>
      <c r="R15" s="3341"/>
      <c r="S15" s="3342"/>
      <c r="T15" s="3316"/>
      <c r="U15" s="3317"/>
      <c r="V15" s="3317"/>
      <c r="W15" s="3317"/>
      <c r="X15" s="3317"/>
      <c r="Y15" s="3316"/>
      <c r="Z15" s="3317"/>
      <c r="AA15" s="3317"/>
      <c r="AB15" s="3317"/>
      <c r="AC15" s="3317"/>
      <c r="AD15" s="3317"/>
      <c r="AE15" s="3317"/>
      <c r="AF15" s="3317"/>
      <c r="AG15" s="3317"/>
      <c r="AH15" s="3317"/>
      <c r="AI15" s="3317"/>
      <c r="AJ15" s="3317"/>
      <c r="AK15" s="3317"/>
      <c r="AL15" s="3317"/>
      <c r="AM15" s="3317"/>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3">
      <c r="A16" s="614"/>
      <c r="B16" s="666"/>
      <c r="C16" s="3341" t="s">
        <v>863</v>
      </c>
      <c r="D16" s="3341"/>
      <c r="E16" s="3341"/>
      <c r="F16" s="3341"/>
      <c r="G16" s="3341"/>
      <c r="H16" s="3341"/>
      <c r="I16" s="3341"/>
      <c r="J16" s="3341"/>
      <c r="K16" s="3341"/>
      <c r="L16" s="3341"/>
      <c r="M16" s="3341"/>
      <c r="N16" s="3341"/>
      <c r="O16" s="3341"/>
      <c r="P16" s="3341"/>
      <c r="Q16" s="3341"/>
      <c r="R16" s="3341"/>
      <c r="S16" s="3342"/>
      <c r="T16" s="3316"/>
      <c r="U16" s="3317"/>
      <c r="V16" s="3317"/>
      <c r="W16" s="3317"/>
      <c r="X16" s="3317"/>
      <c r="Y16" s="3316"/>
      <c r="Z16" s="3317"/>
      <c r="AA16" s="3317"/>
      <c r="AB16" s="3317"/>
      <c r="AC16" s="3317"/>
      <c r="AD16" s="3317"/>
      <c r="AE16" s="3317"/>
      <c r="AF16" s="3317"/>
      <c r="AG16" s="3317"/>
      <c r="AH16" s="3317"/>
      <c r="AI16" s="3317"/>
      <c r="AJ16" s="3317"/>
      <c r="AK16" s="3317"/>
      <c r="AL16" s="3317"/>
      <c r="AM16" s="3317"/>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3">
      <c r="A17" s="614"/>
      <c r="B17" s="666"/>
      <c r="C17" s="3341" t="s">
        <v>533</v>
      </c>
      <c r="D17" s="3341"/>
      <c r="E17" s="3341"/>
      <c r="F17" s="3341"/>
      <c r="G17" s="3341"/>
      <c r="H17" s="3341"/>
      <c r="I17" s="3341"/>
      <c r="J17" s="3341"/>
      <c r="K17" s="3341"/>
      <c r="L17" s="3341"/>
      <c r="M17" s="3341"/>
      <c r="N17" s="3341"/>
      <c r="O17" s="3341"/>
      <c r="P17" s="3341"/>
      <c r="Q17" s="3341"/>
      <c r="R17" s="3341"/>
      <c r="S17" s="3342"/>
      <c r="T17" s="3316"/>
      <c r="U17" s="3317"/>
      <c r="V17" s="3317"/>
      <c r="W17" s="3317"/>
      <c r="X17" s="3317"/>
      <c r="Y17" s="3316"/>
      <c r="Z17" s="3317"/>
      <c r="AA17" s="3317"/>
      <c r="AB17" s="3317"/>
      <c r="AC17" s="3317"/>
      <c r="AD17" s="3317"/>
      <c r="AE17" s="3317"/>
      <c r="AF17" s="3317"/>
      <c r="AG17" s="3317"/>
      <c r="AH17" s="3317"/>
      <c r="AI17" s="3317"/>
      <c r="AJ17" s="3317"/>
      <c r="AK17" s="3317"/>
      <c r="AL17" s="3317"/>
      <c r="AM17" s="3317"/>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3">
      <c r="A18" s="614"/>
      <c r="B18" s="667"/>
      <c r="C18" s="3336" t="s">
        <v>1037</v>
      </c>
      <c r="D18" s="3336"/>
      <c r="E18" s="3336"/>
      <c r="F18" s="3336"/>
      <c r="G18" s="3336"/>
      <c r="H18" s="3336"/>
      <c r="I18" s="3336"/>
      <c r="J18" s="3336"/>
      <c r="K18" s="3336"/>
      <c r="L18" s="3336"/>
      <c r="M18" s="3336"/>
      <c r="N18" s="3336"/>
      <c r="O18" s="3336"/>
      <c r="P18" s="3336"/>
      <c r="Q18" s="3336"/>
      <c r="R18" s="3336"/>
      <c r="S18" s="3337"/>
      <c r="T18" s="3316"/>
      <c r="U18" s="3317"/>
      <c r="V18" s="3317"/>
      <c r="W18" s="3317"/>
      <c r="X18" s="3317"/>
      <c r="Y18" s="3316"/>
      <c r="Z18" s="3317"/>
      <c r="AA18" s="3317"/>
      <c r="AB18" s="3317"/>
      <c r="AC18" s="3317"/>
      <c r="AD18" s="3317"/>
      <c r="AE18" s="3317"/>
      <c r="AF18" s="3317"/>
      <c r="AG18" s="3317"/>
      <c r="AH18" s="3317"/>
      <c r="AI18" s="3317"/>
      <c r="AJ18" s="3317"/>
      <c r="AK18" s="3317"/>
      <c r="AL18" s="3317"/>
      <c r="AM18" s="3317"/>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3">
      <c r="A19" s="614"/>
      <c r="B19" s="667"/>
      <c r="C19" s="3336" t="s">
        <v>1037</v>
      </c>
      <c r="D19" s="3336"/>
      <c r="E19" s="3336"/>
      <c r="F19" s="3336"/>
      <c r="G19" s="3336"/>
      <c r="H19" s="3336"/>
      <c r="I19" s="3336"/>
      <c r="J19" s="3336"/>
      <c r="K19" s="3336"/>
      <c r="L19" s="3336"/>
      <c r="M19" s="3336"/>
      <c r="N19" s="3336"/>
      <c r="O19" s="3336"/>
      <c r="P19" s="3336"/>
      <c r="Q19" s="3336"/>
      <c r="R19" s="3336"/>
      <c r="S19" s="3337"/>
      <c r="T19" s="3316"/>
      <c r="U19" s="3317"/>
      <c r="V19" s="3317"/>
      <c r="W19" s="3317"/>
      <c r="X19" s="3317"/>
      <c r="Y19" s="3316"/>
      <c r="Z19" s="3317"/>
      <c r="AA19" s="3317"/>
      <c r="AB19" s="3317"/>
      <c r="AC19" s="3317"/>
      <c r="AD19" s="3317"/>
      <c r="AE19" s="3317"/>
      <c r="AF19" s="3317"/>
      <c r="AG19" s="3317"/>
      <c r="AH19" s="3317"/>
      <c r="AI19" s="3317"/>
      <c r="AJ19" s="3317"/>
      <c r="AK19" s="3317"/>
      <c r="AL19" s="3317"/>
      <c r="AM19" s="3317"/>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3">
      <c r="A20" s="614"/>
      <c r="B20" s="3289" t="s">
        <v>534</v>
      </c>
      <c r="C20" s="3290"/>
      <c r="D20" s="3290"/>
      <c r="E20" s="3290"/>
      <c r="F20" s="3290"/>
      <c r="G20" s="3290"/>
      <c r="H20" s="3290"/>
      <c r="I20" s="3290"/>
      <c r="J20" s="3290"/>
      <c r="K20" s="3290"/>
      <c r="L20" s="3290"/>
      <c r="M20" s="3290"/>
      <c r="N20" s="3290"/>
      <c r="O20" s="3290"/>
      <c r="P20" s="3290"/>
      <c r="Q20" s="3290"/>
      <c r="R20" s="3290"/>
      <c r="S20" s="3291"/>
      <c r="T20" s="3306">
        <f>SUM(T13:X19)</f>
        <v>0</v>
      </c>
      <c r="U20" s="3309"/>
      <c r="V20" s="3309"/>
      <c r="W20" s="3309"/>
      <c r="X20" s="3309"/>
      <c r="Y20" s="3306">
        <f>SUM(Y13:AC19)</f>
        <v>0</v>
      </c>
      <c r="Z20" s="3309"/>
      <c r="AA20" s="3309"/>
      <c r="AB20" s="3309"/>
      <c r="AC20" s="3309"/>
      <c r="AD20" s="3304">
        <f>SUM(AD13:AH19)</f>
        <v>0</v>
      </c>
      <c r="AE20" s="3305"/>
      <c r="AF20" s="3305"/>
      <c r="AG20" s="3305"/>
      <c r="AH20" s="3306"/>
      <c r="AI20" s="3304">
        <f>SUM(AI13:AM19)</f>
        <v>0</v>
      </c>
      <c r="AJ20" s="3305"/>
      <c r="AK20" s="3305"/>
      <c r="AL20" s="3305"/>
      <c r="AM20" s="3306"/>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3">
      <c r="A21" s="614"/>
      <c r="B21" s="3289" t="s">
        <v>1488</v>
      </c>
      <c r="C21" s="3290"/>
      <c r="D21" s="3290"/>
      <c r="E21" s="3290"/>
      <c r="F21" s="3290"/>
      <c r="G21" s="3290"/>
      <c r="H21" s="3290"/>
      <c r="I21" s="3290"/>
      <c r="J21" s="3290"/>
      <c r="K21" s="3290"/>
      <c r="L21" s="3290"/>
      <c r="M21" s="3290"/>
      <c r="N21" s="3290"/>
      <c r="O21" s="3290"/>
      <c r="P21" s="3290"/>
      <c r="Q21" s="3290"/>
      <c r="R21" s="3290"/>
      <c r="S21" s="3291"/>
      <c r="T21" s="3316"/>
      <c r="U21" s="3317"/>
      <c r="V21" s="3317"/>
      <c r="W21" s="3317"/>
      <c r="X21" s="3317"/>
      <c r="Y21" s="3316"/>
      <c r="Z21" s="3317"/>
      <c r="AA21" s="3317"/>
      <c r="AB21" s="3317"/>
      <c r="AC21" s="3317"/>
      <c r="AD21" s="3327"/>
      <c r="AE21" s="3328"/>
      <c r="AF21" s="3328"/>
      <c r="AG21" s="3328"/>
      <c r="AH21" s="3329"/>
      <c r="AI21" s="3327"/>
      <c r="AJ21" s="3328"/>
      <c r="AK21" s="3328"/>
      <c r="AL21" s="3328"/>
      <c r="AM21" s="3329"/>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3">
      <c r="A22" s="614"/>
      <c r="B22" s="3289" t="s">
        <v>535</v>
      </c>
      <c r="C22" s="3290"/>
      <c r="D22" s="3290"/>
      <c r="E22" s="3290"/>
      <c r="F22" s="3290"/>
      <c r="G22" s="3290"/>
      <c r="H22" s="3290"/>
      <c r="I22" s="3290"/>
      <c r="J22" s="3290"/>
      <c r="K22" s="3290"/>
      <c r="L22" s="3290"/>
      <c r="M22" s="3290"/>
      <c r="N22" s="3290"/>
      <c r="O22" s="3290"/>
      <c r="P22" s="3290"/>
      <c r="Q22" s="3290"/>
      <c r="R22" s="3290"/>
      <c r="S22" s="3291"/>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3">
      <c r="A23" s="615"/>
      <c r="B23" s="3345" t="s">
        <v>536</v>
      </c>
      <c r="C23" s="3346"/>
      <c r="D23" s="3346"/>
      <c r="E23" s="3346"/>
      <c r="F23" s="3346"/>
      <c r="G23" s="3346"/>
      <c r="H23" s="3346"/>
      <c r="I23" s="3346"/>
      <c r="J23" s="3346"/>
      <c r="K23" s="3346"/>
      <c r="L23" s="3346"/>
      <c r="M23" s="3346"/>
      <c r="N23" s="3346"/>
      <c r="O23" s="3346"/>
      <c r="P23" s="3346"/>
      <c r="Q23" s="3346"/>
      <c r="R23" s="3346"/>
      <c r="S23" s="3347"/>
      <c r="T23" s="3306">
        <f>T11+T22</f>
        <v>65584363</v>
      </c>
      <c r="U23" s="3309"/>
      <c r="V23" s="3309"/>
      <c r="W23" s="3309"/>
      <c r="X23" s="3309"/>
      <c r="Y23" s="3306">
        <f>Y11+Y22</f>
        <v>0</v>
      </c>
      <c r="Z23" s="3309"/>
      <c r="AA23" s="3309"/>
      <c r="AB23" s="3309"/>
      <c r="AC23" s="3309"/>
      <c r="AD23" s="3306">
        <f>AD11+AD22</f>
        <v>0</v>
      </c>
      <c r="AE23" s="3309"/>
      <c r="AF23" s="3309"/>
      <c r="AG23" s="3309"/>
      <c r="AH23" s="3309"/>
      <c r="AI23" s="3306">
        <f>AI11+AI22</f>
        <v>0</v>
      </c>
      <c r="AJ23" s="3309"/>
      <c r="AK23" s="3309"/>
      <c r="AL23" s="3309"/>
      <c r="AM23" s="3309"/>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3">
      <c r="A24" s="614"/>
      <c r="B24" s="3289" t="s">
        <v>1038</v>
      </c>
      <c r="C24" s="3290"/>
      <c r="D24" s="3290"/>
      <c r="E24" s="3290"/>
      <c r="F24" s="3290"/>
      <c r="G24" s="3290"/>
      <c r="H24" s="3290"/>
      <c r="I24" s="3290"/>
      <c r="J24" s="3290"/>
      <c r="K24" s="3290"/>
      <c r="L24" s="3290"/>
      <c r="M24" s="3290"/>
      <c r="N24" s="3290"/>
      <c r="O24" s="3290"/>
      <c r="P24" s="3290"/>
      <c r="Q24" s="3290"/>
      <c r="R24" s="3290"/>
      <c r="S24" s="3291"/>
      <c r="T24" s="3304">
        <f>Application!AJ1032</f>
        <v>164310950</v>
      </c>
      <c r="U24" s="3305"/>
      <c r="V24" s="3305"/>
      <c r="W24" s="3305"/>
      <c r="X24" s="3305"/>
      <c r="Y24" s="3305"/>
      <c r="Z24" s="3305"/>
      <c r="AA24" s="3305"/>
      <c r="AB24" s="3305"/>
      <c r="AC24" s="3305"/>
      <c r="AD24" s="3305"/>
      <c r="AE24" s="3305"/>
      <c r="AF24" s="3305"/>
      <c r="AG24" s="3305"/>
      <c r="AH24" s="3305"/>
      <c r="AI24" s="3305"/>
      <c r="AJ24" s="3305"/>
      <c r="AK24" s="3305"/>
      <c r="AL24" s="3305"/>
      <c r="AM24" s="3306"/>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3">
      <c r="A25" s="614"/>
      <c r="B25" s="3348" t="s">
        <v>1489</v>
      </c>
      <c r="C25" s="3349"/>
      <c r="D25" s="3349"/>
      <c r="E25" s="3349"/>
      <c r="F25" s="3349"/>
      <c r="G25" s="3349"/>
      <c r="H25" s="3349"/>
      <c r="I25" s="3349"/>
      <c r="J25" s="3349"/>
      <c r="K25" s="3349"/>
      <c r="L25" s="3349"/>
      <c r="M25" s="3349"/>
      <c r="N25" s="3349"/>
      <c r="O25" s="3349"/>
      <c r="P25" s="3349"/>
      <c r="Q25" s="3349"/>
      <c r="R25" s="3349"/>
      <c r="S25" s="335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3">
      <c r="A26" s="614"/>
      <c r="B26" s="3289" t="s">
        <v>537</v>
      </c>
      <c r="C26" s="3290"/>
      <c r="D26" s="3290"/>
      <c r="E26" s="3290"/>
      <c r="F26" s="3290"/>
      <c r="G26" s="3290"/>
      <c r="H26" s="3290"/>
      <c r="I26" s="3290"/>
      <c r="J26" s="3290"/>
      <c r="K26" s="3290"/>
      <c r="L26" s="3290"/>
      <c r="M26" s="3290"/>
      <c r="N26" s="3290"/>
      <c r="O26" s="3290"/>
      <c r="P26" s="3290"/>
      <c r="Q26" s="3290"/>
      <c r="R26" s="3290"/>
      <c r="S26" s="3291"/>
      <c r="T26" s="3325">
        <f>T23*T25</f>
        <v>85259671.900000006</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3">
      <c r="A27" s="626"/>
      <c r="B27" s="3351" t="s">
        <v>446</v>
      </c>
      <c r="C27" s="3352"/>
      <c r="D27" s="3352"/>
      <c r="E27" s="3352"/>
      <c r="F27" s="3352"/>
      <c r="G27" s="3352"/>
      <c r="H27" s="3352"/>
      <c r="I27" s="3352"/>
      <c r="J27" s="3352"/>
      <c r="K27" s="3352"/>
      <c r="L27" s="3352"/>
      <c r="M27" s="3352"/>
      <c r="N27" s="3352"/>
      <c r="O27" s="3352"/>
      <c r="P27" s="3352"/>
      <c r="Q27" s="3352"/>
      <c r="R27" s="3352"/>
      <c r="S27" s="3353"/>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89" t="s">
        <v>538</v>
      </c>
      <c r="C28" s="3290"/>
      <c r="D28" s="3290"/>
      <c r="E28" s="3290"/>
      <c r="F28" s="3290"/>
      <c r="G28" s="3290"/>
      <c r="H28" s="3290"/>
      <c r="I28" s="3290"/>
      <c r="J28" s="3290"/>
      <c r="K28" s="3290"/>
      <c r="L28" s="3290"/>
      <c r="M28" s="3290"/>
      <c r="N28" s="3290"/>
      <c r="O28" s="3290"/>
      <c r="P28" s="3290"/>
      <c r="Q28" s="3290"/>
      <c r="R28" s="3290"/>
      <c r="S28" s="3291"/>
      <c r="T28" s="3318">
        <f>IF(ISERROR((T26*T27)),0,(T26*T27))</f>
        <v>85259671.900000006</v>
      </c>
      <c r="U28" s="3319"/>
      <c r="V28" s="3319"/>
      <c r="W28" s="3319"/>
      <c r="X28" s="3319"/>
      <c r="Y28" s="3318">
        <f>IF(ISERROR((Y26*Y27)),0,(Y26*Y27))</f>
        <v>0</v>
      </c>
      <c r="Z28" s="3319"/>
      <c r="AA28" s="3319"/>
      <c r="AB28" s="3319"/>
      <c r="AC28" s="3319"/>
      <c r="AD28" s="3318">
        <f>IF(ISERROR((AD26*AD27)),0,(AD26*AD27))</f>
        <v>0</v>
      </c>
      <c r="AE28" s="3319"/>
      <c r="AF28" s="3319"/>
      <c r="AG28" s="3319"/>
      <c r="AH28" s="3319"/>
      <c r="AI28" s="3318">
        <f>IF(ISERROR((AI26*AI27)),0,(AI26*AI27))</f>
        <v>0</v>
      </c>
      <c r="AJ28" s="3319"/>
      <c r="AK28" s="3319"/>
      <c r="AL28" s="3319"/>
      <c r="AM28" s="3319"/>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3">
      <c r="A29" s="614"/>
      <c r="B29" s="3289" t="s">
        <v>555</v>
      </c>
      <c r="C29" s="3290"/>
      <c r="D29" s="3290"/>
      <c r="E29" s="3290"/>
      <c r="F29" s="3290"/>
      <c r="G29" s="3290"/>
      <c r="H29" s="3290"/>
      <c r="I29" s="3290"/>
      <c r="J29" s="3290"/>
      <c r="K29" s="3290"/>
      <c r="L29" s="3290"/>
      <c r="M29" s="3290"/>
      <c r="N29" s="3290"/>
      <c r="O29" s="3290"/>
      <c r="P29" s="3290"/>
      <c r="Q29" s="3290"/>
      <c r="R29" s="3290"/>
      <c r="S29" s="3291"/>
      <c r="T29" s="3304">
        <f>T28+Y28+AD28+AI28</f>
        <v>85259671.900000006</v>
      </c>
      <c r="U29" s="3305"/>
      <c r="V29" s="3305"/>
      <c r="W29" s="3305"/>
      <c r="X29" s="3305"/>
      <c r="Y29" s="3305"/>
      <c r="Z29" s="3305"/>
      <c r="AA29" s="3305"/>
      <c r="AB29" s="3305"/>
      <c r="AC29" s="3305"/>
      <c r="AD29" s="3305"/>
      <c r="AE29" s="3305"/>
      <c r="AF29" s="3305"/>
      <c r="AG29" s="3305"/>
      <c r="AH29" s="3305"/>
      <c r="AI29" s="3305"/>
      <c r="AJ29" s="3305"/>
      <c r="AK29" s="3305"/>
      <c r="AL29" s="3305"/>
      <c r="AM29" s="3306"/>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11" t="s">
        <v>1491</v>
      </c>
      <c r="C30" s="3311"/>
      <c r="D30" s="3311"/>
      <c r="E30" s="3311"/>
      <c r="F30" s="3311"/>
      <c r="G30" s="3311"/>
      <c r="H30" s="3311"/>
      <c r="I30" s="3311"/>
      <c r="J30" s="3311"/>
      <c r="K30" s="3311"/>
      <c r="L30" s="3311"/>
      <c r="M30" s="3311"/>
      <c r="N30" s="3311"/>
      <c r="O30" s="3311"/>
      <c r="P30" s="3311"/>
      <c r="Q30" s="3311"/>
      <c r="R30" s="3311"/>
      <c r="S30" s="3311"/>
      <c r="T30" s="3311"/>
      <c r="U30" s="3311"/>
      <c r="V30" s="3311"/>
      <c r="W30" s="3311"/>
      <c r="X30" s="3311"/>
      <c r="Y30" s="3311"/>
      <c r="Z30" s="3311"/>
      <c r="AA30" s="3311"/>
      <c r="AB30" s="3311"/>
      <c r="AC30" s="3311"/>
      <c r="AD30" s="3311"/>
      <c r="AE30" s="3311"/>
      <c r="AF30" s="3311"/>
      <c r="AG30" s="3311"/>
      <c r="AH30" s="3311"/>
      <c r="AI30" s="3311"/>
      <c r="AJ30" s="3311"/>
      <c r="AK30" s="3311"/>
      <c r="AL30" s="3311"/>
      <c r="AM30" s="3311"/>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11" t="s">
        <v>1490</v>
      </c>
      <c r="C31" s="3311"/>
      <c r="D31" s="3311"/>
      <c r="E31" s="3311"/>
      <c r="F31" s="3311"/>
      <c r="G31" s="3311"/>
      <c r="H31" s="3311"/>
      <c r="I31" s="3311"/>
      <c r="J31" s="3311"/>
      <c r="K31" s="3311"/>
      <c r="L31" s="3311"/>
      <c r="M31" s="3311"/>
      <c r="N31" s="3311"/>
      <c r="O31" s="3311"/>
      <c r="P31" s="3311"/>
      <c r="Q31" s="3311"/>
      <c r="R31" s="3311"/>
      <c r="S31" s="3311"/>
      <c r="T31" s="3311"/>
      <c r="U31" s="3311"/>
      <c r="V31" s="3311"/>
      <c r="W31" s="3311"/>
      <c r="X31" s="3311"/>
      <c r="Y31" s="3311"/>
      <c r="Z31" s="3311"/>
      <c r="AA31" s="3311"/>
      <c r="AB31" s="3311"/>
      <c r="AC31" s="3311"/>
      <c r="AD31" s="3311"/>
      <c r="AE31" s="3311"/>
      <c r="AF31" s="3311"/>
      <c r="AG31" s="3311"/>
      <c r="AH31" s="3311"/>
      <c r="AI31" s="3311"/>
      <c r="AJ31" s="3311"/>
      <c r="AK31" s="3311"/>
      <c r="AL31" s="3311"/>
      <c r="AM31" s="3311"/>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3">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3">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3">
      <c r="A34" s="619" t="s">
        <v>610</v>
      </c>
      <c r="B34" s="614"/>
      <c r="C34" s="619" t="s">
        <v>600</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07" t="s">
        <v>1341</v>
      </c>
      <c r="Z35" s="3307"/>
      <c r="AA35" s="3307"/>
      <c r="AB35" s="3307"/>
      <c r="AC35" s="3307"/>
      <c r="AD35" s="3308" t="s">
        <v>379</v>
      </c>
      <c r="AE35" s="3308"/>
      <c r="AF35" s="3308"/>
      <c r="AG35" s="3308"/>
      <c r="AH35" s="3308"/>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07"/>
      <c r="Z36" s="3307"/>
      <c r="AA36" s="3307"/>
      <c r="AB36" s="3307"/>
      <c r="AC36" s="3307"/>
      <c r="AD36" s="3308"/>
      <c r="AE36" s="3308"/>
      <c r="AF36" s="3308"/>
      <c r="AG36" s="3308"/>
      <c r="AH36" s="3308"/>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3">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07"/>
      <c r="Z37" s="3307"/>
      <c r="AA37" s="3307"/>
      <c r="AB37" s="3307"/>
      <c r="AC37" s="3307"/>
      <c r="AD37" s="3308"/>
      <c r="AE37" s="3308"/>
      <c r="AF37" s="3308"/>
      <c r="AG37" s="3308"/>
      <c r="AH37" s="3308"/>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89" t="s">
        <v>538</v>
      </c>
      <c r="C38" s="3290"/>
      <c r="D38" s="3290"/>
      <c r="E38" s="3290"/>
      <c r="F38" s="3290"/>
      <c r="G38" s="3290"/>
      <c r="H38" s="3290"/>
      <c r="I38" s="3290"/>
      <c r="J38" s="3290"/>
      <c r="K38" s="3290"/>
      <c r="L38" s="3290"/>
      <c r="M38" s="3290"/>
      <c r="N38" s="3290"/>
      <c r="O38" s="3290"/>
      <c r="P38" s="3290"/>
      <c r="Q38" s="3290"/>
      <c r="R38" s="3290"/>
      <c r="S38" s="3290"/>
      <c r="T38" s="3290"/>
      <c r="U38" s="3290"/>
      <c r="V38" s="3290"/>
      <c r="W38" s="3290"/>
      <c r="X38" s="3291"/>
      <c r="Y38" s="3309">
        <f>IF(T24&gt;=(T23+Y23+AD23+AI23),T28+Y28,0)</f>
        <v>85259671.900000006</v>
      </c>
      <c r="Z38" s="3309"/>
      <c r="AA38" s="3309"/>
      <c r="AB38" s="3309"/>
      <c r="AC38" s="3309"/>
      <c r="AD38" s="3309">
        <f>IF(T24&gt;=(T23+Y23+AD23+AI23),AD28+AI28,0)</f>
        <v>0</v>
      </c>
      <c r="AE38" s="3309"/>
      <c r="AF38" s="3309"/>
      <c r="AG38" s="3309"/>
      <c r="AH38" s="3309"/>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3">
      <c r="A39" s="614"/>
      <c r="B39" s="3289" t="s">
        <v>2108</v>
      </c>
      <c r="C39" s="3290"/>
      <c r="D39" s="3290"/>
      <c r="E39" s="3290"/>
      <c r="F39" s="3290"/>
      <c r="G39" s="3290"/>
      <c r="H39" s="3290"/>
      <c r="I39" s="3290"/>
      <c r="J39" s="3290"/>
      <c r="K39" s="3290"/>
      <c r="L39" s="3290"/>
      <c r="M39" s="3290"/>
      <c r="N39" s="3290"/>
      <c r="O39" s="3290"/>
      <c r="P39" s="3290"/>
      <c r="Q39" s="3290"/>
      <c r="R39" s="3290"/>
      <c r="S39" s="3290"/>
      <c r="T39" s="3290"/>
      <c r="U39" s="3290"/>
      <c r="V39" s="3290"/>
      <c r="W39" s="3290"/>
      <c r="X39" s="3291"/>
      <c r="Y39" s="3310">
        <v>0.04</v>
      </c>
      <c r="Z39" s="3310"/>
      <c r="AA39" s="3310"/>
      <c r="AB39" s="3310"/>
      <c r="AC39" s="3310"/>
      <c r="AD39" s="3310">
        <v>0.04</v>
      </c>
      <c r="AE39" s="3310"/>
      <c r="AF39" s="3310"/>
      <c r="AG39" s="3310"/>
      <c r="AH39" s="3310"/>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89" t="s">
        <v>676</v>
      </c>
      <c r="C40" s="3290"/>
      <c r="D40" s="3290"/>
      <c r="E40" s="3290"/>
      <c r="F40" s="3290"/>
      <c r="G40" s="3290"/>
      <c r="H40" s="3290"/>
      <c r="I40" s="3290"/>
      <c r="J40" s="3290"/>
      <c r="K40" s="3290"/>
      <c r="L40" s="3290"/>
      <c r="M40" s="3290"/>
      <c r="N40" s="3290"/>
      <c r="O40" s="3290"/>
      <c r="P40" s="3290"/>
      <c r="Q40" s="3290"/>
      <c r="R40" s="3290"/>
      <c r="S40" s="3290"/>
      <c r="T40" s="3290"/>
      <c r="U40" s="3290"/>
      <c r="V40" s="3290"/>
      <c r="W40" s="3290"/>
      <c r="X40" s="3291"/>
      <c r="Y40" s="3309">
        <f>ROUND(Y38*Y39,0)</f>
        <v>3410387</v>
      </c>
      <c r="Z40" s="3309"/>
      <c r="AA40" s="3309"/>
      <c r="AB40" s="3309"/>
      <c r="AC40" s="3309"/>
      <c r="AD40" s="3306">
        <f>ROUND(AD38*AD39,0)</f>
        <v>0</v>
      </c>
      <c r="AE40" s="3309"/>
      <c r="AF40" s="3309"/>
      <c r="AG40" s="3309"/>
      <c r="AH40" s="3309"/>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3">
      <c r="A41" s="614"/>
      <c r="B41" s="3289" t="s">
        <v>677</v>
      </c>
      <c r="C41" s="3290"/>
      <c r="D41" s="3290"/>
      <c r="E41" s="3290"/>
      <c r="F41" s="3290"/>
      <c r="G41" s="3290"/>
      <c r="H41" s="3290"/>
      <c r="I41" s="3290"/>
      <c r="J41" s="3290"/>
      <c r="K41" s="3290"/>
      <c r="L41" s="3290"/>
      <c r="M41" s="3290"/>
      <c r="N41" s="3290"/>
      <c r="O41" s="3290"/>
      <c r="P41" s="3290"/>
      <c r="Q41" s="3290"/>
      <c r="R41" s="3290"/>
      <c r="S41" s="3290"/>
      <c r="T41" s="3290"/>
      <c r="U41" s="3290"/>
      <c r="V41" s="3290"/>
      <c r="W41" s="3290"/>
      <c r="X41" s="3291"/>
      <c r="Y41" s="3354">
        <f>Y40+AD40</f>
        <v>3410387</v>
      </c>
      <c r="Z41" s="3355"/>
      <c r="AA41" s="3355"/>
      <c r="AB41" s="3355"/>
      <c r="AC41" s="3355"/>
      <c r="AD41" s="3355"/>
      <c r="AE41" s="3355"/>
      <c r="AF41" s="3355"/>
      <c r="AG41" s="3355"/>
      <c r="AH41" s="3356"/>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3">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4" thickBot="1">
      <c r="A44" s="3303" t="s">
        <v>1503</v>
      </c>
      <c r="B44" s="3303"/>
      <c r="C44" s="3303"/>
      <c r="D44" s="3303"/>
      <c r="E44" s="3303"/>
      <c r="F44" s="3303"/>
      <c r="G44" s="3303"/>
      <c r="H44" s="3303"/>
      <c r="I44" s="3303"/>
      <c r="J44" s="3303"/>
      <c r="K44" s="3303"/>
      <c r="L44" s="3303"/>
      <c r="M44" s="3303"/>
      <c r="N44" s="3303"/>
      <c r="O44" s="3303"/>
      <c r="P44" s="3303"/>
      <c r="Q44" s="3303"/>
      <c r="R44" s="3303"/>
      <c r="S44" s="3303"/>
      <c r="T44" s="3303"/>
      <c r="U44" s="3303"/>
      <c r="V44" s="3303"/>
      <c r="W44" s="3303"/>
      <c r="X44" s="3303"/>
      <c r="Y44" s="3303"/>
      <c r="Z44" s="3303"/>
      <c r="AA44" s="3303"/>
      <c r="AB44" s="3303"/>
      <c r="AC44" s="3303"/>
      <c r="AD44" s="3303"/>
      <c r="AE44" s="3303"/>
      <c r="AF44" s="3303"/>
      <c r="AG44" s="3303"/>
      <c r="AH44" s="3303"/>
      <c r="AI44" s="3303"/>
      <c r="AJ44" s="3303"/>
      <c r="AK44" s="3303"/>
      <c r="AL44" s="3303"/>
      <c r="AM44" s="3303"/>
      <c r="AN44" s="3303"/>
      <c r="AO44" s="3303"/>
      <c r="AP44" s="3303"/>
      <c r="AQ44" s="3303"/>
      <c r="AR44" s="3303"/>
      <c r="AS44" s="3303"/>
      <c r="AT44" s="3303"/>
      <c r="AU44" s="3303"/>
      <c r="AV44" s="3303"/>
      <c r="AW44" s="3303"/>
      <c r="AX44" s="3303"/>
      <c r="AY44" s="3303"/>
      <c r="AZ44" s="3303"/>
      <c r="BA44" s="3303"/>
      <c r="BB44" s="3303"/>
      <c r="BC44" s="3303"/>
      <c r="BD44" s="3303"/>
      <c r="BE44" s="3303"/>
      <c r="BF44" s="3303"/>
      <c r="BG44" s="3303"/>
      <c r="BH44" s="3303"/>
      <c r="BI44" s="3303"/>
      <c r="BJ44" s="3303"/>
      <c r="BK44" s="3303"/>
      <c r="BL44" s="3303"/>
      <c r="BM44" s="3303"/>
      <c r="BN44" s="3303"/>
      <c r="BO44" s="3303"/>
      <c r="BP44" s="3303"/>
      <c r="BQ44" s="3303"/>
      <c r="BR44" s="3303"/>
      <c r="BS44" s="3303"/>
      <c r="BT44" s="3303"/>
      <c r="BU44" s="3303"/>
      <c r="BV44" s="3303"/>
      <c r="BW44" s="3303"/>
      <c r="BX44" s="330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9" t="s">
        <v>620</v>
      </c>
      <c r="B46" s="614"/>
      <c r="C46" s="619" t="s">
        <v>287</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3">
      <c r="A47" s="614"/>
      <c r="B47" s="614"/>
      <c r="C47" s="614"/>
      <c r="D47" s="619" t="s">
        <v>288</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97">
        <f>'Sources and Uses Budget'!B105-'Sources and Uses Budget'!B15</f>
        <v>71585067</v>
      </c>
      <c r="AC47" s="3298"/>
      <c r="AD47" s="3298"/>
      <c r="AE47" s="3298"/>
      <c r="AF47" s="3299"/>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97">
        <f>Application!AO649-MIN('Sources and Uses Budget'!B15,Application!AG394)</f>
        <v>39277629</v>
      </c>
      <c r="AC48" s="3298"/>
      <c r="AD48" s="3298"/>
      <c r="AE48" s="3298"/>
      <c r="AF48" s="3299"/>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3">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97">
        <f>AB47-AB48</f>
        <v>32307438</v>
      </c>
      <c r="AC49" s="3298"/>
      <c r="AD49" s="3298"/>
      <c r="AE49" s="3298"/>
      <c r="AF49" s="3299"/>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3">
      <c r="A50" s="614"/>
      <c r="B50" s="614"/>
      <c r="C50" s="614"/>
      <c r="D50" s="619" t="s">
        <v>717</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85">
        <f>AB49/Y41/10</f>
        <v>0.94732468778470014</v>
      </c>
      <c r="AC50" s="3286"/>
      <c r="AD50" s="3286"/>
      <c r="AE50" s="3286"/>
      <c r="AF50" s="3287"/>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96" t="s">
        <v>2289</v>
      </c>
      <c r="F51" s="3296"/>
      <c r="G51" s="3296"/>
      <c r="H51" s="3296"/>
      <c r="I51" s="3296"/>
      <c r="J51" s="3296"/>
      <c r="K51" s="3296"/>
      <c r="L51" s="3296"/>
      <c r="M51" s="3296"/>
      <c r="N51" s="3296"/>
      <c r="O51" s="3296"/>
      <c r="P51" s="3296"/>
      <c r="Q51" s="3296"/>
      <c r="R51" s="3296"/>
      <c r="S51" s="3296"/>
      <c r="T51" s="3296"/>
      <c r="U51" s="3296"/>
      <c r="V51" s="3296"/>
      <c r="W51" s="3296"/>
      <c r="X51" s="3296"/>
      <c r="Y51" s="3296"/>
      <c r="Z51" s="3296"/>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96"/>
      <c r="F52" s="3296"/>
      <c r="G52" s="3296"/>
      <c r="H52" s="3296"/>
      <c r="I52" s="3296"/>
      <c r="J52" s="3296"/>
      <c r="K52" s="3296"/>
      <c r="L52" s="3296"/>
      <c r="M52" s="3296"/>
      <c r="N52" s="3296"/>
      <c r="O52" s="3296"/>
      <c r="P52" s="3296"/>
      <c r="Q52" s="3296"/>
      <c r="R52" s="3296"/>
      <c r="S52" s="3296"/>
      <c r="T52" s="3296"/>
      <c r="U52" s="3296"/>
      <c r="V52" s="3296"/>
      <c r="W52" s="3296"/>
      <c r="X52" s="3296"/>
      <c r="Y52" s="3296"/>
      <c r="Z52" s="3296"/>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340</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97">
        <f>ROUND(IF(ISERROR((AB49/AB50)),0,(AB49/AB50)),0)</f>
        <v>34103870</v>
      </c>
      <c r="AC54" s="3298"/>
      <c r="AD54" s="3298"/>
      <c r="AE54" s="3298"/>
      <c r="AF54" s="3299"/>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341</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97">
        <f>(AB54/10)</f>
        <v>3410387</v>
      </c>
      <c r="AC55" s="3298"/>
      <c r="AD55" s="3298"/>
      <c r="AE55" s="3298"/>
      <c r="AF55" s="3299"/>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3">
      <c r="A56" s="614"/>
      <c r="B56" s="614"/>
      <c r="C56" s="614"/>
      <c r="D56" s="619" t="s">
        <v>796</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00">
        <f>(IF((Y41&lt;AB55),Y41,AB55))</f>
        <v>3410387</v>
      </c>
      <c r="AC56" s="3301"/>
      <c r="AD56" s="3301"/>
      <c r="AE56" s="3301"/>
      <c r="AF56" s="3302"/>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3">
      <c r="A57" s="614"/>
      <c r="B57" s="614"/>
      <c r="C57" s="614"/>
      <c r="D57" s="619" t="s">
        <v>795</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97">
        <f>ROUND((10*AB56*AB50),0)</f>
        <v>32307438</v>
      </c>
      <c r="AC57" s="3298"/>
      <c r="AD57" s="3298"/>
      <c r="AE57" s="3298"/>
      <c r="AF57" s="3299"/>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3">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794</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81">
        <f>AB49-AB57</f>
        <v>0</v>
      </c>
      <c r="AC59" s="3281"/>
      <c r="AD59" s="3281"/>
      <c r="AE59" s="3281"/>
      <c r="AF59" s="3281"/>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4" thickBot="1">
      <c r="A61" s="3303" t="str">
        <f>IF(Application!AP204="yes","Farmworker State Credit", "State Credit" )</f>
        <v>State Credit</v>
      </c>
      <c r="B61" s="3303"/>
      <c r="C61" s="3303"/>
      <c r="D61" s="3303"/>
      <c r="E61" s="3303"/>
      <c r="F61" s="3303"/>
      <c r="G61" s="3303"/>
      <c r="H61" s="3303"/>
      <c r="I61" s="3303"/>
      <c r="J61" s="3303"/>
      <c r="K61" s="3303"/>
      <c r="L61" s="3303"/>
      <c r="M61" s="3303"/>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c r="BO61" s="3303"/>
      <c r="BP61" s="3303"/>
      <c r="BQ61" s="3303"/>
      <c r="BR61" s="3303"/>
      <c r="BS61" s="3303"/>
      <c r="BT61" s="3303"/>
      <c r="BU61" s="3303"/>
      <c r="BV61" s="3303"/>
      <c r="BW61" s="3303"/>
      <c r="BX61" s="330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9" t="s">
        <v>623</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292" t="s">
        <v>1063</v>
      </c>
      <c r="Z63" s="3292"/>
      <c r="AA63" s="3292"/>
      <c r="AB63" s="3292"/>
      <c r="AC63" s="3292"/>
      <c r="AD63" s="3292" t="s">
        <v>379</v>
      </c>
      <c r="AE63" s="3292"/>
      <c r="AF63" s="3292"/>
      <c r="AG63" s="3292"/>
      <c r="AH63" s="3292"/>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3">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293">
        <f>IF(Application!Z204="(select)",0,((T23*T27)+Y28))</f>
        <v>65584363</v>
      </c>
      <c r="Z64" s="3294"/>
      <c r="AA64" s="3294"/>
      <c r="AB64" s="3294"/>
      <c r="AC64" s="3295"/>
      <c r="AD64" s="3293">
        <f>IF(AND(Application!AP204="yes",Application!M357="yes"),AD28+AI28,0)</f>
        <v>0</v>
      </c>
      <c r="AE64" s="3294"/>
      <c r="AF64" s="3294"/>
      <c r="AG64" s="3294"/>
      <c r="AH64" s="3295"/>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3">
      <c r="A67" s="614"/>
      <c r="B67" s="614"/>
      <c r="C67" s="619"/>
      <c r="D67" s="619" t="s">
        <v>275</v>
      </c>
      <c r="E67" s="643"/>
      <c r="F67" s="643"/>
      <c r="G67" s="643"/>
      <c r="H67" s="643"/>
      <c r="I67" s="643"/>
      <c r="J67" s="643"/>
      <c r="K67" s="643"/>
      <c r="L67" s="643"/>
      <c r="M67" s="643"/>
      <c r="N67" s="643"/>
      <c r="O67" s="643"/>
      <c r="P67" s="643"/>
      <c r="Q67" s="643"/>
      <c r="R67" s="643"/>
      <c r="S67" s="643"/>
      <c r="T67" s="643"/>
      <c r="U67" s="643"/>
      <c r="V67" s="643"/>
      <c r="W67" s="643"/>
      <c r="X67" s="643"/>
      <c r="Y67" s="3282">
        <f>IF(Application!AP204="yes",0.75,IF(Application!Z203="15% set-aside",0.13,IF(Application!Z203="15% set-aside with qualifying low value rehab",0.95,0.3)))</f>
        <v>0.3</v>
      </c>
      <c r="Z67" s="3282"/>
      <c r="AA67" s="3282"/>
      <c r="AB67" s="3282"/>
      <c r="AC67" s="3282"/>
      <c r="AD67" s="3282">
        <f>IF(Application!AP204="yes",0.75,IF(Application!Z203="15% set-aside with qualifying low value rehab", 0.95,0.13))</f>
        <v>0.13</v>
      </c>
      <c r="AE67" s="3282"/>
      <c r="AF67" s="3282"/>
      <c r="AG67" s="3282"/>
      <c r="AH67" s="3282"/>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3">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283">
        <f>ROUND(Y64*Y67,0)</f>
        <v>19675309</v>
      </c>
      <c r="Z68" s="3284"/>
      <c r="AA68" s="3284"/>
      <c r="AB68" s="3284"/>
      <c r="AC68" s="3284"/>
      <c r="AD68" s="3283" t="str">
        <f>IF(Application!D210="At-Risk",AD64*AD67,"$0")</f>
        <v>$0</v>
      </c>
      <c r="AE68" s="3284"/>
      <c r="AF68" s="3284"/>
      <c r="AG68" s="3284"/>
      <c r="AH68" s="3284"/>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3">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3">
      <c r="A70" s="619" t="s">
        <v>624</v>
      </c>
      <c r="B70" s="614"/>
      <c r="C70" s="334" t="s">
        <v>289</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3">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85"/>
      <c r="AC71" s="3286"/>
      <c r="AD71" s="3286"/>
      <c r="AE71" s="3286"/>
      <c r="AF71" s="3287"/>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88" t="s">
        <v>1476</v>
      </c>
      <c r="F72" s="3288"/>
      <c r="G72" s="3288"/>
      <c r="H72" s="3288"/>
      <c r="I72" s="3288"/>
      <c r="J72" s="3288"/>
      <c r="K72" s="3288"/>
      <c r="L72" s="3288"/>
      <c r="M72" s="3288"/>
      <c r="N72" s="3288"/>
      <c r="O72" s="3288"/>
      <c r="P72" s="3288"/>
      <c r="Q72" s="3288"/>
      <c r="R72" s="3288"/>
      <c r="S72" s="3288"/>
      <c r="T72" s="3288"/>
      <c r="U72" s="3288"/>
      <c r="V72" s="3288"/>
      <c r="W72" s="3288"/>
      <c r="X72" s="3288"/>
      <c r="Y72" s="3288"/>
      <c r="Z72" s="3288"/>
      <c r="AA72" s="3288"/>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88"/>
      <c r="F73" s="3288"/>
      <c r="G73" s="3288"/>
      <c r="H73" s="3288"/>
      <c r="I73" s="3288"/>
      <c r="J73" s="3288"/>
      <c r="K73" s="3288"/>
      <c r="L73" s="3288"/>
      <c r="M73" s="3288"/>
      <c r="N73" s="3288"/>
      <c r="O73" s="3288"/>
      <c r="P73" s="3288"/>
      <c r="Q73" s="3288"/>
      <c r="R73" s="3288"/>
      <c r="S73" s="3288"/>
      <c r="T73" s="3288"/>
      <c r="U73" s="3288"/>
      <c r="V73" s="3288"/>
      <c r="W73" s="3288"/>
      <c r="X73" s="3288"/>
      <c r="Y73" s="3288"/>
      <c r="Z73" s="3288"/>
      <c r="AA73" s="3288"/>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88"/>
      <c r="F74" s="3288"/>
      <c r="G74" s="3288"/>
      <c r="H74" s="3288"/>
      <c r="I74" s="3288"/>
      <c r="J74" s="3288"/>
      <c r="K74" s="3288"/>
      <c r="L74" s="3288"/>
      <c r="M74" s="3288"/>
      <c r="N74" s="3288"/>
      <c r="O74" s="3288"/>
      <c r="P74" s="3288"/>
      <c r="Q74" s="3288"/>
      <c r="R74" s="3288"/>
      <c r="S74" s="3288"/>
      <c r="T74" s="3288"/>
      <c r="U74" s="3288"/>
      <c r="V74" s="3288"/>
      <c r="W74" s="3288"/>
      <c r="X74" s="3288"/>
      <c r="Y74" s="3288"/>
      <c r="Z74" s="3288"/>
      <c r="AA74" s="3288"/>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76">
        <f>ROUND(IF(ISERROR((AB59/AB71)),0,(AB59/AB71)),0)</f>
        <v>0</v>
      </c>
      <c r="AC76" s="3276"/>
      <c r="AD76" s="3276"/>
      <c r="AE76" s="3276"/>
      <c r="AF76" s="3276"/>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77">
        <f>IF((Y68+AD68&lt;AB76),Y68+AD68,AB76)</f>
        <v>0</v>
      </c>
      <c r="AC77" s="3278"/>
      <c r="AD77" s="3278"/>
      <c r="AE77" s="3278"/>
      <c r="AF77" s="3279"/>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80">
        <f>AB77*AB71</f>
        <v>0</v>
      </c>
      <c r="AC78" s="3280"/>
      <c r="AD78" s="3280"/>
      <c r="AE78" s="3280"/>
      <c r="AF78" s="3280"/>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794</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81">
        <f>AB49-(AB57+AB78)</f>
        <v>0</v>
      </c>
      <c r="AC80" s="3281"/>
      <c r="AD80" s="3281"/>
      <c r="AE80" s="3281"/>
      <c r="AF80" s="3281"/>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4" thickBot="1">
      <c r="A83" s="3303"/>
      <c r="B83" s="3303"/>
      <c r="C83" s="3303"/>
      <c r="D83" s="3303"/>
      <c r="E83" s="3303"/>
      <c r="F83" s="3303"/>
      <c r="G83" s="3303"/>
      <c r="H83" s="3303"/>
      <c r="I83" s="3303"/>
      <c r="J83" s="3303"/>
      <c r="K83" s="3303"/>
      <c r="L83" s="3303"/>
      <c r="M83" s="3303"/>
      <c r="N83" s="3303"/>
      <c r="O83" s="3303"/>
      <c r="P83" s="3303"/>
      <c r="Q83" s="3303"/>
      <c r="R83" s="3303"/>
      <c r="S83" s="3303"/>
      <c r="T83" s="3303"/>
      <c r="U83" s="3303"/>
      <c r="V83" s="3303"/>
      <c r="W83" s="3303"/>
      <c r="X83" s="3303"/>
      <c r="Y83" s="3303"/>
      <c r="Z83" s="3303"/>
      <c r="AA83" s="3303"/>
      <c r="AB83" s="3303"/>
      <c r="AC83" s="3303"/>
      <c r="AD83" s="3303"/>
      <c r="AE83" s="3303"/>
      <c r="AF83" s="3303"/>
      <c r="AG83" s="3303"/>
      <c r="AH83" s="3303"/>
      <c r="AI83" s="3303"/>
      <c r="AJ83" s="3303"/>
      <c r="AK83" s="3303"/>
      <c r="AL83" s="3303"/>
      <c r="AM83" s="3303"/>
      <c r="AN83" s="3303"/>
      <c r="AO83" s="3303"/>
      <c r="AP83" s="3303"/>
      <c r="AQ83" s="3303"/>
      <c r="AR83" s="3303"/>
      <c r="AS83" s="3303"/>
      <c r="AT83" s="3303"/>
      <c r="AU83" s="3303"/>
      <c r="AV83" s="3303"/>
      <c r="AW83" s="3303"/>
      <c r="AX83" s="3303"/>
      <c r="AY83" s="3303"/>
      <c r="AZ83" s="3303"/>
      <c r="BA83" s="3303"/>
      <c r="BB83" s="3303"/>
      <c r="BC83" s="3303"/>
      <c r="BD83" s="3303"/>
      <c r="BE83" s="3303"/>
      <c r="BF83" s="3303"/>
      <c r="BG83" s="3303"/>
      <c r="BH83" s="3303"/>
      <c r="BI83" s="3303"/>
      <c r="BJ83" s="3303"/>
      <c r="BK83" s="3303"/>
      <c r="BL83" s="3303"/>
      <c r="BM83" s="3303"/>
      <c r="BN83" s="3303"/>
      <c r="BO83" s="3303"/>
      <c r="BP83" s="3303"/>
      <c r="BQ83" s="3303"/>
      <c r="BR83" s="3303"/>
      <c r="BS83" s="3303"/>
      <c r="BT83" s="3303"/>
      <c r="BU83" s="3303"/>
      <c r="BV83" s="3303"/>
      <c r="BW83" s="3303"/>
      <c r="BX83" s="3303"/>
    </row>
    <row r="84" spans="1:98" ht="14" thickTop="1"/>
    <row r="85" spans="1:98" ht="13">
      <c r="A85" s="791"/>
      <c r="C85" s="334"/>
      <c r="Z85" s="616"/>
      <c r="AA85" s="616"/>
      <c r="AB85" s="616"/>
      <c r="AC85" s="616"/>
      <c r="AD85" s="616"/>
      <c r="AE85" s="616"/>
      <c r="AF85" s="616"/>
      <c r="AG85" s="616"/>
      <c r="AH85" s="616"/>
    </row>
    <row r="86" spans="1:98" ht="13">
      <c r="D86" s="334"/>
      <c r="Z86" s="616"/>
      <c r="AA86" s="616"/>
      <c r="AB86" s="3344"/>
      <c r="AC86" s="3344"/>
      <c r="AD86" s="3344"/>
      <c r="AE86" s="3344"/>
      <c r="AF86" s="3344"/>
      <c r="AG86" s="616"/>
      <c r="AH86" s="616"/>
    </row>
    <row r="87" spans="1:98" ht="14" thickBot="1">
      <c r="D87" s="334"/>
      <c r="Z87" s="616"/>
      <c r="AA87" s="616"/>
      <c r="AB87" s="3343"/>
      <c r="AC87" s="3343"/>
      <c r="AD87" s="3343"/>
      <c r="AE87" s="3343"/>
      <c r="AF87" s="3343"/>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4" thickTop="1">
      <c r="Z88" s="616"/>
      <c r="AA88" s="616"/>
      <c r="AB88" s="616"/>
      <c r="AC88" s="616"/>
      <c r="AD88" s="616"/>
      <c r="AE88" s="616"/>
      <c r="AF88" s="616"/>
      <c r="AG88" s="616"/>
      <c r="AH88" s="616"/>
    </row>
    <row r="89" spans="1:98" ht="13" hidden="1"/>
    <row r="90" spans="1:98" ht="13" hidden="1"/>
    <row r="91" spans="1:98" ht="13" hidden="1"/>
    <row r="92" spans="1:98" ht="13" hidden="1"/>
    <row r="93" spans="1:98" ht="13"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20"/>
  <sheetViews>
    <sheetView topLeftCell="A19" zoomScaleNormal="100" zoomScaleSheetLayoutView="100" workbookViewId="0">
      <selection activeCell="I33" sqref="I33"/>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1023 1025:2047 2049:3071 3073:4095 4097:5119 5121:6143 6145:7167 7169:8191 8193:9215 9217:10239 10241:11263 11265:12287 12289:13311 13313:14335 14337:15359 15361:16383" ht="18">
      <c r="A1" s="340" t="s">
        <v>935</v>
      </c>
      <c r="B1" s="340"/>
    </row>
    <row r="2" spans="1:1023 1025:2047 2049:3071 3073:4095 4097:5119 5121:6143 6145:7167 7169:8191 8193:9215 9217:10239 10241:11263 11265:12287 12289:13311 13313:14335 14337:15359 15361:16383">
      <c r="E2" s="1820">
        <v>1</v>
      </c>
      <c r="F2" s="1820"/>
      <c r="G2" s="1820">
        <v>2</v>
      </c>
      <c r="H2" s="1820"/>
      <c r="I2" s="1820">
        <v>3</v>
      </c>
      <c r="J2" s="1820"/>
      <c r="K2" s="1820">
        <v>4</v>
      </c>
      <c r="L2" s="1820"/>
      <c r="M2" s="1820">
        <v>5</v>
      </c>
      <c r="N2" s="1820"/>
      <c r="O2" s="1820">
        <v>6</v>
      </c>
      <c r="P2" s="1820"/>
      <c r="Q2" s="1820">
        <v>7</v>
      </c>
      <c r="R2" s="1820"/>
      <c r="S2" s="1820">
        <v>8</v>
      </c>
      <c r="T2" s="1820"/>
      <c r="U2" s="1820">
        <v>9</v>
      </c>
      <c r="V2" s="1820"/>
      <c r="W2" s="1820">
        <v>10</v>
      </c>
      <c r="X2" s="1820"/>
      <c r="Y2" s="1820">
        <v>11</v>
      </c>
      <c r="Z2" s="1820"/>
      <c r="AA2" s="1820">
        <v>12</v>
      </c>
      <c r="AB2" s="1820"/>
      <c r="AC2" s="1820">
        <v>13</v>
      </c>
      <c r="AD2" s="1820"/>
      <c r="AE2" s="1820">
        <v>14</v>
      </c>
      <c r="AF2" s="1820"/>
      <c r="AG2" s="1820">
        <v>15</v>
      </c>
    </row>
    <row r="3" spans="1:1023 1025:2047 2049:3071 3073:4095 4097:5119 5121:6143 6145:7167 7169:8191 8193:9215 9217:10239 10241:11263 11265:12287 12289:13311 13313:14335 14337:15359 15361:16383"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1023 1025:2047 2049:3071 3073:4095 4097:5119 5121:6143 6145:7167 7169:8191 8193:9215 9217:10239 10241:11263 11265:12287 12289:13311 13313:14335 14337:15359 15361:16383" s="354" customFormat="1" ht="14">
      <c r="A4" s="354" t="s">
        <v>898</v>
      </c>
      <c r="C4" s="374">
        <v>1.0249999999999999</v>
      </c>
      <c r="E4" s="354">
        <f>Application!Y799</f>
        <v>871836</v>
      </c>
      <c r="G4" s="354">
        <f>E4*$C$4</f>
        <v>893631.89999999991</v>
      </c>
      <c r="I4" s="354">
        <f>G4*$C$4</f>
        <v>915972.69749999978</v>
      </c>
      <c r="K4" s="354">
        <f>I4*$C$4</f>
        <v>938872.01493749965</v>
      </c>
      <c r="M4" s="354">
        <f>K4*$C$4</f>
        <v>962343.81531093712</v>
      </c>
      <c r="O4" s="354">
        <f>M4*$C$4</f>
        <v>986402.41069371044</v>
      </c>
      <c r="Q4" s="354">
        <f>O4*$C$4</f>
        <v>1011062.4709610532</v>
      </c>
      <c r="S4" s="354">
        <f>Q4*$C$4</f>
        <v>1036339.0327350794</v>
      </c>
      <c r="U4" s="354">
        <f>S4*$C$4</f>
        <v>1062247.5085534563</v>
      </c>
      <c r="W4" s="354">
        <f>U4*$C$4</f>
        <v>1088803.6962672926</v>
      </c>
      <c r="Y4" s="354">
        <f>W4*$C$4</f>
        <v>1116023.7886739748</v>
      </c>
      <c r="AA4" s="354">
        <f>Y4*$C$4</f>
        <v>1143924.3833908241</v>
      </c>
      <c r="AC4" s="354">
        <f>AA4*$C$4</f>
        <v>1172522.4929755945</v>
      </c>
      <c r="AE4" s="354">
        <f>AC4*$C$4</f>
        <v>1201835.5552999843</v>
      </c>
      <c r="AG4" s="354">
        <f>AE4*$C$4</f>
        <v>1231881.4441824837</v>
      </c>
    </row>
    <row r="5" spans="1:1023 1025:2047 2049:3071 3073:4095 4097:5119 5121:6143 6145:7167 7169:8191 8193:9215 9217:10239 10241:11263 11265:12287 12289:13311 13313:14335 14337:15359 15361:16383" s="339" customFormat="1" ht="14">
      <c r="B5" s="339" t="s">
        <v>899</v>
      </c>
      <c r="C5" s="375">
        <f>IF(Application!$D$210="Special Needs",0.1,0.05)</f>
        <v>0.05</v>
      </c>
      <c r="E5" s="356">
        <f>-E4*$C$5</f>
        <v>-43591.8</v>
      </c>
      <c r="F5" s="356"/>
      <c r="G5" s="356">
        <f>-G4*$C$5</f>
        <v>-44681.595000000001</v>
      </c>
      <c r="H5" s="356"/>
      <c r="I5" s="356">
        <f>-I4*$C$5</f>
        <v>-45798.634874999989</v>
      </c>
      <c r="J5" s="356"/>
      <c r="K5" s="356">
        <f>-K4*$C$5</f>
        <v>-46943.600746874989</v>
      </c>
      <c r="L5" s="356"/>
      <c r="M5" s="356">
        <f>-M4*$C$5</f>
        <v>-48117.19076554686</v>
      </c>
      <c r="N5" s="356"/>
      <c r="O5" s="356">
        <f>-O4*$C$5</f>
        <v>-49320.120534685528</v>
      </c>
      <c r="P5" s="356"/>
      <c r="Q5" s="356">
        <f>-Q4*$C$5</f>
        <v>-50553.123548052659</v>
      </c>
      <c r="R5" s="356"/>
      <c r="S5" s="356">
        <f>-S4*$C$5</f>
        <v>-51816.951636753976</v>
      </c>
      <c r="T5" s="356"/>
      <c r="U5" s="356">
        <f>-U4*$C$5</f>
        <v>-53112.375427672814</v>
      </c>
      <c r="V5" s="356"/>
      <c r="W5" s="356">
        <f>-W4*$C$5</f>
        <v>-54440.184813364634</v>
      </c>
      <c r="X5" s="356"/>
      <c r="Y5" s="356">
        <f>-Y4*$C$5</f>
        <v>-55801.189433698746</v>
      </c>
      <c r="Z5" s="356"/>
      <c r="AA5" s="356">
        <f>-AA4*$C$5</f>
        <v>-57196.219169541204</v>
      </c>
      <c r="AB5" s="356"/>
      <c r="AC5" s="356">
        <f>-AC4*$C$5</f>
        <v>-58626.124648779725</v>
      </c>
      <c r="AD5" s="356"/>
      <c r="AE5" s="356">
        <f>-AE4*$C$5</f>
        <v>-60091.77776499922</v>
      </c>
      <c r="AF5" s="356"/>
      <c r="AG5" s="356">
        <f>-AG4*$C$5</f>
        <v>-61594.072209124191</v>
      </c>
    </row>
    <row r="6" spans="1:1023 1025:2047 2049:3071 3073:4095 4097:5119 5121:6143 6145:7167 7169:8191 8193:9215 9217:10239 10241:11263 11265:12287 12289:13311 13313:14335 14337:15359 15361:16383" s="339" customFormat="1" ht="14">
      <c r="A6" s="339" t="s">
        <v>2662</v>
      </c>
      <c r="C6" s="374">
        <v>1.0249999999999999</v>
      </c>
      <c r="E6" s="357">
        <f>Application!Z807</f>
        <v>211536</v>
      </c>
      <c r="F6" s="357"/>
      <c r="G6" s="357">
        <f>E6*$C$6</f>
        <v>216824.4</v>
      </c>
      <c r="H6" s="357"/>
      <c r="I6" s="357">
        <f>G6*$C$6</f>
        <v>222245.00999999998</v>
      </c>
      <c r="J6" s="357"/>
      <c r="K6" s="357">
        <f>I6*$C$6</f>
        <v>227801.13524999996</v>
      </c>
      <c r="L6" s="357"/>
      <c r="M6" s="357">
        <f>K6*$C$6</f>
        <v>233496.16363124995</v>
      </c>
      <c r="N6" s="357"/>
      <c r="O6" s="357">
        <f>M6*$C$6</f>
        <v>239333.56772203118</v>
      </c>
      <c r="P6" s="357"/>
      <c r="Q6" s="357">
        <f>O6*$C$6</f>
        <v>245316.90691508193</v>
      </c>
      <c r="R6" s="357"/>
      <c r="S6" s="357">
        <f>Q6*$C$6</f>
        <v>251449.82958795896</v>
      </c>
      <c r="T6" s="357"/>
      <c r="U6" s="357">
        <f>S6*$C$6</f>
        <v>257736.07532765792</v>
      </c>
      <c r="V6" s="357"/>
      <c r="W6" s="357">
        <f>U6*$C$6</f>
        <v>264179.47721084935</v>
      </c>
      <c r="X6" s="357"/>
      <c r="Y6" s="357">
        <f>W6*$C$6</f>
        <v>270783.96414112055</v>
      </c>
      <c r="Z6" s="357"/>
      <c r="AA6" s="357">
        <f>Y6*$C$6</f>
        <v>277553.56324464857</v>
      </c>
      <c r="AB6" s="357"/>
      <c r="AC6" s="357">
        <f>AA6*$C$6</f>
        <v>284492.40232576476</v>
      </c>
      <c r="AD6" s="357"/>
      <c r="AE6" s="357">
        <f>AC6*$C$6</f>
        <v>291604.71238390886</v>
      </c>
      <c r="AF6" s="357"/>
      <c r="AG6" s="357">
        <f>AE6*$C$6</f>
        <v>298894.83019350655</v>
      </c>
    </row>
    <row r="7" spans="1:1023 1025:2047 2049:3071 3073:4095 4097:5119 5121:6143 6145:7167 7169:8191 8193:9215 9217:10239 10241:11263 11265:12287 12289:13311 13313:14335 14337:15359 15361:16383" s="339" customFormat="1" ht="14">
      <c r="B7" s="339" t="s">
        <v>899</v>
      </c>
      <c r="C7" s="375">
        <f>IF(Application!$D$210="Special Needs",0.1,0.05)</f>
        <v>0.05</v>
      </c>
      <c r="E7" s="356">
        <f>-E6*$C$7</f>
        <v>-10576.800000000001</v>
      </c>
      <c r="F7" s="356"/>
      <c r="G7" s="356">
        <f>-G6*$C$7</f>
        <v>-10841.220000000001</v>
      </c>
      <c r="H7" s="356"/>
      <c r="I7" s="356">
        <f>-I6*$C$7</f>
        <v>-11112.2505</v>
      </c>
      <c r="J7" s="356"/>
      <c r="K7" s="356">
        <f>-K6*$C$7</f>
        <v>-11390.056762499999</v>
      </c>
      <c r="L7" s="356"/>
      <c r="M7" s="356">
        <f>-M6*$C$7</f>
        <v>-11674.808181562497</v>
      </c>
      <c r="N7" s="356"/>
      <c r="O7" s="356">
        <f>-O6*$C$7</f>
        <v>-11966.678386101559</v>
      </c>
      <c r="P7" s="356"/>
      <c r="Q7" s="356">
        <f>-Q6*$C$7</f>
        <v>-12265.845345754096</v>
      </c>
      <c r="R7" s="356"/>
      <c r="S7" s="356">
        <f>-S6*$C$7</f>
        <v>-12572.491479397948</v>
      </c>
      <c r="T7" s="356"/>
      <c r="U7" s="356">
        <f>-U6*$C$7</f>
        <v>-12886.803766382896</v>
      </c>
      <c r="V7" s="356"/>
      <c r="W7" s="356">
        <f>-W6*$C$7</f>
        <v>-13208.973860542468</v>
      </c>
      <c r="X7" s="356"/>
      <c r="Y7" s="356">
        <f>-Y6*$C$7</f>
        <v>-13539.198207056028</v>
      </c>
      <c r="Z7" s="356"/>
      <c r="AA7" s="356">
        <f>-AA6*$C$7</f>
        <v>-13877.678162232429</v>
      </c>
      <c r="AB7" s="356"/>
      <c r="AC7" s="356">
        <f>-AC6*$C$7</f>
        <v>-14224.620116288239</v>
      </c>
      <c r="AD7" s="356"/>
      <c r="AE7" s="356">
        <f>-AE6*$C$7</f>
        <v>-14580.235619195444</v>
      </c>
      <c r="AF7" s="356"/>
      <c r="AG7" s="356">
        <f>-AG6*$C$7</f>
        <v>-14944.741509675328</v>
      </c>
    </row>
    <row r="8" spans="1:1023 1025:2047 2049:3071 3073:4095 4097:5119 5121:6143 6145:7167 7169:8191 8193:9215 9217:10239 10241:11263 11265:12287 12289:13311 13313:14335 14337:15359 15361:16383" s="339" customFormat="1" ht="14">
      <c r="A8" s="1817" t="s">
        <v>2663</v>
      </c>
      <c r="C8" s="1818">
        <v>1.04</v>
      </c>
      <c r="E8" s="357">
        <f>((1301-Application!O728)*Application!G728+(1484-Application!O732)*Application!G732+(1301-Application!O729)*Application!G729+(1484-Application!O733)*Application!G733)*12</f>
        <v>359748</v>
      </c>
      <c r="F8" s="356"/>
      <c r="G8" s="357">
        <f>E8*$C$8</f>
        <v>374137.92</v>
      </c>
      <c r="H8" s="356"/>
      <c r="I8" s="357">
        <f t="shared" ref="I8" si="0">G8*$C$8</f>
        <v>389103.43680000002</v>
      </c>
      <c r="J8" s="356"/>
      <c r="K8" s="357">
        <f t="shared" ref="K8" si="1">I8*$C$8</f>
        <v>404667.57427200006</v>
      </c>
      <c r="L8" s="356"/>
      <c r="M8" s="357">
        <f t="shared" ref="M8" si="2">K8*$C$8</f>
        <v>420854.27724288008</v>
      </c>
      <c r="N8" s="356"/>
      <c r="O8" s="357">
        <f t="shared" ref="O8" si="3">M8*$C$8</f>
        <v>437688.44833259529</v>
      </c>
      <c r="P8" s="356"/>
      <c r="Q8" s="357">
        <f t="shared" ref="Q8" si="4">O8*$C$8</f>
        <v>455195.98626589909</v>
      </c>
      <c r="R8" s="356"/>
      <c r="S8" s="357">
        <f t="shared" ref="S8" si="5">Q8*$C$8</f>
        <v>473403.8257165351</v>
      </c>
      <c r="T8" s="356"/>
      <c r="U8" s="357">
        <f t="shared" ref="U8" si="6">S8*$C$8</f>
        <v>492339.97874519654</v>
      </c>
      <c r="V8" s="356"/>
      <c r="W8" s="357">
        <f t="shared" ref="W8" si="7">U8*$C$8</f>
        <v>512033.57789500442</v>
      </c>
      <c r="X8" s="356"/>
      <c r="Y8" s="357">
        <f t="shared" ref="Y8" si="8">W8*$C$8</f>
        <v>532514.9210108046</v>
      </c>
      <c r="Z8" s="356"/>
      <c r="AA8" s="357">
        <f t="shared" ref="AA8" si="9">Y8*$C$8</f>
        <v>553815.51785123674</v>
      </c>
      <c r="AB8" s="356"/>
      <c r="AC8" s="357">
        <f t="shared" ref="AC8" si="10">AA8*$C$8</f>
        <v>575968.13856528618</v>
      </c>
      <c r="AD8" s="356"/>
      <c r="AE8" s="357">
        <f t="shared" ref="AE8" si="11">AC8*$C$8</f>
        <v>599006.86410789762</v>
      </c>
      <c r="AF8" s="356"/>
      <c r="AG8" s="357">
        <f t="shared" ref="AG8" si="12">AE8*$C$8</f>
        <v>622967.13867221354</v>
      </c>
    </row>
    <row r="9" spans="1:1023 1025:2047 2049:3071 3073:4095 4097:5119 5121:6143 6145:7167 7169:8191 8193:9215 9217:10239 10241:11263 11265:12287 12289:13311 13313:14335 14337:15359 15361:16383" s="339" customFormat="1" ht="14">
      <c r="A9" s="1817"/>
      <c r="B9" s="339" t="s">
        <v>899</v>
      </c>
      <c r="C9" s="1819">
        <v>0.05</v>
      </c>
      <c r="E9" s="356">
        <f>-E8*$C9</f>
        <v>-17987.400000000001</v>
      </c>
      <c r="G9" s="356">
        <f t="shared" ref="G9" si="13">-G8*$C9</f>
        <v>-18706.896000000001</v>
      </c>
      <c r="I9" s="356">
        <f t="shared" ref="I9" si="14">-I8*$C9</f>
        <v>-19455.171840000003</v>
      </c>
      <c r="K9" s="356">
        <f t="shared" ref="K9" si="15">-K8*$C9</f>
        <v>-20233.378713600003</v>
      </c>
      <c r="M9" s="356">
        <f t="shared" ref="M9" si="16">-M8*$C9</f>
        <v>-21042.713862144006</v>
      </c>
      <c r="O9" s="356">
        <f t="shared" ref="O9" si="17">-O8*$C9</f>
        <v>-21884.422416629764</v>
      </c>
      <c r="Q9" s="356">
        <f t="shared" ref="Q9" si="18">-Q8*$C9</f>
        <v>-22759.799313294956</v>
      </c>
      <c r="S9" s="356">
        <f t="shared" ref="S9" si="19">-S8*$C9</f>
        <v>-23670.191285826757</v>
      </c>
      <c r="U9" s="356">
        <f t="shared" ref="U9" si="20">-U8*$C9</f>
        <v>-24616.998937259828</v>
      </c>
      <c r="W9" s="356">
        <f t="shared" ref="W9" si="21">-W8*$C9</f>
        <v>-25601.678894750221</v>
      </c>
      <c r="Y9" s="356">
        <f t="shared" ref="Y9" si="22">-Y8*$C9</f>
        <v>-26625.74605054023</v>
      </c>
      <c r="AA9" s="356">
        <f t="shared" ref="AA9" si="23">-AA8*$C9</f>
        <v>-27690.77589256184</v>
      </c>
      <c r="AC9" s="356">
        <f t="shared" ref="AC9" si="24">-AC8*$C9</f>
        <v>-28798.40692826431</v>
      </c>
      <c r="AE9" s="356">
        <f t="shared" ref="AE9" si="25">-AE8*$C9</f>
        <v>-29950.343205394882</v>
      </c>
      <c r="AG9" s="356">
        <f t="shared" ref="AG9" si="26">-AG8*$C9</f>
        <v>-31148.356933610678</v>
      </c>
      <c r="AI9" s="356">
        <f t="shared" ref="AI9" si="27">-AI8*$C9</f>
        <v>0</v>
      </c>
      <c r="AK9" s="356">
        <f t="shared" ref="AK9" si="28">-AK8*$C9</f>
        <v>0</v>
      </c>
      <c r="AM9" s="356">
        <f t="shared" ref="AM9" si="29">-AM8*$C9</f>
        <v>0</v>
      </c>
      <c r="AO9" s="356">
        <f t="shared" ref="AO9" si="30">-AO8*$C9</f>
        <v>0</v>
      </c>
      <c r="AQ9" s="356">
        <f t="shared" ref="AQ9" si="31">-AQ8*$C9</f>
        <v>0</v>
      </c>
      <c r="AS9" s="356">
        <f t="shared" ref="AS9" si="32">-AS8*$C9</f>
        <v>0</v>
      </c>
      <c r="AU9" s="356">
        <f t="shared" ref="AU9" si="33">-AU8*$C9</f>
        <v>0</v>
      </c>
      <c r="AW9" s="356">
        <f t="shared" ref="AW9" si="34">-AW8*$C9</f>
        <v>0</v>
      </c>
      <c r="AY9" s="356">
        <f t="shared" ref="AY9" si="35">-AY8*$C9</f>
        <v>0</v>
      </c>
      <c r="BA9" s="356">
        <f t="shared" ref="BA9" si="36">-BA8*$C9</f>
        <v>0</v>
      </c>
      <c r="BC9" s="356">
        <f t="shared" ref="BC9" si="37">-BC8*$C9</f>
        <v>0</v>
      </c>
      <c r="BE9" s="356">
        <f t="shared" ref="BE9" si="38">-BE8*$C9</f>
        <v>0</v>
      </c>
      <c r="BG9" s="356">
        <f t="shared" ref="BG9" si="39">-BG8*$C9</f>
        <v>0</v>
      </c>
      <c r="BI9" s="356">
        <f t="shared" ref="BI9" si="40">-BI8*$C9</f>
        <v>0</v>
      </c>
      <c r="BK9" s="356">
        <f t="shared" ref="BK9" si="41">-BK8*$C9</f>
        <v>0</v>
      </c>
      <c r="BM9" s="356">
        <f t="shared" ref="BM9" si="42">-BM8*$C9</f>
        <v>0</v>
      </c>
      <c r="BO9" s="356">
        <f t="shared" ref="BO9" si="43">-BO8*$C9</f>
        <v>0</v>
      </c>
      <c r="BQ9" s="356">
        <f t="shared" ref="BQ9" si="44">-BQ8*$C9</f>
        <v>0</v>
      </c>
      <c r="BS9" s="356">
        <f t="shared" ref="BS9" si="45">-BS8*$C9</f>
        <v>0</v>
      </c>
      <c r="BU9" s="356">
        <f t="shared" ref="BU9" si="46">-BU8*$C9</f>
        <v>0</v>
      </c>
      <c r="BW9" s="356">
        <f t="shared" ref="BW9" si="47">-BW8*$C9</f>
        <v>0</v>
      </c>
      <c r="BY9" s="356">
        <f t="shared" ref="BY9" si="48">-BY8*$C9</f>
        <v>0</v>
      </c>
      <c r="CA9" s="356">
        <f t="shared" ref="CA9" si="49">-CA8*$C9</f>
        <v>0</v>
      </c>
      <c r="CC9" s="356">
        <f t="shared" ref="CC9" si="50">-CC8*$C9</f>
        <v>0</v>
      </c>
      <c r="CE9" s="356">
        <f t="shared" ref="CE9" si="51">-CE8*$C9</f>
        <v>0</v>
      </c>
      <c r="CG9" s="356">
        <f t="shared" ref="CG9" si="52">-CG8*$C9</f>
        <v>0</v>
      </c>
      <c r="CI9" s="356">
        <f t="shared" ref="CI9" si="53">-CI8*$C9</f>
        <v>0</v>
      </c>
      <c r="CK9" s="356">
        <f t="shared" ref="CK9" si="54">-CK8*$C9</f>
        <v>0</v>
      </c>
      <c r="CM9" s="356">
        <f t="shared" ref="CM9" si="55">-CM8*$C9</f>
        <v>0</v>
      </c>
      <c r="CO9" s="356">
        <f t="shared" ref="CO9" si="56">-CO8*$C9</f>
        <v>0</v>
      </c>
      <c r="CQ9" s="356">
        <f t="shared" ref="CQ9" si="57">-CQ8*$C9</f>
        <v>0</v>
      </c>
      <c r="CS9" s="356">
        <f t="shared" ref="CS9" si="58">-CS8*$C9</f>
        <v>0</v>
      </c>
      <c r="CU9" s="356">
        <f t="shared" ref="CU9" si="59">-CU8*$C9</f>
        <v>0</v>
      </c>
      <c r="CW9" s="356">
        <f t="shared" ref="CW9" si="60">-CW8*$C9</f>
        <v>0</v>
      </c>
      <c r="CY9" s="356">
        <f t="shared" ref="CY9" si="61">-CY8*$C9</f>
        <v>0</v>
      </c>
      <c r="DA9" s="356">
        <f t="shared" ref="DA9" si="62">-DA8*$C9</f>
        <v>0</v>
      </c>
      <c r="DC9" s="356">
        <f t="shared" ref="DC9" si="63">-DC8*$C9</f>
        <v>0</v>
      </c>
      <c r="DE9" s="356">
        <f t="shared" ref="DE9" si="64">-DE8*$C9</f>
        <v>0</v>
      </c>
      <c r="DG9" s="356">
        <f t="shared" ref="DG9" si="65">-DG8*$C9</f>
        <v>0</v>
      </c>
      <c r="DI9" s="356">
        <f t="shared" ref="DI9" si="66">-DI8*$C9</f>
        <v>0</v>
      </c>
      <c r="DK9" s="356">
        <f t="shared" ref="DK9" si="67">-DK8*$C9</f>
        <v>0</v>
      </c>
      <c r="DM9" s="356">
        <f t="shared" ref="DM9" si="68">-DM8*$C9</f>
        <v>0</v>
      </c>
      <c r="DO9" s="356">
        <f t="shared" ref="DO9" si="69">-DO8*$C9</f>
        <v>0</v>
      </c>
      <c r="DQ9" s="356">
        <f t="shared" ref="DQ9" si="70">-DQ8*$C9</f>
        <v>0</v>
      </c>
      <c r="DS9" s="356">
        <f t="shared" ref="DS9" si="71">-DS8*$C9</f>
        <v>0</v>
      </c>
      <c r="DU9" s="356">
        <f t="shared" ref="DU9" si="72">-DU8*$C9</f>
        <v>0</v>
      </c>
      <c r="DW9" s="356">
        <f t="shared" ref="DW9" si="73">-DW8*$C9</f>
        <v>0</v>
      </c>
      <c r="DY9" s="356">
        <f t="shared" ref="DY9" si="74">-DY8*$C9</f>
        <v>0</v>
      </c>
      <c r="EA9" s="356">
        <f t="shared" ref="EA9" si="75">-EA8*$C9</f>
        <v>0</v>
      </c>
      <c r="EC9" s="356">
        <f t="shared" ref="EC9" si="76">-EC8*$C9</f>
        <v>0</v>
      </c>
      <c r="EE9" s="356">
        <f t="shared" ref="EE9" si="77">-EE8*$C9</f>
        <v>0</v>
      </c>
      <c r="EG9" s="356">
        <f t="shared" ref="EG9" si="78">-EG8*$C9</f>
        <v>0</v>
      </c>
      <c r="EI9" s="356">
        <f t="shared" ref="EI9" si="79">-EI8*$C9</f>
        <v>0</v>
      </c>
      <c r="EK9" s="356">
        <f t="shared" ref="EK9" si="80">-EK8*$C9</f>
        <v>0</v>
      </c>
      <c r="EM9" s="356">
        <f t="shared" ref="EM9" si="81">-EM8*$C9</f>
        <v>0</v>
      </c>
      <c r="EO9" s="356">
        <f t="shared" ref="EO9" si="82">-EO8*$C9</f>
        <v>0</v>
      </c>
      <c r="EQ9" s="356">
        <f t="shared" ref="EQ9" si="83">-EQ8*$C9</f>
        <v>0</v>
      </c>
      <c r="ES9" s="356">
        <f t="shared" ref="ES9" si="84">-ES8*$C9</f>
        <v>0</v>
      </c>
      <c r="EU9" s="356">
        <f t="shared" ref="EU9" si="85">-EU8*$C9</f>
        <v>0</v>
      </c>
      <c r="EW9" s="356">
        <f t="shared" ref="EW9" si="86">-EW8*$C9</f>
        <v>0</v>
      </c>
      <c r="EY9" s="356">
        <f t="shared" ref="EY9" si="87">-EY8*$C9</f>
        <v>0</v>
      </c>
      <c r="FA9" s="356">
        <f t="shared" ref="FA9" si="88">-FA8*$C9</f>
        <v>0</v>
      </c>
      <c r="FC9" s="356">
        <f t="shared" ref="FC9" si="89">-FC8*$C9</f>
        <v>0</v>
      </c>
      <c r="FE9" s="356">
        <f t="shared" ref="FE9" si="90">-FE8*$C9</f>
        <v>0</v>
      </c>
      <c r="FG9" s="356">
        <f t="shared" ref="FG9" si="91">-FG8*$C9</f>
        <v>0</v>
      </c>
      <c r="FI9" s="356">
        <f t="shared" ref="FI9" si="92">-FI8*$C9</f>
        <v>0</v>
      </c>
      <c r="FK9" s="356">
        <f t="shared" ref="FK9" si="93">-FK8*$C9</f>
        <v>0</v>
      </c>
      <c r="FM9" s="356">
        <f t="shared" ref="FM9" si="94">-FM8*$C9</f>
        <v>0</v>
      </c>
      <c r="FO9" s="356">
        <f t="shared" ref="FO9" si="95">-FO8*$C9</f>
        <v>0</v>
      </c>
      <c r="FQ9" s="356">
        <f t="shared" ref="FQ9" si="96">-FQ8*$C9</f>
        <v>0</v>
      </c>
      <c r="FS9" s="356">
        <f t="shared" ref="FS9" si="97">-FS8*$C9</f>
        <v>0</v>
      </c>
      <c r="FU9" s="356">
        <f t="shared" ref="FU9" si="98">-FU8*$C9</f>
        <v>0</v>
      </c>
      <c r="FW9" s="356">
        <f t="shared" ref="FW9" si="99">-FW8*$C9</f>
        <v>0</v>
      </c>
      <c r="FY9" s="356">
        <f t="shared" ref="FY9" si="100">-FY8*$C9</f>
        <v>0</v>
      </c>
      <c r="GA9" s="356">
        <f t="shared" ref="GA9" si="101">-GA8*$C9</f>
        <v>0</v>
      </c>
      <c r="GC9" s="356">
        <f t="shared" ref="GC9" si="102">-GC8*$C9</f>
        <v>0</v>
      </c>
      <c r="GE9" s="356">
        <f t="shared" ref="GE9" si="103">-GE8*$C9</f>
        <v>0</v>
      </c>
      <c r="GG9" s="356">
        <f t="shared" ref="GG9" si="104">-GG8*$C9</f>
        <v>0</v>
      </c>
      <c r="GI9" s="356">
        <f t="shared" ref="GI9" si="105">-GI8*$C9</f>
        <v>0</v>
      </c>
      <c r="GK9" s="356">
        <f t="shared" ref="GK9" si="106">-GK8*$C9</f>
        <v>0</v>
      </c>
      <c r="GM9" s="356">
        <f t="shared" ref="GM9" si="107">-GM8*$C9</f>
        <v>0</v>
      </c>
      <c r="GO9" s="356">
        <f t="shared" ref="GO9" si="108">-GO8*$C9</f>
        <v>0</v>
      </c>
      <c r="GQ9" s="356">
        <f t="shared" ref="GQ9" si="109">-GQ8*$C9</f>
        <v>0</v>
      </c>
      <c r="GS9" s="356">
        <f t="shared" ref="GS9" si="110">-GS8*$C9</f>
        <v>0</v>
      </c>
      <c r="GU9" s="356">
        <f t="shared" ref="GU9" si="111">-GU8*$C9</f>
        <v>0</v>
      </c>
      <c r="GW9" s="356">
        <f t="shared" ref="GW9" si="112">-GW8*$C9</f>
        <v>0</v>
      </c>
      <c r="GY9" s="356">
        <f t="shared" ref="GY9" si="113">-GY8*$C9</f>
        <v>0</v>
      </c>
      <c r="HA9" s="356">
        <f t="shared" ref="HA9" si="114">-HA8*$C9</f>
        <v>0</v>
      </c>
      <c r="HC9" s="356">
        <f t="shared" ref="HC9" si="115">-HC8*$C9</f>
        <v>0</v>
      </c>
      <c r="HE9" s="356">
        <f t="shared" ref="HE9" si="116">-HE8*$C9</f>
        <v>0</v>
      </c>
      <c r="HG9" s="356">
        <f t="shared" ref="HG9" si="117">-HG8*$C9</f>
        <v>0</v>
      </c>
      <c r="HI9" s="356">
        <f t="shared" ref="HI9" si="118">-HI8*$C9</f>
        <v>0</v>
      </c>
      <c r="HK9" s="356">
        <f t="shared" ref="HK9" si="119">-HK8*$C9</f>
        <v>0</v>
      </c>
      <c r="HM9" s="356">
        <f t="shared" ref="HM9" si="120">-HM8*$C9</f>
        <v>0</v>
      </c>
      <c r="HO9" s="356">
        <f t="shared" ref="HO9" si="121">-HO8*$C9</f>
        <v>0</v>
      </c>
      <c r="HQ9" s="356">
        <f t="shared" ref="HQ9" si="122">-HQ8*$C9</f>
        <v>0</v>
      </c>
      <c r="HS9" s="356">
        <f t="shared" ref="HS9" si="123">-HS8*$C9</f>
        <v>0</v>
      </c>
      <c r="HU9" s="356">
        <f t="shared" ref="HU9" si="124">-HU8*$C9</f>
        <v>0</v>
      </c>
      <c r="HW9" s="356">
        <f t="shared" ref="HW9" si="125">-HW8*$C9</f>
        <v>0</v>
      </c>
      <c r="HY9" s="356">
        <f t="shared" ref="HY9" si="126">-HY8*$C9</f>
        <v>0</v>
      </c>
      <c r="IA9" s="356">
        <f t="shared" ref="IA9" si="127">-IA8*$C9</f>
        <v>0</v>
      </c>
      <c r="IC9" s="356">
        <f t="shared" ref="IC9" si="128">-IC8*$C9</f>
        <v>0</v>
      </c>
      <c r="IE9" s="356">
        <f t="shared" ref="IE9" si="129">-IE8*$C9</f>
        <v>0</v>
      </c>
      <c r="IG9" s="356">
        <f t="shared" ref="IG9" si="130">-IG8*$C9</f>
        <v>0</v>
      </c>
      <c r="II9" s="356">
        <f t="shared" ref="II9" si="131">-II8*$C9</f>
        <v>0</v>
      </c>
      <c r="IK9" s="356">
        <f t="shared" ref="IK9" si="132">-IK8*$C9</f>
        <v>0</v>
      </c>
      <c r="IM9" s="356">
        <f t="shared" ref="IM9" si="133">-IM8*$C9</f>
        <v>0</v>
      </c>
      <c r="IO9" s="356">
        <f t="shared" ref="IO9" si="134">-IO8*$C9</f>
        <v>0</v>
      </c>
      <c r="IQ9" s="356">
        <f t="shared" ref="IQ9" si="135">-IQ8*$C9</f>
        <v>0</v>
      </c>
      <c r="IS9" s="356">
        <f t="shared" ref="IS9" si="136">-IS8*$C9</f>
        <v>0</v>
      </c>
      <c r="IU9" s="356">
        <f t="shared" ref="IU9" si="137">-IU8*$C9</f>
        <v>0</v>
      </c>
      <c r="IW9" s="356">
        <f t="shared" ref="IW9" si="138">-IW8*$C9</f>
        <v>0</v>
      </c>
      <c r="IY9" s="356">
        <f t="shared" ref="IY9" si="139">-IY8*$C9</f>
        <v>0</v>
      </c>
      <c r="JA9" s="356">
        <f t="shared" ref="JA9" si="140">-JA8*$C9</f>
        <v>0</v>
      </c>
      <c r="JC9" s="356">
        <f t="shared" ref="JC9" si="141">-JC8*$C9</f>
        <v>0</v>
      </c>
      <c r="JE9" s="356">
        <f t="shared" ref="JE9" si="142">-JE8*$C9</f>
        <v>0</v>
      </c>
      <c r="JG9" s="356">
        <f t="shared" ref="JG9" si="143">-JG8*$C9</f>
        <v>0</v>
      </c>
      <c r="JI9" s="356">
        <f t="shared" ref="JI9" si="144">-JI8*$C9</f>
        <v>0</v>
      </c>
      <c r="JK9" s="356">
        <f t="shared" ref="JK9" si="145">-JK8*$C9</f>
        <v>0</v>
      </c>
      <c r="JM9" s="356">
        <f t="shared" ref="JM9" si="146">-JM8*$C9</f>
        <v>0</v>
      </c>
      <c r="JO9" s="356">
        <f t="shared" ref="JO9" si="147">-JO8*$C9</f>
        <v>0</v>
      </c>
      <c r="JQ9" s="356">
        <f t="shared" ref="JQ9" si="148">-JQ8*$C9</f>
        <v>0</v>
      </c>
      <c r="JS9" s="356">
        <f t="shared" ref="JS9" si="149">-JS8*$C9</f>
        <v>0</v>
      </c>
      <c r="JU9" s="356">
        <f t="shared" ref="JU9" si="150">-JU8*$C9</f>
        <v>0</v>
      </c>
      <c r="JW9" s="356">
        <f t="shared" ref="JW9" si="151">-JW8*$C9</f>
        <v>0</v>
      </c>
      <c r="JY9" s="356">
        <f t="shared" ref="JY9" si="152">-JY8*$C9</f>
        <v>0</v>
      </c>
      <c r="KA9" s="356">
        <f t="shared" ref="KA9" si="153">-KA8*$C9</f>
        <v>0</v>
      </c>
      <c r="KC9" s="356">
        <f t="shared" ref="KC9" si="154">-KC8*$C9</f>
        <v>0</v>
      </c>
      <c r="KE9" s="356">
        <f t="shared" ref="KE9" si="155">-KE8*$C9</f>
        <v>0</v>
      </c>
      <c r="KG9" s="356">
        <f t="shared" ref="KG9" si="156">-KG8*$C9</f>
        <v>0</v>
      </c>
      <c r="KI9" s="356">
        <f t="shared" ref="KI9" si="157">-KI8*$C9</f>
        <v>0</v>
      </c>
      <c r="KK9" s="356">
        <f t="shared" ref="KK9" si="158">-KK8*$C9</f>
        <v>0</v>
      </c>
      <c r="KM9" s="356">
        <f t="shared" ref="KM9" si="159">-KM8*$C9</f>
        <v>0</v>
      </c>
      <c r="KO9" s="356">
        <f t="shared" ref="KO9" si="160">-KO8*$C9</f>
        <v>0</v>
      </c>
      <c r="KQ9" s="356">
        <f t="shared" ref="KQ9" si="161">-KQ8*$C9</f>
        <v>0</v>
      </c>
      <c r="KS9" s="356">
        <f t="shared" ref="KS9" si="162">-KS8*$C9</f>
        <v>0</v>
      </c>
      <c r="KU9" s="356">
        <f t="shared" ref="KU9" si="163">-KU8*$C9</f>
        <v>0</v>
      </c>
      <c r="KW9" s="356">
        <f t="shared" ref="KW9" si="164">-KW8*$C9</f>
        <v>0</v>
      </c>
      <c r="KY9" s="356">
        <f t="shared" ref="KY9" si="165">-KY8*$C9</f>
        <v>0</v>
      </c>
      <c r="LA9" s="356">
        <f t="shared" ref="LA9" si="166">-LA8*$C9</f>
        <v>0</v>
      </c>
      <c r="LC9" s="356">
        <f t="shared" ref="LC9" si="167">-LC8*$C9</f>
        <v>0</v>
      </c>
      <c r="LE9" s="356">
        <f t="shared" ref="LE9" si="168">-LE8*$C9</f>
        <v>0</v>
      </c>
      <c r="LG9" s="356">
        <f t="shared" ref="LG9" si="169">-LG8*$C9</f>
        <v>0</v>
      </c>
      <c r="LI9" s="356">
        <f t="shared" ref="LI9" si="170">-LI8*$C9</f>
        <v>0</v>
      </c>
      <c r="LK9" s="356">
        <f t="shared" ref="LK9" si="171">-LK8*$C9</f>
        <v>0</v>
      </c>
      <c r="LM9" s="356">
        <f t="shared" ref="LM9" si="172">-LM8*$C9</f>
        <v>0</v>
      </c>
      <c r="LO9" s="356">
        <f t="shared" ref="LO9" si="173">-LO8*$C9</f>
        <v>0</v>
      </c>
      <c r="LQ9" s="356">
        <f t="shared" ref="LQ9" si="174">-LQ8*$C9</f>
        <v>0</v>
      </c>
      <c r="LS9" s="356">
        <f t="shared" ref="LS9" si="175">-LS8*$C9</f>
        <v>0</v>
      </c>
      <c r="LU9" s="356">
        <f t="shared" ref="LU9" si="176">-LU8*$C9</f>
        <v>0</v>
      </c>
      <c r="LW9" s="356">
        <f t="shared" ref="LW9" si="177">-LW8*$C9</f>
        <v>0</v>
      </c>
      <c r="LY9" s="356">
        <f t="shared" ref="LY9" si="178">-LY8*$C9</f>
        <v>0</v>
      </c>
      <c r="MA9" s="356">
        <f t="shared" ref="MA9" si="179">-MA8*$C9</f>
        <v>0</v>
      </c>
      <c r="MC9" s="356">
        <f t="shared" ref="MC9" si="180">-MC8*$C9</f>
        <v>0</v>
      </c>
      <c r="ME9" s="356">
        <f t="shared" ref="ME9" si="181">-ME8*$C9</f>
        <v>0</v>
      </c>
      <c r="MG9" s="356">
        <f t="shared" ref="MG9" si="182">-MG8*$C9</f>
        <v>0</v>
      </c>
      <c r="MI9" s="356">
        <f t="shared" ref="MI9" si="183">-MI8*$C9</f>
        <v>0</v>
      </c>
      <c r="MK9" s="356">
        <f t="shared" ref="MK9" si="184">-MK8*$C9</f>
        <v>0</v>
      </c>
      <c r="MM9" s="356">
        <f t="shared" ref="MM9" si="185">-MM8*$C9</f>
        <v>0</v>
      </c>
      <c r="MO9" s="356">
        <f t="shared" ref="MO9" si="186">-MO8*$C9</f>
        <v>0</v>
      </c>
      <c r="MQ9" s="356">
        <f t="shared" ref="MQ9" si="187">-MQ8*$C9</f>
        <v>0</v>
      </c>
      <c r="MS9" s="356">
        <f t="shared" ref="MS9" si="188">-MS8*$C9</f>
        <v>0</v>
      </c>
      <c r="MU9" s="356">
        <f t="shared" ref="MU9" si="189">-MU8*$C9</f>
        <v>0</v>
      </c>
      <c r="MW9" s="356">
        <f t="shared" ref="MW9" si="190">-MW8*$C9</f>
        <v>0</v>
      </c>
      <c r="MY9" s="356">
        <f t="shared" ref="MY9" si="191">-MY8*$C9</f>
        <v>0</v>
      </c>
      <c r="NA9" s="356">
        <f t="shared" ref="NA9" si="192">-NA8*$C9</f>
        <v>0</v>
      </c>
      <c r="NC9" s="356">
        <f t="shared" ref="NC9" si="193">-NC8*$C9</f>
        <v>0</v>
      </c>
      <c r="NE9" s="356">
        <f t="shared" ref="NE9" si="194">-NE8*$C9</f>
        <v>0</v>
      </c>
      <c r="NG9" s="356">
        <f t="shared" ref="NG9" si="195">-NG8*$C9</f>
        <v>0</v>
      </c>
      <c r="NI9" s="356">
        <f t="shared" ref="NI9" si="196">-NI8*$C9</f>
        <v>0</v>
      </c>
      <c r="NK9" s="356">
        <f t="shared" ref="NK9" si="197">-NK8*$C9</f>
        <v>0</v>
      </c>
      <c r="NM9" s="356">
        <f t="shared" ref="NM9" si="198">-NM8*$C9</f>
        <v>0</v>
      </c>
      <c r="NO9" s="356">
        <f t="shared" ref="NO9" si="199">-NO8*$C9</f>
        <v>0</v>
      </c>
      <c r="NQ9" s="356">
        <f t="shared" ref="NQ9" si="200">-NQ8*$C9</f>
        <v>0</v>
      </c>
      <c r="NS9" s="356">
        <f t="shared" ref="NS9" si="201">-NS8*$C9</f>
        <v>0</v>
      </c>
      <c r="NU9" s="356">
        <f t="shared" ref="NU9" si="202">-NU8*$C9</f>
        <v>0</v>
      </c>
      <c r="NW9" s="356">
        <f t="shared" ref="NW9" si="203">-NW8*$C9</f>
        <v>0</v>
      </c>
      <c r="NY9" s="356">
        <f t="shared" ref="NY9" si="204">-NY8*$C9</f>
        <v>0</v>
      </c>
      <c r="OA9" s="356">
        <f t="shared" ref="OA9" si="205">-OA8*$C9</f>
        <v>0</v>
      </c>
      <c r="OC9" s="356">
        <f t="shared" ref="OC9" si="206">-OC8*$C9</f>
        <v>0</v>
      </c>
      <c r="OE9" s="356">
        <f t="shared" ref="OE9" si="207">-OE8*$C9</f>
        <v>0</v>
      </c>
      <c r="OG9" s="356">
        <f t="shared" ref="OG9" si="208">-OG8*$C9</f>
        <v>0</v>
      </c>
      <c r="OI9" s="356">
        <f t="shared" ref="OI9" si="209">-OI8*$C9</f>
        <v>0</v>
      </c>
      <c r="OK9" s="356">
        <f t="shared" ref="OK9" si="210">-OK8*$C9</f>
        <v>0</v>
      </c>
      <c r="OM9" s="356">
        <f t="shared" ref="OM9" si="211">-OM8*$C9</f>
        <v>0</v>
      </c>
      <c r="OO9" s="356">
        <f t="shared" ref="OO9" si="212">-OO8*$C9</f>
        <v>0</v>
      </c>
      <c r="OQ9" s="356">
        <f t="shared" ref="OQ9" si="213">-OQ8*$C9</f>
        <v>0</v>
      </c>
      <c r="OS9" s="356">
        <f t="shared" ref="OS9" si="214">-OS8*$C9</f>
        <v>0</v>
      </c>
      <c r="OU9" s="356">
        <f t="shared" ref="OU9" si="215">-OU8*$C9</f>
        <v>0</v>
      </c>
      <c r="OW9" s="356">
        <f t="shared" ref="OW9" si="216">-OW8*$C9</f>
        <v>0</v>
      </c>
      <c r="OY9" s="356">
        <f t="shared" ref="OY9" si="217">-OY8*$C9</f>
        <v>0</v>
      </c>
      <c r="PA9" s="356">
        <f t="shared" ref="PA9" si="218">-PA8*$C9</f>
        <v>0</v>
      </c>
      <c r="PC9" s="356">
        <f t="shared" ref="PC9" si="219">-PC8*$C9</f>
        <v>0</v>
      </c>
      <c r="PE9" s="356">
        <f t="shared" ref="PE9" si="220">-PE8*$C9</f>
        <v>0</v>
      </c>
      <c r="PG9" s="356">
        <f t="shared" ref="PG9" si="221">-PG8*$C9</f>
        <v>0</v>
      </c>
      <c r="PI9" s="356">
        <f t="shared" ref="PI9" si="222">-PI8*$C9</f>
        <v>0</v>
      </c>
      <c r="PK9" s="356">
        <f t="shared" ref="PK9" si="223">-PK8*$C9</f>
        <v>0</v>
      </c>
      <c r="PM9" s="356">
        <f t="shared" ref="PM9" si="224">-PM8*$C9</f>
        <v>0</v>
      </c>
      <c r="PO9" s="356">
        <f t="shared" ref="PO9" si="225">-PO8*$C9</f>
        <v>0</v>
      </c>
      <c r="PQ9" s="356">
        <f t="shared" ref="PQ9" si="226">-PQ8*$C9</f>
        <v>0</v>
      </c>
      <c r="PS9" s="356">
        <f t="shared" ref="PS9" si="227">-PS8*$C9</f>
        <v>0</v>
      </c>
      <c r="PU9" s="356">
        <f t="shared" ref="PU9" si="228">-PU8*$C9</f>
        <v>0</v>
      </c>
      <c r="PW9" s="356">
        <f t="shared" ref="PW9" si="229">-PW8*$C9</f>
        <v>0</v>
      </c>
      <c r="PY9" s="356">
        <f t="shared" ref="PY9" si="230">-PY8*$C9</f>
        <v>0</v>
      </c>
      <c r="QA9" s="356">
        <f t="shared" ref="QA9" si="231">-QA8*$C9</f>
        <v>0</v>
      </c>
      <c r="QC9" s="356">
        <f t="shared" ref="QC9" si="232">-QC8*$C9</f>
        <v>0</v>
      </c>
      <c r="QE9" s="356">
        <f t="shared" ref="QE9" si="233">-QE8*$C9</f>
        <v>0</v>
      </c>
      <c r="QG9" s="356">
        <f t="shared" ref="QG9" si="234">-QG8*$C9</f>
        <v>0</v>
      </c>
      <c r="QI9" s="356">
        <f t="shared" ref="QI9" si="235">-QI8*$C9</f>
        <v>0</v>
      </c>
      <c r="QK9" s="356">
        <f t="shared" ref="QK9" si="236">-QK8*$C9</f>
        <v>0</v>
      </c>
      <c r="QM9" s="356">
        <f t="shared" ref="QM9" si="237">-QM8*$C9</f>
        <v>0</v>
      </c>
      <c r="QO9" s="356">
        <f t="shared" ref="QO9" si="238">-QO8*$C9</f>
        <v>0</v>
      </c>
      <c r="QQ9" s="356">
        <f t="shared" ref="QQ9" si="239">-QQ8*$C9</f>
        <v>0</v>
      </c>
      <c r="QS9" s="356">
        <f t="shared" ref="QS9" si="240">-QS8*$C9</f>
        <v>0</v>
      </c>
      <c r="QU9" s="356">
        <f t="shared" ref="QU9" si="241">-QU8*$C9</f>
        <v>0</v>
      </c>
      <c r="QW9" s="356">
        <f t="shared" ref="QW9" si="242">-QW8*$C9</f>
        <v>0</v>
      </c>
      <c r="QY9" s="356">
        <f t="shared" ref="QY9" si="243">-QY8*$C9</f>
        <v>0</v>
      </c>
      <c r="RA9" s="356">
        <f t="shared" ref="RA9" si="244">-RA8*$C9</f>
        <v>0</v>
      </c>
      <c r="RC9" s="356">
        <f t="shared" ref="RC9" si="245">-RC8*$C9</f>
        <v>0</v>
      </c>
      <c r="RE9" s="356">
        <f t="shared" ref="RE9" si="246">-RE8*$C9</f>
        <v>0</v>
      </c>
      <c r="RG9" s="356">
        <f t="shared" ref="RG9" si="247">-RG8*$C9</f>
        <v>0</v>
      </c>
      <c r="RI9" s="356">
        <f t="shared" ref="RI9" si="248">-RI8*$C9</f>
        <v>0</v>
      </c>
      <c r="RK9" s="356">
        <f t="shared" ref="RK9" si="249">-RK8*$C9</f>
        <v>0</v>
      </c>
      <c r="RM9" s="356">
        <f t="shared" ref="RM9" si="250">-RM8*$C9</f>
        <v>0</v>
      </c>
      <c r="RO9" s="356">
        <f t="shared" ref="RO9" si="251">-RO8*$C9</f>
        <v>0</v>
      </c>
      <c r="RQ9" s="356">
        <f t="shared" ref="RQ9" si="252">-RQ8*$C9</f>
        <v>0</v>
      </c>
      <c r="RS9" s="356">
        <f t="shared" ref="RS9" si="253">-RS8*$C9</f>
        <v>0</v>
      </c>
      <c r="RU9" s="356">
        <f t="shared" ref="RU9" si="254">-RU8*$C9</f>
        <v>0</v>
      </c>
      <c r="RW9" s="356">
        <f t="shared" ref="RW9" si="255">-RW8*$C9</f>
        <v>0</v>
      </c>
      <c r="RY9" s="356">
        <f t="shared" ref="RY9" si="256">-RY8*$C9</f>
        <v>0</v>
      </c>
      <c r="SA9" s="356">
        <f t="shared" ref="SA9" si="257">-SA8*$C9</f>
        <v>0</v>
      </c>
      <c r="SC9" s="356">
        <f t="shared" ref="SC9" si="258">-SC8*$C9</f>
        <v>0</v>
      </c>
      <c r="SE9" s="356">
        <f t="shared" ref="SE9" si="259">-SE8*$C9</f>
        <v>0</v>
      </c>
      <c r="SG9" s="356">
        <f t="shared" ref="SG9" si="260">-SG8*$C9</f>
        <v>0</v>
      </c>
      <c r="SI9" s="356">
        <f t="shared" ref="SI9" si="261">-SI8*$C9</f>
        <v>0</v>
      </c>
      <c r="SK9" s="356">
        <f t="shared" ref="SK9" si="262">-SK8*$C9</f>
        <v>0</v>
      </c>
      <c r="SM9" s="356">
        <f t="shared" ref="SM9" si="263">-SM8*$C9</f>
        <v>0</v>
      </c>
      <c r="SO9" s="356">
        <f t="shared" ref="SO9" si="264">-SO8*$C9</f>
        <v>0</v>
      </c>
      <c r="SQ9" s="356">
        <f t="shared" ref="SQ9" si="265">-SQ8*$C9</f>
        <v>0</v>
      </c>
      <c r="SS9" s="356">
        <f t="shared" ref="SS9" si="266">-SS8*$C9</f>
        <v>0</v>
      </c>
      <c r="SU9" s="356">
        <f t="shared" ref="SU9" si="267">-SU8*$C9</f>
        <v>0</v>
      </c>
      <c r="SW9" s="356">
        <f t="shared" ref="SW9" si="268">-SW8*$C9</f>
        <v>0</v>
      </c>
      <c r="SY9" s="356">
        <f t="shared" ref="SY9" si="269">-SY8*$C9</f>
        <v>0</v>
      </c>
      <c r="TA9" s="356">
        <f t="shared" ref="TA9" si="270">-TA8*$C9</f>
        <v>0</v>
      </c>
      <c r="TC9" s="356">
        <f t="shared" ref="TC9" si="271">-TC8*$C9</f>
        <v>0</v>
      </c>
      <c r="TE9" s="356">
        <f t="shared" ref="TE9" si="272">-TE8*$C9</f>
        <v>0</v>
      </c>
      <c r="TG9" s="356">
        <f t="shared" ref="TG9" si="273">-TG8*$C9</f>
        <v>0</v>
      </c>
      <c r="TI9" s="356">
        <f t="shared" ref="TI9" si="274">-TI8*$C9</f>
        <v>0</v>
      </c>
      <c r="TK9" s="356">
        <f t="shared" ref="TK9" si="275">-TK8*$C9</f>
        <v>0</v>
      </c>
      <c r="TM9" s="356">
        <f t="shared" ref="TM9" si="276">-TM8*$C9</f>
        <v>0</v>
      </c>
      <c r="TO9" s="356">
        <f t="shared" ref="TO9" si="277">-TO8*$C9</f>
        <v>0</v>
      </c>
      <c r="TQ9" s="356">
        <f t="shared" ref="TQ9" si="278">-TQ8*$C9</f>
        <v>0</v>
      </c>
      <c r="TS9" s="356">
        <f t="shared" ref="TS9" si="279">-TS8*$C9</f>
        <v>0</v>
      </c>
      <c r="TU9" s="356">
        <f t="shared" ref="TU9" si="280">-TU8*$C9</f>
        <v>0</v>
      </c>
      <c r="TW9" s="356">
        <f t="shared" ref="TW9" si="281">-TW8*$C9</f>
        <v>0</v>
      </c>
      <c r="TY9" s="356">
        <f t="shared" ref="TY9" si="282">-TY8*$C9</f>
        <v>0</v>
      </c>
      <c r="UA9" s="356">
        <f t="shared" ref="UA9" si="283">-UA8*$C9</f>
        <v>0</v>
      </c>
      <c r="UC9" s="356">
        <f t="shared" ref="UC9" si="284">-UC8*$C9</f>
        <v>0</v>
      </c>
      <c r="UE9" s="356">
        <f t="shared" ref="UE9" si="285">-UE8*$C9</f>
        <v>0</v>
      </c>
      <c r="UG9" s="356">
        <f t="shared" ref="UG9" si="286">-UG8*$C9</f>
        <v>0</v>
      </c>
      <c r="UI9" s="356">
        <f t="shared" ref="UI9" si="287">-UI8*$C9</f>
        <v>0</v>
      </c>
      <c r="UK9" s="356">
        <f t="shared" ref="UK9" si="288">-UK8*$C9</f>
        <v>0</v>
      </c>
      <c r="UM9" s="356">
        <f t="shared" ref="UM9" si="289">-UM8*$C9</f>
        <v>0</v>
      </c>
      <c r="UO9" s="356">
        <f t="shared" ref="UO9" si="290">-UO8*$C9</f>
        <v>0</v>
      </c>
      <c r="UQ9" s="356">
        <f t="shared" ref="UQ9" si="291">-UQ8*$C9</f>
        <v>0</v>
      </c>
      <c r="US9" s="356">
        <f t="shared" ref="US9" si="292">-US8*$C9</f>
        <v>0</v>
      </c>
      <c r="UU9" s="356">
        <f t="shared" ref="UU9" si="293">-UU8*$C9</f>
        <v>0</v>
      </c>
      <c r="UW9" s="356">
        <f t="shared" ref="UW9" si="294">-UW8*$C9</f>
        <v>0</v>
      </c>
      <c r="UY9" s="356">
        <f t="shared" ref="UY9" si="295">-UY8*$C9</f>
        <v>0</v>
      </c>
      <c r="VA9" s="356">
        <f t="shared" ref="VA9" si="296">-VA8*$C9</f>
        <v>0</v>
      </c>
      <c r="VC9" s="356">
        <f t="shared" ref="VC9" si="297">-VC8*$C9</f>
        <v>0</v>
      </c>
      <c r="VE9" s="356">
        <f t="shared" ref="VE9" si="298">-VE8*$C9</f>
        <v>0</v>
      </c>
      <c r="VG9" s="356">
        <f t="shared" ref="VG9" si="299">-VG8*$C9</f>
        <v>0</v>
      </c>
      <c r="VI9" s="356">
        <f t="shared" ref="VI9" si="300">-VI8*$C9</f>
        <v>0</v>
      </c>
      <c r="VK9" s="356">
        <f t="shared" ref="VK9" si="301">-VK8*$C9</f>
        <v>0</v>
      </c>
      <c r="VM9" s="356">
        <f t="shared" ref="VM9" si="302">-VM8*$C9</f>
        <v>0</v>
      </c>
      <c r="VO9" s="356">
        <f t="shared" ref="VO9" si="303">-VO8*$C9</f>
        <v>0</v>
      </c>
      <c r="VQ9" s="356">
        <f t="shared" ref="VQ9" si="304">-VQ8*$C9</f>
        <v>0</v>
      </c>
      <c r="VS9" s="356">
        <f t="shared" ref="VS9" si="305">-VS8*$C9</f>
        <v>0</v>
      </c>
      <c r="VU9" s="356">
        <f t="shared" ref="VU9" si="306">-VU8*$C9</f>
        <v>0</v>
      </c>
      <c r="VW9" s="356">
        <f t="shared" ref="VW9" si="307">-VW8*$C9</f>
        <v>0</v>
      </c>
      <c r="VY9" s="356">
        <f t="shared" ref="VY9" si="308">-VY8*$C9</f>
        <v>0</v>
      </c>
      <c r="WA9" s="356">
        <f t="shared" ref="WA9" si="309">-WA8*$C9</f>
        <v>0</v>
      </c>
      <c r="WC9" s="356">
        <f t="shared" ref="WC9" si="310">-WC8*$C9</f>
        <v>0</v>
      </c>
      <c r="WE9" s="356">
        <f t="shared" ref="WE9" si="311">-WE8*$C9</f>
        <v>0</v>
      </c>
      <c r="WG9" s="356">
        <f t="shared" ref="WG9" si="312">-WG8*$C9</f>
        <v>0</v>
      </c>
      <c r="WI9" s="356">
        <f t="shared" ref="WI9" si="313">-WI8*$C9</f>
        <v>0</v>
      </c>
      <c r="WK9" s="356">
        <f t="shared" ref="WK9" si="314">-WK8*$C9</f>
        <v>0</v>
      </c>
      <c r="WM9" s="356">
        <f t="shared" ref="WM9" si="315">-WM8*$C9</f>
        <v>0</v>
      </c>
      <c r="WO9" s="356">
        <f t="shared" ref="WO9" si="316">-WO8*$C9</f>
        <v>0</v>
      </c>
      <c r="WQ9" s="356">
        <f t="shared" ref="WQ9" si="317">-WQ8*$C9</f>
        <v>0</v>
      </c>
      <c r="WS9" s="356">
        <f t="shared" ref="WS9" si="318">-WS8*$C9</f>
        <v>0</v>
      </c>
      <c r="WU9" s="356">
        <f t="shared" ref="WU9" si="319">-WU8*$C9</f>
        <v>0</v>
      </c>
      <c r="WW9" s="356">
        <f t="shared" ref="WW9" si="320">-WW8*$C9</f>
        <v>0</v>
      </c>
      <c r="WY9" s="356">
        <f t="shared" ref="WY9" si="321">-WY8*$C9</f>
        <v>0</v>
      </c>
      <c r="XA9" s="356">
        <f t="shared" ref="XA9" si="322">-XA8*$C9</f>
        <v>0</v>
      </c>
      <c r="XC9" s="356">
        <f t="shared" ref="XC9" si="323">-XC8*$C9</f>
        <v>0</v>
      </c>
      <c r="XE9" s="356">
        <f t="shared" ref="XE9" si="324">-XE8*$C9</f>
        <v>0</v>
      </c>
      <c r="XG9" s="356">
        <f t="shared" ref="XG9" si="325">-XG8*$C9</f>
        <v>0</v>
      </c>
      <c r="XI9" s="356">
        <f t="shared" ref="XI9" si="326">-XI8*$C9</f>
        <v>0</v>
      </c>
      <c r="XK9" s="356">
        <f t="shared" ref="XK9" si="327">-XK8*$C9</f>
        <v>0</v>
      </c>
      <c r="XM9" s="356">
        <f t="shared" ref="XM9" si="328">-XM8*$C9</f>
        <v>0</v>
      </c>
      <c r="XO9" s="356">
        <f t="shared" ref="XO9" si="329">-XO8*$C9</f>
        <v>0</v>
      </c>
      <c r="XQ9" s="356">
        <f t="shared" ref="XQ9" si="330">-XQ8*$C9</f>
        <v>0</v>
      </c>
      <c r="XS9" s="356">
        <f t="shared" ref="XS9" si="331">-XS8*$C9</f>
        <v>0</v>
      </c>
      <c r="XU9" s="356">
        <f t="shared" ref="XU9" si="332">-XU8*$C9</f>
        <v>0</v>
      </c>
      <c r="XW9" s="356">
        <f t="shared" ref="XW9" si="333">-XW8*$C9</f>
        <v>0</v>
      </c>
      <c r="XY9" s="356">
        <f t="shared" ref="XY9" si="334">-XY8*$C9</f>
        <v>0</v>
      </c>
      <c r="YA9" s="356">
        <f t="shared" ref="YA9" si="335">-YA8*$C9</f>
        <v>0</v>
      </c>
      <c r="YC9" s="356">
        <f t="shared" ref="YC9" si="336">-YC8*$C9</f>
        <v>0</v>
      </c>
      <c r="YE9" s="356">
        <f t="shared" ref="YE9" si="337">-YE8*$C9</f>
        <v>0</v>
      </c>
      <c r="YG9" s="356">
        <f t="shared" ref="YG9" si="338">-YG8*$C9</f>
        <v>0</v>
      </c>
      <c r="YI9" s="356">
        <f t="shared" ref="YI9" si="339">-YI8*$C9</f>
        <v>0</v>
      </c>
      <c r="YK9" s="356">
        <f t="shared" ref="YK9" si="340">-YK8*$C9</f>
        <v>0</v>
      </c>
      <c r="YM9" s="356">
        <f t="shared" ref="YM9" si="341">-YM8*$C9</f>
        <v>0</v>
      </c>
      <c r="YO9" s="356">
        <f t="shared" ref="YO9" si="342">-YO8*$C9</f>
        <v>0</v>
      </c>
      <c r="YQ9" s="356">
        <f t="shared" ref="YQ9" si="343">-YQ8*$C9</f>
        <v>0</v>
      </c>
      <c r="YS9" s="356">
        <f t="shared" ref="YS9" si="344">-YS8*$C9</f>
        <v>0</v>
      </c>
      <c r="YU9" s="356">
        <f t="shared" ref="YU9" si="345">-YU8*$C9</f>
        <v>0</v>
      </c>
      <c r="YW9" s="356">
        <f t="shared" ref="YW9" si="346">-YW8*$C9</f>
        <v>0</v>
      </c>
      <c r="YY9" s="356">
        <f t="shared" ref="YY9" si="347">-YY8*$C9</f>
        <v>0</v>
      </c>
      <c r="ZA9" s="356">
        <f t="shared" ref="ZA9" si="348">-ZA8*$C9</f>
        <v>0</v>
      </c>
      <c r="ZC9" s="356">
        <f t="shared" ref="ZC9" si="349">-ZC8*$C9</f>
        <v>0</v>
      </c>
      <c r="ZE9" s="356">
        <f t="shared" ref="ZE9" si="350">-ZE8*$C9</f>
        <v>0</v>
      </c>
      <c r="ZG9" s="356">
        <f t="shared" ref="ZG9" si="351">-ZG8*$C9</f>
        <v>0</v>
      </c>
      <c r="ZI9" s="356">
        <f t="shared" ref="ZI9" si="352">-ZI8*$C9</f>
        <v>0</v>
      </c>
      <c r="ZK9" s="356">
        <f t="shared" ref="ZK9" si="353">-ZK8*$C9</f>
        <v>0</v>
      </c>
      <c r="ZM9" s="356">
        <f t="shared" ref="ZM9" si="354">-ZM8*$C9</f>
        <v>0</v>
      </c>
      <c r="ZO9" s="356">
        <f t="shared" ref="ZO9" si="355">-ZO8*$C9</f>
        <v>0</v>
      </c>
      <c r="ZQ9" s="356">
        <f t="shared" ref="ZQ9" si="356">-ZQ8*$C9</f>
        <v>0</v>
      </c>
      <c r="ZS9" s="356">
        <f t="shared" ref="ZS9" si="357">-ZS8*$C9</f>
        <v>0</v>
      </c>
      <c r="ZU9" s="356">
        <f t="shared" ref="ZU9" si="358">-ZU8*$C9</f>
        <v>0</v>
      </c>
      <c r="ZW9" s="356">
        <f t="shared" ref="ZW9" si="359">-ZW8*$C9</f>
        <v>0</v>
      </c>
      <c r="ZY9" s="356">
        <f t="shared" ref="ZY9" si="360">-ZY8*$C9</f>
        <v>0</v>
      </c>
      <c r="AAA9" s="356">
        <f t="shared" ref="AAA9" si="361">-AAA8*$C9</f>
        <v>0</v>
      </c>
      <c r="AAC9" s="356">
        <f t="shared" ref="AAC9" si="362">-AAC8*$C9</f>
        <v>0</v>
      </c>
      <c r="AAE9" s="356">
        <f t="shared" ref="AAE9" si="363">-AAE8*$C9</f>
        <v>0</v>
      </c>
      <c r="AAG9" s="356">
        <f t="shared" ref="AAG9" si="364">-AAG8*$C9</f>
        <v>0</v>
      </c>
      <c r="AAI9" s="356">
        <f t="shared" ref="AAI9" si="365">-AAI8*$C9</f>
        <v>0</v>
      </c>
      <c r="AAK9" s="356">
        <f t="shared" ref="AAK9" si="366">-AAK8*$C9</f>
        <v>0</v>
      </c>
      <c r="AAM9" s="356">
        <f t="shared" ref="AAM9" si="367">-AAM8*$C9</f>
        <v>0</v>
      </c>
      <c r="AAO9" s="356">
        <f t="shared" ref="AAO9" si="368">-AAO8*$C9</f>
        <v>0</v>
      </c>
      <c r="AAQ9" s="356">
        <f t="shared" ref="AAQ9" si="369">-AAQ8*$C9</f>
        <v>0</v>
      </c>
      <c r="AAS9" s="356">
        <f t="shared" ref="AAS9" si="370">-AAS8*$C9</f>
        <v>0</v>
      </c>
      <c r="AAU9" s="356">
        <f t="shared" ref="AAU9" si="371">-AAU8*$C9</f>
        <v>0</v>
      </c>
      <c r="AAW9" s="356">
        <f t="shared" ref="AAW9" si="372">-AAW8*$C9</f>
        <v>0</v>
      </c>
      <c r="AAY9" s="356">
        <f t="shared" ref="AAY9" si="373">-AAY8*$C9</f>
        <v>0</v>
      </c>
      <c r="ABA9" s="356">
        <f t="shared" ref="ABA9" si="374">-ABA8*$C9</f>
        <v>0</v>
      </c>
      <c r="ABC9" s="356">
        <f t="shared" ref="ABC9" si="375">-ABC8*$C9</f>
        <v>0</v>
      </c>
      <c r="ABE9" s="356">
        <f t="shared" ref="ABE9" si="376">-ABE8*$C9</f>
        <v>0</v>
      </c>
      <c r="ABG9" s="356">
        <f t="shared" ref="ABG9" si="377">-ABG8*$C9</f>
        <v>0</v>
      </c>
      <c r="ABI9" s="356">
        <f t="shared" ref="ABI9" si="378">-ABI8*$C9</f>
        <v>0</v>
      </c>
      <c r="ABK9" s="356">
        <f t="shared" ref="ABK9" si="379">-ABK8*$C9</f>
        <v>0</v>
      </c>
      <c r="ABM9" s="356">
        <f t="shared" ref="ABM9" si="380">-ABM8*$C9</f>
        <v>0</v>
      </c>
      <c r="ABO9" s="356">
        <f t="shared" ref="ABO9" si="381">-ABO8*$C9</f>
        <v>0</v>
      </c>
      <c r="ABQ9" s="356">
        <f t="shared" ref="ABQ9" si="382">-ABQ8*$C9</f>
        <v>0</v>
      </c>
      <c r="ABS9" s="356">
        <f t="shared" ref="ABS9" si="383">-ABS8*$C9</f>
        <v>0</v>
      </c>
      <c r="ABU9" s="356">
        <f t="shared" ref="ABU9" si="384">-ABU8*$C9</f>
        <v>0</v>
      </c>
      <c r="ABW9" s="356">
        <f t="shared" ref="ABW9" si="385">-ABW8*$C9</f>
        <v>0</v>
      </c>
      <c r="ABY9" s="356">
        <f t="shared" ref="ABY9" si="386">-ABY8*$C9</f>
        <v>0</v>
      </c>
      <c r="ACA9" s="356">
        <f t="shared" ref="ACA9" si="387">-ACA8*$C9</f>
        <v>0</v>
      </c>
      <c r="ACC9" s="356">
        <f t="shared" ref="ACC9" si="388">-ACC8*$C9</f>
        <v>0</v>
      </c>
      <c r="ACE9" s="356">
        <f t="shared" ref="ACE9" si="389">-ACE8*$C9</f>
        <v>0</v>
      </c>
      <c r="ACG9" s="356">
        <f t="shared" ref="ACG9" si="390">-ACG8*$C9</f>
        <v>0</v>
      </c>
      <c r="ACI9" s="356">
        <f t="shared" ref="ACI9" si="391">-ACI8*$C9</f>
        <v>0</v>
      </c>
      <c r="ACK9" s="356">
        <f t="shared" ref="ACK9" si="392">-ACK8*$C9</f>
        <v>0</v>
      </c>
      <c r="ACM9" s="356">
        <f t="shared" ref="ACM9" si="393">-ACM8*$C9</f>
        <v>0</v>
      </c>
      <c r="ACO9" s="356">
        <f t="shared" ref="ACO9" si="394">-ACO8*$C9</f>
        <v>0</v>
      </c>
      <c r="ACQ9" s="356">
        <f t="shared" ref="ACQ9" si="395">-ACQ8*$C9</f>
        <v>0</v>
      </c>
      <c r="ACS9" s="356">
        <f t="shared" ref="ACS9" si="396">-ACS8*$C9</f>
        <v>0</v>
      </c>
      <c r="ACU9" s="356">
        <f t="shared" ref="ACU9" si="397">-ACU8*$C9</f>
        <v>0</v>
      </c>
      <c r="ACW9" s="356">
        <f t="shared" ref="ACW9" si="398">-ACW8*$C9</f>
        <v>0</v>
      </c>
      <c r="ACY9" s="356">
        <f t="shared" ref="ACY9" si="399">-ACY8*$C9</f>
        <v>0</v>
      </c>
      <c r="ADA9" s="356">
        <f t="shared" ref="ADA9" si="400">-ADA8*$C9</f>
        <v>0</v>
      </c>
      <c r="ADC9" s="356">
        <f t="shared" ref="ADC9" si="401">-ADC8*$C9</f>
        <v>0</v>
      </c>
      <c r="ADE9" s="356">
        <f t="shared" ref="ADE9" si="402">-ADE8*$C9</f>
        <v>0</v>
      </c>
      <c r="ADG9" s="356">
        <f t="shared" ref="ADG9" si="403">-ADG8*$C9</f>
        <v>0</v>
      </c>
      <c r="ADI9" s="356">
        <f t="shared" ref="ADI9" si="404">-ADI8*$C9</f>
        <v>0</v>
      </c>
      <c r="ADK9" s="356">
        <f t="shared" ref="ADK9" si="405">-ADK8*$C9</f>
        <v>0</v>
      </c>
      <c r="ADM9" s="356">
        <f t="shared" ref="ADM9" si="406">-ADM8*$C9</f>
        <v>0</v>
      </c>
      <c r="ADO9" s="356">
        <f t="shared" ref="ADO9" si="407">-ADO8*$C9</f>
        <v>0</v>
      </c>
      <c r="ADQ9" s="356">
        <f t="shared" ref="ADQ9" si="408">-ADQ8*$C9</f>
        <v>0</v>
      </c>
      <c r="ADS9" s="356">
        <f t="shared" ref="ADS9" si="409">-ADS8*$C9</f>
        <v>0</v>
      </c>
      <c r="ADU9" s="356">
        <f t="shared" ref="ADU9" si="410">-ADU8*$C9</f>
        <v>0</v>
      </c>
      <c r="ADW9" s="356">
        <f t="shared" ref="ADW9" si="411">-ADW8*$C9</f>
        <v>0</v>
      </c>
      <c r="ADY9" s="356">
        <f t="shared" ref="ADY9" si="412">-ADY8*$C9</f>
        <v>0</v>
      </c>
      <c r="AEA9" s="356">
        <f t="shared" ref="AEA9" si="413">-AEA8*$C9</f>
        <v>0</v>
      </c>
      <c r="AEC9" s="356">
        <f t="shared" ref="AEC9" si="414">-AEC8*$C9</f>
        <v>0</v>
      </c>
      <c r="AEE9" s="356">
        <f t="shared" ref="AEE9" si="415">-AEE8*$C9</f>
        <v>0</v>
      </c>
      <c r="AEG9" s="356">
        <f t="shared" ref="AEG9" si="416">-AEG8*$C9</f>
        <v>0</v>
      </c>
      <c r="AEI9" s="356">
        <f t="shared" ref="AEI9" si="417">-AEI8*$C9</f>
        <v>0</v>
      </c>
      <c r="AEK9" s="356">
        <f t="shared" ref="AEK9" si="418">-AEK8*$C9</f>
        <v>0</v>
      </c>
      <c r="AEM9" s="356">
        <f t="shared" ref="AEM9" si="419">-AEM8*$C9</f>
        <v>0</v>
      </c>
      <c r="AEO9" s="356">
        <f t="shared" ref="AEO9" si="420">-AEO8*$C9</f>
        <v>0</v>
      </c>
      <c r="AEQ9" s="356">
        <f t="shared" ref="AEQ9" si="421">-AEQ8*$C9</f>
        <v>0</v>
      </c>
      <c r="AES9" s="356">
        <f t="shared" ref="AES9" si="422">-AES8*$C9</f>
        <v>0</v>
      </c>
      <c r="AEU9" s="356">
        <f t="shared" ref="AEU9" si="423">-AEU8*$C9</f>
        <v>0</v>
      </c>
      <c r="AEW9" s="356">
        <f t="shared" ref="AEW9" si="424">-AEW8*$C9</f>
        <v>0</v>
      </c>
      <c r="AEY9" s="356">
        <f t="shared" ref="AEY9" si="425">-AEY8*$C9</f>
        <v>0</v>
      </c>
      <c r="AFA9" s="356">
        <f t="shared" ref="AFA9" si="426">-AFA8*$C9</f>
        <v>0</v>
      </c>
      <c r="AFC9" s="356">
        <f t="shared" ref="AFC9" si="427">-AFC8*$C9</f>
        <v>0</v>
      </c>
      <c r="AFE9" s="356">
        <f t="shared" ref="AFE9" si="428">-AFE8*$C9</f>
        <v>0</v>
      </c>
      <c r="AFG9" s="356">
        <f t="shared" ref="AFG9" si="429">-AFG8*$C9</f>
        <v>0</v>
      </c>
      <c r="AFI9" s="356">
        <f t="shared" ref="AFI9" si="430">-AFI8*$C9</f>
        <v>0</v>
      </c>
      <c r="AFK9" s="356">
        <f t="shared" ref="AFK9" si="431">-AFK8*$C9</f>
        <v>0</v>
      </c>
      <c r="AFM9" s="356">
        <f t="shared" ref="AFM9" si="432">-AFM8*$C9</f>
        <v>0</v>
      </c>
      <c r="AFO9" s="356">
        <f t="shared" ref="AFO9" si="433">-AFO8*$C9</f>
        <v>0</v>
      </c>
      <c r="AFQ9" s="356">
        <f t="shared" ref="AFQ9" si="434">-AFQ8*$C9</f>
        <v>0</v>
      </c>
      <c r="AFS9" s="356">
        <f t="shared" ref="AFS9" si="435">-AFS8*$C9</f>
        <v>0</v>
      </c>
      <c r="AFU9" s="356">
        <f t="shared" ref="AFU9" si="436">-AFU8*$C9</f>
        <v>0</v>
      </c>
      <c r="AFW9" s="356">
        <f t="shared" ref="AFW9" si="437">-AFW8*$C9</f>
        <v>0</v>
      </c>
      <c r="AFY9" s="356">
        <f t="shared" ref="AFY9" si="438">-AFY8*$C9</f>
        <v>0</v>
      </c>
      <c r="AGA9" s="356">
        <f t="shared" ref="AGA9" si="439">-AGA8*$C9</f>
        <v>0</v>
      </c>
      <c r="AGC9" s="356">
        <f t="shared" ref="AGC9" si="440">-AGC8*$C9</f>
        <v>0</v>
      </c>
      <c r="AGE9" s="356">
        <f t="shared" ref="AGE9" si="441">-AGE8*$C9</f>
        <v>0</v>
      </c>
      <c r="AGG9" s="356">
        <f t="shared" ref="AGG9" si="442">-AGG8*$C9</f>
        <v>0</v>
      </c>
      <c r="AGI9" s="356">
        <f t="shared" ref="AGI9" si="443">-AGI8*$C9</f>
        <v>0</v>
      </c>
      <c r="AGK9" s="356">
        <f t="shared" ref="AGK9" si="444">-AGK8*$C9</f>
        <v>0</v>
      </c>
      <c r="AGM9" s="356">
        <f t="shared" ref="AGM9" si="445">-AGM8*$C9</f>
        <v>0</v>
      </c>
      <c r="AGO9" s="356">
        <f t="shared" ref="AGO9" si="446">-AGO8*$C9</f>
        <v>0</v>
      </c>
      <c r="AGQ9" s="356">
        <f t="shared" ref="AGQ9" si="447">-AGQ8*$C9</f>
        <v>0</v>
      </c>
      <c r="AGS9" s="356">
        <f t="shared" ref="AGS9" si="448">-AGS8*$C9</f>
        <v>0</v>
      </c>
      <c r="AGU9" s="356">
        <f t="shared" ref="AGU9" si="449">-AGU8*$C9</f>
        <v>0</v>
      </c>
      <c r="AGW9" s="356">
        <f t="shared" ref="AGW9" si="450">-AGW8*$C9</f>
        <v>0</v>
      </c>
      <c r="AGY9" s="356">
        <f t="shared" ref="AGY9" si="451">-AGY8*$C9</f>
        <v>0</v>
      </c>
      <c r="AHA9" s="356">
        <f t="shared" ref="AHA9" si="452">-AHA8*$C9</f>
        <v>0</v>
      </c>
      <c r="AHC9" s="356">
        <f t="shared" ref="AHC9" si="453">-AHC8*$C9</f>
        <v>0</v>
      </c>
      <c r="AHE9" s="356">
        <f t="shared" ref="AHE9" si="454">-AHE8*$C9</f>
        <v>0</v>
      </c>
      <c r="AHG9" s="356">
        <f t="shared" ref="AHG9" si="455">-AHG8*$C9</f>
        <v>0</v>
      </c>
      <c r="AHI9" s="356">
        <f t="shared" ref="AHI9" si="456">-AHI8*$C9</f>
        <v>0</v>
      </c>
      <c r="AHK9" s="356">
        <f t="shared" ref="AHK9" si="457">-AHK8*$C9</f>
        <v>0</v>
      </c>
      <c r="AHM9" s="356">
        <f t="shared" ref="AHM9" si="458">-AHM8*$C9</f>
        <v>0</v>
      </c>
      <c r="AHO9" s="356">
        <f t="shared" ref="AHO9" si="459">-AHO8*$C9</f>
        <v>0</v>
      </c>
      <c r="AHQ9" s="356">
        <f t="shared" ref="AHQ9" si="460">-AHQ8*$C9</f>
        <v>0</v>
      </c>
      <c r="AHS9" s="356">
        <f t="shared" ref="AHS9" si="461">-AHS8*$C9</f>
        <v>0</v>
      </c>
      <c r="AHU9" s="356">
        <f t="shared" ref="AHU9" si="462">-AHU8*$C9</f>
        <v>0</v>
      </c>
      <c r="AHW9" s="356">
        <f t="shared" ref="AHW9" si="463">-AHW8*$C9</f>
        <v>0</v>
      </c>
      <c r="AHY9" s="356">
        <f t="shared" ref="AHY9" si="464">-AHY8*$C9</f>
        <v>0</v>
      </c>
      <c r="AIA9" s="356">
        <f t="shared" ref="AIA9" si="465">-AIA8*$C9</f>
        <v>0</v>
      </c>
      <c r="AIC9" s="356">
        <f t="shared" ref="AIC9" si="466">-AIC8*$C9</f>
        <v>0</v>
      </c>
      <c r="AIE9" s="356">
        <f t="shared" ref="AIE9" si="467">-AIE8*$C9</f>
        <v>0</v>
      </c>
      <c r="AIG9" s="356">
        <f t="shared" ref="AIG9" si="468">-AIG8*$C9</f>
        <v>0</v>
      </c>
      <c r="AII9" s="356">
        <f t="shared" ref="AII9" si="469">-AII8*$C9</f>
        <v>0</v>
      </c>
      <c r="AIK9" s="356">
        <f t="shared" ref="AIK9" si="470">-AIK8*$C9</f>
        <v>0</v>
      </c>
      <c r="AIM9" s="356">
        <f t="shared" ref="AIM9" si="471">-AIM8*$C9</f>
        <v>0</v>
      </c>
      <c r="AIO9" s="356">
        <f t="shared" ref="AIO9" si="472">-AIO8*$C9</f>
        <v>0</v>
      </c>
      <c r="AIQ9" s="356">
        <f t="shared" ref="AIQ9" si="473">-AIQ8*$C9</f>
        <v>0</v>
      </c>
      <c r="AIS9" s="356">
        <f t="shared" ref="AIS9" si="474">-AIS8*$C9</f>
        <v>0</v>
      </c>
      <c r="AIU9" s="356">
        <f t="shared" ref="AIU9" si="475">-AIU8*$C9</f>
        <v>0</v>
      </c>
      <c r="AIW9" s="356">
        <f t="shared" ref="AIW9" si="476">-AIW8*$C9</f>
        <v>0</v>
      </c>
      <c r="AIY9" s="356">
        <f t="shared" ref="AIY9" si="477">-AIY8*$C9</f>
        <v>0</v>
      </c>
      <c r="AJA9" s="356">
        <f t="shared" ref="AJA9" si="478">-AJA8*$C9</f>
        <v>0</v>
      </c>
      <c r="AJC9" s="356">
        <f t="shared" ref="AJC9" si="479">-AJC8*$C9</f>
        <v>0</v>
      </c>
      <c r="AJE9" s="356">
        <f t="shared" ref="AJE9" si="480">-AJE8*$C9</f>
        <v>0</v>
      </c>
      <c r="AJG9" s="356">
        <f t="shared" ref="AJG9" si="481">-AJG8*$C9</f>
        <v>0</v>
      </c>
      <c r="AJI9" s="356">
        <f t="shared" ref="AJI9" si="482">-AJI8*$C9</f>
        <v>0</v>
      </c>
      <c r="AJK9" s="356">
        <f t="shared" ref="AJK9" si="483">-AJK8*$C9</f>
        <v>0</v>
      </c>
      <c r="AJM9" s="356">
        <f t="shared" ref="AJM9" si="484">-AJM8*$C9</f>
        <v>0</v>
      </c>
      <c r="AJO9" s="356">
        <f t="shared" ref="AJO9" si="485">-AJO8*$C9</f>
        <v>0</v>
      </c>
      <c r="AJQ9" s="356">
        <f t="shared" ref="AJQ9" si="486">-AJQ8*$C9</f>
        <v>0</v>
      </c>
      <c r="AJS9" s="356">
        <f t="shared" ref="AJS9" si="487">-AJS8*$C9</f>
        <v>0</v>
      </c>
      <c r="AJU9" s="356">
        <f t="shared" ref="AJU9" si="488">-AJU8*$C9</f>
        <v>0</v>
      </c>
      <c r="AJW9" s="356">
        <f t="shared" ref="AJW9" si="489">-AJW8*$C9</f>
        <v>0</v>
      </c>
      <c r="AJY9" s="356">
        <f t="shared" ref="AJY9" si="490">-AJY8*$C9</f>
        <v>0</v>
      </c>
      <c r="AKA9" s="356">
        <f t="shared" ref="AKA9" si="491">-AKA8*$C9</f>
        <v>0</v>
      </c>
      <c r="AKC9" s="356">
        <f t="shared" ref="AKC9" si="492">-AKC8*$C9</f>
        <v>0</v>
      </c>
      <c r="AKE9" s="356">
        <f t="shared" ref="AKE9" si="493">-AKE8*$C9</f>
        <v>0</v>
      </c>
      <c r="AKG9" s="356">
        <f t="shared" ref="AKG9" si="494">-AKG8*$C9</f>
        <v>0</v>
      </c>
      <c r="AKI9" s="356">
        <f t="shared" ref="AKI9" si="495">-AKI8*$C9</f>
        <v>0</v>
      </c>
      <c r="AKK9" s="356">
        <f t="shared" ref="AKK9" si="496">-AKK8*$C9</f>
        <v>0</v>
      </c>
      <c r="AKM9" s="356">
        <f t="shared" ref="AKM9" si="497">-AKM8*$C9</f>
        <v>0</v>
      </c>
      <c r="AKO9" s="356">
        <f t="shared" ref="AKO9" si="498">-AKO8*$C9</f>
        <v>0</v>
      </c>
      <c r="AKQ9" s="356">
        <f t="shared" ref="AKQ9" si="499">-AKQ8*$C9</f>
        <v>0</v>
      </c>
      <c r="AKS9" s="356">
        <f t="shared" ref="AKS9" si="500">-AKS8*$C9</f>
        <v>0</v>
      </c>
      <c r="AKU9" s="356">
        <f t="shared" ref="AKU9" si="501">-AKU8*$C9</f>
        <v>0</v>
      </c>
      <c r="AKW9" s="356">
        <f t="shared" ref="AKW9" si="502">-AKW8*$C9</f>
        <v>0</v>
      </c>
      <c r="AKY9" s="356">
        <f t="shared" ref="AKY9" si="503">-AKY8*$C9</f>
        <v>0</v>
      </c>
      <c r="ALA9" s="356">
        <f t="shared" ref="ALA9" si="504">-ALA8*$C9</f>
        <v>0</v>
      </c>
      <c r="ALC9" s="356">
        <f t="shared" ref="ALC9" si="505">-ALC8*$C9</f>
        <v>0</v>
      </c>
      <c r="ALE9" s="356">
        <f t="shared" ref="ALE9" si="506">-ALE8*$C9</f>
        <v>0</v>
      </c>
      <c r="ALG9" s="356">
        <f t="shared" ref="ALG9" si="507">-ALG8*$C9</f>
        <v>0</v>
      </c>
      <c r="ALI9" s="356">
        <f t="shared" ref="ALI9" si="508">-ALI8*$C9</f>
        <v>0</v>
      </c>
      <c r="ALK9" s="356">
        <f t="shared" ref="ALK9" si="509">-ALK8*$C9</f>
        <v>0</v>
      </c>
      <c r="ALM9" s="356">
        <f t="shared" ref="ALM9" si="510">-ALM8*$C9</f>
        <v>0</v>
      </c>
      <c r="ALO9" s="356">
        <f t="shared" ref="ALO9" si="511">-ALO8*$C9</f>
        <v>0</v>
      </c>
      <c r="ALQ9" s="356">
        <f t="shared" ref="ALQ9" si="512">-ALQ8*$C9</f>
        <v>0</v>
      </c>
      <c r="ALS9" s="356">
        <f t="shared" ref="ALS9" si="513">-ALS8*$C9</f>
        <v>0</v>
      </c>
      <c r="ALU9" s="356">
        <f t="shared" ref="ALU9" si="514">-ALU8*$C9</f>
        <v>0</v>
      </c>
      <c r="ALW9" s="356">
        <f t="shared" ref="ALW9" si="515">-ALW8*$C9</f>
        <v>0</v>
      </c>
      <c r="ALY9" s="356">
        <f t="shared" ref="ALY9" si="516">-ALY8*$C9</f>
        <v>0</v>
      </c>
      <c r="AMA9" s="356">
        <f t="shared" ref="AMA9" si="517">-AMA8*$C9</f>
        <v>0</v>
      </c>
      <c r="AMC9" s="356">
        <f t="shared" ref="AMC9" si="518">-AMC8*$C9</f>
        <v>0</v>
      </c>
      <c r="AME9" s="356">
        <f t="shared" ref="AME9" si="519">-AME8*$C9</f>
        <v>0</v>
      </c>
      <c r="AMG9" s="356">
        <f t="shared" ref="AMG9" si="520">-AMG8*$C9</f>
        <v>0</v>
      </c>
      <c r="AMI9" s="356">
        <f t="shared" ref="AMI9" si="521">-AMI8*$C9</f>
        <v>0</v>
      </c>
      <c r="AMK9" s="356">
        <f t="shared" ref="AMK9" si="522">-AMK8*$C9</f>
        <v>0</v>
      </c>
      <c r="AMM9" s="356">
        <f t="shared" ref="AMM9" si="523">-AMM8*$C9</f>
        <v>0</v>
      </c>
      <c r="AMO9" s="356">
        <f t="shared" ref="AMO9" si="524">-AMO8*$C9</f>
        <v>0</v>
      </c>
      <c r="AMQ9" s="356">
        <f t="shared" ref="AMQ9" si="525">-AMQ8*$C9</f>
        <v>0</v>
      </c>
      <c r="AMS9" s="356">
        <f t="shared" ref="AMS9" si="526">-AMS8*$C9</f>
        <v>0</v>
      </c>
      <c r="AMU9" s="356">
        <f t="shared" ref="AMU9" si="527">-AMU8*$C9</f>
        <v>0</v>
      </c>
      <c r="AMW9" s="356">
        <f t="shared" ref="AMW9" si="528">-AMW8*$C9</f>
        <v>0</v>
      </c>
      <c r="AMY9" s="356">
        <f t="shared" ref="AMY9" si="529">-AMY8*$C9</f>
        <v>0</v>
      </c>
      <c r="ANA9" s="356">
        <f t="shared" ref="ANA9" si="530">-ANA8*$C9</f>
        <v>0</v>
      </c>
      <c r="ANC9" s="356">
        <f t="shared" ref="ANC9" si="531">-ANC8*$C9</f>
        <v>0</v>
      </c>
      <c r="ANE9" s="356">
        <f t="shared" ref="ANE9" si="532">-ANE8*$C9</f>
        <v>0</v>
      </c>
      <c r="ANG9" s="356">
        <f t="shared" ref="ANG9" si="533">-ANG8*$C9</f>
        <v>0</v>
      </c>
      <c r="ANI9" s="356">
        <f t="shared" ref="ANI9" si="534">-ANI8*$C9</f>
        <v>0</v>
      </c>
      <c r="ANK9" s="356">
        <f t="shared" ref="ANK9" si="535">-ANK8*$C9</f>
        <v>0</v>
      </c>
      <c r="ANM9" s="356">
        <f t="shared" ref="ANM9" si="536">-ANM8*$C9</f>
        <v>0</v>
      </c>
      <c r="ANO9" s="356">
        <f t="shared" ref="ANO9" si="537">-ANO8*$C9</f>
        <v>0</v>
      </c>
      <c r="ANQ9" s="356">
        <f t="shared" ref="ANQ9" si="538">-ANQ8*$C9</f>
        <v>0</v>
      </c>
      <c r="ANS9" s="356">
        <f t="shared" ref="ANS9" si="539">-ANS8*$C9</f>
        <v>0</v>
      </c>
      <c r="ANU9" s="356">
        <f t="shared" ref="ANU9" si="540">-ANU8*$C9</f>
        <v>0</v>
      </c>
      <c r="ANW9" s="356">
        <f t="shared" ref="ANW9" si="541">-ANW8*$C9</f>
        <v>0</v>
      </c>
      <c r="ANY9" s="356">
        <f t="shared" ref="ANY9" si="542">-ANY8*$C9</f>
        <v>0</v>
      </c>
      <c r="AOA9" s="356">
        <f t="shared" ref="AOA9" si="543">-AOA8*$C9</f>
        <v>0</v>
      </c>
      <c r="AOC9" s="356">
        <f t="shared" ref="AOC9" si="544">-AOC8*$C9</f>
        <v>0</v>
      </c>
      <c r="AOE9" s="356">
        <f t="shared" ref="AOE9" si="545">-AOE8*$C9</f>
        <v>0</v>
      </c>
      <c r="AOG9" s="356">
        <f t="shared" ref="AOG9" si="546">-AOG8*$C9</f>
        <v>0</v>
      </c>
      <c r="AOI9" s="356">
        <f t="shared" ref="AOI9" si="547">-AOI8*$C9</f>
        <v>0</v>
      </c>
      <c r="AOK9" s="356">
        <f t="shared" ref="AOK9" si="548">-AOK8*$C9</f>
        <v>0</v>
      </c>
      <c r="AOM9" s="356">
        <f t="shared" ref="AOM9" si="549">-AOM8*$C9</f>
        <v>0</v>
      </c>
      <c r="AOO9" s="356">
        <f t="shared" ref="AOO9" si="550">-AOO8*$C9</f>
        <v>0</v>
      </c>
      <c r="AOQ9" s="356">
        <f t="shared" ref="AOQ9" si="551">-AOQ8*$C9</f>
        <v>0</v>
      </c>
      <c r="AOS9" s="356">
        <f t="shared" ref="AOS9" si="552">-AOS8*$C9</f>
        <v>0</v>
      </c>
      <c r="AOU9" s="356">
        <f t="shared" ref="AOU9" si="553">-AOU8*$C9</f>
        <v>0</v>
      </c>
      <c r="AOW9" s="356">
        <f t="shared" ref="AOW9" si="554">-AOW8*$C9</f>
        <v>0</v>
      </c>
      <c r="AOY9" s="356">
        <f t="shared" ref="AOY9" si="555">-AOY8*$C9</f>
        <v>0</v>
      </c>
      <c r="APA9" s="356">
        <f t="shared" ref="APA9" si="556">-APA8*$C9</f>
        <v>0</v>
      </c>
      <c r="APC9" s="356">
        <f t="shared" ref="APC9" si="557">-APC8*$C9</f>
        <v>0</v>
      </c>
      <c r="APE9" s="356">
        <f t="shared" ref="APE9" si="558">-APE8*$C9</f>
        <v>0</v>
      </c>
      <c r="APG9" s="356">
        <f t="shared" ref="APG9" si="559">-APG8*$C9</f>
        <v>0</v>
      </c>
      <c r="API9" s="356">
        <f t="shared" ref="API9" si="560">-API8*$C9</f>
        <v>0</v>
      </c>
      <c r="APK9" s="356">
        <f t="shared" ref="APK9" si="561">-APK8*$C9</f>
        <v>0</v>
      </c>
      <c r="APM9" s="356">
        <f t="shared" ref="APM9" si="562">-APM8*$C9</f>
        <v>0</v>
      </c>
      <c r="APO9" s="356">
        <f t="shared" ref="APO9" si="563">-APO8*$C9</f>
        <v>0</v>
      </c>
      <c r="APQ9" s="356">
        <f t="shared" ref="APQ9" si="564">-APQ8*$C9</f>
        <v>0</v>
      </c>
      <c r="APS9" s="356">
        <f t="shared" ref="APS9" si="565">-APS8*$C9</f>
        <v>0</v>
      </c>
      <c r="APU9" s="356">
        <f t="shared" ref="APU9" si="566">-APU8*$C9</f>
        <v>0</v>
      </c>
      <c r="APW9" s="356">
        <f t="shared" ref="APW9" si="567">-APW8*$C9</f>
        <v>0</v>
      </c>
      <c r="APY9" s="356">
        <f t="shared" ref="APY9" si="568">-APY8*$C9</f>
        <v>0</v>
      </c>
      <c r="AQA9" s="356">
        <f t="shared" ref="AQA9" si="569">-AQA8*$C9</f>
        <v>0</v>
      </c>
      <c r="AQC9" s="356">
        <f t="shared" ref="AQC9" si="570">-AQC8*$C9</f>
        <v>0</v>
      </c>
      <c r="AQE9" s="356">
        <f t="shared" ref="AQE9" si="571">-AQE8*$C9</f>
        <v>0</v>
      </c>
      <c r="AQG9" s="356">
        <f t="shared" ref="AQG9" si="572">-AQG8*$C9</f>
        <v>0</v>
      </c>
      <c r="AQI9" s="356">
        <f t="shared" ref="AQI9" si="573">-AQI8*$C9</f>
        <v>0</v>
      </c>
      <c r="AQK9" s="356">
        <f t="shared" ref="AQK9" si="574">-AQK8*$C9</f>
        <v>0</v>
      </c>
      <c r="AQM9" s="356">
        <f t="shared" ref="AQM9" si="575">-AQM8*$C9</f>
        <v>0</v>
      </c>
      <c r="AQO9" s="356">
        <f t="shared" ref="AQO9" si="576">-AQO8*$C9</f>
        <v>0</v>
      </c>
      <c r="AQQ9" s="356">
        <f t="shared" ref="AQQ9" si="577">-AQQ8*$C9</f>
        <v>0</v>
      </c>
      <c r="AQS9" s="356">
        <f t="shared" ref="AQS9" si="578">-AQS8*$C9</f>
        <v>0</v>
      </c>
      <c r="AQU9" s="356">
        <f t="shared" ref="AQU9" si="579">-AQU8*$C9</f>
        <v>0</v>
      </c>
      <c r="AQW9" s="356">
        <f t="shared" ref="AQW9" si="580">-AQW8*$C9</f>
        <v>0</v>
      </c>
      <c r="AQY9" s="356">
        <f t="shared" ref="AQY9" si="581">-AQY8*$C9</f>
        <v>0</v>
      </c>
      <c r="ARA9" s="356">
        <f t="shared" ref="ARA9" si="582">-ARA8*$C9</f>
        <v>0</v>
      </c>
      <c r="ARC9" s="356">
        <f t="shared" ref="ARC9" si="583">-ARC8*$C9</f>
        <v>0</v>
      </c>
      <c r="ARE9" s="356">
        <f t="shared" ref="ARE9" si="584">-ARE8*$C9</f>
        <v>0</v>
      </c>
      <c r="ARG9" s="356">
        <f t="shared" ref="ARG9" si="585">-ARG8*$C9</f>
        <v>0</v>
      </c>
      <c r="ARI9" s="356">
        <f t="shared" ref="ARI9" si="586">-ARI8*$C9</f>
        <v>0</v>
      </c>
      <c r="ARK9" s="356">
        <f t="shared" ref="ARK9" si="587">-ARK8*$C9</f>
        <v>0</v>
      </c>
      <c r="ARM9" s="356">
        <f t="shared" ref="ARM9" si="588">-ARM8*$C9</f>
        <v>0</v>
      </c>
      <c r="ARO9" s="356">
        <f t="shared" ref="ARO9" si="589">-ARO8*$C9</f>
        <v>0</v>
      </c>
      <c r="ARQ9" s="356">
        <f t="shared" ref="ARQ9" si="590">-ARQ8*$C9</f>
        <v>0</v>
      </c>
      <c r="ARS9" s="356">
        <f t="shared" ref="ARS9" si="591">-ARS8*$C9</f>
        <v>0</v>
      </c>
      <c r="ARU9" s="356">
        <f t="shared" ref="ARU9" si="592">-ARU8*$C9</f>
        <v>0</v>
      </c>
      <c r="ARW9" s="356">
        <f t="shared" ref="ARW9" si="593">-ARW8*$C9</f>
        <v>0</v>
      </c>
      <c r="ARY9" s="356">
        <f t="shared" ref="ARY9" si="594">-ARY8*$C9</f>
        <v>0</v>
      </c>
      <c r="ASA9" s="356">
        <f t="shared" ref="ASA9" si="595">-ASA8*$C9</f>
        <v>0</v>
      </c>
      <c r="ASC9" s="356">
        <f t="shared" ref="ASC9" si="596">-ASC8*$C9</f>
        <v>0</v>
      </c>
      <c r="ASE9" s="356">
        <f t="shared" ref="ASE9" si="597">-ASE8*$C9</f>
        <v>0</v>
      </c>
      <c r="ASG9" s="356">
        <f t="shared" ref="ASG9" si="598">-ASG8*$C9</f>
        <v>0</v>
      </c>
      <c r="ASI9" s="356">
        <f t="shared" ref="ASI9" si="599">-ASI8*$C9</f>
        <v>0</v>
      </c>
      <c r="ASK9" s="356">
        <f t="shared" ref="ASK9" si="600">-ASK8*$C9</f>
        <v>0</v>
      </c>
      <c r="ASM9" s="356">
        <f t="shared" ref="ASM9" si="601">-ASM8*$C9</f>
        <v>0</v>
      </c>
      <c r="ASO9" s="356">
        <f t="shared" ref="ASO9" si="602">-ASO8*$C9</f>
        <v>0</v>
      </c>
      <c r="ASQ9" s="356">
        <f t="shared" ref="ASQ9" si="603">-ASQ8*$C9</f>
        <v>0</v>
      </c>
      <c r="ASS9" s="356">
        <f t="shared" ref="ASS9" si="604">-ASS8*$C9</f>
        <v>0</v>
      </c>
      <c r="ASU9" s="356">
        <f t="shared" ref="ASU9" si="605">-ASU8*$C9</f>
        <v>0</v>
      </c>
      <c r="ASW9" s="356">
        <f t="shared" ref="ASW9" si="606">-ASW8*$C9</f>
        <v>0</v>
      </c>
      <c r="ASY9" s="356">
        <f t="shared" ref="ASY9" si="607">-ASY8*$C9</f>
        <v>0</v>
      </c>
      <c r="ATA9" s="356">
        <f t="shared" ref="ATA9" si="608">-ATA8*$C9</f>
        <v>0</v>
      </c>
      <c r="ATC9" s="356">
        <f t="shared" ref="ATC9" si="609">-ATC8*$C9</f>
        <v>0</v>
      </c>
      <c r="ATE9" s="356">
        <f t="shared" ref="ATE9" si="610">-ATE8*$C9</f>
        <v>0</v>
      </c>
      <c r="ATG9" s="356">
        <f t="shared" ref="ATG9" si="611">-ATG8*$C9</f>
        <v>0</v>
      </c>
      <c r="ATI9" s="356">
        <f t="shared" ref="ATI9" si="612">-ATI8*$C9</f>
        <v>0</v>
      </c>
      <c r="ATK9" s="356">
        <f t="shared" ref="ATK9" si="613">-ATK8*$C9</f>
        <v>0</v>
      </c>
      <c r="ATM9" s="356">
        <f t="shared" ref="ATM9" si="614">-ATM8*$C9</f>
        <v>0</v>
      </c>
      <c r="ATO9" s="356">
        <f t="shared" ref="ATO9" si="615">-ATO8*$C9</f>
        <v>0</v>
      </c>
      <c r="ATQ9" s="356">
        <f t="shared" ref="ATQ9" si="616">-ATQ8*$C9</f>
        <v>0</v>
      </c>
      <c r="ATS9" s="356">
        <f t="shared" ref="ATS9" si="617">-ATS8*$C9</f>
        <v>0</v>
      </c>
      <c r="ATU9" s="356">
        <f t="shared" ref="ATU9" si="618">-ATU8*$C9</f>
        <v>0</v>
      </c>
      <c r="ATW9" s="356">
        <f t="shared" ref="ATW9" si="619">-ATW8*$C9</f>
        <v>0</v>
      </c>
      <c r="ATY9" s="356">
        <f t="shared" ref="ATY9" si="620">-ATY8*$C9</f>
        <v>0</v>
      </c>
      <c r="AUA9" s="356">
        <f t="shared" ref="AUA9" si="621">-AUA8*$C9</f>
        <v>0</v>
      </c>
      <c r="AUC9" s="356">
        <f t="shared" ref="AUC9" si="622">-AUC8*$C9</f>
        <v>0</v>
      </c>
      <c r="AUE9" s="356">
        <f t="shared" ref="AUE9" si="623">-AUE8*$C9</f>
        <v>0</v>
      </c>
      <c r="AUG9" s="356">
        <f t="shared" ref="AUG9" si="624">-AUG8*$C9</f>
        <v>0</v>
      </c>
      <c r="AUI9" s="356">
        <f t="shared" ref="AUI9" si="625">-AUI8*$C9</f>
        <v>0</v>
      </c>
      <c r="AUK9" s="356">
        <f t="shared" ref="AUK9" si="626">-AUK8*$C9</f>
        <v>0</v>
      </c>
      <c r="AUM9" s="356">
        <f t="shared" ref="AUM9" si="627">-AUM8*$C9</f>
        <v>0</v>
      </c>
      <c r="AUO9" s="356">
        <f t="shared" ref="AUO9" si="628">-AUO8*$C9</f>
        <v>0</v>
      </c>
      <c r="AUQ9" s="356">
        <f t="shared" ref="AUQ9" si="629">-AUQ8*$C9</f>
        <v>0</v>
      </c>
      <c r="AUS9" s="356">
        <f t="shared" ref="AUS9" si="630">-AUS8*$C9</f>
        <v>0</v>
      </c>
      <c r="AUU9" s="356">
        <f t="shared" ref="AUU9" si="631">-AUU8*$C9</f>
        <v>0</v>
      </c>
      <c r="AUW9" s="356">
        <f t="shared" ref="AUW9" si="632">-AUW8*$C9</f>
        <v>0</v>
      </c>
      <c r="AUY9" s="356">
        <f t="shared" ref="AUY9" si="633">-AUY8*$C9</f>
        <v>0</v>
      </c>
      <c r="AVA9" s="356">
        <f t="shared" ref="AVA9" si="634">-AVA8*$C9</f>
        <v>0</v>
      </c>
      <c r="AVC9" s="356">
        <f t="shared" ref="AVC9" si="635">-AVC8*$C9</f>
        <v>0</v>
      </c>
      <c r="AVE9" s="356">
        <f t="shared" ref="AVE9" si="636">-AVE8*$C9</f>
        <v>0</v>
      </c>
      <c r="AVG9" s="356">
        <f t="shared" ref="AVG9" si="637">-AVG8*$C9</f>
        <v>0</v>
      </c>
      <c r="AVI9" s="356">
        <f t="shared" ref="AVI9" si="638">-AVI8*$C9</f>
        <v>0</v>
      </c>
      <c r="AVK9" s="356">
        <f t="shared" ref="AVK9" si="639">-AVK8*$C9</f>
        <v>0</v>
      </c>
      <c r="AVM9" s="356">
        <f t="shared" ref="AVM9" si="640">-AVM8*$C9</f>
        <v>0</v>
      </c>
      <c r="AVO9" s="356">
        <f t="shared" ref="AVO9" si="641">-AVO8*$C9</f>
        <v>0</v>
      </c>
      <c r="AVQ9" s="356">
        <f t="shared" ref="AVQ9" si="642">-AVQ8*$C9</f>
        <v>0</v>
      </c>
      <c r="AVS9" s="356">
        <f t="shared" ref="AVS9" si="643">-AVS8*$C9</f>
        <v>0</v>
      </c>
      <c r="AVU9" s="356">
        <f t="shared" ref="AVU9" si="644">-AVU8*$C9</f>
        <v>0</v>
      </c>
      <c r="AVW9" s="356">
        <f t="shared" ref="AVW9" si="645">-AVW8*$C9</f>
        <v>0</v>
      </c>
      <c r="AVY9" s="356">
        <f t="shared" ref="AVY9" si="646">-AVY8*$C9</f>
        <v>0</v>
      </c>
      <c r="AWA9" s="356">
        <f t="shared" ref="AWA9" si="647">-AWA8*$C9</f>
        <v>0</v>
      </c>
      <c r="AWC9" s="356">
        <f t="shared" ref="AWC9" si="648">-AWC8*$C9</f>
        <v>0</v>
      </c>
      <c r="AWE9" s="356">
        <f t="shared" ref="AWE9" si="649">-AWE8*$C9</f>
        <v>0</v>
      </c>
      <c r="AWG9" s="356">
        <f t="shared" ref="AWG9" si="650">-AWG8*$C9</f>
        <v>0</v>
      </c>
      <c r="AWI9" s="356">
        <f t="shared" ref="AWI9" si="651">-AWI8*$C9</f>
        <v>0</v>
      </c>
      <c r="AWK9" s="356">
        <f t="shared" ref="AWK9" si="652">-AWK8*$C9</f>
        <v>0</v>
      </c>
      <c r="AWM9" s="356">
        <f t="shared" ref="AWM9" si="653">-AWM8*$C9</f>
        <v>0</v>
      </c>
      <c r="AWO9" s="356">
        <f t="shared" ref="AWO9" si="654">-AWO8*$C9</f>
        <v>0</v>
      </c>
      <c r="AWQ9" s="356">
        <f t="shared" ref="AWQ9" si="655">-AWQ8*$C9</f>
        <v>0</v>
      </c>
      <c r="AWS9" s="356">
        <f t="shared" ref="AWS9" si="656">-AWS8*$C9</f>
        <v>0</v>
      </c>
      <c r="AWU9" s="356">
        <f t="shared" ref="AWU9" si="657">-AWU8*$C9</f>
        <v>0</v>
      </c>
      <c r="AWW9" s="356">
        <f t="shared" ref="AWW9" si="658">-AWW8*$C9</f>
        <v>0</v>
      </c>
      <c r="AWY9" s="356">
        <f t="shared" ref="AWY9" si="659">-AWY8*$C9</f>
        <v>0</v>
      </c>
      <c r="AXA9" s="356">
        <f t="shared" ref="AXA9" si="660">-AXA8*$C9</f>
        <v>0</v>
      </c>
      <c r="AXC9" s="356">
        <f t="shared" ref="AXC9" si="661">-AXC8*$C9</f>
        <v>0</v>
      </c>
      <c r="AXE9" s="356">
        <f t="shared" ref="AXE9" si="662">-AXE8*$C9</f>
        <v>0</v>
      </c>
      <c r="AXG9" s="356">
        <f t="shared" ref="AXG9" si="663">-AXG8*$C9</f>
        <v>0</v>
      </c>
      <c r="AXI9" s="356">
        <f t="shared" ref="AXI9" si="664">-AXI8*$C9</f>
        <v>0</v>
      </c>
      <c r="AXK9" s="356">
        <f t="shared" ref="AXK9" si="665">-AXK8*$C9</f>
        <v>0</v>
      </c>
      <c r="AXM9" s="356">
        <f t="shared" ref="AXM9" si="666">-AXM8*$C9</f>
        <v>0</v>
      </c>
      <c r="AXO9" s="356">
        <f t="shared" ref="AXO9" si="667">-AXO8*$C9</f>
        <v>0</v>
      </c>
      <c r="AXQ9" s="356">
        <f t="shared" ref="AXQ9" si="668">-AXQ8*$C9</f>
        <v>0</v>
      </c>
      <c r="AXS9" s="356">
        <f t="shared" ref="AXS9" si="669">-AXS8*$C9</f>
        <v>0</v>
      </c>
      <c r="AXU9" s="356">
        <f t="shared" ref="AXU9" si="670">-AXU8*$C9</f>
        <v>0</v>
      </c>
      <c r="AXW9" s="356">
        <f t="shared" ref="AXW9" si="671">-AXW8*$C9</f>
        <v>0</v>
      </c>
      <c r="AXY9" s="356">
        <f t="shared" ref="AXY9" si="672">-AXY8*$C9</f>
        <v>0</v>
      </c>
      <c r="AYA9" s="356">
        <f t="shared" ref="AYA9" si="673">-AYA8*$C9</f>
        <v>0</v>
      </c>
      <c r="AYC9" s="356">
        <f t="shared" ref="AYC9" si="674">-AYC8*$C9</f>
        <v>0</v>
      </c>
      <c r="AYE9" s="356">
        <f t="shared" ref="AYE9" si="675">-AYE8*$C9</f>
        <v>0</v>
      </c>
      <c r="AYG9" s="356">
        <f t="shared" ref="AYG9" si="676">-AYG8*$C9</f>
        <v>0</v>
      </c>
      <c r="AYI9" s="356">
        <f t="shared" ref="AYI9" si="677">-AYI8*$C9</f>
        <v>0</v>
      </c>
      <c r="AYK9" s="356">
        <f t="shared" ref="AYK9" si="678">-AYK8*$C9</f>
        <v>0</v>
      </c>
      <c r="AYM9" s="356">
        <f t="shared" ref="AYM9" si="679">-AYM8*$C9</f>
        <v>0</v>
      </c>
      <c r="AYO9" s="356">
        <f t="shared" ref="AYO9" si="680">-AYO8*$C9</f>
        <v>0</v>
      </c>
      <c r="AYQ9" s="356">
        <f t="shared" ref="AYQ9" si="681">-AYQ8*$C9</f>
        <v>0</v>
      </c>
      <c r="AYS9" s="356">
        <f t="shared" ref="AYS9" si="682">-AYS8*$C9</f>
        <v>0</v>
      </c>
      <c r="AYU9" s="356">
        <f t="shared" ref="AYU9" si="683">-AYU8*$C9</f>
        <v>0</v>
      </c>
      <c r="AYW9" s="356">
        <f t="shared" ref="AYW9" si="684">-AYW8*$C9</f>
        <v>0</v>
      </c>
      <c r="AYY9" s="356">
        <f t="shared" ref="AYY9" si="685">-AYY8*$C9</f>
        <v>0</v>
      </c>
      <c r="AZA9" s="356">
        <f t="shared" ref="AZA9" si="686">-AZA8*$C9</f>
        <v>0</v>
      </c>
      <c r="AZC9" s="356">
        <f t="shared" ref="AZC9" si="687">-AZC8*$C9</f>
        <v>0</v>
      </c>
      <c r="AZE9" s="356">
        <f t="shared" ref="AZE9" si="688">-AZE8*$C9</f>
        <v>0</v>
      </c>
      <c r="AZG9" s="356">
        <f t="shared" ref="AZG9" si="689">-AZG8*$C9</f>
        <v>0</v>
      </c>
      <c r="AZI9" s="356">
        <f t="shared" ref="AZI9" si="690">-AZI8*$C9</f>
        <v>0</v>
      </c>
      <c r="AZK9" s="356">
        <f t="shared" ref="AZK9" si="691">-AZK8*$C9</f>
        <v>0</v>
      </c>
      <c r="AZM9" s="356">
        <f t="shared" ref="AZM9" si="692">-AZM8*$C9</f>
        <v>0</v>
      </c>
      <c r="AZO9" s="356">
        <f t="shared" ref="AZO9" si="693">-AZO8*$C9</f>
        <v>0</v>
      </c>
      <c r="AZQ9" s="356">
        <f t="shared" ref="AZQ9" si="694">-AZQ8*$C9</f>
        <v>0</v>
      </c>
      <c r="AZS9" s="356">
        <f t="shared" ref="AZS9" si="695">-AZS8*$C9</f>
        <v>0</v>
      </c>
      <c r="AZU9" s="356">
        <f t="shared" ref="AZU9" si="696">-AZU8*$C9</f>
        <v>0</v>
      </c>
      <c r="AZW9" s="356">
        <f t="shared" ref="AZW9" si="697">-AZW8*$C9</f>
        <v>0</v>
      </c>
      <c r="AZY9" s="356">
        <f t="shared" ref="AZY9" si="698">-AZY8*$C9</f>
        <v>0</v>
      </c>
      <c r="BAA9" s="356">
        <f t="shared" ref="BAA9" si="699">-BAA8*$C9</f>
        <v>0</v>
      </c>
      <c r="BAC9" s="356">
        <f t="shared" ref="BAC9" si="700">-BAC8*$C9</f>
        <v>0</v>
      </c>
      <c r="BAE9" s="356">
        <f t="shared" ref="BAE9" si="701">-BAE8*$C9</f>
        <v>0</v>
      </c>
      <c r="BAG9" s="356">
        <f t="shared" ref="BAG9" si="702">-BAG8*$C9</f>
        <v>0</v>
      </c>
      <c r="BAI9" s="356">
        <f t="shared" ref="BAI9" si="703">-BAI8*$C9</f>
        <v>0</v>
      </c>
      <c r="BAK9" s="356">
        <f t="shared" ref="BAK9" si="704">-BAK8*$C9</f>
        <v>0</v>
      </c>
      <c r="BAM9" s="356">
        <f t="shared" ref="BAM9" si="705">-BAM8*$C9</f>
        <v>0</v>
      </c>
      <c r="BAO9" s="356">
        <f t="shared" ref="BAO9" si="706">-BAO8*$C9</f>
        <v>0</v>
      </c>
      <c r="BAQ9" s="356">
        <f t="shared" ref="BAQ9" si="707">-BAQ8*$C9</f>
        <v>0</v>
      </c>
      <c r="BAS9" s="356">
        <f t="shared" ref="BAS9" si="708">-BAS8*$C9</f>
        <v>0</v>
      </c>
      <c r="BAU9" s="356">
        <f t="shared" ref="BAU9" si="709">-BAU8*$C9</f>
        <v>0</v>
      </c>
      <c r="BAW9" s="356">
        <f t="shared" ref="BAW9" si="710">-BAW8*$C9</f>
        <v>0</v>
      </c>
      <c r="BAY9" s="356">
        <f t="shared" ref="BAY9" si="711">-BAY8*$C9</f>
        <v>0</v>
      </c>
      <c r="BBA9" s="356">
        <f t="shared" ref="BBA9" si="712">-BBA8*$C9</f>
        <v>0</v>
      </c>
      <c r="BBC9" s="356">
        <f t="shared" ref="BBC9" si="713">-BBC8*$C9</f>
        <v>0</v>
      </c>
      <c r="BBE9" s="356">
        <f t="shared" ref="BBE9" si="714">-BBE8*$C9</f>
        <v>0</v>
      </c>
      <c r="BBG9" s="356">
        <f t="shared" ref="BBG9" si="715">-BBG8*$C9</f>
        <v>0</v>
      </c>
      <c r="BBI9" s="356">
        <f t="shared" ref="BBI9" si="716">-BBI8*$C9</f>
        <v>0</v>
      </c>
      <c r="BBK9" s="356">
        <f t="shared" ref="BBK9" si="717">-BBK8*$C9</f>
        <v>0</v>
      </c>
      <c r="BBM9" s="356">
        <f t="shared" ref="BBM9" si="718">-BBM8*$C9</f>
        <v>0</v>
      </c>
      <c r="BBO9" s="356">
        <f t="shared" ref="BBO9" si="719">-BBO8*$C9</f>
        <v>0</v>
      </c>
      <c r="BBQ9" s="356">
        <f t="shared" ref="BBQ9" si="720">-BBQ8*$C9</f>
        <v>0</v>
      </c>
      <c r="BBS9" s="356">
        <f t="shared" ref="BBS9" si="721">-BBS8*$C9</f>
        <v>0</v>
      </c>
      <c r="BBU9" s="356">
        <f t="shared" ref="BBU9" si="722">-BBU8*$C9</f>
        <v>0</v>
      </c>
      <c r="BBW9" s="356">
        <f t="shared" ref="BBW9" si="723">-BBW8*$C9</f>
        <v>0</v>
      </c>
      <c r="BBY9" s="356">
        <f t="shared" ref="BBY9" si="724">-BBY8*$C9</f>
        <v>0</v>
      </c>
      <c r="BCA9" s="356">
        <f t="shared" ref="BCA9" si="725">-BCA8*$C9</f>
        <v>0</v>
      </c>
      <c r="BCC9" s="356">
        <f t="shared" ref="BCC9" si="726">-BCC8*$C9</f>
        <v>0</v>
      </c>
      <c r="BCE9" s="356">
        <f t="shared" ref="BCE9" si="727">-BCE8*$C9</f>
        <v>0</v>
      </c>
      <c r="BCG9" s="356">
        <f t="shared" ref="BCG9" si="728">-BCG8*$C9</f>
        <v>0</v>
      </c>
      <c r="BCI9" s="356">
        <f t="shared" ref="BCI9" si="729">-BCI8*$C9</f>
        <v>0</v>
      </c>
      <c r="BCK9" s="356">
        <f t="shared" ref="BCK9" si="730">-BCK8*$C9</f>
        <v>0</v>
      </c>
      <c r="BCM9" s="356">
        <f t="shared" ref="BCM9" si="731">-BCM8*$C9</f>
        <v>0</v>
      </c>
      <c r="BCO9" s="356">
        <f t="shared" ref="BCO9" si="732">-BCO8*$C9</f>
        <v>0</v>
      </c>
      <c r="BCQ9" s="356">
        <f t="shared" ref="BCQ9" si="733">-BCQ8*$C9</f>
        <v>0</v>
      </c>
      <c r="BCS9" s="356">
        <f t="shared" ref="BCS9" si="734">-BCS8*$C9</f>
        <v>0</v>
      </c>
      <c r="BCU9" s="356">
        <f t="shared" ref="BCU9" si="735">-BCU8*$C9</f>
        <v>0</v>
      </c>
      <c r="BCW9" s="356">
        <f t="shared" ref="BCW9" si="736">-BCW8*$C9</f>
        <v>0</v>
      </c>
      <c r="BCY9" s="356">
        <f t="shared" ref="BCY9" si="737">-BCY8*$C9</f>
        <v>0</v>
      </c>
      <c r="BDA9" s="356">
        <f t="shared" ref="BDA9" si="738">-BDA8*$C9</f>
        <v>0</v>
      </c>
      <c r="BDC9" s="356">
        <f t="shared" ref="BDC9" si="739">-BDC8*$C9</f>
        <v>0</v>
      </c>
      <c r="BDE9" s="356">
        <f t="shared" ref="BDE9" si="740">-BDE8*$C9</f>
        <v>0</v>
      </c>
      <c r="BDG9" s="356">
        <f t="shared" ref="BDG9" si="741">-BDG8*$C9</f>
        <v>0</v>
      </c>
      <c r="BDI9" s="356">
        <f t="shared" ref="BDI9" si="742">-BDI8*$C9</f>
        <v>0</v>
      </c>
      <c r="BDK9" s="356">
        <f t="shared" ref="BDK9" si="743">-BDK8*$C9</f>
        <v>0</v>
      </c>
      <c r="BDM9" s="356">
        <f t="shared" ref="BDM9" si="744">-BDM8*$C9</f>
        <v>0</v>
      </c>
      <c r="BDO9" s="356">
        <f t="shared" ref="BDO9" si="745">-BDO8*$C9</f>
        <v>0</v>
      </c>
      <c r="BDQ9" s="356">
        <f t="shared" ref="BDQ9" si="746">-BDQ8*$C9</f>
        <v>0</v>
      </c>
      <c r="BDS9" s="356">
        <f t="shared" ref="BDS9" si="747">-BDS8*$C9</f>
        <v>0</v>
      </c>
      <c r="BDU9" s="356">
        <f t="shared" ref="BDU9" si="748">-BDU8*$C9</f>
        <v>0</v>
      </c>
      <c r="BDW9" s="356">
        <f t="shared" ref="BDW9" si="749">-BDW8*$C9</f>
        <v>0</v>
      </c>
      <c r="BDY9" s="356">
        <f t="shared" ref="BDY9" si="750">-BDY8*$C9</f>
        <v>0</v>
      </c>
      <c r="BEA9" s="356">
        <f t="shared" ref="BEA9" si="751">-BEA8*$C9</f>
        <v>0</v>
      </c>
      <c r="BEC9" s="356">
        <f t="shared" ref="BEC9" si="752">-BEC8*$C9</f>
        <v>0</v>
      </c>
      <c r="BEE9" s="356">
        <f t="shared" ref="BEE9" si="753">-BEE8*$C9</f>
        <v>0</v>
      </c>
      <c r="BEG9" s="356">
        <f t="shared" ref="BEG9" si="754">-BEG8*$C9</f>
        <v>0</v>
      </c>
      <c r="BEI9" s="356">
        <f t="shared" ref="BEI9" si="755">-BEI8*$C9</f>
        <v>0</v>
      </c>
      <c r="BEK9" s="356">
        <f t="shared" ref="BEK9" si="756">-BEK8*$C9</f>
        <v>0</v>
      </c>
      <c r="BEM9" s="356">
        <f t="shared" ref="BEM9" si="757">-BEM8*$C9</f>
        <v>0</v>
      </c>
      <c r="BEO9" s="356">
        <f t="shared" ref="BEO9" si="758">-BEO8*$C9</f>
        <v>0</v>
      </c>
      <c r="BEQ9" s="356">
        <f t="shared" ref="BEQ9" si="759">-BEQ8*$C9</f>
        <v>0</v>
      </c>
      <c r="BES9" s="356">
        <f t="shared" ref="BES9" si="760">-BES8*$C9</f>
        <v>0</v>
      </c>
      <c r="BEU9" s="356">
        <f t="shared" ref="BEU9" si="761">-BEU8*$C9</f>
        <v>0</v>
      </c>
      <c r="BEW9" s="356">
        <f t="shared" ref="BEW9" si="762">-BEW8*$C9</f>
        <v>0</v>
      </c>
      <c r="BEY9" s="356">
        <f t="shared" ref="BEY9" si="763">-BEY8*$C9</f>
        <v>0</v>
      </c>
      <c r="BFA9" s="356">
        <f t="shared" ref="BFA9" si="764">-BFA8*$C9</f>
        <v>0</v>
      </c>
      <c r="BFC9" s="356">
        <f t="shared" ref="BFC9" si="765">-BFC8*$C9</f>
        <v>0</v>
      </c>
      <c r="BFE9" s="356">
        <f t="shared" ref="BFE9" si="766">-BFE8*$C9</f>
        <v>0</v>
      </c>
      <c r="BFG9" s="356">
        <f t="shared" ref="BFG9" si="767">-BFG8*$C9</f>
        <v>0</v>
      </c>
      <c r="BFI9" s="356">
        <f t="shared" ref="BFI9" si="768">-BFI8*$C9</f>
        <v>0</v>
      </c>
      <c r="BFK9" s="356">
        <f t="shared" ref="BFK9" si="769">-BFK8*$C9</f>
        <v>0</v>
      </c>
      <c r="BFM9" s="356">
        <f t="shared" ref="BFM9" si="770">-BFM8*$C9</f>
        <v>0</v>
      </c>
      <c r="BFO9" s="356">
        <f t="shared" ref="BFO9" si="771">-BFO8*$C9</f>
        <v>0</v>
      </c>
      <c r="BFQ9" s="356">
        <f t="shared" ref="BFQ9" si="772">-BFQ8*$C9</f>
        <v>0</v>
      </c>
      <c r="BFS9" s="356">
        <f t="shared" ref="BFS9" si="773">-BFS8*$C9</f>
        <v>0</v>
      </c>
      <c r="BFU9" s="356">
        <f t="shared" ref="BFU9" si="774">-BFU8*$C9</f>
        <v>0</v>
      </c>
      <c r="BFW9" s="356">
        <f t="shared" ref="BFW9" si="775">-BFW8*$C9</f>
        <v>0</v>
      </c>
      <c r="BFY9" s="356">
        <f t="shared" ref="BFY9" si="776">-BFY8*$C9</f>
        <v>0</v>
      </c>
      <c r="BGA9" s="356">
        <f t="shared" ref="BGA9" si="777">-BGA8*$C9</f>
        <v>0</v>
      </c>
      <c r="BGC9" s="356">
        <f t="shared" ref="BGC9" si="778">-BGC8*$C9</f>
        <v>0</v>
      </c>
      <c r="BGE9" s="356">
        <f t="shared" ref="BGE9" si="779">-BGE8*$C9</f>
        <v>0</v>
      </c>
      <c r="BGG9" s="356">
        <f t="shared" ref="BGG9" si="780">-BGG8*$C9</f>
        <v>0</v>
      </c>
      <c r="BGI9" s="356">
        <f t="shared" ref="BGI9" si="781">-BGI8*$C9</f>
        <v>0</v>
      </c>
      <c r="BGK9" s="356">
        <f t="shared" ref="BGK9" si="782">-BGK8*$C9</f>
        <v>0</v>
      </c>
      <c r="BGM9" s="356">
        <f t="shared" ref="BGM9" si="783">-BGM8*$C9</f>
        <v>0</v>
      </c>
      <c r="BGO9" s="356">
        <f t="shared" ref="BGO9" si="784">-BGO8*$C9</f>
        <v>0</v>
      </c>
      <c r="BGQ9" s="356">
        <f t="shared" ref="BGQ9" si="785">-BGQ8*$C9</f>
        <v>0</v>
      </c>
      <c r="BGS9" s="356">
        <f t="shared" ref="BGS9" si="786">-BGS8*$C9</f>
        <v>0</v>
      </c>
      <c r="BGU9" s="356">
        <f t="shared" ref="BGU9" si="787">-BGU8*$C9</f>
        <v>0</v>
      </c>
      <c r="BGW9" s="356">
        <f t="shared" ref="BGW9" si="788">-BGW8*$C9</f>
        <v>0</v>
      </c>
      <c r="BGY9" s="356">
        <f t="shared" ref="BGY9" si="789">-BGY8*$C9</f>
        <v>0</v>
      </c>
      <c r="BHA9" s="356">
        <f t="shared" ref="BHA9" si="790">-BHA8*$C9</f>
        <v>0</v>
      </c>
      <c r="BHC9" s="356">
        <f t="shared" ref="BHC9" si="791">-BHC8*$C9</f>
        <v>0</v>
      </c>
      <c r="BHE9" s="356">
        <f t="shared" ref="BHE9" si="792">-BHE8*$C9</f>
        <v>0</v>
      </c>
      <c r="BHG9" s="356">
        <f t="shared" ref="BHG9" si="793">-BHG8*$C9</f>
        <v>0</v>
      </c>
      <c r="BHI9" s="356">
        <f t="shared" ref="BHI9" si="794">-BHI8*$C9</f>
        <v>0</v>
      </c>
      <c r="BHK9" s="356">
        <f t="shared" ref="BHK9" si="795">-BHK8*$C9</f>
        <v>0</v>
      </c>
      <c r="BHM9" s="356">
        <f t="shared" ref="BHM9" si="796">-BHM8*$C9</f>
        <v>0</v>
      </c>
      <c r="BHO9" s="356">
        <f t="shared" ref="BHO9" si="797">-BHO8*$C9</f>
        <v>0</v>
      </c>
      <c r="BHQ9" s="356">
        <f t="shared" ref="BHQ9" si="798">-BHQ8*$C9</f>
        <v>0</v>
      </c>
      <c r="BHS9" s="356">
        <f t="shared" ref="BHS9" si="799">-BHS8*$C9</f>
        <v>0</v>
      </c>
      <c r="BHU9" s="356">
        <f t="shared" ref="BHU9" si="800">-BHU8*$C9</f>
        <v>0</v>
      </c>
      <c r="BHW9" s="356">
        <f t="shared" ref="BHW9" si="801">-BHW8*$C9</f>
        <v>0</v>
      </c>
      <c r="BHY9" s="356">
        <f t="shared" ref="BHY9" si="802">-BHY8*$C9</f>
        <v>0</v>
      </c>
      <c r="BIA9" s="356">
        <f t="shared" ref="BIA9" si="803">-BIA8*$C9</f>
        <v>0</v>
      </c>
      <c r="BIC9" s="356">
        <f t="shared" ref="BIC9" si="804">-BIC8*$C9</f>
        <v>0</v>
      </c>
      <c r="BIE9" s="356">
        <f t="shared" ref="BIE9" si="805">-BIE8*$C9</f>
        <v>0</v>
      </c>
      <c r="BIG9" s="356">
        <f t="shared" ref="BIG9" si="806">-BIG8*$C9</f>
        <v>0</v>
      </c>
      <c r="BII9" s="356">
        <f t="shared" ref="BII9" si="807">-BII8*$C9</f>
        <v>0</v>
      </c>
      <c r="BIK9" s="356">
        <f t="shared" ref="BIK9" si="808">-BIK8*$C9</f>
        <v>0</v>
      </c>
      <c r="BIM9" s="356">
        <f t="shared" ref="BIM9" si="809">-BIM8*$C9</f>
        <v>0</v>
      </c>
      <c r="BIO9" s="356">
        <f t="shared" ref="BIO9" si="810">-BIO8*$C9</f>
        <v>0</v>
      </c>
      <c r="BIQ9" s="356">
        <f t="shared" ref="BIQ9" si="811">-BIQ8*$C9</f>
        <v>0</v>
      </c>
      <c r="BIS9" s="356">
        <f t="shared" ref="BIS9" si="812">-BIS8*$C9</f>
        <v>0</v>
      </c>
      <c r="BIU9" s="356">
        <f t="shared" ref="BIU9" si="813">-BIU8*$C9</f>
        <v>0</v>
      </c>
      <c r="BIW9" s="356">
        <f t="shared" ref="BIW9" si="814">-BIW8*$C9</f>
        <v>0</v>
      </c>
      <c r="BIY9" s="356">
        <f t="shared" ref="BIY9" si="815">-BIY8*$C9</f>
        <v>0</v>
      </c>
      <c r="BJA9" s="356">
        <f t="shared" ref="BJA9" si="816">-BJA8*$C9</f>
        <v>0</v>
      </c>
      <c r="BJC9" s="356">
        <f t="shared" ref="BJC9" si="817">-BJC8*$C9</f>
        <v>0</v>
      </c>
      <c r="BJE9" s="356">
        <f t="shared" ref="BJE9" si="818">-BJE8*$C9</f>
        <v>0</v>
      </c>
      <c r="BJG9" s="356">
        <f t="shared" ref="BJG9" si="819">-BJG8*$C9</f>
        <v>0</v>
      </c>
      <c r="BJI9" s="356">
        <f t="shared" ref="BJI9" si="820">-BJI8*$C9</f>
        <v>0</v>
      </c>
      <c r="BJK9" s="356">
        <f t="shared" ref="BJK9" si="821">-BJK8*$C9</f>
        <v>0</v>
      </c>
      <c r="BJM9" s="356">
        <f t="shared" ref="BJM9" si="822">-BJM8*$C9</f>
        <v>0</v>
      </c>
      <c r="BJO9" s="356">
        <f t="shared" ref="BJO9" si="823">-BJO8*$C9</f>
        <v>0</v>
      </c>
      <c r="BJQ9" s="356">
        <f t="shared" ref="BJQ9" si="824">-BJQ8*$C9</f>
        <v>0</v>
      </c>
      <c r="BJS9" s="356">
        <f t="shared" ref="BJS9" si="825">-BJS8*$C9</f>
        <v>0</v>
      </c>
      <c r="BJU9" s="356">
        <f t="shared" ref="BJU9" si="826">-BJU8*$C9</f>
        <v>0</v>
      </c>
      <c r="BJW9" s="356">
        <f t="shared" ref="BJW9" si="827">-BJW8*$C9</f>
        <v>0</v>
      </c>
      <c r="BJY9" s="356">
        <f t="shared" ref="BJY9" si="828">-BJY8*$C9</f>
        <v>0</v>
      </c>
      <c r="BKA9" s="356">
        <f t="shared" ref="BKA9" si="829">-BKA8*$C9</f>
        <v>0</v>
      </c>
      <c r="BKC9" s="356">
        <f t="shared" ref="BKC9" si="830">-BKC8*$C9</f>
        <v>0</v>
      </c>
      <c r="BKE9" s="356">
        <f t="shared" ref="BKE9" si="831">-BKE8*$C9</f>
        <v>0</v>
      </c>
      <c r="BKG9" s="356">
        <f t="shared" ref="BKG9" si="832">-BKG8*$C9</f>
        <v>0</v>
      </c>
      <c r="BKI9" s="356">
        <f t="shared" ref="BKI9" si="833">-BKI8*$C9</f>
        <v>0</v>
      </c>
      <c r="BKK9" s="356">
        <f t="shared" ref="BKK9" si="834">-BKK8*$C9</f>
        <v>0</v>
      </c>
      <c r="BKM9" s="356">
        <f t="shared" ref="BKM9" si="835">-BKM8*$C9</f>
        <v>0</v>
      </c>
      <c r="BKO9" s="356">
        <f t="shared" ref="BKO9" si="836">-BKO8*$C9</f>
        <v>0</v>
      </c>
      <c r="BKQ9" s="356">
        <f t="shared" ref="BKQ9" si="837">-BKQ8*$C9</f>
        <v>0</v>
      </c>
      <c r="BKS9" s="356">
        <f t="shared" ref="BKS9" si="838">-BKS8*$C9</f>
        <v>0</v>
      </c>
      <c r="BKU9" s="356">
        <f t="shared" ref="BKU9" si="839">-BKU8*$C9</f>
        <v>0</v>
      </c>
      <c r="BKW9" s="356">
        <f t="shared" ref="BKW9" si="840">-BKW8*$C9</f>
        <v>0</v>
      </c>
      <c r="BKY9" s="356">
        <f t="shared" ref="BKY9" si="841">-BKY8*$C9</f>
        <v>0</v>
      </c>
      <c r="BLA9" s="356">
        <f t="shared" ref="BLA9" si="842">-BLA8*$C9</f>
        <v>0</v>
      </c>
      <c r="BLC9" s="356">
        <f t="shared" ref="BLC9" si="843">-BLC8*$C9</f>
        <v>0</v>
      </c>
      <c r="BLE9" s="356">
        <f t="shared" ref="BLE9" si="844">-BLE8*$C9</f>
        <v>0</v>
      </c>
      <c r="BLG9" s="356">
        <f t="shared" ref="BLG9" si="845">-BLG8*$C9</f>
        <v>0</v>
      </c>
      <c r="BLI9" s="356">
        <f t="shared" ref="BLI9" si="846">-BLI8*$C9</f>
        <v>0</v>
      </c>
      <c r="BLK9" s="356">
        <f t="shared" ref="BLK9" si="847">-BLK8*$C9</f>
        <v>0</v>
      </c>
      <c r="BLM9" s="356">
        <f t="shared" ref="BLM9" si="848">-BLM8*$C9</f>
        <v>0</v>
      </c>
      <c r="BLO9" s="356">
        <f t="shared" ref="BLO9" si="849">-BLO8*$C9</f>
        <v>0</v>
      </c>
      <c r="BLQ9" s="356">
        <f t="shared" ref="BLQ9" si="850">-BLQ8*$C9</f>
        <v>0</v>
      </c>
      <c r="BLS9" s="356">
        <f t="shared" ref="BLS9" si="851">-BLS8*$C9</f>
        <v>0</v>
      </c>
      <c r="BLU9" s="356">
        <f t="shared" ref="BLU9" si="852">-BLU8*$C9</f>
        <v>0</v>
      </c>
      <c r="BLW9" s="356">
        <f t="shared" ref="BLW9" si="853">-BLW8*$C9</f>
        <v>0</v>
      </c>
      <c r="BLY9" s="356">
        <f t="shared" ref="BLY9" si="854">-BLY8*$C9</f>
        <v>0</v>
      </c>
      <c r="BMA9" s="356">
        <f t="shared" ref="BMA9" si="855">-BMA8*$C9</f>
        <v>0</v>
      </c>
      <c r="BMC9" s="356">
        <f t="shared" ref="BMC9" si="856">-BMC8*$C9</f>
        <v>0</v>
      </c>
      <c r="BME9" s="356">
        <f t="shared" ref="BME9" si="857">-BME8*$C9</f>
        <v>0</v>
      </c>
      <c r="BMG9" s="356">
        <f t="shared" ref="BMG9" si="858">-BMG8*$C9</f>
        <v>0</v>
      </c>
      <c r="BMI9" s="356">
        <f t="shared" ref="BMI9" si="859">-BMI8*$C9</f>
        <v>0</v>
      </c>
      <c r="BMK9" s="356">
        <f t="shared" ref="BMK9" si="860">-BMK8*$C9</f>
        <v>0</v>
      </c>
      <c r="BMM9" s="356">
        <f t="shared" ref="BMM9" si="861">-BMM8*$C9</f>
        <v>0</v>
      </c>
      <c r="BMO9" s="356">
        <f t="shared" ref="BMO9" si="862">-BMO8*$C9</f>
        <v>0</v>
      </c>
      <c r="BMQ9" s="356">
        <f t="shared" ref="BMQ9" si="863">-BMQ8*$C9</f>
        <v>0</v>
      </c>
      <c r="BMS9" s="356">
        <f t="shared" ref="BMS9" si="864">-BMS8*$C9</f>
        <v>0</v>
      </c>
      <c r="BMU9" s="356">
        <f t="shared" ref="BMU9" si="865">-BMU8*$C9</f>
        <v>0</v>
      </c>
      <c r="BMW9" s="356">
        <f t="shared" ref="BMW9" si="866">-BMW8*$C9</f>
        <v>0</v>
      </c>
      <c r="BMY9" s="356">
        <f t="shared" ref="BMY9" si="867">-BMY8*$C9</f>
        <v>0</v>
      </c>
      <c r="BNA9" s="356">
        <f t="shared" ref="BNA9" si="868">-BNA8*$C9</f>
        <v>0</v>
      </c>
      <c r="BNC9" s="356">
        <f t="shared" ref="BNC9" si="869">-BNC8*$C9</f>
        <v>0</v>
      </c>
      <c r="BNE9" s="356">
        <f t="shared" ref="BNE9" si="870">-BNE8*$C9</f>
        <v>0</v>
      </c>
      <c r="BNG9" s="356">
        <f t="shared" ref="BNG9" si="871">-BNG8*$C9</f>
        <v>0</v>
      </c>
      <c r="BNI9" s="356">
        <f t="shared" ref="BNI9" si="872">-BNI8*$C9</f>
        <v>0</v>
      </c>
      <c r="BNK9" s="356">
        <f t="shared" ref="BNK9" si="873">-BNK8*$C9</f>
        <v>0</v>
      </c>
      <c r="BNM9" s="356">
        <f t="shared" ref="BNM9" si="874">-BNM8*$C9</f>
        <v>0</v>
      </c>
      <c r="BNO9" s="356">
        <f t="shared" ref="BNO9" si="875">-BNO8*$C9</f>
        <v>0</v>
      </c>
      <c r="BNQ9" s="356">
        <f t="shared" ref="BNQ9" si="876">-BNQ8*$C9</f>
        <v>0</v>
      </c>
      <c r="BNS9" s="356">
        <f t="shared" ref="BNS9" si="877">-BNS8*$C9</f>
        <v>0</v>
      </c>
      <c r="BNU9" s="356">
        <f t="shared" ref="BNU9" si="878">-BNU8*$C9</f>
        <v>0</v>
      </c>
      <c r="BNW9" s="356">
        <f t="shared" ref="BNW9" si="879">-BNW8*$C9</f>
        <v>0</v>
      </c>
      <c r="BNY9" s="356">
        <f t="shared" ref="BNY9" si="880">-BNY8*$C9</f>
        <v>0</v>
      </c>
      <c r="BOA9" s="356">
        <f t="shared" ref="BOA9" si="881">-BOA8*$C9</f>
        <v>0</v>
      </c>
      <c r="BOC9" s="356">
        <f t="shared" ref="BOC9" si="882">-BOC8*$C9</f>
        <v>0</v>
      </c>
      <c r="BOE9" s="356">
        <f t="shared" ref="BOE9" si="883">-BOE8*$C9</f>
        <v>0</v>
      </c>
      <c r="BOG9" s="356">
        <f t="shared" ref="BOG9" si="884">-BOG8*$C9</f>
        <v>0</v>
      </c>
      <c r="BOI9" s="356">
        <f t="shared" ref="BOI9" si="885">-BOI8*$C9</f>
        <v>0</v>
      </c>
      <c r="BOK9" s="356">
        <f t="shared" ref="BOK9" si="886">-BOK8*$C9</f>
        <v>0</v>
      </c>
      <c r="BOM9" s="356">
        <f t="shared" ref="BOM9" si="887">-BOM8*$C9</f>
        <v>0</v>
      </c>
      <c r="BOO9" s="356">
        <f t="shared" ref="BOO9" si="888">-BOO8*$C9</f>
        <v>0</v>
      </c>
      <c r="BOQ9" s="356">
        <f t="shared" ref="BOQ9" si="889">-BOQ8*$C9</f>
        <v>0</v>
      </c>
      <c r="BOS9" s="356">
        <f t="shared" ref="BOS9" si="890">-BOS8*$C9</f>
        <v>0</v>
      </c>
      <c r="BOU9" s="356">
        <f t="shared" ref="BOU9" si="891">-BOU8*$C9</f>
        <v>0</v>
      </c>
      <c r="BOW9" s="356">
        <f t="shared" ref="BOW9" si="892">-BOW8*$C9</f>
        <v>0</v>
      </c>
      <c r="BOY9" s="356">
        <f t="shared" ref="BOY9" si="893">-BOY8*$C9</f>
        <v>0</v>
      </c>
      <c r="BPA9" s="356">
        <f t="shared" ref="BPA9" si="894">-BPA8*$C9</f>
        <v>0</v>
      </c>
      <c r="BPC9" s="356">
        <f t="shared" ref="BPC9" si="895">-BPC8*$C9</f>
        <v>0</v>
      </c>
      <c r="BPE9" s="356">
        <f t="shared" ref="BPE9" si="896">-BPE8*$C9</f>
        <v>0</v>
      </c>
      <c r="BPG9" s="356">
        <f t="shared" ref="BPG9" si="897">-BPG8*$C9</f>
        <v>0</v>
      </c>
      <c r="BPI9" s="356">
        <f t="shared" ref="BPI9" si="898">-BPI8*$C9</f>
        <v>0</v>
      </c>
      <c r="BPK9" s="356">
        <f t="shared" ref="BPK9" si="899">-BPK8*$C9</f>
        <v>0</v>
      </c>
      <c r="BPM9" s="356">
        <f t="shared" ref="BPM9" si="900">-BPM8*$C9</f>
        <v>0</v>
      </c>
      <c r="BPO9" s="356">
        <f t="shared" ref="BPO9" si="901">-BPO8*$C9</f>
        <v>0</v>
      </c>
      <c r="BPQ9" s="356">
        <f t="shared" ref="BPQ9" si="902">-BPQ8*$C9</f>
        <v>0</v>
      </c>
      <c r="BPS9" s="356">
        <f t="shared" ref="BPS9" si="903">-BPS8*$C9</f>
        <v>0</v>
      </c>
      <c r="BPU9" s="356">
        <f t="shared" ref="BPU9" si="904">-BPU8*$C9</f>
        <v>0</v>
      </c>
      <c r="BPW9" s="356">
        <f t="shared" ref="BPW9" si="905">-BPW8*$C9</f>
        <v>0</v>
      </c>
      <c r="BPY9" s="356">
        <f t="shared" ref="BPY9" si="906">-BPY8*$C9</f>
        <v>0</v>
      </c>
      <c r="BQA9" s="356">
        <f t="shared" ref="BQA9" si="907">-BQA8*$C9</f>
        <v>0</v>
      </c>
      <c r="BQC9" s="356">
        <f t="shared" ref="BQC9" si="908">-BQC8*$C9</f>
        <v>0</v>
      </c>
      <c r="BQE9" s="356">
        <f t="shared" ref="BQE9" si="909">-BQE8*$C9</f>
        <v>0</v>
      </c>
      <c r="BQG9" s="356">
        <f t="shared" ref="BQG9" si="910">-BQG8*$C9</f>
        <v>0</v>
      </c>
      <c r="BQI9" s="356">
        <f t="shared" ref="BQI9" si="911">-BQI8*$C9</f>
        <v>0</v>
      </c>
      <c r="BQK9" s="356">
        <f t="shared" ref="BQK9" si="912">-BQK8*$C9</f>
        <v>0</v>
      </c>
      <c r="BQM9" s="356">
        <f t="shared" ref="BQM9" si="913">-BQM8*$C9</f>
        <v>0</v>
      </c>
      <c r="BQO9" s="356">
        <f t="shared" ref="BQO9" si="914">-BQO8*$C9</f>
        <v>0</v>
      </c>
      <c r="BQQ9" s="356">
        <f t="shared" ref="BQQ9" si="915">-BQQ8*$C9</f>
        <v>0</v>
      </c>
      <c r="BQS9" s="356">
        <f t="shared" ref="BQS9" si="916">-BQS8*$C9</f>
        <v>0</v>
      </c>
      <c r="BQU9" s="356">
        <f t="shared" ref="BQU9" si="917">-BQU8*$C9</f>
        <v>0</v>
      </c>
      <c r="BQW9" s="356">
        <f t="shared" ref="BQW9" si="918">-BQW8*$C9</f>
        <v>0</v>
      </c>
      <c r="BQY9" s="356">
        <f t="shared" ref="BQY9" si="919">-BQY8*$C9</f>
        <v>0</v>
      </c>
      <c r="BRA9" s="356">
        <f t="shared" ref="BRA9" si="920">-BRA8*$C9</f>
        <v>0</v>
      </c>
      <c r="BRC9" s="356">
        <f t="shared" ref="BRC9" si="921">-BRC8*$C9</f>
        <v>0</v>
      </c>
      <c r="BRE9" s="356">
        <f t="shared" ref="BRE9" si="922">-BRE8*$C9</f>
        <v>0</v>
      </c>
      <c r="BRG9" s="356">
        <f t="shared" ref="BRG9" si="923">-BRG8*$C9</f>
        <v>0</v>
      </c>
      <c r="BRI9" s="356">
        <f t="shared" ref="BRI9" si="924">-BRI8*$C9</f>
        <v>0</v>
      </c>
      <c r="BRK9" s="356">
        <f t="shared" ref="BRK9" si="925">-BRK8*$C9</f>
        <v>0</v>
      </c>
      <c r="BRM9" s="356">
        <f t="shared" ref="BRM9" si="926">-BRM8*$C9</f>
        <v>0</v>
      </c>
      <c r="BRO9" s="356">
        <f t="shared" ref="BRO9" si="927">-BRO8*$C9</f>
        <v>0</v>
      </c>
      <c r="BRQ9" s="356">
        <f t="shared" ref="BRQ9" si="928">-BRQ8*$C9</f>
        <v>0</v>
      </c>
      <c r="BRS9" s="356">
        <f t="shared" ref="BRS9" si="929">-BRS8*$C9</f>
        <v>0</v>
      </c>
      <c r="BRU9" s="356">
        <f t="shared" ref="BRU9" si="930">-BRU8*$C9</f>
        <v>0</v>
      </c>
      <c r="BRW9" s="356">
        <f t="shared" ref="BRW9" si="931">-BRW8*$C9</f>
        <v>0</v>
      </c>
      <c r="BRY9" s="356">
        <f t="shared" ref="BRY9" si="932">-BRY8*$C9</f>
        <v>0</v>
      </c>
      <c r="BSA9" s="356">
        <f t="shared" ref="BSA9" si="933">-BSA8*$C9</f>
        <v>0</v>
      </c>
      <c r="BSC9" s="356">
        <f t="shared" ref="BSC9" si="934">-BSC8*$C9</f>
        <v>0</v>
      </c>
      <c r="BSE9" s="356">
        <f t="shared" ref="BSE9" si="935">-BSE8*$C9</f>
        <v>0</v>
      </c>
      <c r="BSG9" s="356">
        <f t="shared" ref="BSG9" si="936">-BSG8*$C9</f>
        <v>0</v>
      </c>
      <c r="BSI9" s="356">
        <f t="shared" ref="BSI9" si="937">-BSI8*$C9</f>
        <v>0</v>
      </c>
      <c r="BSK9" s="356">
        <f t="shared" ref="BSK9" si="938">-BSK8*$C9</f>
        <v>0</v>
      </c>
      <c r="BSM9" s="356">
        <f t="shared" ref="BSM9" si="939">-BSM8*$C9</f>
        <v>0</v>
      </c>
      <c r="BSO9" s="356">
        <f t="shared" ref="BSO9" si="940">-BSO8*$C9</f>
        <v>0</v>
      </c>
      <c r="BSQ9" s="356">
        <f t="shared" ref="BSQ9" si="941">-BSQ8*$C9</f>
        <v>0</v>
      </c>
      <c r="BSS9" s="356">
        <f t="shared" ref="BSS9" si="942">-BSS8*$C9</f>
        <v>0</v>
      </c>
      <c r="BSU9" s="356">
        <f t="shared" ref="BSU9" si="943">-BSU8*$C9</f>
        <v>0</v>
      </c>
      <c r="BSW9" s="356">
        <f t="shared" ref="BSW9" si="944">-BSW8*$C9</f>
        <v>0</v>
      </c>
      <c r="BSY9" s="356">
        <f t="shared" ref="BSY9" si="945">-BSY8*$C9</f>
        <v>0</v>
      </c>
      <c r="BTA9" s="356">
        <f t="shared" ref="BTA9" si="946">-BTA8*$C9</f>
        <v>0</v>
      </c>
      <c r="BTC9" s="356">
        <f t="shared" ref="BTC9" si="947">-BTC8*$C9</f>
        <v>0</v>
      </c>
      <c r="BTE9" s="356">
        <f t="shared" ref="BTE9" si="948">-BTE8*$C9</f>
        <v>0</v>
      </c>
      <c r="BTG9" s="356">
        <f t="shared" ref="BTG9" si="949">-BTG8*$C9</f>
        <v>0</v>
      </c>
      <c r="BTI9" s="356">
        <f t="shared" ref="BTI9" si="950">-BTI8*$C9</f>
        <v>0</v>
      </c>
      <c r="BTK9" s="356">
        <f t="shared" ref="BTK9" si="951">-BTK8*$C9</f>
        <v>0</v>
      </c>
      <c r="BTM9" s="356">
        <f t="shared" ref="BTM9" si="952">-BTM8*$C9</f>
        <v>0</v>
      </c>
      <c r="BTO9" s="356">
        <f t="shared" ref="BTO9" si="953">-BTO8*$C9</f>
        <v>0</v>
      </c>
      <c r="BTQ9" s="356">
        <f t="shared" ref="BTQ9" si="954">-BTQ8*$C9</f>
        <v>0</v>
      </c>
      <c r="BTS9" s="356">
        <f t="shared" ref="BTS9" si="955">-BTS8*$C9</f>
        <v>0</v>
      </c>
      <c r="BTU9" s="356">
        <f t="shared" ref="BTU9" si="956">-BTU8*$C9</f>
        <v>0</v>
      </c>
      <c r="BTW9" s="356">
        <f t="shared" ref="BTW9" si="957">-BTW8*$C9</f>
        <v>0</v>
      </c>
      <c r="BTY9" s="356">
        <f t="shared" ref="BTY9" si="958">-BTY8*$C9</f>
        <v>0</v>
      </c>
      <c r="BUA9" s="356">
        <f t="shared" ref="BUA9" si="959">-BUA8*$C9</f>
        <v>0</v>
      </c>
      <c r="BUC9" s="356">
        <f t="shared" ref="BUC9" si="960">-BUC8*$C9</f>
        <v>0</v>
      </c>
      <c r="BUE9" s="356">
        <f t="shared" ref="BUE9" si="961">-BUE8*$C9</f>
        <v>0</v>
      </c>
      <c r="BUG9" s="356">
        <f t="shared" ref="BUG9" si="962">-BUG8*$C9</f>
        <v>0</v>
      </c>
      <c r="BUI9" s="356">
        <f t="shared" ref="BUI9" si="963">-BUI8*$C9</f>
        <v>0</v>
      </c>
      <c r="BUK9" s="356">
        <f t="shared" ref="BUK9" si="964">-BUK8*$C9</f>
        <v>0</v>
      </c>
      <c r="BUM9" s="356">
        <f t="shared" ref="BUM9" si="965">-BUM8*$C9</f>
        <v>0</v>
      </c>
      <c r="BUO9" s="356">
        <f t="shared" ref="BUO9" si="966">-BUO8*$C9</f>
        <v>0</v>
      </c>
      <c r="BUQ9" s="356">
        <f t="shared" ref="BUQ9" si="967">-BUQ8*$C9</f>
        <v>0</v>
      </c>
      <c r="BUS9" s="356">
        <f t="shared" ref="BUS9" si="968">-BUS8*$C9</f>
        <v>0</v>
      </c>
      <c r="BUU9" s="356">
        <f t="shared" ref="BUU9" si="969">-BUU8*$C9</f>
        <v>0</v>
      </c>
      <c r="BUW9" s="356">
        <f t="shared" ref="BUW9" si="970">-BUW8*$C9</f>
        <v>0</v>
      </c>
      <c r="BUY9" s="356">
        <f t="shared" ref="BUY9" si="971">-BUY8*$C9</f>
        <v>0</v>
      </c>
      <c r="BVA9" s="356">
        <f t="shared" ref="BVA9" si="972">-BVA8*$C9</f>
        <v>0</v>
      </c>
      <c r="BVC9" s="356">
        <f t="shared" ref="BVC9" si="973">-BVC8*$C9</f>
        <v>0</v>
      </c>
      <c r="BVE9" s="356">
        <f t="shared" ref="BVE9" si="974">-BVE8*$C9</f>
        <v>0</v>
      </c>
      <c r="BVG9" s="356">
        <f t="shared" ref="BVG9" si="975">-BVG8*$C9</f>
        <v>0</v>
      </c>
      <c r="BVI9" s="356">
        <f t="shared" ref="BVI9" si="976">-BVI8*$C9</f>
        <v>0</v>
      </c>
      <c r="BVK9" s="356">
        <f t="shared" ref="BVK9" si="977">-BVK8*$C9</f>
        <v>0</v>
      </c>
      <c r="BVM9" s="356">
        <f t="shared" ref="BVM9" si="978">-BVM8*$C9</f>
        <v>0</v>
      </c>
      <c r="BVO9" s="356">
        <f t="shared" ref="BVO9" si="979">-BVO8*$C9</f>
        <v>0</v>
      </c>
      <c r="BVQ9" s="356">
        <f t="shared" ref="BVQ9" si="980">-BVQ8*$C9</f>
        <v>0</v>
      </c>
      <c r="BVS9" s="356">
        <f t="shared" ref="BVS9" si="981">-BVS8*$C9</f>
        <v>0</v>
      </c>
      <c r="BVU9" s="356">
        <f t="shared" ref="BVU9" si="982">-BVU8*$C9</f>
        <v>0</v>
      </c>
      <c r="BVW9" s="356">
        <f t="shared" ref="BVW9" si="983">-BVW8*$C9</f>
        <v>0</v>
      </c>
      <c r="BVY9" s="356">
        <f t="shared" ref="BVY9" si="984">-BVY8*$C9</f>
        <v>0</v>
      </c>
      <c r="BWA9" s="356">
        <f t="shared" ref="BWA9" si="985">-BWA8*$C9</f>
        <v>0</v>
      </c>
      <c r="BWC9" s="356">
        <f t="shared" ref="BWC9" si="986">-BWC8*$C9</f>
        <v>0</v>
      </c>
      <c r="BWE9" s="356">
        <f t="shared" ref="BWE9" si="987">-BWE8*$C9</f>
        <v>0</v>
      </c>
      <c r="BWG9" s="356">
        <f t="shared" ref="BWG9" si="988">-BWG8*$C9</f>
        <v>0</v>
      </c>
      <c r="BWI9" s="356">
        <f t="shared" ref="BWI9" si="989">-BWI8*$C9</f>
        <v>0</v>
      </c>
      <c r="BWK9" s="356">
        <f t="shared" ref="BWK9" si="990">-BWK8*$C9</f>
        <v>0</v>
      </c>
      <c r="BWM9" s="356">
        <f t="shared" ref="BWM9" si="991">-BWM8*$C9</f>
        <v>0</v>
      </c>
      <c r="BWO9" s="356">
        <f t="shared" ref="BWO9" si="992">-BWO8*$C9</f>
        <v>0</v>
      </c>
      <c r="BWQ9" s="356">
        <f t="shared" ref="BWQ9" si="993">-BWQ8*$C9</f>
        <v>0</v>
      </c>
      <c r="BWS9" s="356">
        <f t="shared" ref="BWS9" si="994">-BWS8*$C9</f>
        <v>0</v>
      </c>
      <c r="BWU9" s="356">
        <f t="shared" ref="BWU9" si="995">-BWU8*$C9</f>
        <v>0</v>
      </c>
      <c r="BWW9" s="356">
        <f t="shared" ref="BWW9" si="996">-BWW8*$C9</f>
        <v>0</v>
      </c>
      <c r="BWY9" s="356">
        <f t="shared" ref="BWY9" si="997">-BWY8*$C9</f>
        <v>0</v>
      </c>
      <c r="BXA9" s="356">
        <f t="shared" ref="BXA9" si="998">-BXA8*$C9</f>
        <v>0</v>
      </c>
      <c r="BXC9" s="356">
        <f t="shared" ref="BXC9" si="999">-BXC8*$C9</f>
        <v>0</v>
      </c>
      <c r="BXE9" s="356">
        <f t="shared" ref="BXE9" si="1000">-BXE8*$C9</f>
        <v>0</v>
      </c>
      <c r="BXG9" s="356">
        <f t="shared" ref="BXG9" si="1001">-BXG8*$C9</f>
        <v>0</v>
      </c>
      <c r="BXI9" s="356">
        <f t="shared" ref="BXI9" si="1002">-BXI8*$C9</f>
        <v>0</v>
      </c>
      <c r="BXK9" s="356">
        <f t="shared" ref="BXK9" si="1003">-BXK8*$C9</f>
        <v>0</v>
      </c>
      <c r="BXM9" s="356">
        <f t="shared" ref="BXM9" si="1004">-BXM8*$C9</f>
        <v>0</v>
      </c>
      <c r="BXO9" s="356">
        <f t="shared" ref="BXO9" si="1005">-BXO8*$C9</f>
        <v>0</v>
      </c>
      <c r="BXQ9" s="356">
        <f t="shared" ref="BXQ9" si="1006">-BXQ8*$C9</f>
        <v>0</v>
      </c>
      <c r="BXS9" s="356">
        <f t="shared" ref="BXS9" si="1007">-BXS8*$C9</f>
        <v>0</v>
      </c>
      <c r="BXU9" s="356">
        <f t="shared" ref="BXU9" si="1008">-BXU8*$C9</f>
        <v>0</v>
      </c>
      <c r="BXW9" s="356">
        <f t="shared" ref="BXW9" si="1009">-BXW8*$C9</f>
        <v>0</v>
      </c>
      <c r="BXY9" s="356">
        <f t="shared" ref="BXY9" si="1010">-BXY8*$C9</f>
        <v>0</v>
      </c>
      <c r="BYA9" s="356">
        <f t="shared" ref="BYA9" si="1011">-BYA8*$C9</f>
        <v>0</v>
      </c>
      <c r="BYC9" s="356">
        <f t="shared" ref="BYC9" si="1012">-BYC8*$C9</f>
        <v>0</v>
      </c>
      <c r="BYE9" s="356">
        <f t="shared" ref="BYE9" si="1013">-BYE8*$C9</f>
        <v>0</v>
      </c>
      <c r="BYG9" s="356">
        <f t="shared" ref="BYG9" si="1014">-BYG8*$C9</f>
        <v>0</v>
      </c>
      <c r="BYI9" s="356">
        <f t="shared" ref="BYI9" si="1015">-BYI8*$C9</f>
        <v>0</v>
      </c>
      <c r="BYK9" s="356">
        <f t="shared" ref="BYK9" si="1016">-BYK8*$C9</f>
        <v>0</v>
      </c>
      <c r="BYM9" s="356">
        <f t="shared" ref="BYM9" si="1017">-BYM8*$C9</f>
        <v>0</v>
      </c>
      <c r="BYO9" s="356">
        <f t="shared" ref="BYO9" si="1018">-BYO8*$C9</f>
        <v>0</v>
      </c>
      <c r="BYQ9" s="356">
        <f t="shared" ref="BYQ9" si="1019">-BYQ8*$C9</f>
        <v>0</v>
      </c>
      <c r="BYS9" s="356">
        <f t="shared" ref="BYS9" si="1020">-BYS8*$C9</f>
        <v>0</v>
      </c>
      <c r="BYU9" s="356">
        <f t="shared" ref="BYU9" si="1021">-BYU8*$C9</f>
        <v>0</v>
      </c>
      <c r="BYW9" s="356">
        <f t="shared" ref="BYW9" si="1022">-BYW8*$C9</f>
        <v>0</v>
      </c>
      <c r="BYY9" s="356">
        <f t="shared" ref="BYY9" si="1023">-BYY8*$C9</f>
        <v>0</v>
      </c>
      <c r="BZA9" s="356">
        <f t="shared" ref="BZA9" si="1024">-BZA8*$C9</f>
        <v>0</v>
      </c>
      <c r="BZC9" s="356">
        <f t="shared" ref="BZC9" si="1025">-BZC8*$C9</f>
        <v>0</v>
      </c>
      <c r="BZE9" s="356">
        <f t="shared" ref="BZE9" si="1026">-BZE8*$C9</f>
        <v>0</v>
      </c>
      <c r="BZG9" s="356">
        <f t="shared" ref="BZG9" si="1027">-BZG8*$C9</f>
        <v>0</v>
      </c>
      <c r="BZI9" s="356">
        <f t="shared" ref="BZI9" si="1028">-BZI8*$C9</f>
        <v>0</v>
      </c>
      <c r="BZK9" s="356">
        <f t="shared" ref="BZK9" si="1029">-BZK8*$C9</f>
        <v>0</v>
      </c>
      <c r="BZM9" s="356">
        <f t="shared" ref="BZM9" si="1030">-BZM8*$C9</f>
        <v>0</v>
      </c>
      <c r="BZO9" s="356">
        <f t="shared" ref="BZO9" si="1031">-BZO8*$C9</f>
        <v>0</v>
      </c>
      <c r="BZQ9" s="356">
        <f t="shared" ref="BZQ9" si="1032">-BZQ8*$C9</f>
        <v>0</v>
      </c>
      <c r="BZS9" s="356">
        <f t="shared" ref="BZS9" si="1033">-BZS8*$C9</f>
        <v>0</v>
      </c>
      <c r="BZU9" s="356">
        <f t="shared" ref="BZU9" si="1034">-BZU8*$C9</f>
        <v>0</v>
      </c>
      <c r="BZW9" s="356">
        <f t="shared" ref="BZW9" si="1035">-BZW8*$C9</f>
        <v>0</v>
      </c>
      <c r="BZY9" s="356">
        <f t="shared" ref="BZY9" si="1036">-BZY8*$C9</f>
        <v>0</v>
      </c>
      <c r="CAA9" s="356">
        <f t="shared" ref="CAA9" si="1037">-CAA8*$C9</f>
        <v>0</v>
      </c>
      <c r="CAC9" s="356">
        <f t="shared" ref="CAC9" si="1038">-CAC8*$C9</f>
        <v>0</v>
      </c>
      <c r="CAE9" s="356">
        <f t="shared" ref="CAE9" si="1039">-CAE8*$C9</f>
        <v>0</v>
      </c>
      <c r="CAG9" s="356">
        <f t="shared" ref="CAG9" si="1040">-CAG8*$C9</f>
        <v>0</v>
      </c>
      <c r="CAI9" s="356">
        <f t="shared" ref="CAI9" si="1041">-CAI8*$C9</f>
        <v>0</v>
      </c>
      <c r="CAK9" s="356">
        <f t="shared" ref="CAK9" si="1042">-CAK8*$C9</f>
        <v>0</v>
      </c>
      <c r="CAM9" s="356">
        <f t="shared" ref="CAM9" si="1043">-CAM8*$C9</f>
        <v>0</v>
      </c>
      <c r="CAO9" s="356">
        <f t="shared" ref="CAO9" si="1044">-CAO8*$C9</f>
        <v>0</v>
      </c>
      <c r="CAQ9" s="356">
        <f t="shared" ref="CAQ9" si="1045">-CAQ8*$C9</f>
        <v>0</v>
      </c>
      <c r="CAS9" s="356">
        <f t="shared" ref="CAS9" si="1046">-CAS8*$C9</f>
        <v>0</v>
      </c>
      <c r="CAU9" s="356">
        <f t="shared" ref="CAU9" si="1047">-CAU8*$C9</f>
        <v>0</v>
      </c>
      <c r="CAW9" s="356">
        <f t="shared" ref="CAW9" si="1048">-CAW8*$C9</f>
        <v>0</v>
      </c>
      <c r="CAY9" s="356">
        <f t="shared" ref="CAY9" si="1049">-CAY8*$C9</f>
        <v>0</v>
      </c>
      <c r="CBA9" s="356">
        <f t="shared" ref="CBA9" si="1050">-CBA8*$C9</f>
        <v>0</v>
      </c>
      <c r="CBC9" s="356">
        <f t="shared" ref="CBC9" si="1051">-CBC8*$C9</f>
        <v>0</v>
      </c>
      <c r="CBE9" s="356">
        <f t="shared" ref="CBE9" si="1052">-CBE8*$C9</f>
        <v>0</v>
      </c>
      <c r="CBG9" s="356">
        <f t="shared" ref="CBG9" si="1053">-CBG8*$C9</f>
        <v>0</v>
      </c>
      <c r="CBI9" s="356">
        <f t="shared" ref="CBI9" si="1054">-CBI8*$C9</f>
        <v>0</v>
      </c>
      <c r="CBK9" s="356">
        <f t="shared" ref="CBK9" si="1055">-CBK8*$C9</f>
        <v>0</v>
      </c>
      <c r="CBM9" s="356">
        <f t="shared" ref="CBM9" si="1056">-CBM8*$C9</f>
        <v>0</v>
      </c>
      <c r="CBO9" s="356">
        <f t="shared" ref="CBO9" si="1057">-CBO8*$C9</f>
        <v>0</v>
      </c>
      <c r="CBQ9" s="356">
        <f t="shared" ref="CBQ9" si="1058">-CBQ8*$C9</f>
        <v>0</v>
      </c>
      <c r="CBS9" s="356">
        <f t="shared" ref="CBS9" si="1059">-CBS8*$C9</f>
        <v>0</v>
      </c>
      <c r="CBU9" s="356">
        <f t="shared" ref="CBU9" si="1060">-CBU8*$C9</f>
        <v>0</v>
      </c>
      <c r="CBW9" s="356">
        <f t="shared" ref="CBW9" si="1061">-CBW8*$C9</f>
        <v>0</v>
      </c>
      <c r="CBY9" s="356">
        <f t="shared" ref="CBY9" si="1062">-CBY8*$C9</f>
        <v>0</v>
      </c>
      <c r="CCA9" s="356">
        <f t="shared" ref="CCA9" si="1063">-CCA8*$C9</f>
        <v>0</v>
      </c>
      <c r="CCC9" s="356">
        <f t="shared" ref="CCC9" si="1064">-CCC8*$C9</f>
        <v>0</v>
      </c>
      <c r="CCE9" s="356">
        <f t="shared" ref="CCE9" si="1065">-CCE8*$C9</f>
        <v>0</v>
      </c>
      <c r="CCG9" s="356">
        <f t="shared" ref="CCG9" si="1066">-CCG8*$C9</f>
        <v>0</v>
      </c>
      <c r="CCI9" s="356">
        <f t="shared" ref="CCI9" si="1067">-CCI8*$C9</f>
        <v>0</v>
      </c>
      <c r="CCK9" s="356">
        <f t="shared" ref="CCK9" si="1068">-CCK8*$C9</f>
        <v>0</v>
      </c>
      <c r="CCM9" s="356">
        <f t="shared" ref="CCM9" si="1069">-CCM8*$C9</f>
        <v>0</v>
      </c>
      <c r="CCO9" s="356">
        <f t="shared" ref="CCO9" si="1070">-CCO8*$C9</f>
        <v>0</v>
      </c>
      <c r="CCQ9" s="356">
        <f t="shared" ref="CCQ9" si="1071">-CCQ8*$C9</f>
        <v>0</v>
      </c>
      <c r="CCS9" s="356">
        <f t="shared" ref="CCS9" si="1072">-CCS8*$C9</f>
        <v>0</v>
      </c>
      <c r="CCU9" s="356">
        <f t="shared" ref="CCU9" si="1073">-CCU8*$C9</f>
        <v>0</v>
      </c>
      <c r="CCW9" s="356">
        <f t="shared" ref="CCW9" si="1074">-CCW8*$C9</f>
        <v>0</v>
      </c>
      <c r="CCY9" s="356">
        <f t="shared" ref="CCY9" si="1075">-CCY8*$C9</f>
        <v>0</v>
      </c>
      <c r="CDA9" s="356">
        <f t="shared" ref="CDA9" si="1076">-CDA8*$C9</f>
        <v>0</v>
      </c>
      <c r="CDC9" s="356">
        <f t="shared" ref="CDC9" si="1077">-CDC8*$C9</f>
        <v>0</v>
      </c>
      <c r="CDE9" s="356">
        <f t="shared" ref="CDE9" si="1078">-CDE8*$C9</f>
        <v>0</v>
      </c>
      <c r="CDG9" s="356">
        <f t="shared" ref="CDG9" si="1079">-CDG8*$C9</f>
        <v>0</v>
      </c>
      <c r="CDI9" s="356">
        <f t="shared" ref="CDI9" si="1080">-CDI8*$C9</f>
        <v>0</v>
      </c>
      <c r="CDK9" s="356">
        <f t="shared" ref="CDK9" si="1081">-CDK8*$C9</f>
        <v>0</v>
      </c>
      <c r="CDM9" s="356">
        <f t="shared" ref="CDM9" si="1082">-CDM8*$C9</f>
        <v>0</v>
      </c>
      <c r="CDO9" s="356">
        <f t="shared" ref="CDO9" si="1083">-CDO8*$C9</f>
        <v>0</v>
      </c>
      <c r="CDQ9" s="356">
        <f t="shared" ref="CDQ9" si="1084">-CDQ8*$C9</f>
        <v>0</v>
      </c>
      <c r="CDS9" s="356">
        <f t="shared" ref="CDS9" si="1085">-CDS8*$C9</f>
        <v>0</v>
      </c>
      <c r="CDU9" s="356">
        <f t="shared" ref="CDU9" si="1086">-CDU8*$C9</f>
        <v>0</v>
      </c>
      <c r="CDW9" s="356">
        <f t="shared" ref="CDW9" si="1087">-CDW8*$C9</f>
        <v>0</v>
      </c>
      <c r="CDY9" s="356">
        <f t="shared" ref="CDY9" si="1088">-CDY8*$C9</f>
        <v>0</v>
      </c>
      <c r="CEA9" s="356">
        <f t="shared" ref="CEA9" si="1089">-CEA8*$C9</f>
        <v>0</v>
      </c>
      <c r="CEC9" s="356">
        <f t="shared" ref="CEC9" si="1090">-CEC8*$C9</f>
        <v>0</v>
      </c>
      <c r="CEE9" s="356">
        <f t="shared" ref="CEE9" si="1091">-CEE8*$C9</f>
        <v>0</v>
      </c>
      <c r="CEG9" s="356">
        <f t="shared" ref="CEG9" si="1092">-CEG8*$C9</f>
        <v>0</v>
      </c>
      <c r="CEI9" s="356">
        <f t="shared" ref="CEI9" si="1093">-CEI8*$C9</f>
        <v>0</v>
      </c>
      <c r="CEK9" s="356">
        <f t="shared" ref="CEK9" si="1094">-CEK8*$C9</f>
        <v>0</v>
      </c>
      <c r="CEM9" s="356">
        <f t="shared" ref="CEM9" si="1095">-CEM8*$C9</f>
        <v>0</v>
      </c>
      <c r="CEO9" s="356">
        <f t="shared" ref="CEO9" si="1096">-CEO8*$C9</f>
        <v>0</v>
      </c>
      <c r="CEQ9" s="356">
        <f t="shared" ref="CEQ9" si="1097">-CEQ8*$C9</f>
        <v>0</v>
      </c>
      <c r="CES9" s="356">
        <f t="shared" ref="CES9" si="1098">-CES8*$C9</f>
        <v>0</v>
      </c>
      <c r="CEU9" s="356">
        <f t="shared" ref="CEU9" si="1099">-CEU8*$C9</f>
        <v>0</v>
      </c>
      <c r="CEW9" s="356">
        <f t="shared" ref="CEW9" si="1100">-CEW8*$C9</f>
        <v>0</v>
      </c>
      <c r="CEY9" s="356">
        <f t="shared" ref="CEY9" si="1101">-CEY8*$C9</f>
        <v>0</v>
      </c>
      <c r="CFA9" s="356">
        <f t="shared" ref="CFA9" si="1102">-CFA8*$C9</f>
        <v>0</v>
      </c>
      <c r="CFC9" s="356">
        <f t="shared" ref="CFC9" si="1103">-CFC8*$C9</f>
        <v>0</v>
      </c>
      <c r="CFE9" s="356">
        <f t="shared" ref="CFE9" si="1104">-CFE8*$C9</f>
        <v>0</v>
      </c>
      <c r="CFG9" s="356">
        <f t="shared" ref="CFG9" si="1105">-CFG8*$C9</f>
        <v>0</v>
      </c>
      <c r="CFI9" s="356">
        <f t="shared" ref="CFI9" si="1106">-CFI8*$C9</f>
        <v>0</v>
      </c>
      <c r="CFK9" s="356">
        <f t="shared" ref="CFK9" si="1107">-CFK8*$C9</f>
        <v>0</v>
      </c>
      <c r="CFM9" s="356">
        <f t="shared" ref="CFM9" si="1108">-CFM8*$C9</f>
        <v>0</v>
      </c>
      <c r="CFO9" s="356">
        <f t="shared" ref="CFO9" si="1109">-CFO8*$C9</f>
        <v>0</v>
      </c>
      <c r="CFQ9" s="356">
        <f t="shared" ref="CFQ9" si="1110">-CFQ8*$C9</f>
        <v>0</v>
      </c>
      <c r="CFS9" s="356">
        <f t="shared" ref="CFS9" si="1111">-CFS8*$C9</f>
        <v>0</v>
      </c>
      <c r="CFU9" s="356">
        <f t="shared" ref="CFU9" si="1112">-CFU8*$C9</f>
        <v>0</v>
      </c>
      <c r="CFW9" s="356">
        <f t="shared" ref="CFW9" si="1113">-CFW8*$C9</f>
        <v>0</v>
      </c>
      <c r="CFY9" s="356">
        <f t="shared" ref="CFY9" si="1114">-CFY8*$C9</f>
        <v>0</v>
      </c>
      <c r="CGA9" s="356">
        <f t="shared" ref="CGA9" si="1115">-CGA8*$C9</f>
        <v>0</v>
      </c>
      <c r="CGC9" s="356">
        <f t="shared" ref="CGC9" si="1116">-CGC8*$C9</f>
        <v>0</v>
      </c>
      <c r="CGE9" s="356">
        <f t="shared" ref="CGE9" si="1117">-CGE8*$C9</f>
        <v>0</v>
      </c>
      <c r="CGG9" s="356">
        <f t="shared" ref="CGG9" si="1118">-CGG8*$C9</f>
        <v>0</v>
      </c>
      <c r="CGI9" s="356">
        <f t="shared" ref="CGI9" si="1119">-CGI8*$C9</f>
        <v>0</v>
      </c>
      <c r="CGK9" s="356">
        <f t="shared" ref="CGK9" si="1120">-CGK8*$C9</f>
        <v>0</v>
      </c>
      <c r="CGM9" s="356">
        <f t="shared" ref="CGM9" si="1121">-CGM8*$C9</f>
        <v>0</v>
      </c>
      <c r="CGO9" s="356">
        <f t="shared" ref="CGO9" si="1122">-CGO8*$C9</f>
        <v>0</v>
      </c>
      <c r="CGQ9" s="356">
        <f t="shared" ref="CGQ9" si="1123">-CGQ8*$C9</f>
        <v>0</v>
      </c>
      <c r="CGS9" s="356">
        <f t="shared" ref="CGS9" si="1124">-CGS8*$C9</f>
        <v>0</v>
      </c>
      <c r="CGU9" s="356">
        <f t="shared" ref="CGU9" si="1125">-CGU8*$C9</f>
        <v>0</v>
      </c>
      <c r="CGW9" s="356">
        <f t="shared" ref="CGW9" si="1126">-CGW8*$C9</f>
        <v>0</v>
      </c>
      <c r="CGY9" s="356">
        <f t="shared" ref="CGY9" si="1127">-CGY8*$C9</f>
        <v>0</v>
      </c>
      <c r="CHA9" s="356">
        <f t="shared" ref="CHA9" si="1128">-CHA8*$C9</f>
        <v>0</v>
      </c>
      <c r="CHC9" s="356">
        <f t="shared" ref="CHC9" si="1129">-CHC8*$C9</f>
        <v>0</v>
      </c>
      <c r="CHE9" s="356">
        <f t="shared" ref="CHE9" si="1130">-CHE8*$C9</f>
        <v>0</v>
      </c>
      <c r="CHG9" s="356">
        <f t="shared" ref="CHG9" si="1131">-CHG8*$C9</f>
        <v>0</v>
      </c>
      <c r="CHI9" s="356">
        <f t="shared" ref="CHI9" si="1132">-CHI8*$C9</f>
        <v>0</v>
      </c>
      <c r="CHK9" s="356">
        <f t="shared" ref="CHK9" si="1133">-CHK8*$C9</f>
        <v>0</v>
      </c>
      <c r="CHM9" s="356">
        <f t="shared" ref="CHM9" si="1134">-CHM8*$C9</f>
        <v>0</v>
      </c>
      <c r="CHO9" s="356">
        <f t="shared" ref="CHO9" si="1135">-CHO8*$C9</f>
        <v>0</v>
      </c>
      <c r="CHQ9" s="356">
        <f t="shared" ref="CHQ9" si="1136">-CHQ8*$C9</f>
        <v>0</v>
      </c>
      <c r="CHS9" s="356">
        <f t="shared" ref="CHS9" si="1137">-CHS8*$C9</f>
        <v>0</v>
      </c>
      <c r="CHU9" s="356">
        <f t="shared" ref="CHU9" si="1138">-CHU8*$C9</f>
        <v>0</v>
      </c>
      <c r="CHW9" s="356">
        <f t="shared" ref="CHW9" si="1139">-CHW8*$C9</f>
        <v>0</v>
      </c>
      <c r="CHY9" s="356">
        <f t="shared" ref="CHY9" si="1140">-CHY8*$C9</f>
        <v>0</v>
      </c>
      <c r="CIA9" s="356">
        <f t="shared" ref="CIA9" si="1141">-CIA8*$C9</f>
        <v>0</v>
      </c>
      <c r="CIC9" s="356">
        <f t="shared" ref="CIC9" si="1142">-CIC8*$C9</f>
        <v>0</v>
      </c>
      <c r="CIE9" s="356">
        <f t="shared" ref="CIE9" si="1143">-CIE8*$C9</f>
        <v>0</v>
      </c>
      <c r="CIG9" s="356">
        <f t="shared" ref="CIG9" si="1144">-CIG8*$C9</f>
        <v>0</v>
      </c>
      <c r="CII9" s="356">
        <f t="shared" ref="CII9" si="1145">-CII8*$C9</f>
        <v>0</v>
      </c>
      <c r="CIK9" s="356">
        <f t="shared" ref="CIK9" si="1146">-CIK8*$C9</f>
        <v>0</v>
      </c>
      <c r="CIM9" s="356">
        <f t="shared" ref="CIM9" si="1147">-CIM8*$C9</f>
        <v>0</v>
      </c>
      <c r="CIO9" s="356">
        <f t="shared" ref="CIO9" si="1148">-CIO8*$C9</f>
        <v>0</v>
      </c>
      <c r="CIQ9" s="356">
        <f t="shared" ref="CIQ9" si="1149">-CIQ8*$C9</f>
        <v>0</v>
      </c>
      <c r="CIS9" s="356">
        <f t="shared" ref="CIS9" si="1150">-CIS8*$C9</f>
        <v>0</v>
      </c>
      <c r="CIU9" s="356">
        <f t="shared" ref="CIU9" si="1151">-CIU8*$C9</f>
        <v>0</v>
      </c>
      <c r="CIW9" s="356">
        <f t="shared" ref="CIW9" si="1152">-CIW8*$C9</f>
        <v>0</v>
      </c>
      <c r="CIY9" s="356">
        <f t="shared" ref="CIY9" si="1153">-CIY8*$C9</f>
        <v>0</v>
      </c>
      <c r="CJA9" s="356">
        <f t="shared" ref="CJA9" si="1154">-CJA8*$C9</f>
        <v>0</v>
      </c>
      <c r="CJC9" s="356">
        <f t="shared" ref="CJC9" si="1155">-CJC8*$C9</f>
        <v>0</v>
      </c>
      <c r="CJE9" s="356">
        <f t="shared" ref="CJE9" si="1156">-CJE8*$C9</f>
        <v>0</v>
      </c>
      <c r="CJG9" s="356">
        <f t="shared" ref="CJG9" si="1157">-CJG8*$C9</f>
        <v>0</v>
      </c>
      <c r="CJI9" s="356">
        <f t="shared" ref="CJI9" si="1158">-CJI8*$C9</f>
        <v>0</v>
      </c>
      <c r="CJK9" s="356">
        <f t="shared" ref="CJK9" si="1159">-CJK8*$C9</f>
        <v>0</v>
      </c>
      <c r="CJM9" s="356">
        <f t="shared" ref="CJM9" si="1160">-CJM8*$C9</f>
        <v>0</v>
      </c>
      <c r="CJO9" s="356">
        <f t="shared" ref="CJO9" si="1161">-CJO8*$C9</f>
        <v>0</v>
      </c>
      <c r="CJQ9" s="356">
        <f t="shared" ref="CJQ9" si="1162">-CJQ8*$C9</f>
        <v>0</v>
      </c>
      <c r="CJS9" s="356">
        <f t="shared" ref="CJS9" si="1163">-CJS8*$C9</f>
        <v>0</v>
      </c>
      <c r="CJU9" s="356">
        <f t="shared" ref="CJU9" si="1164">-CJU8*$C9</f>
        <v>0</v>
      </c>
      <c r="CJW9" s="356">
        <f t="shared" ref="CJW9" si="1165">-CJW8*$C9</f>
        <v>0</v>
      </c>
      <c r="CJY9" s="356">
        <f t="shared" ref="CJY9" si="1166">-CJY8*$C9</f>
        <v>0</v>
      </c>
      <c r="CKA9" s="356">
        <f t="shared" ref="CKA9" si="1167">-CKA8*$C9</f>
        <v>0</v>
      </c>
      <c r="CKC9" s="356">
        <f t="shared" ref="CKC9" si="1168">-CKC8*$C9</f>
        <v>0</v>
      </c>
      <c r="CKE9" s="356">
        <f t="shared" ref="CKE9" si="1169">-CKE8*$C9</f>
        <v>0</v>
      </c>
      <c r="CKG9" s="356">
        <f t="shared" ref="CKG9" si="1170">-CKG8*$C9</f>
        <v>0</v>
      </c>
      <c r="CKI9" s="356">
        <f t="shared" ref="CKI9" si="1171">-CKI8*$C9</f>
        <v>0</v>
      </c>
      <c r="CKK9" s="356">
        <f t="shared" ref="CKK9" si="1172">-CKK8*$C9</f>
        <v>0</v>
      </c>
      <c r="CKM9" s="356">
        <f t="shared" ref="CKM9" si="1173">-CKM8*$C9</f>
        <v>0</v>
      </c>
      <c r="CKO9" s="356">
        <f t="shared" ref="CKO9" si="1174">-CKO8*$C9</f>
        <v>0</v>
      </c>
      <c r="CKQ9" s="356">
        <f t="shared" ref="CKQ9" si="1175">-CKQ8*$C9</f>
        <v>0</v>
      </c>
      <c r="CKS9" s="356">
        <f t="shared" ref="CKS9" si="1176">-CKS8*$C9</f>
        <v>0</v>
      </c>
      <c r="CKU9" s="356">
        <f t="shared" ref="CKU9" si="1177">-CKU8*$C9</f>
        <v>0</v>
      </c>
      <c r="CKW9" s="356">
        <f t="shared" ref="CKW9" si="1178">-CKW8*$C9</f>
        <v>0</v>
      </c>
      <c r="CKY9" s="356">
        <f t="shared" ref="CKY9" si="1179">-CKY8*$C9</f>
        <v>0</v>
      </c>
      <c r="CLA9" s="356">
        <f t="shared" ref="CLA9" si="1180">-CLA8*$C9</f>
        <v>0</v>
      </c>
      <c r="CLC9" s="356">
        <f t="shared" ref="CLC9" si="1181">-CLC8*$C9</f>
        <v>0</v>
      </c>
      <c r="CLE9" s="356">
        <f t="shared" ref="CLE9" si="1182">-CLE8*$C9</f>
        <v>0</v>
      </c>
      <c r="CLG9" s="356">
        <f t="shared" ref="CLG9" si="1183">-CLG8*$C9</f>
        <v>0</v>
      </c>
      <c r="CLI9" s="356">
        <f t="shared" ref="CLI9" si="1184">-CLI8*$C9</f>
        <v>0</v>
      </c>
      <c r="CLK9" s="356">
        <f t="shared" ref="CLK9" si="1185">-CLK8*$C9</f>
        <v>0</v>
      </c>
      <c r="CLM9" s="356">
        <f t="shared" ref="CLM9" si="1186">-CLM8*$C9</f>
        <v>0</v>
      </c>
      <c r="CLO9" s="356">
        <f t="shared" ref="CLO9" si="1187">-CLO8*$C9</f>
        <v>0</v>
      </c>
      <c r="CLQ9" s="356">
        <f t="shared" ref="CLQ9" si="1188">-CLQ8*$C9</f>
        <v>0</v>
      </c>
      <c r="CLS9" s="356">
        <f t="shared" ref="CLS9" si="1189">-CLS8*$C9</f>
        <v>0</v>
      </c>
      <c r="CLU9" s="356">
        <f t="shared" ref="CLU9" si="1190">-CLU8*$C9</f>
        <v>0</v>
      </c>
      <c r="CLW9" s="356">
        <f t="shared" ref="CLW9" si="1191">-CLW8*$C9</f>
        <v>0</v>
      </c>
      <c r="CLY9" s="356">
        <f t="shared" ref="CLY9" si="1192">-CLY8*$C9</f>
        <v>0</v>
      </c>
      <c r="CMA9" s="356">
        <f t="shared" ref="CMA9" si="1193">-CMA8*$C9</f>
        <v>0</v>
      </c>
      <c r="CMC9" s="356">
        <f t="shared" ref="CMC9" si="1194">-CMC8*$C9</f>
        <v>0</v>
      </c>
      <c r="CME9" s="356">
        <f t="shared" ref="CME9" si="1195">-CME8*$C9</f>
        <v>0</v>
      </c>
      <c r="CMG9" s="356">
        <f t="shared" ref="CMG9" si="1196">-CMG8*$C9</f>
        <v>0</v>
      </c>
      <c r="CMI9" s="356">
        <f t="shared" ref="CMI9" si="1197">-CMI8*$C9</f>
        <v>0</v>
      </c>
      <c r="CMK9" s="356">
        <f t="shared" ref="CMK9" si="1198">-CMK8*$C9</f>
        <v>0</v>
      </c>
      <c r="CMM9" s="356">
        <f t="shared" ref="CMM9" si="1199">-CMM8*$C9</f>
        <v>0</v>
      </c>
      <c r="CMO9" s="356">
        <f t="shared" ref="CMO9" si="1200">-CMO8*$C9</f>
        <v>0</v>
      </c>
      <c r="CMQ9" s="356">
        <f t="shared" ref="CMQ9" si="1201">-CMQ8*$C9</f>
        <v>0</v>
      </c>
      <c r="CMS9" s="356">
        <f t="shared" ref="CMS9" si="1202">-CMS8*$C9</f>
        <v>0</v>
      </c>
      <c r="CMU9" s="356">
        <f t="shared" ref="CMU9" si="1203">-CMU8*$C9</f>
        <v>0</v>
      </c>
      <c r="CMW9" s="356">
        <f t="shared" ref="CMW9" si="1204">-CMW8*$C9</f>
        <v>0</v>
      </c>
      <c r="CMY9" s="356">
        <f t="shared" ref="CMY9" si="1205">-CMY8*$C9</f>
        <v>0</v>
      </c>
      <c r="CNA9" s="356">
        <f t="shared" ref="CNA9" si="1206">-CNA8*$C9</f>
        <v>0</v>
      </c>
      <c r="CNC9" s="356">
        <f t="shared" ref="CNC9" si="1207">-CNC8*$C9</f>
        <v>0</v>
      </c>
      <c r="CNE9" s="356">
        <f t="shared" ref="CNE9" si="1208">-CNE8*$C9</f>
        <v>0</v>
      </c>
      <c r="CNG9" s="356">
        <f t="shared" ref="CNG9" si="1209">-CNG8*$C9</f>
        <v>0</v>
      </c>
      <c r="CNI9" s="356">
        <f t="shared" ref="CNI9" si="1210">-CNI8*$C9</f>
        <v>0</v>
      </c>
      <c r="CNK9" s="356">
        <f t="shared" ref="CNK9" si="1211">-CNK8*$C9</f>
        <v>0</v>
      </c>
      <c r="CNM9" s="356">
        <f t="shared" ref="CNM9" si="1212">-CNM8*$C9</f>
        <v>0</v>
      </c>
      <c r="CNO9" s="356">
        <f t="shared" ref="CNO9" si="1213">-CNO8*$C9</f>
        <v>0</v>
      </c>
      <c r="CNQ9" s="356">
        <f t="shared" ref="CNQ9" si="1214">-CNQ8*$C9</f>
        <v>0</v>
      </c>
      <c r="CNS9" s="356">
        <f t="shared" ref="CNS9" si="1215">-CNS8*$C9</f>
        <v>0</v>
      </c>
      <c r="CNU9" s="356">
        <f t="shared" ref="CNU9" si="1216">-CNU8*$C9</f>
        <v>0</v>
      </c>
      <c r="CNW9" s="356">
        <f t="shared" ref="CNW9" si="1217">-CNW8*$C9</f>
        <v>0</v>
      </c>
      <c r="CNY9" s="356">
        <f t="shared" ref="CNY9" si="1218">-CNY8*$C9</f>
        <v>0</v>
      </c>
      <c r="COA9" s="356">
        <f t="shared" ref="COA9" si="1219">-COA8*$C9</f>
        <v>0</v>
      </c>
      <c r="COC9" s="356">
        <f t="shared" ref="COC9" si="1220">-COC8*$C9</f>
        <v>0</v>
      </c>
      <c r="COE9" s="356">
        <f t="shared" ref="COE9" si="1221">-COE8*$C9</f>
        <v>0</v>
      </c>
      <c r="COG9" s="356">
        <f t="shared" ref="COG9" si="1222">-COG8*$C9</f>
        <v>0</v>
      </c>
      <c r="COI9" s="356">
        <f t="shared" ref="COI9" si="1223">-COI8*$C9</f>
        <v>0</v>
      </c>
      <c r="COK9" s="356">
        <f t="shared" ref="COK9" si="1224">-COK8*$C9</f>
        <v>0</v>
      </c>
      <c r="COM9" s="356">
        <f t="shared" ref="COM9" si="1225">-COM8*$C9</f>
        <v>0</v>
      </c>
      <c r="COO9" s="356">
        <f t="shared" ref="COO9" si="1226">-COO8*$C9</f>
        <v>0</v>
      </c>
      <c r="COQ9" s="356">
        <f t="shared" ref="COQ9" si="1227">-COQ8*$C9</f>
        <v>0</v>
      </c>
      <c r="COS9" s="356">
        <f t="shared" ref="COS9" si="1228">-COS8*$C9</f>
        <v>0</v>
      </c>
      <c r="COU9" s="356">
        <f t="shared" ref="COU9" si="1229">-COU8*$C9</f>
        <v>0</v>
      </c>
      <c r="COW9" s="356">
        <f t="shared" ref="COW9" si="1230">-COW8*$C9</f>
        <v>0</v>
      </c>
      <c r="COY9" s="356">
        <f t="shared" ref="COY9" si="1231">-COY8*$C9</f>
        <v>0</v>
      </c>
      <c r="CPA9" s="356">
        <f t="shared" ref="CPA9" si="1232">-CPA8*$C9</f>
        <v>0</v>
      </c>
      <c r="CPC9" s="356">
        <f t="shared" ref="CPC9" si="1233">-CPC8*$C9</f>
        <v>0</v>
      </c>
      <c r="CPE9" s="356">
        <f t="shared" ref="CPE9" si="1234">-CPE8*$C9</f>
        <v>0</v>
      </c>
      <c r="CPG9" s="356">
        <f t="shared" ref="CPG9" si="1235">-CPG8*$C9</f>
        <v>0</v>
      </c>
      <c r="CPI9" s="356">
        <f t="shared" ref="CPI9" si="1236">-CPI8*$C9</f>
        <v>0</v>
      </c>
      <c r="CPK9" s="356">
        <f t="shared" ref="CPK9" si="1237">-CPK8*$C9</f>
        <v>0</v>
      </c>
      <c r="CPM9" s="356">
        <f t="shared" ref="CPM9" si="1238">-CPM8*$C9</f>
        <v>0</v>
      </c>
      <c r="CPO9" s="356">
        <f t="shared" ref="CPO9" si="1239">-CPO8*$C9</f>
        <v>0</v>
      </c>
      <c r="CPQ9" s="356">
        <f t="shared" ref="CPQ9" si="1240">-CPQ8*$C9</f>
        <v>0</v>
      </c>
      <c r="CPS9" s="356">
        <f t="shared" ref="CPS9" si="1241">-CPS8*$C9</f>
        <v>0</v>
      </c>
      <c r="CPU9" s="356">
        <f t="shared" ref="CPU9" si="1242">-CPU8*$C9</f>
        <v>0</v>
      </c>
      <c r="CPW9" s="356">
        <f t="shared" ref="CPW9" si="1243">-CPW8*$C9</f>
        <v>0</v>
      </c>
      <c r="CPY9" s="356">
        <f t="shared" ref="CPY9" si="1244">-CPY8*$C9</f>
        <v>0</v>
      </c>
      <c r="CQA9" s="356">
        <f t="shared" ref="CQA9" si="1245">-CQA8*$C9</f>
        <v>0</v>
      </c>
      <c r="CQC9" s="356">
        <f t="shared" ref="CQC9" si="1246">-CQC8*$C9</f>
        <v>0</v>
      </c>
      <c r="CQE9" s="356">
        <f t="shared" ref="CQE9" si="1247">-CQE8*$C9</f>
        <v>0</v>
      </c>
      <c r="CQG9" s="356">
        <f t="shared" ref="CQG9" si="1248">-CQG8*$C9</f>
        <v>0</v>
      </c>
      <c r="CQI9" s="356">
        <f t="shared" ref="CQI9" si="1249">-CQI8*$C9</f>
        <v>0</v>
      </c>
      <c r="CQK9" s="356">
        <f t="shared" ref="CQK9" si="1250">-CQK8*$C9</f>
        <v>0</v>
      </c>
      <c r="CQM9" s="356">
        <f t="shared" ref="CQM9" si="1251">-CQM8*$C9</f>
        <v>0</v>
      </c>
      <c r="CQO9" s="356">
        <f t="shared" ref="CQO9" si="1252">-CQO8*$C9</f>
        <v>0</v>
      </c>
      <c r="CQQ9" s="356">
        <f t="shared" ref="CQQ9" si="1253">-CQQ8*$C9</f>
        <v>0</v>
      </c>
      <c r="CQS9" s="356">
        <f t="shared" ref="CQS9" si="1254">-CQS8*$C9</f>
        <v>0</v>
      </c>
      <c r="CQU9" s="356">
        <f t="shared" ref="CQU9" si="1255">-CQU8*$C9</f>
        <v>0</v>
      </c>
      <c r="CQW9" s="356">
        <f t="shared" ref="CQW9" si="1256">-CQW8*$C9</f>
        <v>0</v>
      </c>
      <c r="CQY9" s="356">
        <f t="shared" ref="CQY9" si="1257">-CQY8*$C9</f>
        <v>0</v>
      </c>
      <c r="CRA9" s="356">
        <f t="shared" ref="CRA9" si="1258">-CRA8*$C9</f>
        <v>0</v>
      </c>
      <c r="CRC9" s="356">
        <f t="shared" ref="CRC9" si="1259">-CRC8*$C9</f>
        <v>0</v>
      </c>
      <c r="CRE9" s="356">
        <f t="shared" ref="CRE9" si="1260">-CRE8*$C9</f>
        <v>0</v>
      </c>
      <c r="CRG9" s="356">
        <f t="shared" ref="CRG9" si="1261">-CRG8*$C9</f>
        <v>0</v>
      </c>
      <c r="CRI9" s="356">
        <f t="shared" ref="CRI9" si="1262">-CRI8*$C9</f>
        <v>0</v>
      </c>
      <c r="CRK9" s="356">
        <f t="shared" ref="CRK9" si="1263">-CRK8*$C9</f>
        <v>0</v>
      </c>
      <c r="CRM9" s="356">
        <f t="shared" ref="CRM9" si="1264">-CRM8*$C9</f>
        <v>0</v>
      </c>
      <c r="CRO9" s="356">
        <f t="shared" ref="CRO9" si="1265">-CRO8*$C9</f>
        <v>0</v>
      </c>
      <c r="CRQ9" s="356">
        <f t="shared" ref="CRQ9" si="1266">-CRQ8*$C9</f>
        <v>0</v>
      </c>
      <c r="CRS9" s="356">
        <f t="shared" ref="CRS9" si="1267">-CRS8*$C9</f>
        <v>0</v>
      </c>
      <c r="CRU9" s="356">
        <f t="shared" ref="CRU9" si="1268">-CRU8*$C9</f>
        <v>0</v>
      </c>
      <c r="CRW9" s="356">
        <f t="shared" ref="CRW9" si="1269">-CRW8*$C9</f>
        <v>0</v>
      </c>
      <c r="CRY9" s="356">
        <f t="shared" ref="CRY9" si="1270">-CRY8*$C9</f>
        <v>0</v>
      </c>
      <c r="CSA9" s="356">
        <f t="shared" ref="CSA9" si="1271">-CSA8*$C9</f>
        <v>0</v>
      </c>
      <c r="CSC9" s="356">
        <f t="shared" ref="CSC9" si="1272">-CSC8*$C9</f>
        <v>0</v>
      </c>
      <c r="CSE9" s="356">
        <f t="shared" ref="CSE9" si="1273">-CSE8*$C9</f>
        <v>0</v>
      </c>
      <c r="CSG9" s="356">
        <f t="shared" ref="CSG9" si="1274">-CSG8*$C9</f>
        <v>0</v>
      </c>
      <c r="CSI9" s="356">
        <f t="shared" ref="CSI9" si="1275">-CSI8*$C9</f>
        <v>0</v>
      </c>
      <c r="CSK9" s="356">
        <f t="shared" ref="CSK9" si="1276">-CSK8*$C9</f>
        <v>0</v>
      </c>
      <c r="CSM9" s="356">
        <f t="shared" ref="CSM9" si="1277">-CSM8*$C9</f>
        <v>0</v>
      </c>
      <c r="CSO9" s="356">
        <f t="shared" ref="CSO9" si="1278">-CSO8*$C9</f>
        <v>0</v>
      </c>
      <c r="CSQ9" s="356">
        <f t="shared" ref="CSQ9" si="1279">-CSQ8*$C9</f>
        <v>0</v>
      </c>
      <c r="CSS9" s="356">
        <f t="shared" ref="CSS9" si="1280">-CSS8*$C9</f>
        <v>0</v>
      </c>
      <c r="CSU9" s="356">
        <f t="shared" ref="CSU9" si="1281">-CSU8*$C9</f>
        <v>0</v>
      </c>
      <c r="CSW9" s="356">
        <f t="shared" ref="CSW9" si="1282">-CSW8*$C9</f>
        <v>0</v>
      </c>
      <c r="CSY9" s="356">
        <f t="shared" ref="CSY9" si="1283">-CSY8*$C9</f>
        <v>0</v>
      </c>
      <c r="CTA9" s="356">
        <f t="shared" ref="CTA9" si="1284">-CTA8*$C9</f>
        <v>0</v>
      </c>
      <c r="CTC9" s="356">
        <f t="shared" ref="CTC9" si="1285">-CTC8*$C9</f>
        <v>0</v>
      </c>
      <c r="CTE9" s="356">
        <f t="shared" ref="CTE9" si="1286">-CTE8*$C9</f>
        <v>0</v>
      </c>
      <c r="CTG9" s="356">
        <f t="shared" ref="CTG9" si="1287">-CTG8*$C9</f>
        <v>0</v>
      </c>
      <c r="CTI9" s="356">
        <f t="shared" ref="CTI9" si="1288">-CTI8*$C9</f>
        <v>0</v>
      </c>
      <c r="CTK9" s="356">
        <f t="shared" ref="CTK9" si="1289">-CTK8*$C9</f>
        <v>0</v>
      </c>
      <c r="CTM9" s="356">
        <f t="shared" ref="CTM9" si="1290">-CTM8*$C9</f>
        <v>0</v>
      </c>
      <c r="CTO9" s="356">
        <f t="shared" ref="CTO9" si="1291">-CTO8*$C9</f>
        <v>0</v>
      </c>
      <c r="CTQ9" s="356">
        <f t="shared" ref="CTQ9" si="1292">-CTQ8*$C9</f>
        <v>0</v>
      </c>
      <c r="CTS9" s="356">
        <f t="shared" ref="CTS9" si="1293">-CTS8*$C9</f>
        <v>0</v>
      </c>
      <c r="CTU9" s="356">
        <f t="shared" ref="CTU9" si="1294">-CTU8*$C9</f>
        <v>0</v>
      </c>
      <c r="CTW9" s="356">
        <f t="shared" ref="CTW9" si="1295">-CTW8*$C9</f>
        <v>0</v>
      </c>
      <c r="CTY9" s="356">
        <f t="shared" ref="CTY9" si="1296">-CTY8*$C9</f>
        <v>0</v>
      </c>
      <c r="CUA9" s="356">
        <f t="shared" ref="CUA9" si="1297">-CUA8*$C9</f>
        <v>0</v>
      </c>
      <c r="CUC9" s="356">
        <f t="shared" ref="CUC9" si="1298">-CUC8*$C9</f>
        <v>0</v>
      </c>
      <c r="CUE9" s="356">
        <f t="shared" ref="CUE9" si="1299">-CUE8*$C9</f>
        <v>0</v>
      </c>
      <c r="CUG9" s="356">
        <f t="shared" ref="CUG9" si="1300">-CUG8*$C9</f>
        <v>0</v>
      </c>
      <c r="CUI9" s="356">
        <f t="shared" ref="CUI9" si="1301">-CUI8*$C9</f>
        <v>0</v>
      </c>
      <c r="CUK9" s="356">
        <f t="shared" ref="CUK9" si="1302">-CUK8*$C9</f>
        <v>0</v>
      </c>
      <c r="CUM9" s="356">
        <f t="shared" ref="CUM9" si="1303">-CUM8*$C9</f>
        <v>0</v>
      </c>
      <c r="CUO9" s="356">
        <f t="shared" ref="CUO9" si="1304">-CUO8*$C9</f>
        <v>0</v>
      </c>
      <c r="CUQ9" s="356">
        <f t="shared" ref="CUQ9" si="1305">-CUQ8*$C9</f>
        <v>0</v>
      </c>
      <c r="CUS9" s="356">
        <f t="shared" ref="CUS9" si="1306">-CUS8*$C9</f>
        <v>0</v>
      </c>
      <c r="CUU9" s="356">
        <f t="shared" ref="CUU9" si="1307">-CUU8*$C9</f>
        <v>0</v>
      </c>
      <c r="CUW9" s="356">
        <f t="shared" ref="CUW9" si="1308">-CUW8*$C9</f>
        <v>0</v>
      </c>
      <c r="CUY9" s="356">
        <f t="shared" ref="CUY9" si="1309">-CUY8*$C9</f>
        <v>0</v>
      </c>
      <c r="CVA9" s="356">
        <f t="shared" ref="CVA9" si="1310">-CVA8*$C9</f>
        <v>0</v>
      </c>
      <c r="CVC9" s="356">
        <f t="shared" ref="CVC9" si="1311">-CVC8*$C9</f>
        <v>0</v>
      </c>
      <c r="CVE9" s="356">
        <f t="shared" ref="CVE9" si="1312">-CVE8*$C9</f>
        <v>0</v>
      </c>
      <c r="CVG9" s="356">
        <f t="shared" ref="CVG9" si="1313">-CVG8*$C9</f>
        <v>0</v>
      </c>
      <c r="CVI9" s="356">
        <f t="shared" ref="CVI9" si="1314">-CVI8*$C9</f>
        <v>0</v>
      </c>
      <c r="CVK9" s="356">
        <f t="shared" ref="CVK9" si="1315">-CVK8*$C9</f>
        <v>0</v>
      </c>
      <c r="CVM9" s="356">
        <f t="shared" ref="CVM9" si="1316">-CVM8*$C9</f>
        <v>0</v>
      </c>
      <c r="CVO9" s="356">
        <f t="shared" ref="CVO9" si="1317">-CVO8*$C9</f>
        <v>0</v>
      </c>
      <c r="CVQ9" s="356">
        <f t="shared" ref="CVQ9" si="1318">-CVQ8*$C9</f>
        <v>0</v>
      </c>
      <c r="CVS9" s="356">
        <f t="shared" ref="CVS9" si="1319">-CVS8*$C9</f>
        <v>0</v>
      </c>
      <c r="CVU9" s="356">
        <f t="shared" ref="CVU9" si="1320">-CVU8*$C9</f>
        <v>0</v>
      </c>
      <c r="CVW9" s="356">
        <f t="shared" ref="CVW9" si="1321">-CVW8*$C9</f>
        <v>0</v>
      </c>
      <c r="CVY9" s="356">
        <f t="shared" ref="CVY9" si="1322">-CVY8*$C9</f>
        <v>0</v>
      </c>
      <c r="CWA9" s="356">
        <f t="shared" ref="CWA9" si="1323">-CWA8*$C9</f>
        <v>0</v>
      </c>
      <c r="CWC9" s="356">
        <f t="shared" ref="CWC9" si="1324">-CWC8*$C9</f>
        <v>0</v>
      </c>
      <c r="CWE9" s="356">
        <f t="shared" ref="CWE9" si="1325">-CWE8*$C9</f>
        <v>0</v>
      </c>
      <c r="CWG9" s="356">
        <f t="shared" ref="CWG9" si="1326">-CWG8*$C9</f>
        <v>0</v>
      </c>
      <c r="CWI9" s="356">
        <f t="shared" ref="CWI9" si="1327">-CWI8*$C9</f>
        <v>0</v>
      </c>
      <c r="CWK9" s="356">
        <f t="shared" ref="CWK9" si="1328">-CWK8*$C9</f>
        <v>0</v>
      </c>
      <c r="CWM9" s="356">
        <f t="shared" ref="CWM9" si="1329">-CWM8*$C9</f>
        <v>0</v>
      </c>
      <c r="CWO9" s="356">
        <f t="shared" ref="CWO9" si="1330">-CWO8*$C9</f>
        <v>0</v>
      </c>
      <c r="CWQ9" s="356">
        <f t="shared" ref="CWQ9" si="1331">-CWQ8*$C9</f>
        <v>0</v>
      </c>
      <c r="CWS9" s="356">
        <f t="shared" ref="CWS9" si="1332">-CWS8*$C9</f>
        <v>0</v>
      </c>
      <c r="CWU9" s="356">
        <f t="shared" ref="CWU9" si="1333">-CWU8*$C9</f>
        <v>0</v>
      </c>
      <c r="CWW9" s="356">
        <f t="shared" ref="CWW9" si="1334">-CWW8*$C9</f>
        <v>0</v>
      </c>
      <c r="CWY9" s="356">
        <f t="shared" ref="CWY9" si="1335">-CWY8*$C9</f>
        <v>0</v>
      </c>
      <c r="CXA9" s="356">
        <f t="shared" ref="CXA9" si="1336">-CXA8*$C9</f>
        <v>0</v>
      </c>
      <c r="CXC9" s="356">
        <f t="shared" ref="CXC9" si="1337">-CXC8*$C9</f>
        <v>0</v>
      </c>
      <c r="CXE9" s="356">
        <f t="shared" ref="CXE9" si="1338">-CXE8*$C9</f>
        <v>0</v>
      </c>
      <c r="CXG9" s="356">
        <f t="shared" ref="CXG9" si="1339">-CXG8*$C9</f>
        <v>0</v>
      </c>
      <c r="CXI9" s="356">
        <f t="shared" ref="CXI9" si="1340">-CXI8*$C9</f>
        <v>0</v>
      </c>
      <c r="CXK9" s="356">
        <f t="shared" ref="CXK9" si="1341">-CXK8*$C9</f>
        <v>0</v>
      </c>
      <c r="CXM9" s="356">
        <f t="shared" ref="CXM9" si="1342">-CXM8*$C9</f>
        <v>0</v>
      </c>
      <c r="CXO9" s="356">
        <f t="shared" ref="CXO9" si="1343">-CXO8*$C9</f>
        <v>0</v>
      </c>
      <c r="CXQ9" s="356">
        <f t="shared" ref="CXQ9" si="1344">-CXQ8*$C9</f>
        <v>0</v>
      </c>
      <c r="CXS9" s="356">
        <f t="shared" ref="CXS9" si="1345">-CXS8*$C9</f>
        <v>0</v>
      </c>
      <c r="CXU9" s="356">
        <f t="shared" ref="CXU9" si="1346">-CXU8*$C9</f>
        <v>0</v>
      </c>
      <c r="CXW9" s="356">
        <f t="shared" ref="CXW9" si="1347">-CXW8*$C9</f>
        <v>0</v>
      </c>
      <c r="CXY9" s="356">
        <f t="shared" ref="CXY9" si="1348">-CXY8*$C9</f>
        <v>0</v>
      </c>
      <c r="CYA9" s="356">
        <f t="shared" ref="CYA9" si="1349">-CYA8*$C9</f>
        <v>0</v>
      </c>
      <c r="CYC9" s="356">
        <f t="shared" ref="CYC9" si="1350">-CYC8*$C9</f>
        <v>0</v>
      </c>
      <c r="CYE9" s="356">
        <f t="shared" ref="CYE9" si="1351">-CYE8*$C9</f>
        <v>0</v>
      </c>
      <c r="CYG9" s="356">
        <f t="shared" ref="CYG9" si="1352">-CYG8*$C9</f>
        <v>0</v>
      </c>
      <c r="CYI9" s="356">
        <f t="shared" ref="CYI9" si="1353">-CYI8*$C9</f>
        <v>0</v>
      </c>
      <c r="CYK9" s="356">
        <f t="shared" ref="CYK9" si="1354">-CYK8*$C9</f>
        <v>0</v>
      </c>
      <c r="CYM9" s="356">
        <f t="shared" ref="CYM9" si="1355">-CYM8*$C9</f>
        <v>0</v>
      </c>
      <c r="CYO9" s="356">
        <f t="shared" ref="CYO9" si="1356">-CYO8*$C9</f>
        <v>0</v>
      </c>
      <c r="CYQ9" s="356">
        <f t="shared" ref="CYQ9" si="1357">-CYQ8*$C9</f>
        <v>0</v>
      </c>
      <c r="CYS9" s="356">
        <f t="shared" ref="CYS9" si="1358">-CYS8*$C9</f>
        <v>0</v>
      </c>
      <c r="CYU9" s="356">
        <f t="shared" ref="CYU9" si="1359">-CYU8*$C9</f>
        <v>0</v>
      </c>
      <c r="CYW9" s="356">
        <f t="shared" ref="CYW9" si="1360">-CYW8*$C9</f>
        <v>0</v>
      </c>
      <c r="CYY9" s="356">
        <f t="shared" ref="CYY9" si="1361">-CYY8*$C9</f>
        <v>0</v>
      </c>
      <c r="CZA9" s="356">
        <f t="shared" ref="CZA9" si="1362">-CZA8*$C9</f>
        <v>0</v>
      </c>
      <c r="CZC9" s="356">
        <f t="shared" ref="CZC9" si="1363">-CZC8*$C9</f>
        <v>0</v>
      </c>
      <c r="CZE9" s="356">
        <f t="shared" ref="CZE9" si="1364">-CZE8*$C9</f>
        <v>0</v>
      </c>
      <c r="CZG9" s="356">
        <f t="shared" ref="CZG9" si="1365">-CZG8*$C9</f>
        <v>0</v>
      </c>
      <c r="CZI9" s="356">
        <f t="shared" ref="CZI9" si="1366">-CZI8*$C9</f>
        <v>0</v>
      </c>
      <c r="CZK9" s="356">
        <f t="shared" ref="CZK9" si="1367">-CZK8*$C9</f>
        <v>0</v>
      </c>
      <c r="CZM9" s="356">
        <f t="shared" ref="CZM9" si="1368">-CZM8*$C9</f>
        <v>0</v>
      </c>
      <c r="CZO9" s="356">
        <f t="shared" ref="CZO9" si="1369">-CZO8*$C9</f>
        <v>0</v>
      </c>
      <c r="CZQ9" s="356">
        <f t="shared" ref="CZQ9" si="1370">-CZQ8*$C9</f>
        <v>0</v>
      </c>
      <c r="CZS9" s="356">
        <f t="shared" ref="CZS9" si="1371">-CZS8*$C9</f>
        <v>0</v>
      </c>
      <c r="CZU9" s="356">
        <f t="shared" ref="CZU9" si="1372">-CZU8*$C9</f>
        <v>0</v>
      </c>
      <c r="CZW9" s="356">
        <f t="shared" ref="CZW9" si="1373">-CZW8*$C9</f>
        <v>0</v>
      </c>
      <c r="CZY9" s="356">
        <f t="shared" ref="CZY9" si="1374">-CZY8*$C9</f>
        <v>0</v>
      </c>
      <c r="DAA9" s="356">
        <f t="shared" ref="DAA9" si="1375">-DAA8*$C9</f>
        <v>0</v>
      </c>
      <c r="DAC9" s="356">
        <f t="shared" ref="DAC9" si="1376">-DAC8*$C9</f>
        <v>0</v>
      </c>
      <c r="DAE9" s="356">
        <f t="shared" ref="DAE9" si="1377">-DAE8*$C9</f>
        <v>0</v>
      </c>
      <c r="DAG9" s="356">
        <f t="shared" ref="DAG9" si="1378">-DAG8*$C9</f>
        <v>0</v>
      </c>
      <c r="DAI9" s="356">
        <f t="shared" ref="DAI9" si="1379">-DAI8*$C9</f>
        <v>0</v>
      </c>
      <c r="DAK9" s="356">
        <f t="shared" ref="DAK9" si="1380">-DAK8*$C9</f>
        <v>0</v>
      </c>
      <c r="DAM9" s="356">
        <f t="shared" ref="DAM9" si="1381">-DAM8*$C9</f>
        <v>0</v>
      </c>
      <c r="DAO9" s="356">
        <f t="shared" ref="DAO9" si="1382">-DAO8*$C9</f>
        <v>0</v>
      </c>
      <c r="DAQ9" s="356">
        <f t="shared" ref="DAQ9" si="1383">-DAQ8*$C9</f>
        <v>0</v>
      </c>
      <c r="DAS9" s="356">
        <f t="shared" ref="DAS9" si="1384">-DAS8*$C9</f>
        <v>0</v>
      </c>
      <c r="DAU9" s="356">
        <f t="shared" ref="DAU9" si="1385">-DAU8*$C9</f>
        <v>0</v>
      </c>
      <c r="DAW9" s="356">
        <f t="shared" ref="DAW9" si="1386">-DAW8*$C9</f>
        <v>0</v>
      </c>
      <c r="DAY9" s="356">
        <f t="shared" ref="DAY9" si="1387">-DAY8*$C9</f>
        <v>0</v>
      </c>
      <c r="DBA9" s="356">
        <f t="shared" ref="DBA9" si="1388">-DBA8*$C9</f>
        <v>0</v>
      </c>
      <c r="DBC9" s="356">
        <f t="shared" ref="DBC9" si="1389">-DBC8*$C9</f>
        <v>0</v>
      </c>
      <c r="DBE9" s="356">
        <f t="shared" ref="DBE9" si="1390">-DBE8*$C9</f>
        <v>0</v>
      </c>
      <c r="DBG9" s="356">
        <f t="shared" ref="DBG9" si="1391">-DBG8*$C9</f>
        <v>0</v>
      </c>
      <c r="DBI9" s="356">
        <f t="shared" ref="DBI9" si="1392">-DBI8*$C9</f>
        <v>0</v>
      </c>
      <c r="DBK9" s="356">
        <f t="shared" ref="DBK9" si="1393">-DBK8*$C9</f>
        <v>0</v>
      </c>
      <c r="DBM9" s="356">
        <f t="shared" ref="DBM9" si="1394">-DBM8*$C9</f>
        <v>0</v>
      </c>
      <c r="DBO9" s="356">
        <f t="shared" ref="DBO9" si="1395">-DBO8*$C9</f>
        <v>0</v>
      </c>
      <c r="DBQ9" s="356">
        <f t="shared" ref="DBQ9" si="1396">-DBQ8*$C9</f>
        <v>0</v>
      </c>
      <c r="DBS9" s="356">
        <f t="shared" ref="DBS9" si="1397">-DBS8*$C9</f>
        <v>0</v>
      </c>
      <c r="DBU9" s="356">
        <f t="shared" ref="DBU9" si="1398">-DBU8*$C9</f>
        <v>0</v>
      </c>
      <c r="DBW9" s="356">
        <f t="shared" ref="DBW9" si="1399">-DBW8*$C9</f>
        <v>0</v>
      </c>
      <c r="DBY9" s="356">
        <f t="shared" ref="DBY9" si="1400">-DBY8*$C9</f>
        <v>0</v>
      </c>
      <c r="DCA9" s="356">
        <f t="shared" ref="DCA9" si="1401">-DCA8*$C9</f>
        <v>0</v>
      </c>
      <c r="DCC9" s="356">
        <f t="shared" ref="DCC9" si="1402">-DCC8*$C9</f>
        <v>0</v>
      </c>
      <c r="DCE9" s="356">
        <f t="shared" ref="DCE9" si="1403">-DCE8*$C9</f>
        <v>0</v>
      </c>
      <c r="DCG9" s="356">
        <f t="shared" ref="DCG9" si="1404">-DCG8*$C9</f>
        <v>0</v>
      </c>
      <c r="DCI9" s="356">
        <f t="shared" ref="DCI9" si="1405">-DCI8*$C9</f>
        <v>0</v>
      </c>
      <c r="DCK9" s="356">
        <f t="shared" ref="DCK9" si="1406">-DCK8*$C9</f>
        <v>0</v>
      </c>
      <c r="DCM9" s="356">
        <f t="shared" ref="DCM9" si="1407">-DCM8*$C9</f>
        <v>0</v>
      </c>
      <c r="DCO9" s="356">
        <f t="shared" ref="DCO9" si="1408">-DCO8*$C9</f>
        <v>0</v>
      </c>
      <c r="DCQ9" s="356">
        <f t="shared" ref="DCQ9" si="1409">-DCQ8*$C9</f>
        <v>0</v>
      </c>
      <c r="DCS9" s="356">
        <f t="shared" ref="DCS9" si="1410">-DCS8*$C9</f>
        <v>0</v>
      </c>
      <c r="DCU9" s="356">
        <f t="shared" ref="DCU9" si="1411">-DCU8*$C9</f>
        <v>0</v>
      </c>
      <c r="DCW9" s="356">
        <f t="shared" ref="DCW9" si="1412">-DCW8*$C9</f>
        <v>0</v>
      </c>
      <c r="DCY9" s="356">
        <f t="shared" ref="DCY9" si="1413">-DCY8*$C9</f>
        <v>0</v>
      </c>
      <c r="DDA9" s="356">
        <f t="shared" ref="DDA9" si="1414">-DDA8*$C9</f>
        <v>0</v>
      </c>
      <c r="DDC9" s="356">
        <f t="shared" ref="DDC9" si="1415">-DDC8*$C9</f>
        <v>0</v>
      </c>
      <c r="DDE9" s="356">
        <f t="shared" ref="DDE9" si="1416">-DDE8*$C9</f>
        <v>0</v>
      </c>
      <c r="DDG9" s="356">
        <f t="shared" ref="DDG9" si="1417">-DDG8*$C9</f>
        <v>0</v>
      </c>
      <c r="DDI9" s="356">
        <f t="shared" ref="DDI9" si="1418">-DDI8*$C9</f>
        <v>0</v>
      </c>
      <c r="DDK9" s="356">
        <f t="shared" ref="DDK9" si="1419">-DDK8*$C9</f>
        <v>0</v>
      </c>
      <c r="DDM9" s="356">
        <f t="shared" ref="DDM9" si="1420">-DDM8*$C9</f>
        <v>0</v>
      </c>
      <c r="DDO9" s="356">
        <f t="shared" ref="DDO9" si="1421">-DDO8*$C9</f>
        <v>0</v>
      </c>
      <c r="DDQ9" s="356">
        <f t="shared" ref="DDQ9" si="1422">-DDQ8*$C9</f>
        <v>0</v>
      </c>
      <c r="DDS9" s="356">
        <f t="shared" ref="DDS9" si="1423">-DDS8*$C9</f>
        <v>0</v>
      </c>
      <c r="DDU9" s="356">
        <f t="shared" ref="DDU9" si="1424">-DDU8*$C9</f>
        <v>0</v>
      </c>
      <c r="DDW9" s="356">
        <f t="shared" ref="DDW9" si="1425">-DDW8*$C9</f>
        <v>0</v>
      </c>
      <c r="DDY9" s="356">
        <f t="shared" ref="DDY9" si="1426">-DDY8*$C9</f>
        <v>0</v>
      </c>
      <c r="DEA9" s="356">
        <f t="shared" ref="DEA9" si="1427">-DEA8*$C9</f>
        <v>0</v>
      </c>
      <c r="DEC9" s="356">
        <f t="shared" ref="DEC9" si="1428">-DEC8*$C9</f>
        <v>0</v>
      </c>
      <c r="DEE9" s="356">
        <f t="shared" ref="DEE9" si="1429">-DEE8*$C9</f>
        <v>0</v>
      </c>
      <c r="DEG9" s="356">
        <f t="shared" ref="DEG9" si="1430">-DEG8*$C9</f>
        <v>0</v>
      </c>
      <c r="DEI9" s="356">
        <f t="shared" ref="DEI9" si="1431">-DEI8*$C9</f>
        <v>0</v>
      </c>
      <c r="DEK9" s="356">
        <f t="shared" ref="DEK9" si="1432">-DEK8*$C9</f>
        <v>0</v>
      </c>
      <c r="DEM9" s="356">
        <f t="shared" ref="DEM9" si="1433">-DEM8*$C9</f>
        <v>0</v>
      </c>
      <c r="DEO9" s="356">
        <f t="shared" ref="DEO9" si="1434">-DEO8*$C9</f>
        <v>0</v>
      </c>
      <c r="DEQ9" s="356">
        <f t="shared" ref="DEQ9" si="1435">-DEQ8*$C9</f>
        <v>0</v>
      </c>
      <c r="DES9" s="356">
        <f t="shared" ref="DES9" si="1436">-DES8*$C9</f>
        <v>0</v>
      </c>
      <c r="DEU9" s="356">
        <f t="shared" ref="DEU9" si="1437">-DEU8*$C9</f>
        <v>0</v>
      </c>
      <c r="DEW9" s="356">
        <f t="shared" ref="DEW9" si="1438">-DEW8*$C9</f>
        <v>0</v>
      </c>
      <c r="DEY9" s="356">
        <f t="shared" ref="DEY9" si="1439">-DEY8*$C9</f>
        <v>0</v>
      </c>
      <c r="DFA9" s="356">
        <f t="shared" ref="DFA9" si="1440">-DFA8*$C9</f>
        <v>0</v>
      </c>
      <c r="DFC9" s="356">
        <f t="shared" ref="DFC9" si="1441">-DFC8*$C9</f>
        <v>0</v>
      </c>
      <c r="DFE9" s="356">
        <f t="shared" ref="DFE9" si="1442">-DFE8*$C9</f>
        <v>0</v>
      </c>
      <c r="DFG9" s="356">
        <f t="shared" ref="DFG9" si="1443">-DFG8*$C9</f>
        <v>0</v>
      </c>
      <c r="DFI9" s="356">
        <f t="shared" ref="DFI9" si="1444">-DFI8*$C9</f>
        <v>0</v>
      </c>
      <c r="DFK9" s="356">
        <f t="shared" ref="DFK9" si="1445">-DFK8*$C9</f>
        <v>0</v>
      </c>
      <c r="DFM9" s="356">
        <f t="shared" ref="DFM9" si="1446">-DFM8*$C9</f>
        <v>0</v>
      </c>
      <c r="DFO9" s="356">
        <f t="shared" ref="DFO9" si="1447">-DFO8*$C9</f>
        <v>0</v>
      </c>
      <c r="DFQ9" s="356">
        <f t="shared" ref="DFQ9" si="1448">-DFQ8*$C9</f>
        <v>0</v>
      </c>
      <c r="DFS9" s="356">
        <f t="shared" ref="DFS9" si="1449">-DFS8*$C9</f>
        <v>0</v>
      </c>
      <c r="DFU9" s="356">
        <f t="shared" ref="DFU9" si="1450">-DFU8*$C9</f>
        <v>0</v>
      </c>
      <c r="DFW9" s="356">
        <f t="shared" ref="DFW9" si="1451">-DFW8*$C9</f>
        <v>0</v>
      </c>
      <c r="DFY9" s="356">
        <f t="shared" ref="DFY9" si="1452">-DFY8*$C9</f>
        <v>0</v>
      </c>
      <c r="DGA9" s="356">
        <f t="shared" ref="DGA9" si="1453">-DGA8*$C9</f>
        <v>0</v>
      </c>
      <c r="DGC9" s="356">
        <f t="shared" ref="DGC9" si="1454">-DGC8*$C9</f>
        <v>0</v>
      </c>
      <c r="DGE9" s="356">
        <f t="shared" ref="DGE9" si="1455">-DGE8*$C9</f>
        <v>0</v>
      </c>
      <c r="DGG9" s="356">
        <f t="shared" ref="DGG9" si="1456">-DGG8*$C9</f>
        <v>0</v>
      </c>
      <c r="DGI9" s="356">
        <f t="shared" ref="DGI9" si="1457">-DGI8*$C9</f>
        <v>0</v>
      </c>
      <c r="DGK9" s="356">
        <f t="shared" ref="DGK9" si="1458">-DGK8*$C9</f>
        <v>0</v>
      </c>
      <c r="DGM9" s="356">
        <f t="shared" ref="DGM9" si="1459">-DGM8*$C9</f>
        <v>0</v>
      </c>
      <c r="DGO9" s="356">
        <f t="shared" ref="DGO9" si="1460">-DGO8*$C9</f>
        <v>0</v>
      </c>
      <c r="DGQ9" s="356">
        <f t="shared" ref="DGQ9" si="1461">-DGQ8*$C9</f>
        <v>0</v>
      </c>
      <c r="DGS9" s="356">
        <f t="shared" ref="DGS9" si="1462">-DGS8*$C9</f>
        <v>0</v>
      </c>
      <c r="DGU9" s="356">
        <f t="shared" ref="DGU9" si="1463">-DGU8*$C9</f>
        <v>0</v>
      </c>
      <c r="DGW9" s="356">
        <f t="shared" ref="DGW9" si="1464">-DGW8*$C9</f>
        <v>0</v>
      </c>
      <c r="DGY9" s="356">
        <f t="shared" ref="DGY9" si="1465">-DGY8*$C9</f>
        <v>0</v>
      </c>
      <c r="DHA9" s="356">
        <f t="shared" ref="DHA9" si="1466">-DHA8*$C9</f>
        <v>0</v>
      </c>
      <c r="DHC9" s="356">
        <f t="shared" ref="DHC9" si="1467">-DHC8*$C9</f>
        <v>0</v>
      </c>
      <c r="DHE9" s="356">
        <f t="shared" ref="DHE9" si="1468">-DHE8*$C9</f>
        <v>0</v>
      </c>
      <c r="DHG9" s="356">
        <f t="shared" ref="DHG9" si="1469">-DHG8*$C9</f>
        <v>0</v>
      </c>
      <c r="DHI9" s="356">
        <f t="shared" ref="DHI9" si="1470">-DHI8*$C9</f>
        <v>0</v>
      </c>
      <c r="DHK9" s="356">
        <f t="shared" ref="DHK9" si="1471">-DHK8*$C9</f>
        <v>0</v>
      </c>
      <c r="DHM9" s="356">
        <f t="shared" ref="DHM9" si="1472">-DHM8*$C9</f>
        <v>0</v>
      </c>
      <c r="DHO9" s="356">
        <f t="shared" ref="DHO9" si="1473">-DHO8*$C9</f>
        <v>0</v>
      </c>
      <c r="DHQ9" s="356">
        <f t="shared" ref="DHQ9" si="1474">-DHQ8*$C9</f>
        <v>0</v>
      </c>
      <c r="DHS9" s="356">
        <f t="shared" ref="DHS9" si="1475">-DHS8*$C9</f>
        <v>0</v>
      </c>
      <c r="DHU9" s="356">
        <f t="shared" ref="DHU9" si="1476">-DHU8*$C9</f>
        <v>0</v>
      </c>
      <c r="DHW9" s="356">
        <f t="shared" ref="DHW9" si="1477">-DHW8*$C9</f>
        <v>0</v>
      </c>
      <c r="DHY9" s="356">
        <f t="shared" ref="DHY9" si="1478">-DHY8*$C9</f>
        <v>0</v>
      </c>
      <c r="DIA9" s="356">
        <f t="shared" ref="DIA9" si="1479">-DIA8*$C9</f>
        <v>0</v>
      </c>
      <c r="DIC9" s="356">
        <f t="shared" ref="DIC9" si="1480">-DIC8*$C9</f>
        <v>0</v>
      </c>
      <c r="DIE9" s="356">
        <f t="shared" ref="DIE9" si="1481">-DIE8*$C9</f>
        <v>0</v>
      </c>
      <c r="DIG9" s="356">
        <f t="shared" ref="DIG9" si="1482">-DIG8*$C9</f>
        <v>0</v>
      </c>
      <c r="DII9" s="356">
        <f t="shared" ref="DII9" si="1483">-DII8*$C9</f>
        <v>0</v>
      </c>
      <c r="DIK9" s="356">
        <f t="shared" ref="DIK9" si="1484">-DIK8*$C9</f>
        <v>0</v>
      </c>
      <c r="DIM9" s="356">
        <f t="shared" ref="DIM9" si="1485">-DIM8*$C9</f>
        <v>0</v>
      </c>
      <c r="DIO9" s="356">
        <f t="shared" ref="DIO9" si="1486">-DIO8*$C9</f>
        <v>0</v>
      </c>
      <c r="DIQ9" s="356">
        <f t="shared" ref="DIQ9" si="1487">-DIQ8*$C9</f>
        <v>0</v>
      </c>
      <c r="DIS9" s="356">
        <f t="shared" ref="DIS9" si="1488">-DIS8*$C9</f>
        <v>0</v>
      </c>
      <c r="DIU9" s="356">
        <f t="shared" ref="DIU9" si="1489">-DIU8*$C9</f>
        <v>0</v>
      </c>
      <c r="DIW9" s="356">
        <f t="shared" ref="DIW9" si="1490">-DIW8*$C9</f>
        <v>0</v>
      </c>
      <c r="DIY9" s="356">
        <f t="shared" ref="DIY9" si="1491">-DIY8*$C9</f>
        <v>0</v>
      </c>
      <c r="DJA9" s="356">
        <f t="shared" ref="DJA9" si="1492">-DJA8*$C9</f>
        <v>0</v>
      </c>
      <c r="DJC9" s="356">
        <f t="shared" ref="DJC9" si="1493">-DJC8*$C9</f>
        <v>0</v>
      </c>
      <c r="DJE9" s="356">
        <f t="shared" ref="DJE9" si="1494">-DJE8*$C9</f>
        <v>0</v>
      </c>
      <c r="DJG9" s="356">
        <f t="shared" ref="DJG9" si="1495">-DJG8*$C9</f>
        <v>0</v>
      </c>
      <c r="DJI9" s="356">
        <f t="shared" ref="DJI9" si="1496">-DJI8*$C9</f>
        <v>0</v>
      </c>
      <c r="DJK9" s="356">
        <f t="shared" ref="DJK9" si="1497">-DJK8*$C9</f>
        <v>0</v>
      </c>
      <c r="DJM9" s="356">
        <f t="shared" ref="DJM9" si="1498">-DJM8*$C9</f>
        <v>0</v>
      </c>
      <c r="DJO9" s="356">
        <f t="shared" ref="DJO9" si="1499">-DJO8*$C9</f>
        <v>0</v>
      </c>
      <c r="DJQ9" s="356">
        <f t="shared" ref="DJQ9" si="1500">-DJQ8*$C9</f>
        <v>0</v>
      </c>
      <c r="DJS9" s="356">
        <f t="shared" ref="DJS9" si="1501">-DJS8*$C9</f>
        <v>0</v>
      </c>
      <c r="DJU9" s="356">
        <f t="shared" ref="DJU9" si="1502">-DJU8*$C9</f>
        <v>0</v>
      </c>
      <c r="DJW9" s="356">
        <f t="shared" ref="DJW9" si="1503">-DJW8*$C9</f>
        <v>0</v>
      </c>
      <c r="DJY9" s="356">
        <f t="shared" ref="DJY9" si="1504">-DJY8*$C9</f>
        <v>0</v>
      </c>
      <c r="DKA9" s="356">
        <f t="shared" ref="DKA9" si="1505">-DKA8*$C9</f>
        <v>0</v>
      </c>
      <c r="DKC9" s="356">
        <f t="shared" ref="DKC9" si="1506">-DKC8*$C9</f>
        <v>0</v>
      </c>
      <c r="DKE9" s="356">
        <f t="shared" ref="DKE9" si="1507">-DKE8*$C9</f>
        <v>0</v>
      </c>
      <c r="DKG9" s="356">
        <f t="shared" ref="DKG9" si="1508">-DKG8*$C9</f>
        <v>0</v>
      </c>
      <c r="DKI9" s="356">
        <f t="shared" ref="DKI9" si="1509">-DKI8*$C9</f>
        <v>0</v>
      </c>
      <c r="DKK9" s="356">
        <f t="shared" ref="DKK9" si="1510">-DKK8*$C9</f>
        <v>0</v>
      </c>
      <c r="DKM9" s="356">
        <f t="shared" ref="DKM9" si="1511">-DKM8*$C9</f>
        <v>0</v>
      </c>
      <c r="DKO9" s="356">
        <f t="shared" ref="DKO9" si="1512">-DKO8*$C9</f>
        <v>0</v>
      </c>
      <c r="DKQ9" s="356">
        <f t="shared" ref="DKQ9" si="1513">-DKQ8*$C9</f>
        <v>0</v>
      </c>
      <c r="DKS9" s="356">
        <f t="shared" ref="DKS9" si="1514">-DKS8*$C9</f>
        <v>0</v>
      </c>
      <c r="DKU9" s="356">
        <f t="shared" ref="DKU9" si="1515">-DKU8*$C9</f>
        <v>0</v>
      </c>
      <c r="DKW9" s="356">
        <f t="shared" ref="DKW9" si="1516">-DKW8*$C9</f>
        <v>0</v>
      </c>
      <c r="DKY9" s="356">
        <f t="shared" ref="DKY9" si="1517">-DKY8*$C9</f>
        <v>0</v>
      </c>
      <c r="DLA9" s="356">
        <f t="shared" ref="DLA9" si="1518">-DLA8*$C9</f>
        <v>0</v>
      </c>
      <c r="DLC9" s="356">
        <f t="shared" ref="DLC9" si="1519">-DLC8*$C9</f>
        <v>0</v>
      </c>
      <c r="DLE9" s="356">
        <f t="shared" ref="DLE9" si="1520">-DLE8*$C9</f>
        <v>0</v>
      </c>
      <c r="DLG9" s="356">
        <f t="shared" ref="DLG9" si="1521">-DLG8*$C9</f>
        <v>0</v>
      </c>
      <c r="DLI9" s="356">
        <f t="shared" ref="DLI9" si="1522">-DLI8*$C9</f>
        <v>0</v>
      </c>
      <c r="DLK9" s="356">
        <f t="shared" ref="DLK9" si="1523">-DLK8*$C9</f>
        <v>0</v>
      </c>
      <c r="DLM9" s="356">
        <f t="shared" ref="DLM9" si="1524">-DLM8*$C9</f>
        <v>0</v>
      </c>
      <c r="DLO9" s="356">
        <f t="shared" ref="DLO9" si="1525">-DLO8*$C9</f>
        <v>0</v>
      </c>
      <c r="DLQ9" s="356">
        <f t="shared" ref="DLQ9" si="1526">-DLQ8*$C9</f>
        <v>0</v>
      </c>
      <c r="DLS9" s="356">
        <f t="shared" ref="DLS9" si="1527">-DLS8*$C9</f>
        <v>0</v>
      </c>
      <c r="DLU9" s="356">
        <f t="shared" ref="DLU9" si="1528">-DLU8*$C9</f>
        <v>0</v>
      </c>
      <c r="DLW9" s="356">
        <f t="shared" ref="DLW9" si="1529">-DLW8*$C9</f>
        <v>0</v>
      </c>
      <c r="DLY9" s="356">
        <f t="shared" ref="DLY9" si="1530">-DLY8*$C9</f>
        <v>0</v>
      </c>
      <c r="DMA9" s="356">
        <f t="shared" ref="DMA9" si="1531">-DMA8*$C9</f>
        <v>0</v>
      </c>
      <c r="DMC9" s="356">
        <f t="shared" ref="DMC9" si="1532">-DMC8*$C9</f>
        <v>0</v>
      </c>
      <c r="DME9" s="356">
        <f t="shared" ref="DME9" si="1533">-DME8*$C9</f>
        <v>0</v>
      </c>
      <c r="DMG9" s="356">
        <f t="shared" ref="DMG9" si="1534">-DMG8*$C9</f>
        <v>0</v>
      </c>
      <c r="DMI9" s="356">
        <f t="shared" ref="DMI9" si="1535">-DMI8*$C9</f>
        <v>0</v>
      </c>
      <c r="DMK9" s="356">
        <f t="shared" ref="DMK9" si="1536">-DMK8*$C9</f>
        <v>0</v>
      </c>
      <c r="DMM9" s="356">
        <f t="shared" ref="DMM9" si="1537">-DMM8*$C9</f>
        <v>0</v>
      </c>
      <c r="DMO9" s="356">
        <f t="shared" ref="DMO9" si="1538">-DMO8*$C9</f>
        <v>0</v>
      </c>
      <c r="DMQ9" s="356">
        <f t="shared" ref="DMQ9" si="1539">-DMQ8*$C9</f>
        <v>0</v>
      </c>
      <c r="DMS9" s="356">
        <f t="shared" ref="DMS9" si="1540">-DMS8*$C9</f>
        <v>0</v>
      </c>
      <c r="DMU9" s="356">
        <f t="shared" ref="DMU9" si="1541">-DMU8*$C9</f>
        <v>0</v>
      </c>
      <c r="DMW9" s="356">
        <f t="shared" ref="DMW9" si="1542">-DMW8*$C9</f>
        <v>0</v>
      </c>
      <c r="DMY9" s="356">
        <f t="shared" ref="DMY9" si="1543">-DMY8*$C9</f>
        <v>0</v>
      </c>
      <c r="DNA9" s="356">
        <f t="shared" ref="DNA9" si="1544">-DNA8*$C9</f>
        <v>0</v>
      </c>
      <c r="DNC9" s="356">
        <f t="shared" ref="DNC9" si="1545">-DNC8*$C9</f>
        <v>0</v>
      </c>
      <c r="DNE9" s="356">
        <f t="shared" ref="DNE9" si="1546">-DNE8*$C9</f>
        <v>0</v>
      </c>
      <c r="DNG9" s="356">
        <f t="shared" ref="DNG9" si="1547">-DNG8*$C9</f>
        <v>0</v>
      </c>
      <c r="DNI9" s="356">
        <f t="shared" ref="DNI9" si="1548">-DNI8*$C9</f>
        <v>0</v>
      </c>
      <c r="DNK9" s="356">
        <f t="shared" ref="DNK9" si="1549">-DNK8*$C9</f>
        <v>0</v>
      </c>
      <c r="DNM9" s="356">
        <f t="shared" ref="DNM9" si="1550">-DNM8*$C9</f>
        <v>0</v>
      </c>
      <c r="DNO9" s="356">
        <f t="shared" ref="DNO9" si="1551">-DNO8*$C9</f>
        <v>0</v>
      </c>
      <c r="DNQ9" s="356">
        <f t="shared" ref="DNQ9" si="1552">-DNQ8*$C9</f>
        <v>0</v>
      </c>
      <c r="DNS9" s="356">
        <f t="shared" ref="DNS9" si="1553">-DNS8*$C9</f>
        <v>0</v>
      </c>
      <c r="DNU9" s="356">
        <f t="shared" ref="DNU9" si="1554">-DNU8*$C9</f>
        <v>0</v>
      </c>
      <c r="DNW9" s="356">
        <f t="shared" ref="DNW9" si="1555">-DNW8*$C9</f>
        <v>0</v>
      </c>
      <c r="DNY9" s="356">
        <f t="shared" ref="DNY9" si="1556">-DNY8*$C9</f>
        <v>0</v>
      </c>
      <c r="DOA9" s="356">
        <f t="shared" ref="DOA9" si="1557">-DOA8*$C9</f>
        <v>0</v>
      </c>
      <c r="DOC9" s="356">
        <f t="shared" ref="DOC9" si="1558">-DOC8*$C9</f>
        <v>0</v>
      </c>
      <c r="DOE9" s="356">
        <f t="shared" ref="DOE9" si="1559">-DOE8*$C9</f>
        <v>0</v>
      </c>
      <c r="DOG9" s="356">
        <f t="shared" ref="DOG9" si="1560">-DOG8*$C9</f>
        <v>0</v>
      </c>
      <c r="DOI9" s="356">
        <f t="shared" ref="DOI9" si="1561">-DOI8*$C9</f>
        <v>0</v>
      </c>
      <c r="DOK9" s="356">
        <f t="shared" ref="DOK9" si="1562">-DOK8*$C9</f>
        <v>0</v>
      </c>
      <c r="DOM9" s="356">
        <f t="shared" ref="DOM9" si="1563">-DOM8*$C9</f>
        <v>0</v>
      </c>
      <c r="DOO9" s="356">
        <f t="shared" ref="DOO9" si="1564">-DOO8*$C9</f>
        <v>0</v>
      </c>
      <c r="DOQ9" s="356">
        <f t="shared" ref="DOQ9" si="1565">-DOQ8*$C9</f>
        <v>0</v>
      </c>
      <c r="DOS9" s="356">
        <f t="shared" ref="DOS9" si="1566">-DOS8*$C9</f>
        <v>0</v>
      </c>
      <c r="DOU9" s="356">
        <f t="shared" ref="DOU9" si="1567">-DOU8*$C9</f>
        <v>0</v>
      </c>
      <c r="DOW9" s="356">
        <f t="shared" ref="DOW9" si="1568">-DOW8*$C9</f>
        <v>0</v>
      </c>
      <c r="DOY9" s="356">
        <f t="shared" ref="DOY9" si="1569">-DOY8*$C9</f>
        <v>0</v>
      </c>
      <c r="DPA9" s="356">
        <f t="shared" ref="DPA9" si="1570">-DPA8*$C9</f>
        <v>0</v>
      </c>
      <c r="DPC9" s="356">
        <f t="shared" ref="DPC9" si="1571">-DPC8*$C9</f>
        <v>0</v>
      </c>
      <c r="DPE9" s="356">
        <f t="shared" ref="DPE9" si="1572">-DPE8*$C9</f>
        <v>0</v>
      </c>
      <c r="DPG9" s="356">
        <f t="shared" ref="DPG9" si="1573">-DPG8*$C9</f>
        <v>0</v>
      </c>
      <c r="DPI9" s="356">
        <f t="shared" ref="DPI9" si="1574">-DPI8*$C9</f>
        <v>0</v>
      </c>
      <c r="DPK9" s="356">
        <f t="shared" ref="DPK9" si="1575">-DPK8*$C9</f>
        <v>0</v>
      </c>
      <c r="DPM9" s="356">
        <f t="shared" ref="DPM9" si="1576">-DPM8*$C9</f>
        <v>0</v>
      </c>
      <c r="DPO9" s="356">
        <f t="shared" ref="DPO9" si="1577">-DPO8*$C9</f>
        <v>0</v>
      </c>
      <c r="DPQ9" s="356">
        <f t="shared" ref="DPQ9" si="1578">-DPQ8*$C9</f>
        <v>0</v>
      </c>
      <c r="DPS9" s="356">
        <f t="shared" ref="DPS9" si="1579">-DPS8*$C9</f>
        <v>0</v>
      </c>
      <c r="DPU9" s="356">
        <f t="shared" ref="DPU9" si="1580">-DPU8*$C9</f>
        <v>0</v>
      </c>
      <c r="DPW9" s="356">
        <f t="shared" ref="DPW9" si="1581">-DPW8*$C9</f>
        <v>0</v>
      </c>
      <c r="DPY9" s="356">
        <f t="shared" ref="DPY9" si="1582">-DPY8*$C9</f>
        <v>0</v>
      </c>
      <c r="DQA9" s="356">
        <f t="shared" ref="DQA9" si="1583">-DQA8*$C9</f>
        <v>0</v>
      </c>
      <c r="DQC9" s="356">
        <f t="shared" ref="DQC9" si="1584">-DQC8*$C9</f>
        <v>0</v>
      </c>
      <c r="DQE9" s="356">
        <f t="shared" ref="DQE9" si="1585">-DQE8*$C9</f>
        <v>0</v>
      </c>
      <c r="DQG9" s="356">
        <f t="shared" ref="DQG9" si="1586">-DQG8*$C9</f>
        <v>0</v>
      </c>
      <c r="DQI9" s="356">
        <f t="shared" ref="DQI9" si="1587">-DQI8*$C9</f>
        <v>0</v>
      </c>
      <c r="DQK9" s="356">
        <f t="shared" ref="DQK9" si="1588">-DQK8*$C9</f>
        <v>0</v>
      </c>
      <c r="DQM9" s="356">
        <f t="shared" ref="DQM9" si="1589">-DQM8*$C9</f>
        <v>0</v>
      </c>
      <c r="DQO9" s="356">
        <f t="shared" ref="DQO9" si="1590">-DQO8*$C9</f>
        <v>0</v>
      </c>
      <c r="DQQ9" s="356">
        <f t="shared" ref="DQQ9" si="1591">-DQQ8*$C9</f>
        <v>0</v>
      </c>
      <c r="DQS9" s="356">
        <f t="shared" ref="DQS9" si="1592">-DQS8*$C9</f>
        <v>0</v>
      </c>
      <c r="DQU9" s="356">
        <f t="shared" ref="DQU9" si="1593">-DQU8*$C9</f>
        <v>0</v>
      </c>
      <c r="DQW9" s="356">
        <f t="shared" ref="DQW9" si="1594">-DQW8*$C9</f>
        <v>0</v>
      </c>
      <c r="DQY9" s="356">
        <f t="shared" ref="DQY9" si="1595">-DQY8*$C9</f>
        <v>0</v>
      </c>
      <c r="DRA9" s="356">
        <f t="shared" ref="DRA9" si="1596">-DRA8*$C9</f>
        <v>0</v>
      </c>
      <c r="DRC9" s="356">
        <f t="shared" ref="DRC9" si="1597">-DRC8*$C9</f>
        <v>0</v>
      </c>
      <c r="DRE9" s="356">
        <f t="shared" ref="DRE9" si="1598">-DRE8*$C9</f>
        <v>0</v>
      </c>
      <c r="DRG9" s="356">
        <f t="shared" ref="DRG9" si="1599">-DRG8*$C9</f>
        <v>0</v>
      </c>
      <c r="DRI9" s="356">
        <f t="shared" ref="DRI9" si="1600">-DRI8*$C9</f>
        <v>0</v>
      </c>
      <c r="DRK9" s="356">
        <f t="shared" ref="DRK9" si="1601">-DRK8*$C9</f>
        <v>0</v>
      </c>
      <c r="DRM9" s="356">
        <f t="shared" ref="DRM9" si="1602">-DRM8*$C9</f>
        <v>0</v>
      </c>
      <c r="DRO9" s="356">
        <f t="shared" ref="DRO9" si="1603">-DRO8*$C9</f>
        <v>0</v>
      </c>
      <c r="DRQ9" s="356">
        <f t="shared" ref="DRQ9" si="1604">-DRQ8*$C9</f>
        <v>0</v>
      </c>
      <c r="DRS9" s="356">
        <f t="shared" ref="DRS9" si="1605">-DRS8*$C9</f>
        <v>0</v>
      </c>
      <c r="DRU9" s="356">
        <f t="shared" ref="DRU9" si="1606">-DRU8*$C9</f>
        <v>0</v>
      </c>
      <c r="DRW9" s="356">
        <f t="shared" ref="DRW9" si="1607">-DRW8*$C9</f>
        <v>0</v>
      </c>
      <c r="DRY9" s="356">
        <f t="shared" ref="DRY9" si="1608">-DRY8*$C9</f>
        <v>0</v>
      </c>
      <c r="DSA9" s="356">
        <f t="shared" ref="DSA9" si="1609">-DSA8*$C9</f>
        <v>0</v>
      </c>
      <c r="DSC9" s="356">
        <f t="shared" ref="DSC9" si="1610">-DSC8*$C9</f>
        <v>0</v>
      </c>
      <c r="DSE9" s="356">
        <f t="shared" ref="DSE9" si="1611">-DSE8*$C9</f>
        <v>0</v>
      </c>
      <c r="DSG9" s="356">
        <f t="shared" ref="DSG9" si="1612">-DSG8*$C9</f>
        <v>0</v>
      </c>
      <c r="DSI9" s="356">
        <f t="shared" ref="DSI9" si="1613">-DSI8*$C9</f>
        <v>0</v>
      </c>
      <c r="DSK9" s="356">
        <f t="shared" ref="DSK9" si="1614">-DSK8*$C9</f>
        <v>0</v>
      </c>
      <c r="DSM9" s="356">
        <f t="shared" ref="DSM9" si="1615">-DSM8*$C9</f>
        <v>0</v>
      </c>
      <c r="DSO9" s="356">
        <f t="shared" ref="DSO9" si="1616">-DSO8*$C9</f>
        <v>0</v>
      </c>
      <c r="DSQ9" s="356">
        <f t="shared" ref="DSQ9" si="1617">-DSQ8*$C9</f>
        <v>0</v>
      </c>
      <c r="DSS9" s="356">
        <f t="shared" ref="DSS9" si="1618">-DSS8*$C9</f>
        <v>0</v>
      </c>
      <c r="DSU9" s="356">
        <f t="shared" ref="DSU9" si="1619">-DSU8*$C9</f>
        <v>0</v>
      </c>
      <c r="DSW9" s="356">
        <f t="shared" ref="DSW9" si="1620">-DSW8*$C9</f>
        <v>0</v>
      </c>
      <c r="DSY9" s="356">
        <f t="shared" ref="DSY9" si="1621">-DSY8*$C9</f>
        <v>0</v>
      </c>
      <c r="DTA9" s="356">
        <f t="shared" ref="DTA9" si="1622">-DTA8*$C9</f>
        <v>0</v>
      </c>
      <c r="DTC9" s="356">
        <f t="shared" ref="DTC9" si="1623">-DTC8*$C9</f>
        <v>0</v>
      </c>
      <c r="DTE9" s="356">
        <f t="shared" ref="DTE9" si="1624">-DTE8*$C9</f>
        <v>0</v>
      </c>
      <c r="DTG9" s="356">
        <f t="shared" ref="DTG9" si="1625">-DTG8*$C9</f>
        <v>0</v>
      </c>
      <c r="DTI9" s="356">
        <f t="shared" ref="DTI9" si="1626">-DTI8*$C9</f>
        <v>0</v>
      </c>
      <c r="DTK9" s="356">
        <f t="shared" ref="DTK9" si="1627">-DTK8*$C9</f>
        <v>0</v>
      </c>
      <c r="DTM9" s="356">
        <f t="shared" ref="DTM9" si="1628">-DTM8*$C9</f>
        <v>0</v>
      </c>
      <c r="DTO9" s="356">
        <f t="shared" ref="DTO9" si="1629">-DTO8*$C9</f>
        <v>0</v>
      </c>
      <c r="DTQ9" s="356">
        <f t="shared" ref="DTQ9" si="1630">-DTQ8*$C9</f>
        <v>0</v>
      </c>
      <c r="DTS9" s="356">
        <f t="shared" ref="DTS9" si="1631">-DTS8*$C9</f>
        <v>0</v>
      </c>
      <c r="DTU9" s="356">
        <f t="shared" ref="DTU9" si="1632">-DTU8*$C9</f>
        <v>0</v>
      </c>
      <c r="DTW9" s="356">
        <f t="shared" ref="DTW9" si="1633">-DTW8*$C9</f>
        <v>0</v>
      </c>
      <c r="DTY9" s="356">
        <f t="shared" ref="DTY9" si="1634">-DTY8*$C9</f>
        <v>0</v>
      </c>
      <c r="DUA9" s="356">
        <f t="shared" ref="DUA9" si="1635">-DUA8*$C9</f>
        <v>0</v>
      </c>
      <c r="DUC9" s="356">
        <f t="shared" ref="DUC9" si="1636">-DUC8*$C9</f>
        <v>0</v>
      </c>
      <c r="DUE9" s="356">
        <f t="shared" ref="DUE9" si="1637">-DUE8*$C9</f>
        <v>0</v>
      </c>
      <c r="DUG9" s="356">
        <f t="shared" ref="DUG9" si="1638">-DUG8*$C9</f>
        <v>0</v>
      </c>
      <c r="DUI9" s="356">
        <f t="shared" ref="DUI9" si="1639">-DUI8*$C9</f>
        <v>0</v>
      </c>
      <c r="DUK9" s="356">
        <f t="shared" ref="DUK9" si="1640">-DUK8*$C9</f>
        <v>0</v>
      </c>
      <c r="DUM9" s="356">
        <f t="shared" ref="DUM9" si="1641">-DUM8*$C9</f>
        <v>0</v>
      </c>
      <c r="DUO9" s="356">
        <f t="shared" ref="DUO9" si="1642">-DUO8*$C9</f>
        <v>0</v>
      </c>
      <c r="DUQ9" s="356">
        <f t="shared" ref="DUQ9" si="1643">-DUQ8*$C9</f>
        <v>0</v>
      </c>
      <c r="DUS9" s="356">
        <f t="shared" ref="DUS9" si="1644">-DUS8*$C9</f>
        <v>0</v>
      </c>
      <c r="DUU9" s="356">
        <f t="shared" ref="DUU9" si="1645">-DUU8*$C9</f>
        <v>0</v>
      </c>
      <c r="DUW9" s="356">
        <f t="shared" ref="DUW9" si="1646">-DUW8*$C9</f>
        <v>0</v>
      </c>
      <c r="DUY9" s="356">
        <f t="shared" ref="DUY9" si="1647">-DUY8*$C9</f>
        <v>0</v>
      </c>
      <c r="DVA9" s="356">
        <f t="shared" ref="DVA9" si="1648">-DVA8*$C9</f>
        <v>0</v>
      </c>
      <c r="DVC9" s="356">
        <f t="shared" ref="DVC9" si="1649">-DVC8*$C9</f>
        <v>0</v>
      </c>
      <c r="DVE9" s="356">
        <f t="shared" ref="DVE9" si="1650">-DVE8*$C9</f>
        <v>0</v>
      </c>
      <c r="DVG9" s="356">
        <f t="shared" ref="DVG9" si="1651">-DVG8*$C9</f>
        <v>0</v>
      </c>
      <c r="DVI9" s="356">
        <f t="shared" ref="DVI9" si="1652">-DVI8*$C9</f>
        <v>0</v>
      </c>
      <c r="DVK9" s="356">
        <f t="shared" ref="DVK9" si="1653">-DVK8*$C9</f>
        <v>0</v>
      </c>
      <c r="DVM9" s="356">
        <f t="shared" ref="DVM9" si="1654">-DVM8*$C9</f>
        <v>0</v>
      </c>
      <c r="DVO9" s="356">
        <f t="shared" ref="DVO9" si="1655">-DVO8*$C9</f>
        <v>0</v>
      </c>
      <c r="DVQ9" s="356">
        <f t="shared" ref="DVQ9" si="1656">-DVQ8*$C9</f>
        <v>0</v>
      </c>
      <c r="DVS9" s="356">
        <f t="shared" ref="DVS9" si="1657">-DVS8*$C9</f>
        <v>0</v>
      </c>
      <c r="DVU9" s="356">
        <f t="shared" ref="DVU9" si="1658">-DVU8*$C9</f>
        <v>0</v>
      </c>
      <c r="DVW9" s="356">
        <f t="shared" ref="DVW9" si="1659">-DVW8*$C9</f>
        <v>0</v>
      </c>
      <c r="DVY9" s="356">
        <f t="shared" ref="DVY9" si="1660">-DVY8*$C9</f>
        <v>0</v>
      </c>
      <c r="DWA9" s="356">
        <f t="shared" ref="DWA9" si="1661">-DWA8*$C9</f>
        <v>0</v>
      </c>
      <c r="DWC9" s="356">
        <f t="shared" ref="DWC9" si="1662">-DWC8*$C9</f>
        <v>0</v>
      </c>
      <c r="DWE9" s="356">
        <f t="shared" ref="DWE9" si="1663">-DWE8*$C9</f>
        <v>0</v>
      </c>
      <c r="DWG9" s="356">
        <f t="shared" ref="DWG9" si="1664">-DWG8*$C9</f>
        <v>0</v>
      </c>
      <c r="DWI9" s="356">
        <f t="shared" ref="DWI9" si="1665">-DWI8*$C9</f>
        <v>0</v>
      </c>
      <c r="DWK9" s="356">
        <f t="shared" ref="DWK9" si="1666">-DWK8*$C9</f>
        <v>0</v>
      </c>
      <c r="DWM9" s="356">
        <f t="shared" ref="DWM9" si="1667">-DWM8*$C9</f>
        <v>0</v>
      </c>
      <c r="DWO9" s="356">
        <f t="shared" ref="DWO9" si="1668">-DWO8*$C9</f>
        <v>0</v>
      </c>
      <c r="DWQ9" s="356">
        <f t="shared" ref="DWQ9" si="1669">-DWQ8*$C9</f>
        <v>0</v>
      </c>
      <c r="DWS9" s="356">
        <f t="shared" ref="DWS9" si="1670">-DWS8*$C9</f>
        <v>0</v>
      </c>
      <c r="DWU9" s="356">
        <f t="shared" ref="DWU9" si="1671">-DWU8*$C9</f>
        <v>0</v>
      </c>
      <c r="DWW9" s="356">
        <f t="shared" ref="DWW9" si="1672">-DWW8*$C9</f>
        <v>0</v>
      </c>
      <c r="DWY9" s="356">
        <f t="shared" ref="DWY9" si="1673">-DWY8*$C9</f>
        <v>0</v>
      </c>
      <c r="DXA9" s="356">
        <f t="shared" ref="DXA9" si="1674">-DXA8*$C9</f>
        <v>0</v>
      </c>
      <c r="DXC9" s="356">
        <f t="shared" ref="DXC9" si="1675">-DXC8*$C9</f>
        <v>0</v>
      </c>
      <c r="DXE9" s="356">
        <f t="shared" ref="DXE9" si="1676">-DXE8*$C9</f>
        <v>0</v>
      </c>
      <c r="DXG9" s="356">
        <f t="shared" ref="DXG9" si="1677">-DXG8*$C9</f>
        <v>0</v>
      </c>
      <c r="DXI9" s="356">
        <f t="shared" ref="DXI9" si="1678">-DXI8*$C9</f>
        <v>0</v>
      </c>
      <c r="DXK9" s="356">
        <f t="shared" ref="DXK9" si="1679">-DXK8*$C9</f>
        <v>0</v>
      </c>
      <c r="DXM9" s="356">
        <f t="shared" ref="DXM9" si="1680">-DXM8*$C9</f>
        <v>0</v>
      </c>
      <c r="DXO9" s="356">
        <f t="shared" ref="DXO9" si="1681">-DXO8*$C9</f>
        <v>0</v>
      </c>
      <c r="DXQ9" s="356">
        <f t="shared" ref="DXQ9" si="1682">-DXQ8*$C9</f>
        <v>0</v>
      </c>
      <c r="DXS9" s="356">
        <f t="shared" ref="DXS9" si="1683">-DXS8*$C9</f>
        <v>0</v>
      </c>
      <c r="DXU9" s="356">
        <f t="shared" ref="DXU9" si="1684">-DXU8*$C9</f>
        <v>0</v>
      </c>
      <c r="DXW9" s="356">
        <f t="shared" ref="DXW9" si="1685">-DXW8*$C9</f>
        <v>0</v>
      </c>
      <c r="DXY9" s="356">
        <f t="shared" ref="DXY9" si="1686">-DXY8*$C9</f>
        <v>0</v>
      </c>
      <c r="DYA9" s="356">
        <f t="shared" ref="DYA9" si="1687">-DYA8*$C9</f>
        <v>0</v>
      </c>
      <c r="DYC9" s="356">
        <f t="shared" ref="DYC9" si="1688">-DYC8*$C9</f>
        <v>0</v>
      </c>
      <c r="DYE9" s="356">
        <f t="shared" ref="DYE9" si="1689">-DYE8*$C9</f>
        <v>0</v>
      </c>
      <c r="DYG9" s="356">
        <f t="shared" ref="DYG9" si="1690">-DYG8*$C9</f>
        <v>0</v>
      </c>
      <c r="DYI9" s="356">
        <f t="shared" ref="DYI9" si="1691">-DYI8*$C9</f>
        <v>0</v>
      </c>
      <c r="DYK9" s="356">
        <f t="shared" ref="DYK9" si="1692">-DYK8*$C9</f>
        <v>0</v>
      </c>
      <c r="DYM9" s="356">
        <f t="shared" ref="DYM9" si="1693">-DYM8*$C9</f>
        <v>0</v>
      </c>
      <c r="DYO9" s="356">
        <f t="shared" ref="DYO9" si="1694">-DYO8*$C9</f>
        <v>0</v>
      </c>
      <c r="DYQ9" s="356">
        <f t="shared" ref="DYQ9" si="1695">-DYQ8*$C9</f>
        <v>0</v>
      </c>
      <c r="DYS9" s="356">
        <f t="shared" ref="DYS9" si="1696">-DYS8*$C9</f>
        <v>0</v>
      </c>
      <c r="DYU9" s="356">
        <f t="shared" ref="DYU9" si="1697">-DYU8*$C9</f>
        <v>0</v>
      </c>
      <c r="DYW9" s="356">
        <f t="shared" ref="DYW9" si="1698">-DYW8*$C9</f>
        <v>0</v>
      </c>
      <c r="DYY9" s="356">
        <f t="shared" ref="DYY9" si="1699">-DYY8*$C9</f>
        <v>0</v>
      </c>
      <c r="DZA9" s="356">
        <f t="shared" ref="DZA9" si="1700">-DZA8*$C9</f>
        <v>0</v>
      </c>
      <c r="DZC9" s="356">
        <f t="shared" ref="DZC9" si="1701">-DZC8*$C9</f>
        <v>0</v>
      </c>
      <c r="DZE9" s="356">
        <f t="shared" ref="DZE9" si="1702">-DZE8*$C9</f>
        <v>0</v>
      </c>
      <c r="DZG9" s="356">
        <f t="shared" ref="DZG9" si="1703">-DZG8*$C9</f>
        <v>0</v>
      </c>
      <c r="DZI9" s="356">
        <f t="shared" ref="DZI9" si="1704">-DZI8*$C9</f>
        <v>0</v>
      </c>
      <c r="DZK9" s="356">
        <f t="shared" ref="DZK9" si="1705">-DZK8*$C9</f>
        <v>0</v>
      </c>
      <c r="DZM9" s="356">
        <f t="shared" ref="DZM9" si="1706">-DZM8*$C9</f>
        <v>0</v>
      </c>
      <c r="DZO9" s="356">
        <f t="shared" ref="DZO9" si="1707">-DZO8*$C9</f>
        <v>0</v>
      </c>
      <c r="DZQ9" s="356">
        <f t="shared" ref="DZQ9" si="1708">-DZQ8*$C9</f>
        <v>0</v>
      </c>
      <c r="DZS9" s="356">
        <f t="shared" ref="DZS9" si="1709">-DZS8*$C9</f>
        <v>0</v>
      </c>
      <c r="DZU9" s="356">
        <f t="shared" ref="DZU9" si="1710">-DZU8*$C9</f>
        <v>0</v>
      </c>
      <c r="DZW9" s="356">
        <f t="shared" ref="DZW9" si="1711">-DZW8*$C9</f>
        <v>0</v>
      </c>
      <c r="DZY9" s="356">
        <f t="shared" ref="DZY9" si="1712">-DZY8*$C9</f>
        <v>0</v>
      </c>
      <c r="EAA9" s="356">
        <f t="shared" ref="EAA9" si="1713">-EAA8*$C9</f>
        <v>0</v>
      </c>
      <c r="EAC9" s="356">
        <f t="shared" ref="EAC9" si="1714">-EAC8*$C9</f>
        <v>0</v>
      </c>
      <c r="EAE9" s="356">
        <f t="shared" ref="EAE9" si="1715">-EAE8*$C9</f>
        <v>0</v>
      </c>
      <c r="EAG9" s="356">
        <f t="shared" ref="EAG9" si="1716">-EAG8*$C9</f>
        <v>0</v>
      </c>
      <c r="EAI9" s="356">
        <f t="shared" ref="EAI9" si="1717">-EAI8*$C9</f>
        <v>0</v>
      </c>
      <c r="EAK9" s="356">
        <f t="shared" ref="EAK9" si="1718">-EAK8*$C9</f>
        <v>0</v>
      </c>
      <c r="EAM9" s="356">
        <f t="shared" ref="EAM9" si="1719">-EAM8*$C9</f>
        <v>0</v>
      </c>
      <c r="EAO9" s="356">
        <f t="shared" ref="EAO9" si="1720">-EAO8*$C9</f>
        <v>0</v>
      </c>
      <c r="EAQ9" s="356">
        <f t="shared" ref="EAQ9" si="1721">-EAQ8*$C9</f>
        <v>0</v>
      </c>
      <c r="EAS9" s="356">
        <f t="shared" ref="EAS9" si="1722">-EAS8*$C9</f>
        <v>0</v>
      </c>
      <c r="EAU9" s="356">
        <f t="shared" ref="EAU9" si="1723">-EAU8*$C9</f>
        <v>0</v>
      </c>
      <c r="EAW9" s="356">
        <f t="shared" ref="EAW9" si="1724">-EAW8*$C9</f>
        <v>0</v>
      </c>
      <c r="EAY9" s="356">
        <f t="shared" ref="EAY9" si="1725">-EAY8*$C9</f>
        <v>0</v>
      </c>
      <c r="EBA9" s="356">
        <f t="shared" ref="EBA9" si="1726">-EBA8*$C9</f>
        <v>0</v>
      </c>
      <c r="EBC9" s="356">
        <f t="shared" ref="EBC9" si="1727">-EBC8*$C9</f>
        <v>0</v>
      </c>
      <c r="EBE9" s="356">
        <f t="shared" ref="EBE9" si="1728">-EBE8*$C9</f>
        <v>0</v>
      </c>
      <c r="EBG9" s="356">
        <f t="shared" ref="EBG9" si="1729">-EBG8*$C9</f>
        <v>0</v>
      </c>
      <c r="EBI9" s="356">
        <f t="shared" ref="EBI9" si="1730">-EBI8*$C9</f>
        <v>0</v>
      </c>
      <c r="EBK9" s="356">
        <f t="shared" ref="EBK9" si="1731">-EBK8*$C9</f>
        <v>0</v>
      </c>
      <c r="EBM9" s="356">
        <f t="shared" ref="EBM9" si="1732">-EBM8*$C9</f>
        <v>0</v>
      </c>
      <c r="EBO9" s="356">
        <f t="shared" ref="EBO9" si="1733">-EBO8*$C9</f>
        <v>0</v>
      </c>
      <c r="EBQ9" s="356">
        <f t="shared" ref="EBQ9" si="1734">-EBQ8*$C9</f>
        <v>0</v>
      </c>
      <c r="EBS9" s="356">
        <f t="shared" ref="EBS9" si="1735">-EBS8*$C9</f>
        <v>0</v>
      </c>
      <c r="EBU9" s="356">
        <f t="shared" ref="EBU9" si="1736">-EBU8*$C9</f>
        <v>0</v>
      </c>
      <c r="EBW9" s="356">
        <f t="shared" ref="EBW9" si="1737">-EBW8*$C9</f>
        <v>0</v>
      </c>
      <c r="EBY9" s="356">
        <f t="shared" ref="EBY9" si="1738">-EBY8*$C9</f>
        <v>0</v>
      </c>
      <c r="ECA9" s="356">
        <f t="shared" ref="ECA9" si="1739">-ECA8*$C9</f>
        <v>0</v>
      </c>
      <c r="ECC9" s="356">
        <f t="shared" ref="ECC9" si="1740">-ECC8*$C9</f>
        <v>0</v>
      </c>
      <c r="ECE9" s="356">
        <f t="shared" ref="ECE9" si="1741">-ECE8*$C9</f>
        <v>0</v>
      </c>
      <c r="ECG9" s="356">
        <f t="shared" ref="ECG9" si="1742">-ECG8*$C9</f>
        <v>0</v>
      </c>
      <c r="ECI9" s="356">
        <f t="shared" ref="ECI9" si="1743">-ECI8*$C9</f>
        <v>0</v>
      </c>
      <c r="ECK9" s="356">
        <f t="shared" ref="ECK9" si="1744">-ECK8*$C9</f>
        <v>0</v>
      </c>
      <c r="ECM9" s="356">
        <f t="shared" ref="ECM9" si="1745">-ECM8*$C9</f>
        <v>0</v>
      </c>
      <c r="ECO9" s="356">
        <f t="shared" ref="ECO9" si="1746">-ECO8*$C9</f>
        <v>0</v>
      </c>
      <c r="ECQ9" s="356">
        <f t="shared" ref="ECQ9" si="1747">-ECQ8*$C9</f>
        <v>0</v>
      </c>
      <c r="ECS9" s="356">
        <f t="shared" ref="ECS9" si="1748">-ECS8*$C9</f>
        <v>0</v>
      </c>
      <c r="ECU9" s="356">
        <f t="shared" ref="ECU9" si="1749">-ECU8*$C9</f>
        <v>0</v>
      </c>
      <c r="ECW9" s="356">
        <f t="shared" ref="ECW9" si="1750">-ECW8*$C9</f>
        <v>0</v>
      </c>
      <c r="ECY9" s="356">
        <f t="shared" ref="ECY9" si="1751">-ECY8*$C9</f>
        <v>0</v>
      </c>
      <c r="EDA9" s="356">
        <f t="shared" ref="EDA9" si="1752">-EDA8*$C9</f>
        <v>0</v>
      </c>
      <c r="EDC9" s="356">
        <f t="shared" ref="EDC9" si="1753">-EDC8*$C9</f>
        <v>0</v>
      </c>
      <c r="EDE9" s="356">
        <f t="shared" ref="EDE9" si="1754">-EDE8*$C9</f>
        <v>0</v>
      </c>
      <c r="EDG9" s="356">
        <f t="shared" ref="EDG9" si="1755">-EDG8*$C9</f>
        <v>0</v>
      </c>
      <c r="EDI9" s="356">
        <f t="shared" ref="EDI9" si="1756">-EDI8*$C9</f>
        <v>0</v>
      </c>
      <c r="EDK9" s="356">
        <f t="shared" ref="EDK9" si="1757">-EDK8*$C9</f>
        <v>0</v>
      </c>
      <c r="EDM9" s="356">
        <f t="shared" ref="EDM9" si="1758">-EDM8*$C9</f>
        <v>0</v>
      </c>
      <c r="EDO9" s="356">
        <f t="shared" ref="EDO9" si="1759">-EDO8*$C9</f>
        <v>0</v>
      </c>
      <c r="EDQ9" s="356">
        <f t="shared" ref="EDQ9" si="1760">-EDQ8*$C9</f>
        <v>0</v>
      </c>
      <c r="EDS9" s="356">
        <f t="shared" ref="EDS9" si="1761">-EDS8*$C9</f>
        <v>0</v>
      </c>
      <c r="EDU9" s="356">
        <f t="shared" ref="EDU9" si="1762">-EDU8*$C9</f>
        <v>0</v>
      </c>
      <c r="EDW9" s="356">
        <f t="shared" ref="EDW9" si="1763">-EDW8*$C9</f>
        <v>0</v>
      </c>
      <c r="EDY9" s="356">
        <f t="shared" ref="EDY9" si="1764">-EDY8*$C9</f>
        <v>0</v>
      </c>
      <c r="EEA9" s="356">
        <f t="shared" ref="EEA9" si="1765">-EEA8*$C9</f>
        <v>0</v>
      </c>
      <c r="EEC9" s="356">
        <f t="shared" ref="EEC9" si="1766">-EEC8*$C9</f>
        <v>0</v>
      </c>
      <c r="EEE9" s="356">
        <f t="shared" ref="EEE9" si="1767">-EEE8*$C9</f>
        <v>0</v>
      </c>
      <c r="EEG9" s="356">
        <f t="shared" ref="EEG9" si="1768">-EEG8*$C9</f>
        <v>0</v>
      </c>
      <c r="EEI9" s="356">
        <f t="shared" ref="EEI9" si="1769">-EEI8*$C9</f>
        <v>0</v>
      </c>
      <c r="EEK9" s="356">
        <f t="shared" ref="EEK9" si="1770">-EEK8*$C9</f>
        <v>0</v>
      </c>
      <c r="EEM9" s="356">
        <f t="shared" ref="EEM9" si="1771">-EEM8*$C9</f>
        <v>0</v>
      </c>
      <c r="EEO9" s="356">
        <f t="shared" ref="EEO9" si="1772">-EEO8*$C9</f>
        <v>0</v>
      </c>
      <c r="EEQ9" s="356">
        <f t="shared" ref="EEQ9" si="1773">-EEQ8*$C9</f>
        <v>0</v>
      </c>
      <c r="EES9" s="356">
        <f t="shared" ref="EES9" si="1774">-EES8*$C9</f>
        <v>0</v>
      </c>
      <c r="EEU9" s="356">
        <f t="shared" ref="EEU9" si="1775">-EEU8*$C9</f>
        <v>0</v>
      </c>
      <c r="EEW9" s="356">
        <f t="shared" ref="EEW9" si="1776">-EEW8*$C9</f>
        <v>0</v>
      </c>
      <c r="EEY9" s="356">
        <f t="shared" ref="EEY9" si="1777">-EEY8*$C9</f>
        <v>0</v>
      </c>
      <c r="EFA9" s="356">
        <f t="shared" ref="EFA9" si="1778">-EFA8*$C9</f>
        <v>0</v>
      </c>
      <c r="EFC9" s="356">
        <f t="shared" ref="EFC9" si="1779">-EFC8*$C9</f>
        <v>0</v>
      </c>
      <c r="EFE9" s="356">
        <f t="shared" ref="EFE9" si="1780">-EFE8*$C9</f>
        <v>0</v>
      </c>
      <c r="EFG9" s="356">
        <f t="shared" ref="EFG9" si="1781">-EFG8*$C9</f>
        <v>0</v>
      </c>
      <c r="EFI9" s="356">
        <f t="shared" ref="EFI9" si="1782">-EFI8*$C9</f>
        <v>0</v>
      </c>
      <c r="EFK9" s="356">
        <f t="shared" ref="EFK9" si="1783">-EFK8*$C9</f>
        <v>0</v>
      </c>
      <c r="EFM9" s="356">
        <f t="shared" ref="EFM9" si="1784">-EFM8*$C9</f>
        <v>0</v>
      </c>
      <c r="EFO9" s="356">
        <f t="shared" ref="EFO9" si="1785">-EFO8*$C9</f>
        <v>0</v>
      </c>
      <c r="EFQ9" s="356">
        <f t="shared" ref="EFQ9" si="1786">-EFQ8*$C9</f>
        <v>0</v>
      </c>
      <c r="EFS9" s="356">
        <f t="shared" ref="EFS9" si="1787">-EFS8*$C9</f>
        <v>0</v>
      </c>
      <c r="EFU9" s="356">
        <f t="shared" ref="EFU9" si="1788">-EFU8*$C9</f>
        <v>0</v>
      </c>
      <c r="EFW9" s="356">
        <f t="shared" ref="EFW9" si="1789">-EFW8*$C9</f>
        <v>0</v>
      </c>
      <c r="EFY9" s="356">
        <f t="shared" ref="EFY9" si="1790">-EFY8*$C9</f>
        <v>0</v>
      </c>
      <c r="EGA9" s="356">
        <f t="shared" ref="EGA9" si="1791">-EGA8*$C9</f>
        <v>0</v>
      </c>
      <c r="EGC9" s="356">
        <f t="shared" ref="EGC9" si="1792">-EGC8*$C9</f>
        <v>0</v>
      </c>
      <c r="EGE9" s="356">
        <f t="shared" ref="EGE9" si="1793">-EGE8*$C9</f>
        <v>0</v>
      </c>
      <c r="EGG9" s="356">
        <f t="shared" ref="EGG9" si="1794">-EGG8*$C9</f>
        <v>0</v>
      </c>
      <c r="EGI9" s="356">
        <f t="shared" ref="EGI9" si="1795">-EGI8*$C9</f>
        <v>0</v>
      </c>
      <c r="EGK9" s="356">
        <f t="shared" ref="EGK9" si="1796">-EGK8*$C9</f>
        <v>0</v>
      </c>
      <c r="EGM9" s="356">
        <f t="shared" ref="EGM9" si="1797">-EGM8*$C9</f>
        <v>0</v>
      </c>
      <c r="EGO9" s="356">
        <f t="shared" ref="EGO9" si="1798">-EGO8*$C9</f>
        <v>0</v>
      </c>
      <c r="EGQ9" s="356">
        <f t="shared" ref="EGQ9" si="1799">-EGQ8*$C9</f>
        <v>0</v>
      </c>
      <c r="EGS9" s="356">
        <f t="shared" ref="EGS9" si="1800">-EGS8*$C9</f>
        <v>0</v>
      </c>
      <c r="EGU9" s="356">
        <f t="shared" ref="EGU9" si="1801">-EGU8*$C9</f>
        <v>0</v>
      </c>
      <c r="EGW9" s="356">
        <f t="shared" ref="EGW9" si="1802">-EGW8*$C9</f>
        <v>0</v>
      </c>
      <c r="EGY9" s="356">
        <f t="shared" ref="EGY9" si="1803">-EGY8*$C9</f>
        <v>0</v>
      </c>
      <c r="EHA9" s="356">
        <f t="shared" ref="EHA9" si="1804">-EHA8*$C9</f>
        <v>0</v>
      </c>
      <c r="EHC9" s="356">
        <f t="shared" ref="EHC9" si="1805">-EHC8*$C9</f>
        <v>0</v>
      </c>
      <c r="EHE9" s="356">
        <f t="shared" ref="EHE9" si="1806">-EHE8*$C9</f>
        <v>0</v>
      </c>
      <c r="EHG9" s="356">
        <f t="shared" ref="EHG9" si="1807">-EHG8*$C9</f>
        <v>0</v>
      </c>
      <c r="EHI9" s="356">
        <f t="shared" ref="EHI9" si="1808">-EHI8*$C9</f>
        <v>0</v>
      </c>
      <c r="EHK9" s="356">
        <f t="shared" ref="EHK9" si="1809">-EHK8*$C9</f>
        <v>0</v>
      </c>
      <c r="EHM9" s="356">
        <f t="shared" ref="EHM9" si="1810">-EHM8*$C9</f>
        <v>0</v>
      </c>
      <c r="EHO9" s="356">
        <f t="shared" ref="EHO9" si="1811">-EHO8*$C9</f>
        <v>0</v>
      </c>
      <c r="EHQ9" s="356">
        <f t="shared" ref="EHQ9" si="1812">-EHQ8*$C9</f>
        <v>0</v>
      </c>
      <c r="EHS9" s="356">
        <f t="shared" ref="EHS9" si="1813">-EHS8*$C9</f>
        <v>0</v>
      </c>
      <c r="EHU9" s="356">
        <f t="shared" ref="EHU9" si="1814">-EHU8*$C9</f>
        <v>0</v>
      </c>
      <c r="EHW9" s="356">
        <f t="shared" ref="EHW9" si="1815">-EHW8*$C9</f>
        <v>0</v>
      </c>
      <c r="EHY9" s="356">
        <f t="shared" ref="EHY9" si="1816">-EHY8*$C9</f>
        <v>0</v>
      </c>
      <c r="EIA9" s="356">
        <f t="shared" ref="EIA9" si="1817">-EIA8*$C9</f>
        <v>0</v>
      </c>
      <c r="EIC9" s="356">
        <f t="shared" ref="EIC9" si="1818">-EIC8*$C9</f>
        <v>0</v>
      </c>
      <c r="EIE9" s="356">
        <f t="shared" ref="EIE9" si="1819">-EIE8*$C9</f>
        <v>0</v>
      </c>
      <c r="EIG9" s="356">
        <f t="shared" ref="EIG9" si="1820">-EIG8*$C9</f>
        <v>0</v>
      </c>
      <c r="EII9" s="356">
        <f t="shared" ref="EII9" si="1821">-EII8*$C9</f>
        <v>0</v>
      </c>
      <c r="EIK9" s="356">
        <f t="shared" ref="EIK9" si="1822">-EIK8*$C9</f>
        <v>0</v>
      </c>
      <c r="EIM9" s="356">
        <f t="shared" ref="EIM9" si="1823">-EIM8*$C9</f>
        <v>0</v>
      </c>
      <c r="EIO9" s="356">
        <f t="shared" ref="EIO9" si="1824">-EIO8*$C9</f>
        <v>0</v>
      </c>
      <c r="EIQ9" s="356">
        <f t="shared" ref="EIQ9" si="1825">-EIQ8*$C9</f>
        <v>0</v>
      </c>
      <c r="EIS9" s="356">
        <f t="shared" ref="EIS9" si="1826">-EIS8*$C9</f>
        <v>0</v>
      </c>
      <c r="EIU9" s="356">
        <f t="shared" ref="EIU9" si="1827">-EIU8*$C9</f>
        <v>0</v>
      </c>
      <c r="EIW9" s="356">
        <f t="shared" ref="EIW9" si="1828">-EIW8*$C9</f>
        <v>0</v>
      </c>
      <c r="EIY9" s="356">
        <f t="shared" ref="EIY9" si="1829">-EIY8*$C9</f>
        <v>0</v>
      </c>
      <c r="EJA9" s="356">
        <f t="shared" ref="EJA9" si="1830">-EJA8*$C9</f>
        <v>0</v>
      </c>
      <c r="EJC9" s="356">
        <f t="shared" ref="EJC9" si="1831">-EJC8*$C9</f>
        <v>0</v>
      </c>
      <c r="EJE9" s="356">
        <f t="shared" ref="EJE9" si="1832">-EJE8*$C9</f>
        <v>0</v>
      </c>
      <c r="EJG9" s="356">
        <f t="shared" ref="EJG9" si="1833">-EJG8*$C9</f>
        <v>0</v>
      </c>
      <c r="EJI9" s="356">
        <f t="shared" ref="EJI9" si="1834">-EJI8*$C9</f>
        <v>0</v>
      </c>
      <c r="EJK9" s="356">
        <f t="shared" ref="EJK9" si="1835">-EJK8*$C9</f>
        <v>0</v>
      </c>
      <c r="EJM9" s="356">
        <f t="shared" ref="EJM9" si="1836">-EJM8*$C9</f>
        <v>0</v>
      </c>
      <c r="EJO9" s="356">
        <f t="shared" ref="EJO9" si="1837">-EJO8*$C9</f>
        <v>0</v>
      </c>
      <c r="EJQ9" s="356">
        <f t="shared" ref="EJQ9" si="1838">-EJQ8*$C9</f>
        <v>0</v>
      </c>
      <c r="EJS9" s="356">
        <f t="shared" ref="EJS9" si="1839">-EJS8*$C9</f>
        <v>0</v>
      </c>
      <c r="EJU9" s="356">
        <f t="shared" ref="EJU9" si="1840">-EJU8*$C9</f>
        <v>0</v>
      </c>
      <c r="EJW9" s="356">
        <f t="shared" ref="EJW9" si="1841">-EJW8*$C9</f>
        <v>0</v>
      </c>
      <c r="EJY9" s="356">
        <f t="shared" ref="EJY9" si="1842">-EJY8*$C9</f>
        <v>0</v>
      </c>
      <c r="EKA9" s="356">
        <f t="shared" ref="EKA9" si="1843">-EKA8*$C9</f>
        <v>0</v>
      </c>
      <c r="EKC9" s="356">
        <f t="shared" ref="EKC9" si="1844">-EKC8*$C9</f>
        <v>0</v>
      </c>
      <c r="EKE9" s="356">
        <f t="shared" ref="EKE9" si="1845">-EKE8*$C9</f>
        <v>0</v>
      </c>
      <c r="EKG9" s="356">
        <f t="shared" ref="EKG9" si="1846">-EKG8*$C9</f>
        <v>0</v>
      </c>
      <c r="EKI9" s="356">
        <f t="shared" ref="EKI9" si="1847">-EKI8*$C9</f>
        <v>0</v>
      </c>
      <c r="EKK9" s="356">
        <f t="shared" ref="EKK9" si="1848">-EKK8*$C9</f>
        <v>0</v>
      </c>
      <c r="EKM9" s="356">
        <f t="shared" ref="EKM9" si="1849">-EKM8*$C9</f>
        <v>0</v>
      </c>
      <c r="EKO9" s="356">
        <f t="shared" ref="EKO9" si="1850">-EKO8*$C9</f>
        <v>0</v>
      </c>
      <c r="EKQ9" s="356">
        <f t="shared" ref="EKQ9" si="1851">-EKQ8*$C9</f>
        <v>0</v>
      </c>
      <c r="EKS9" s="356">
        <f t="shared" ref="EKS9" si="1852">-EKS8*$C9</f>
        <v>0</v>
      </c>
      <c r="EKU9" s="356">
        <f t="shared" ref="EKU9" si="1853">-EKU8*$C9</f>
        <v>0</v>
      </c>
      <c r="EKW9" s="356">
        <f t="shared" ref="EKW9" si="1854">-EKW8*$C9</f>
        <v>0</v>
      </c>
      <c r="EKY9" s="356">
        <f t="shared" ref="EKY9" si="1855">-EKY8*$C9</f>
        <v>0</v>
      </c>
      <c r="ELA9" s="356">
        <f t="shared" ref="ELA9" si="1856">-ELA8*$C9</f>
        <v>0</v>
      </c>
      <c r="ELC9" s="356">
        <f t="shared" ref="ELC9" si="1857">-ELC8*$C9</f>
        <v>0</v>
      </c>
      <c r="ELE9" s="356">
        <f t="shared" ref="ELE9" si="1858">-ELE8*$C9</f>
        <v>0</v>
      </c>
      <c r="ELG9" s="356">
        <f t="shared" ref="ELG9" si="1859">-ELG8*$C9</f>
        <v>0</v>
      </c>
      <c r="ELI9" s="356">
        <f t="shared" ref="ELI9" si="1860">-ELI8*$C9</f>
        <v>0</v>
      </c>
      <c r="ELK9" s="356">
        <f t="shared" ref="ELK9" si="1861">-ELK8*$C9</f>
        <v>0</v>
      </c>
      <c r="ELM9" s="356">
        <f t="shared" ref="ELM9" si="1862">-ELM8*$C9</f>
        <v>0</v>
      </c>
      <c r="ELO9" s="356">
        <f t="shared" ref="ELO9" si="1863">-ELO8*$C9</f>
        <v>0</v>
      </c>
      <c r="ELQ9" s="356">
        <f t="shared" ref="ELQ9" si="1864">-ELQ8*$C9</f>
        <v>0</v>
      </c>
      <c r="ELS9" s="356">
        <f t="shared" ref="ELS9" si="1865">-ELS8*$C9</f>
        <v>0</v>
      </c>
      <c r="ELU9" s="356">
        <f t="shared" ref="ELU9" si="1866">-ELU8*$C9</f>
        <v>0</v>
      </c>
      <c r="ELW9" s="356">
        <f t="shared" ref="ELW9" si="1867">-ELW8*$C9</f>
        <v>0</v>
      </c>
      <c r="ELY9" s="356">
        <f t="shared" ref="ELY9" si="1868">-ELY8*$C9</f>
        <v>0</v>
      </c>
      <c r="EMA9" s="356">
        <f t="shared" ref="EMA9" si="1869">-EMA8*$C9</f>
        <v>0</v>
      </c>
      <c r="EMC9" s="356">
        <f t="shared" ref="EMC9" si="1870">-EMC8*$C9</f>
        <v>0</v>
      </c>
      <c r="EME9" s="356">
        <f t="shared" ref="EME9" si="1871">-EME8*$C9</f>
        <v>0</v>
      </c>
      <c r="EMG9" s="356">
        <f t="shared" ref="EMG9" si="1872">-EMG8*$C9</f>
        <v>0</v>
      </c>
      <c r="EMI9" s="356">
        <f t="shared" ref="EMI9" si="1873">-EMI8*$C9</f>
        <v>0</v>
      </c>
      <c r="EMK9" s="356">
        <f t="shared" ref="EMK9" si="1874">-EMK8*$C9</f>
        <v>0</v>
      </c>
      <c r="EMM9" s="356">
        <f t="shared" ref="EMM9" si="1875">-EMM8*$C9</f>
        <v>0</v>
      </c>
      <c r="EMO9" s="356">
        <f t="shared" ref="EMO9" si="1876">-EMO8*$C9</f>
        <v>0</v>
      </c>
      <c r="EMQ9" s="356">
        <f t="shared" ref="EMQ9" si="1877">-EMQ8*$C9</f>
        <v>0</v>
      </c>
      <c r="EMS9" s="356">
        <f t="shared" ref="EMS9" si="1878">-EMS8*$C9</f>
        <v>0</v>
      </c>
      <c r="EMU9" s="356">
        <f t="shared" ref="EMU9" si="1879">-EMU8*$C9</f>
        <v>0</v>
      </c>
      <c r="EMW9" s="356">
        <f t="shared" ref="EMW9" si="1880">-EMW8*$C9</f>
        <v>0</v>
      </c>
      <c r="EMY9" s="356">
        <f t="shared" ref="EMY9" si="1881">-EMY8*$C9</f>
        <v>0</v>
      </c>
      <c r="ENA9" s="356">
        <f t="shared" ref="ENA9" si="1882">-ENA8*$C9</f>
        <v>0</v>
      </c>
      <c r="ENC9" s="356">
        <f t="shared" ref="ENC9" si="1883">-ENC8*$C9</f>
        <v>0</v>
      </c>
      <c r="ENE9" s="356">
        <f t="shared" ref="ENE9" si="1884">-ENE8*$C9</f>
        <v>0</v>
      </c>
      <c r="ENG9" s="356">
        <f t="shared" ref="ENG9" si="1885">-ENG8*$C9</f>
        <v>0</v>
      </c>
      <c r="ENI9" s="356">
        <f t="shared" ref="ENI9" si="1886">-ENI8*$C9</f>
        <v>0</v>
      </c>
      <c r="ENK9" s="356">
        <f t="shared" ref="ENK9" si="1887">-ENK8*$C9</f>
        <v>0</v>
      </c>
      <c r="ENM9" s="356">
        <f t="shared" ref="ENM9" si="1888">-ENM8*$C9</f>
        <v>0</v>
      </c>
      <c r="ENO9" s="356">
        <f t="shared" ref="ENO9" si="1889">-ENO8*$C9</f>
        <v>0</v>
      </c>
      <c r="ENQ9" s="356">
        <f t="shared" ref="ENQ9" si="1890">-ENQ8*$C9</f>
        <v>0</v>
      </c>
      <c r="ENS9" s="356">
        <f t="shared" ref="ENS9" si="1891">-ENS8*$C9</f>
        <v>0</v>
      </c>
      <c r="ENU9" s="356">
        <f t="shared" ref="ENU9" si="1892">-ENU8*$C9</f>
        <v>0</v>
      </c>
      <c r="ENW9" s="356">
        <f t="shared" ref="ENW9" si="1893">-ENW8*$C9</f>
        <v>0</v>
      </c>
      <c r="ENY9" s="356">
        <f t="shared" ref="ENY9" si="1894">-ENY8*$C9</f>
        <v>0</v>
      </c>
      <c r="EOA9" s="356">
        <f t="shared" ref="EOA9" si="1895">-EOA8*$C9</f>
        <v>0</v>
      </c>
      <c r="EOC9" s="356">
        <f t="shared" ref="EOC9" si="1896">-EOC8*$C9</f>
        <v>0</v>
      </c>
      <c r="EOE9" s="356">
        <f t="shared" ref="EOE9" si="1897">-EOE8*$C9</f>
        <v>0</v>
      </c>
      <c r="EOG9" s="356">
        <f t="shared" ref="EOG9" si="1898">-EOG8*$C9</f>
        <v>0</v>
      </c>
      <c r="EOI9" s="356">
        <f t="shared" ref="EOI9" si="1899">-EOI8*$C9</f>
        <v>0</v>
      </c>
      <c r="EOK9" s="356">
        <f t="shared" ref="EOK9" si="1900">-EOK8*$C9</f>
        <v>0</v>
      </c>
      <c r="EOM9" s="356">
        <f t="shared" ref="EOM9" si="1901">-EOM8*$C9</f>
        <v>0</v>
      </c>
      <c r="EOO9" s="356">
        <f t="shared" ref="EOO9" si="1902">-EOO8*$C9</f>
        <v>0</v>
      </c>
      <c r="EOQ9" s="356">
        <f t="shared" ref="EOQ9" si="1903">-EOQ8*$C9</f>
        <v>0</v>
      </c>
      <c r="EOS9" s="356">
        <f t="shared" ref="EOS9" si="1904">-EOS8*$C9</f>
        <v>0</v>
      </c>
      <c r="EOU9" s="356">
        <f t="shared" ref="EOU9" si="1905">-EOU8*$C9</f>
        <v>0</v>
      </c>
      <c r="EOW9" s="356">
        <f t="shared" ref="EOW9" si="1906">-EOW8*$C9</f>
        <v>0</v>
      </c>
      <c r="EOY9" s="356">
        <f t="shared" ref="EOY9" si="1907">-EOY8*$C9</f>
        <v>0</v>
      </c>
      <c r="EPA9" s="356">
        <f t="shared" ref="EPA9" si="1908">-EPA8*$C9</f>
        <v>0</v>
      </c>
      <c r="EPC9" s="356">
        <f t="shared" ref="EPC9" si="1909">-EPC8*$C9</f>
        <v>0</v>
      </c>
      <c r="EPE9" s="356">
        <f t="shared" ref="EPE9" si="1910">-EPE8*$C9</f>
        <v>0</v>
      </c>
      <c r="EPG9" s="356">
        <f t="shared" ref="EPG9" si="1911">-EPG8*$C9</f>
        <v>0</v>
      </c>
      <c r="EPI9" s="356">
        <f t="shared" ref="EPI9" si="1912">-EPI8*$C9</f>
        <v>0</v>
      </c>
      <c r="EPK9" s="356">
        <f t="shared" ref="EPK9" si="1913">-EPK8*$C9</f>
        <v>0</v>
      </c>
      <c r="EPM9" s="356">
        <f t="shared" ref="EPM9" si="1914">-EPM8*$C9</f>
        <v>0</v>
      </c>
      <c r="EPO9" s="356">
        <f t="shared" ref="EPO9" si="1915">-EPO8*$C9</f>
        <v>0</v>
      </c>
      <c r="EPQ9" s="356">
        <f t="shared" ref="EPQ9" si="1916">-EPQ8*$C9</f>
        <v>0</v>
      </c>
      <c r="EPS9" s="356">
        <f t="shared" ref="EPS9" si="1917">-EPS8*$C9</f>
        <v>0</v>
      </c>
      <c r="EPU9" s="356">
        <f t="shared" ref="EPU9" si="1918">-EPU8*$C9</f>
        <v>0</v>
      </c>
      <c r="EPW9" s="356">
        <f t="shared" ref="EPW9" si="1919">-EPW8*$C9</f>
        <v>0</v>
      </c>
      <c r="EPY9" s="356">
        <f t="shared" ref="EPY9" si="1920">-EPY8*$C9</f>
        <v>0</v>
      </c>
      <c r="EQA9" s="356">
        <f t="shared" ref="EQA9" si="1921">-EQA8*$C9</f>
        <v>0</v>
      </c>
      <c r="EQC9" s="356">
        <f t="shared" ref="EQC9" si="1922">-EQC8*$C9</f>
        <v>0</v>
      </c>
      <c r="EQE9" s="356">
        <f t="shared" ref="EQE9" si="1923">-EQE8*$C9</f>
        <v>0</v>
      </c>
      <c r="EQG9" s="356">
        <f t="shared" ref="EQG9" si="1924">-EQG8*$C9</f>
        <v>0</v>
      </c>
      <c r="EQI9" s="356">
        <f t="shared" ref="EQI9" si="1925">-EQI8*$C9</f>
        <v>0</v>
      </c>
      <c r="EQK9" s="356">
        <f t="shared" ref="EQK9" si="1926">-EQK8*$C9</f>
        <v>0</v>
      </c>
      <c r="EQM9" s="356">
        <f t="shared" ref="EQM9" si="1927">-EQM8*$C9</f>
        <v>0</v>
      </c>
      <c r="EQO9" s="356">
        <f t="shared" ref="EQO9" si="1928">-EQO8*$C9</f>
        <v>0</v>
      </c>
      <c r="EQQ9" s="356">
        <f t="shared" ref="EQQ9" si="1929">-EQQ8*$C9</f>
        <v>0</v>
      </c>
      <c r="EQS9" s="356">
        <f t="shared" ref="EQS9" si="1930">-EQS8*$C9</f>
        <v>0</v>
      </c>
      <c r="EQU9" s="356">
        <f t="shared" ref="EQU9" si="1931">-EQU8*$C9</f>
        <v>0</v>
      </c>
      <c r="EQW9" s="356">
        <f t="shared" ref="EQW9" si="1932">-EQW8*$C9</f>
        <v>0</v>
      </c>
      <c r="EQY9" s="356">
        <f t="shared" ref="EQY9" si="1933">-EQY8*$C9</f>
        <v>0</v>
      </c>
      <c r="ERA9" s="356">
        <f t="shared" ref="ERA9" si="1934">-ERA8*$C9</f>
        <v>0</v>
      </c>
      <c r="ERC9" s="356">
        <f t="shared" ref="ERC9" si="1935">-ERC8*$C9</f>
        <v>0</v>
      </c>
      <c r="ERE9" s="356">
        <f t="shared" ref="ERE9" si="1936">-ERE8*$C9</f>
        <v>0</v>
      </c>
      <c r="ERG9" s="356">
        <f t="shared" ref="ERG9" si="1937">-ERG8*$C9</f>
        <v>0</v>
      </c>
      <c r="ERI9" s="356">
        <f t="shared" ref="ERI9" si="1938">-ERI8*$C9</f>
        <v>0</v>
      </c>
      <c r="ERK9" s="356">
        <f t="shared" ref="ERK9" si="1939">-ERK8*$C9</f>
        <v>0</v>
      </c>
      <c r="ERM9" s="356">
        <f t="shared" ref="ERM9" si="1940">-ERM8*$C9</f>
        <v>0</v>
      </c>
      <c r="ERO9" s="356">
        <f t="shared" ref="ERO9" si="1941">-ERO8*$C9</f>
        <v>0</v>
      </c>
      <c r="ERQ9" s="356">
        <f t="shared" ref="ERQ9" si="1942">-ERQ8*$C9</f>
        <v>0</v>
      </c>
      <c r="ERS9" s="356">
        <f t="shared" ref="ERS9" si="1943">-ERS8*$C9</f>
        <v>0</v>
      </c>
      <c r="ERU9" s="356">
        <f t="shared" ref="ERU9" si="1944">-ERU8*$C9</f>
        <v>0</v>
      </c>
      <c r="ERW9" s="356">
        <f t="shared" ref="ERW9" si="1945">-ERW8*$C9</f>
        <v>0</v>
      </c>
      <c r="ERY9" s="356">
        <f t="shared" ref="ERY9" si="1946">-ERY8*$C9</f>
        <v>0</v>
      </c>
      <c r="ESA9" s="356">
        <f t="shared" ref="ESA9" si="1947">-ESA8*$C9</f>
        <v>0</v>
      </c>
      <c r="ESC9" s="356">
        <f t="shared" ref="ESC9" si="1948">-ESC8*$C9</f>
        <v>0</v>
      </c>
      <c r="ESE9" s="356">
        <f t="shared" ref="ESE9" si="1949">-ESE8*$C9</f>
        <v>0</v>
      </c>
      <c r="ESG9" s="356">
        <f t="shared" ref="ESG9" si="1950">-ESG8*$C9</f>
        <v>0</v>
      </c>
      <c r="ESI9" s="356">
        <f t="shared" ref="ESI9" si="1951">-ESI8*$C9</f>
        <v>0</v>
      </c>
      <c r="ESK9" s="356">
        <f t="shared" ref="ESK9" si="1952">-ESK8*$C9</f>
        <v>0</v>
      </c>
      <c r="ESM9" s="356">
        <f t="shared" ref="ESM9" si="1953">-ESM8*$C9</f>
        <v>0</v>
      </c>
      <c r="ESO9" s="356">
        <f t="shared" ref="ESO9" si="1954">-ESO8*$C9</f>
        <v>0</v>
      </c>
      <c r="ESQ9" s="356">
        <f t="shared" ref="ESQ9" si="1955">-ESQ8*$C9</f>
        <v>0</v>
      </c>
      <c r="ESS9" s="356">
        <f t="shared" ref="ESS9" si="1956">-ESS8*$C9</f>
        <v>0</v>
      </c>
      <c r="ESU9" s="356">
        <f t="shared" ref="ESU9" si="1957">-ESU8*$C9</f>
        <v>0</v>
      </c>
      <c r="ESW9" s="356">
        <f t="shared" ref="ESW9" si="1958">-ESW8*$C9</f>
        <v>0</v>
      </c>
      <c r="ESY9" s="356">
        <f t="shared" ref="ESY9" si="1959">-ESY8*$C9</f>
        <v>0</v>
      </c>
      <c r="ETA9" s="356">
        <f t="shared" ref="ETA9" si="1960">-ETA8*$C9</f>
        <v>0</v>
      </c>
      <c r="ETC9" s="356">
        <f t="shared" ref="ETC9" si="1961">-ETC8*$C9</f>
        <v>0</v>
      </c>
      <c r="ETE9" s="356">
        <f t="shared" ref="ETE9" si="1962">-ETE8*$C9</f>
        <v>0</v>
      </c>
      <c r="ETG9" s="356">
        <f t="shared" ref="ETG9" si="1963">-ETG8*$C9</f>
        <v>0</v>
      </c>
      <c r="ETI9" s="356">
        <f t="shared" ref="ETI9" si="1964">-ETI8*$C9</f>
        <v>0</v>
      </c>
      <c r="ETK9" s="356">
        <f t="shared" ref="ETK9" si="1965">-ETK8*$C9</f>
        <v>0</v>
      </c>
      <c r="ETM9" s="356">
        <f t="shared" ref="ETM9" si="1966">-ETM8*$C9</f>
        <v>0</v>
      </c>
      <c r="ETO9" s="356">
        <f t="shared" ref="ETO9" si="1967">-ETO8*$C9</f>
        <v>0</v>
      </c>
      <c r="ETQ9" s="356">
        <f t="shared" ref="ETQ9" si="1968">-ETQ8*$C9</f>
        <v>0</v>
      </c>
      <c r="ETS9" s="356">
        <f t="shared" ref="ETS9" si="1969">-ETS8*$C9</f>
        <v>0</v>
      </c>
      <c r="ETU9" s="356">
        <f t="shared" ref="ETU9" si="1970">-ETU8*$C9</f>
        <v>0</v>
      </c>
      <c r="ETW9" s="356">
        <f t="shared" ref="ETW9" si="1971">-ETW8*$C9</f>
        <v>0</v>
      </c>
      <c r="ETY9" s="356">
        <f t="shared" ref="ETY9" si="1972">-ETY8*$C9</f>
        <v>0</v>
      </c>
      <c r="EUA9" s="356">
        <f t="shared" ref="EUA9" si="1973">-EUA8*$C9</f>
        <v>0</v>
      </c>
      <c r="EUC9" s="356">
        <f t="shared" ref="EUC9" si="1974">-EUC8*$C9</f>
        <v>0</v>
      </c>
      <c r="EUE9" s="356">
        <f t="shared" ref="EUE9" si="1975">-EUE8*$C9</f>
        <v>0</v>
      </c>
      <c r="EUG9" s="356">
        <f t="shared" ref="EUG9" si="1976">-EUG8*$C9</f>
        <v>0</v>
      </c>
      <c r="EUI9" s="356">
        <f t="shared" ref="EUI9" si="1977">-EUI8*$C9</f>
        <v>0</v>
      </c>
      <c r="EUK9" s="356">
        <f t="shared" ref="EUK9" si="1978">-EUK8*$C9</f>
        <v>0</v>
      </c>
      <c r="EUM9" s="356">
        <f t="shared" ref="EUM9" si="1979">-EUM8*$C9</f>
        <v>0</v>
      </c>
      <c r="EUO9" s="356">
        <f t="shared" ref="EUO9" si="1980">-EUO8*$C9</f>
        <v>0</v>
      </c>
      <c r="EUQ9" s="356">
        <f t="shared" ref="EUQ9" si="1981">-EUQ8*$C9</f>
        <v>0</v>
      </c>
      <c r="EUS9" s="356">
        <f t="shared" ref="EUS9" si="1982">-EUS8*$C9</f>
        <v>0</v>
      </c>
      <c r="EUU9" s="356">
        <f t="shared" ref="EUU9" si="1983">-EUU8*$C9</f>
        <v>0</v>
      </c>
      <c r="EUW9" s="356">
        <f t="shared" ref="EUW9" si="1984">-EUW8*$C9</f>
        <v>0</v>
      </c>
      <c r="EUY9" s="356">
        <f t="shared" ref="EUY9" si="1985">-EUY8*$C9</f>
        <v>0</v>
      </c>
      <c r="EVA9" s="356">
        <f t="shared" ref="EVA9" si="1986">-EVA8*$C9</f>
        <v>0</v>
      </c>
      <c r="EVC9" s="356">
        <f t="shared" ref="EVC9" si="1987">-EVC8*$C9</f>
        <v>0</v>
      </c>
      <c r="EVE9" s="356">
        <f t="shared" ref="EVE9" si="1988">-EVE8*$C9</f>
        <v>0</v>
      </c>
      <c r="EVG9" s="356">
        <f t="shared" ref="EVG9" si="1989">-EVG8*$C9</f>
        <v>0</v>
      </c>
      <c r="EVI9" s="356">
        <f t="shared" ref="EVI9" si="1990">-EVI8*$C9</f>
        <v>0</v>
      </c>
      <c r="EVK9" s="356">
        <f t="shared" ref="EVK9" si="1991">-EVK8*$C9</f>
        <v>0</v>
      </c>
      <c r="EVM9" s="356">
        <f t="shared" ref="EVM9" si="1992">-EVM8*$C9</f>
        <v>0</v>
      </c>
      <c r="EVO9" s="356">
        <f t="shared" ref="EVO9" si="1993">-EVO8*$C9</f>
        <v>0</v>
      </c>
      <c r="EVQ9" s="356">
        <f t="shared" ref="EVQ9" si="1994">-EVQ8*$C9</f>
        <v>0</v>
      </c>
      <c r="EVS9" s="356">
        <f t="shared" ref="EVS9" si="1995">-EVS8*$C9</f>
        <v>0</v>
      </c>
      <c r="EVU9" s="356">
        <f t="shared" ref="EVU9" si="1996">-EVU8*$C9</f>
        <v>0</v>
      </c>
      <c r="EVW9" s="356">
        <f t="shared" ref="EVW9" si="1997">-EVW8*$C9</f>
        <v>0</v>
      </c>
      <c r="EVY9" s="356">
        <f t="shared" ref="EVY9" si="1998">-EVY8*$C9</f>
        <v>0</v>
      </c>
      <c r="EWA9" s="356">
        <f t="shared" ref="EWA9" si="1999">-EWA8*$C9</f>
        <v>0</v>
      </c>
      <c r="EWC9" s="356">
        <f t="shared" ref="EWC9" si="2000">-EWC8*$C9</f>
        <v>0</v>
      </c>
      <c r="EWE9" s="356">
        <f t="shared" ref="EWE9" si="2001">-EWE8*$C9</f>
        <v>0</v>
      </c>
      <c r="EWG9" s="356">
        <f t="shared" ref="EWG9" si="2002">-EWG8*$C9</f>
        <v>0</v>
      </c>
      <c r="EWI9" s="356">
        <f t="shared" ref="EWI9" si="2003">-EWI8*$C9</f>
        <v>0</v>
      </c>
      <c r="EWK9" s="356">
        <f t="shared" ref="EWK9" si="2004">-EWK8*$C9</f>
        <v>0</v>
      </c>
      <c r="EWM9" s="356">
        <f t="shared" ref="EWM9" si="2005">-EWM8*$C9</f>
        <v>0</v>
      </c>
      <c r="EWO9" s="356">
        <f t="shared" ref="EWO9" si="2006">-EWO8*$C9</f>
        <v>0</v>
      </c>
      <c r="EWQ9" s="356">
        <f t="shared" ref="EWQ9" si="2007">-EWQ8*$C9</f>
        <v>0</v>
      </c>
      <c r="EWS9" s="356">
        <f t="shared" ref="EWS9" si="2008">-EWS8*$C9</f>
        <v>0</v>
      </c>
      <c r="EWU9" s="356">
        <f t="shared" ref="EWU9" si="2009">-EWU8*$C9</f>
        <v>0</v>
      </c>
      <c r="EWW9" s="356">
        <f t="shared" ref="EWW9" si="2010">-EWW8*$C9</f>
        <v>0</v>
      </c>
      <c r="EWY9" s="356">
        <f t="shared" ref="EWY9" si="2011">-EWY8*$C9</f>
        <v>0</v>
      </c>
      <c r="EXA9" s="356">
        <f t="shared" ref="EXA9" si="2012">-EXA8*$C9</f>
        <v>0</v>
      </c>
      <c r="EXC9" s="356">
        <f t="shared" ref="EXC9" si="2013">-EXC8*$C9</f>
        <v>0</v>
      </c>
      <c r="EXE9" s="356">
        <f t="shared" ref="EXE9" si="2014">-EXE8*$C9</f>
        <v>0</v>
      </c>
      <c r="EXG9" s="356">
        <f t="shared" ref="EXG9" si="2015">-EXG8*$C9</f>
        <v>0</v>
      </c>
      <c r="EXI9" s="356">
        <f t="shared" ref="EXI9" si="2016">-EXI8*$C9</f>
        <v>0</v>
      </c>
      <c r="EXK9" s="356">
        <f t="shared" ref="EXK9" si="2017">-EXK8*$C9</f>
        <v>0</v>
      </c>
      <c r="EXM9" s="356">
        <f t="shared" ref="EXM9" si="2018">-EXM8*$C9</f>
        <v>0</v>
      </c>
      <c r="EXO9" s="356">
        <f t="shared" ref="EXO9" si="2019">-EXO8*$C9</f>
        <v>0</v>
      </c>
      <c r="EXQ9" s="356">
        <f t="shared" ref="EXQ9" si="2020">-EXQ8*$C9</f>
        <v>0</v>
      </c>
      <c r="EXS9" s="356">
        <f t="shared" ref="EXS9" si="2021">-EXS8*$C9</f>
        <v>0</v>
      </c>
      <c r="EXU9" s="356">
        <f t="shared" ref="EXU9" si="2022">-EXU8*$C9</f>
        <v>0</v>
      </c>
      <c r="EXW9" s="356">
        <f t="shared" ref="EXW9" si="2023">-EXW8*$C9</f>
        <v>0</v>
      </c>
      <c r="EXY9" s="356">
        <f t="shared" ref="EXY9" si="2024">-EXY8*$C9</f>
        <v>0</v>
      </c>
      <c r="EYA9" s="356">
        <f t="shared" ref="EYA9" si="2025">-EYA8*$C9</f>
        <v>0</v>
      </c>
      <c r="EYC9" s="356">
        <f t="shared" ref="EYC9" si="2026">-EYC8*$C9</f>
        <v>0</v>
      </c>
      <c r="EYE9" s="356">
        <f t="shared" ref="EYE9" si="2027">-EYE8*$C9</f>
        <v>0</v>
      </c>
      <c r="EYG9" s="356">
        <f t="shared" ref="EYG9" si="2028">-EYG8*$C9</f>
        <v>0</v>
      </c>
      <c r="EYI9" s="356">
        <f t="shared" ref="EYI9" si="2029">-EYI8*$C9</f>
        <v>0</v>
      </c>
      <c r="EYK9" s="356">
        <f t="shared" ref="EYK9" si="2030">-EYK8*$C9</f>
        <v>0</v>
      </c>
      <c r="EYM9" s="356">
        <f t="shared" ref="EYM9" si="2031">-EYM8*$C9</f>
        <v>0</v>
      </c>
      <c r="EYO9" s="356">
        <f t="shared" ref="EYO9" si="2032">-EYO8*$C9</f>
        <v>0</v>
      </c>
      <c r="EYQ9" s="356">
        <f t="shared" ref="EYQ9" si="2033">-EYQ8*$C9</f>
        <v>0</v>
      </c>
      <c r="EYS9" s="356">
        <f t="shared" ref="EYS9" si="2034">-EYS8*$C9</f>
        <v>0</v>
      </c>
      <c r="EYU9" s="356">
        <f t="shared" ref="EYU9" si="2035">-EYU8*$C9</f>
        <v>0</v>
      </c>
      <c r="EYW9" s="356">
        <f t="shared" ref="EYW9" si="2036">-EYW8*$C9</f>
        <v>0</v>
      </c>
      <c r="EYY9" s="356">
        <f t="shared" ref="EYY9" si="2037">-EYY8*$C9</f>
        <v>0</v>
      </c>
      <c r="EZA9" s="356">
        <f t="shared" ref="EZA9" si="2038">-EZA8*$C9</f>
        <v>0</v>
      </c>
      <c r="EZC9" s="356">
        <f t="shared" ref="EZC9" si="2039">-EZC8*$C9</f>
        <v>0</v>
      </c>
      <c r="EZE9" s="356">
        <f t="shared" ref="EZE9" si="2040">-EZE8*$C9</f>
        <v>0</v>
      </c>
      <c r="EZG9" s="356">
        <f t="shared" ref="EZG9" si="2041">-EZG8*$C9</f>
        <v>0</v>
      </c>
      <c r="EZI9" s="356">
        <f t="shared" ref="EZI9" si="2042">-EZI8*$C9</f>
        <v>0</v>
      </c>
      <c r="EZK9" s="356">
        <f t="shared" ref="EZK9" si="2043">-EZK8*$C9</f>
        <v>0</v>
      </c>
      <c r="EZM9" s="356">
        <f t="shared" ref="EZM9" si="2044">-EZM8*$C9</f>
        <v>0</v>
      </c>
      <c r="EZO9" s="356">
        <f t="shared" ref="EZO9" si="2045">-EZO8*$C9</f>
        <v>0</v>
      </c>
      <c r="EZQ9" s="356">
        <f t="shared" ref="EZQ9" si="2046">-EZQ8*$C9</f>
        <v>0</v>
      </c>
      <c r="EZS9" s="356">
        <f t="shared" ref="EZS9" si="2047">-EZS8*$C9</f>
        <v>0</v>
      </c>
      <c r="EZU9" s="356">
        <f t="shared" ref="EZU9" si="2048">-EZU8*$C9</f>
        <v>0</v>
      </c>
      <c r="EZW9" s="356">
        <f t="shared" ref="EZW9" si="2049">-EZW8*$C9</f>
        <v>0</v>
      </c>
      <c r="EZY9" s="356">
        <f t="shared" ref="EZY9" si="2050">-EZY8*$C9</f>
        <v>0</v>
      </c>
      <c r="FAA9" s="356">
        <f t="shared" ref="FAA9" si="2051">-FAA8*$C9</f>
        <v>0</v>
      </c>
      <c r="FAC9" s="356">
        <f t="shared" ref="FAC9" si="2052">-FAC8*$C9</f>
        <v>0</v>
      </c>
      <c r="FAE9" s="356">
        <f t="shared" ref="FAE9" si="2053">-FAE8*$C9</f>
        <v>0</v>
      </c>
      <c r="FAG9" s="356">
        <f t="shared" ref="FAG9" si="2054">-FAG8*$C9</f>
        <v>0</v>
      </c>
      <c r="FAI9" s="356">
        <f t="shared" ref="FAI9" si="2055">-FAI8*$C9</f>
        <v>0</v>
      </c>
      <c r="FAK9" s="356">
        <f t="shared" ref="FAK9" si="2056">-FAK8*$C9</f>
        <v>0</v>
      </c>
      <c r="FAM9" s="356">
        <f t="shared" ref="FAM9" si="2057">-FAM8*$C9</f>
        <v>0</v>
      </c>
      <c r="FAO9" s="356">
        <f t="shared" ref="FAO9" si="2058">-FAO8*$C9</f>
        <v>0</v>
      </c>
      <c r="FAQ9" s="356">
        <f t="shared" ref="FAQ9" si="2059">-FAQ8*$C9</f>
        <v>0</v>
      </c>
      <c r="FAS9" s="356">
        <f t="shared" ref="FAS9" si="2060">-FAS8*$C9</f>
        <v>0</v>
      </c>
      <c r="FAU9" s="356">
        <f t="shared" ref="FAU9" si="2061">-FAU8*$C9</f>
        <v>0</v>
      </c>
      <c r="FAW9" s="356">
        <f t="shared" ref="FAW9" si="2062">-FAW8*$C9</f>
        <v>0</v>
      </c>
      <c r="FAY9" s="356">
        <f t="shared" ref="FAY9" si="2063">-FAY8*$C9</f>
        <v>0</v>
      </c>
      <c r="FBA9" s="356">
        <f t="shared" ref="FBA9" si="2064">-FBA8*$C9</f>
        <v>0</v>
      </c>
      <c r="FBC9" s="356">
        <f t="shared" ref="FBC9" si="2065">-FBC8*$C9</f>
        <v>0</v>
      </c>
      <c r="FBE9" s="356">
        <f t="shared" ref="FBE9" si="2066">-FBE8*$C9</f>
        <v>0</v>
      </c>
      <c r="FBG9" s="356">
        <f t="shared" ref="FBG9" si="2067">-FBG8*$C9</f>
        <v>0</v>
      </c>
      <c r="FBI9" s="356">
        <f t="shared" ref="FBI9" si="2068">-FBI8*$C9</f>
        <v>0</v>
      </c>
      <c r="FBK9" s="356">
        <f t="shared" ref="FBK9" si="2069">-FBK8*$C9</f>
        <v>0</v>
      </c>
      <c r="FBM9" s="356">
        <f t="shared" ref="FBM9" si="2070">-FBM8*$C9</f>
        <v>0</v>
      </c>
      <c r="FBO9" s="356">
        <f t="shared" ref="FBO9" si="2071">-FBO8*$C9</f>
        <v>0</v>
      </c>
      <c r="FBQ9" s="356">
        <f t="shared" ref="FBQ9" si="2072">-FBQ8*$C9</f>
        <v>0</v>
      </c>
      <c r="FBS9" s="356">
        <f t="shared" ref="FBS9" si="2073">-FBS8*$C9</f>
        <v>0</v>
      </c>
      <c r="FBU9" s="356">
        <f t="shared" ref="FBU9" si="2074">-FBU8*$C9</f>
        <v>0</v>
      </c>
      <c r="FBW9" s="356">
        <f t="shared" ref="FBW9" si="2075">-FBW8*$C9</f>
        <v>0</v>
      </c>
      <c r="FBY9" s="356">
        <f t="shared" ref="FBY9" si="2076">-FBY8*$C9</f>
        <v>0</v>
      </c>
      <c r="FCA9" s="356">
        <f t="shared" ref="FCA9" si="2077">-FCA8*$C9</f>
        <v>0</v>
      </c>
      <c r="FCC9" s="356">
        <f t="shared" ref="FCC9" si="2078">-FCC8*$C9</f>
        <v>0</v>
      </c>
      <c r="FCE9" s="356">
        <f t="shared" ref="FCE9" si="2079">-FCE8*$C9</f>
        <v>0</v>
      </c>
      <c r="FCG9" s="356">
        <f t="shared" ref="FCG9" si="2080">-FCG8*$C9</f>
        <v>0</v>
      </c>
      <c r="FCI9" s="356">
        <f t="shared" ref="FCI9" si="2081">-FCI8*$C9</f>
        <v>0</v>
      </c>
      <c r="FCK9" s="356">
        <f t="shared" ref="FCK9" si="2082">-FCK8*$C9</f>
        <v>0</v>
      </c>
      <c r="FCM9" s="356">
        <f t="shared" ref="FCM9" si="2083">-FCM8*$C9</f>
        <v>0</v>
      </c>
      <c r="FCO9" s="356">
        <f t="shared" ref="FCO9" si="2084">-FCO8*$C9</f>
        <v>0</v>
      </c>
      <c r="FCQ9" s="356">
        <f t="shared" ref="FCQ9" si="2085">-FCQ8*$C9</f>
        <v>0</v>
      </c>
      <c r="FCS9" s="356">
        <f t="shared" ref="FCS9" si="2086">-FCS8*$C9</f>
        <v>0</v>
      </c>
      <c r="FCU9" s="356">
        <f t="shared" ref="FCU9" si="2087">-FCU8*$C9</f>
        <v>0</v>
      </c>
      <c r="FCW9" s="356">
        <f t="shared" ref="FCW9" si="2088">-FCW8*$C9</f>
        <v>0</v>
      </c>
      <c r="FCY9" s="356">
        <f t="shared" ref="FCY9" si="2089">-FCY8*$C9</f>
        <v>0</v>
      </c>
      <c r="FDA9" s="356">
        <f t="shared" ref="FDA9" si="2090">-FDA8*$C9</f>
        <v>0</v>
      </c>
      <c r="FDC9" s="356">
        <f t="shared" ref="FDC9" si="2091">-FDC8*$C9</f>
        <v>0</v>
      </c>
      <c r="FDE9" s="356">
        <f t="shared" ref="FDE9" si="2092">-FDE8*$C9</f>
        <v>0</v>
      </c>
      <c r="FDG9" s="356">
        <f t="shared" ref="FDG9" si="2093">-FDG8*$C9</f>
        <v>0</v>
      </c>
      <c r="FDI9" s="356">
        <f t="shared" ref="FDI9" si="2094">-FDI8*$C9</f>
        <v>0</v>
      </c>
      <c r="FDK9" s="356">
        <f t="shared" ref="FDK9" si="2095">-FDK8*$C9</f>
        <v>0</v>
      </c>
      <c r="FDM9" s="356">
        <f t="shared" ref="FDM9" si="2096">-FDM8*$C9</f>
        <v>0</v>
      </c>
      <c r="FDO9" s="356">
        <f t="shared" ref="FDO9" si="2097">-FDO8*$C9</f>
        <v>0</v>
      </c>
      <c r="FDQ9" s="356">
        <f t="shared" ref="FDQ9" si="2098">-FDQ8*$C9</f>
        <v>0</v>
      </c>
      <c r="FDS9" s="356">
        <f t="shared" ref="FDS9" si="2099">-FDS8*$C9</f>
        <v>0</v>
      </c>
      <c r="FDU9" s="356">
        <f t="shared" ref="FDU9" si="2100">-FDU8*$C9</f>
        <v>0</v>
      </c>
      <c r="FDW9" s="356">
        <f t="shared" ref="FDW9" si="2101">-FDW8*$C9</f>
        <v>0</v>
      </c>
      <c r="FDY9" s="356">
        <f t="shared" ref="FDY9" si="2102">-FDY8*$C9</f>
        <v>0</v>
      </c>
      <c r="FEA9" s="356">
        <f t="shared" ref="FEA9" si="2103">-FEA8*$C9</f>
        <v>0</v>
      </c>
      <c r="FEC9" s="356">
        <f t="shared" ref="FEC9" si="2104">-FEC8*$C9</f>
        <v>0</v>
      </c>
      <c r="FEE9" s="356">
        <f t="shared" ref="FEE9" si="2105">-FEE8*$C9</f>
        <v>0</v>
      </c>
      <c r="FEG9" s="356">
        <f t="shared" ref="FEG9" si="2106">-FEG8*$C9</f>
        <v>0</v>
      </c>
      <c r="FEI9" s="356">
        <f t="shared" ref="FEI9" si="2107">-FEI8*$C9</f>
        <v>0</v>
      </c>
      <c r="FEK9" s="356">
        <f t="shared" ref="FEK9" si="2108">-FEK8*$C9</f>
        <v>0</v>
      </c>
      <c r="FEM9" s="356">
        <f t="shared" ref="FEM9" si="2109">-FEM8*$C9</f>
        <v>0</v>
      </c>
      <c r="FEO9" s="356">
        <f t="shared" ref="FEO9" si="2110">-FEO8*$C9</f>
        <v>0</v>
      </c>
      <c r="FEQ9" s="356">
        <f t="shared" ref="FEQ9" si="2111">-FEQ8*$C9</f>
        <v>0</v>
      </c>
      <c r="FES9" s="356">
        <f t="shared" ref="FES9" si="2112">-FES8*$C9</f>
        <v>0</v>
      </c>
      <c r="FEU9" s="356">
        <f t="shared" ref="FEU9" si="2113">-FEU8*$C9</f>
        <v>0</v>
      </c>
      <c r="FEW9" s="356">
        <f t="shared" ref="FEW9" si="2114">-FEW8*$C9</f>
        <v>0</v>
      </c>
      <c r="FEY9" s="356">
        <f t="shared" ref="FEY9" si="2115">-FEY8*$C9</f>
        <v>0</v>
      </c>
      <c r="FFA9" s="356">
        <f t="shared" ref="FFA9" si="2116">-FFA8*$C9</f>
        <v>0</v>
      </c>
      <c r="FFC9" s="356">
        <f t="shared" ref="FFC9" si="2117">-FFC8*$C9</f>
        <v>0</v>
      </c>
      <c r="FFE9" s="356">
        <f t="shared" ref="FFE9" si="2118">-FFE8*$C9</f>
        <v>0</v>
      </c>
      <c r="FFG9" s="356">
        <f t="shared" ref="FFG9" si="2119">-FFG8*$C9</f>
        <v>0</v>
      </c>
      <c r="FFI9" s="356">
        <f t="shared" ref="FFI9" si="2120">-FFI8*$C9</f>
        <v>0</v>
      </c>
      <c r="FFK9" s="356">
        <f t="shared" ref="FFK9" si="2121">-FFK8*$C9</f>
        <v>0</v>
      </c>
      <c r="FFM9" s="356">
        <f t="shared" ref="FFM9" si="2122">-FFM8*$C9</f>
        <v>0</v>
      </c>
      <c r="FFO9" s="356">
        <f t="shared" ref="FFO9" si="2123">-FFO8*$C9</f>
        <v>0</v>
      </c>
      <c r="FFQ9" s="356">
        <f t="shared" ref="FFQ9" si="2124">-FFQ8*$C9</f>
        <v>0</v>
      </c>
      <c r="FFS9" s="356">
        <f t="shared" ref="FFS9" si="2125">-FFS8*$C9</f>
        <v>0</v>
      </c>
      <c r="FFU9" s="356">
        <f t="shared" ref="FFU9" si="2126">-FFU8*$C9</f>
        <v>0</v>
      </c>
      <c r="FFW9" s="356">
        <f t="shared" ref="FFW9" si="2127">-FFW8*$C9</f>
        <v>0</v>
      </c>
      <c r="FFY9" s="356">
        <f t="shared" ref="FFY9" si="2128">-FFY8*$C9</f>
        <v>0</v>
      </c>
      <c r="FGA9" s="356">
        <f t="shared" ref="FGA9" si="2129">-FGA8*$C9</f>
        <v>0</v>
      </c>
      <c r="FGC9" s="356">
        <f t="shared" ref="FGC9" si="2130">-FGC8*$C9</f>
        <v>0</v>
      </c>
      <c r="FGE9" s="356">
        <f t="shared" ref="FGE9" si="2131">-FGE8*$C9</f>
        <v>0</v>
      </c>
      <c r="FGG9" s="356">
        <f t="shared" ref="FGG9" si="2132">-FGG8*$C9</f>
        <v>0</v>
      </c>
      <c r="FGI9" s="356">
        <f t="shared" ref="FGI9" si="2133">-FGI8*$C9</f>
        <v>0</v>
      </c>
      <c r="FGK9" s="356">
        <f t="shared" ref="FGK9" si="2134">-FGK8*$C9</f>
        <v>0</v>
      </c>
      <c r="FGM9" s="356">
        <f t="shared" ref="FGM9" si="2135">-FGM8*$C9</f>
        <v>0</v>
      </c>
      <c r="FGO9" s="356">
        <f t="shared" ref="FGO9" si="2136">-FGO8*$C9</f>
        <v>0</v>
      </c>
      <c r="FGQ9" s="356">
        <f t="shared" ref="FGQ9" si="2137">-FGQ8*$C9</f>
        <v>0</v>
      </c>
      <c r="FGS9" s="356">
        <f t="shared" ref="FGS9" si="2138">-FGS8*$C9</f>
        <v>0</v>
      </c>
      <c r="FGU9" s="356">
        <f t="shared" ref="FGU9" si="2139">-FGU8*$C9</f>
        <v>0</v>
      </c>
      <c r="FGW9" s="356">
        <f t="shared" ref="FGW9" si="2140">-FGW8*$C9</f>
        <v>0</v>
      </c>
      <c r="FGY9" s="356">
        <f t="shared" ref="FGY9" si="2141">-FGY8*$C9</f>
        <v>0</v>
      </c>
      <c r="FHA9" s="356">
        <f t="shared" ref="FHA9" si="2142">-FHA8*$C9</f>
        <v>0</v>
      </c>
      <c r="FHC9" s="356">
        <f t="shared" ref="FHC9" si="2143">-FHC8*$C9</f>
        <v>0</v>
      </c>
      <c r="FHE9" s="356">
        <f t="shared" ref="FHE9" si="2144">-FHE8*$C9</f>
        <v>0</v>
      </c>
      <c r="FHG9" s="356">
        <f t="shared" ref="FHG9" si="2145">-FHG8*$C9</f>
        <v>0</v>
      </c>
      <c r="FHI9" s="356">
        <f t="shared" ref="FHI9" si="2146">-FHI8*$C9</f>
        <v>0</v>
      </c>
      <c r="FHK9" s="356">
        <f t="shared" ref="FHK9" si="2147">-FHK8*$C9</f>
        <v>0</v>
      </c>
      <c r="FHM9" s="356">
        <f t="shared" ref="FHM9" si="2148">-FHM8*$C9</f>
        <v>0</v>
      </c>
      <c r="FHO9" s="356">
        <f t="shared" ref="FHO9" si="2149">-FHO8*$C9</f>
        <v>0</v>
      </c>
      <c r="FHQ9" s="356">
        <f t="shared" ref="FHQ9" si="2150">-FHQ8*$C9</f>
        <v>0</v>
      </c>
      <c r="FHS9" s="356">
        <f t="shared" ref="FHS9" si="2151">-FHS8*$C9</f>
        <v>0</v>
      </c>
      <c r="FHU9" s="356">
        <f t="shared" ref="FHU9" si="2152">-FHU8*$C9</f>
        <v>0</v>
      </c>
      <c r="FHW9" s="356">
        <f t="shared" ref="FHW9" si="2153">-FHW8*$C9</f>
        <v>0</v>
      </c>
      <c r="FHY9" s="356">
        <f t="shared" ref="FHY9" si="2154">-FHY8*$C9</f>
        <v>0</v>
      </c>
      <c r="FIA9" s="356">
        <f t="shared" ref="FIA9" si="2155">-FIA8*$C9</f>
        <v>0</v>
      </c>
      <c r="FIC9" s="356">
        <f t="shared" ref="FIC9" si="2156">-FIC8*$C9</f>
        <v>0</v>
      </c>
      <c r="FIE9" s="356">
        <f t="shared" ref="FIE9" si="2157">-FIE8*$C9</f>
        <v>0</v>
      </c>
      <c r="FIG9" s="356">
        <f t="shared" ref="FIG9" si="2158">-FIG8*$C9</f>
        <v>0</v>
      </c>
      <c r="FII9" s="356">
        <f t="shared" ref="FII9" si="2159">-FII8*$C9</f>
        <v>0</v>
      </c>
      <c r="FIK9" s="356">
        <f t="shared" ref="FIK9" si="2160">-FIK8*$C9</f>
        <v>0</v>
      </c>
      <c r="FIM9" s="356">
        <f t="shared" ref="FIM9" si="2161">-FIM8*$C9</f>
        <v>0</v>
      </c>
      <c r="FIO9" s="356">
        <f t="shared" ref="FIO9" si="2162">-FIO8*$C9</f>
        <v>0</v>
      </c>
      <c r="FIQ9" s="356">
        <f t="shared" ref="FIQ9" si="2163">-FIQ8*$C9</f>
        <v>0</v>
      </c>
      <c r="FIS9" s="356">
        <f t="shared" ref="FIS9" si="2164">-FIS8*$C9</f>
        <v>0</v>
      </c>
      <c r="FIU9" s="356">
        <f t="shared" ref="FIU9" si="2165">-FIU8*$C9</f>
        <v>0</v>
      </c>
      <c r="FIW9" s="356">
        <f t="shared" ref="FIW9" si="2166">-FIW8*$C9</f>
        <v>0</v>
      </c>
      <c r="FIY9" s="356">
        <f t="shared" ref="FIY9" si="2167">-FIY8*$C9</f>
        <v>0</v>
      </c>
      <c r="FJA9" s="356">
        <f t="shared" ref="FJA9" si="2168">-FJA8*$C9</f>
        <v>0</v>
      </c>
      <c r="FJC9" s="356">
        <f t="shared" ref="FJC9" si="2169">-FJC8*$C9</f>
        <v>0</v>
      </c>
      <c r="FJE9" s="356">
        <f t="shared" ref="FJE9" si="2170">-FJE8*$C9</f>
        <v>0</v>
      </c>
      <c r="FJG9" s="356">
        <f t="shared" ref="FJG9" si="2171">-FJG8*$C9</f>
        <v>0</v>
      </c>
      <c r="FJI9" s="356">
        <f t="shared" ref="FJI9" si="2172">-FJI8*$C9</f>
        <v>0</v>
      </c>
      <c r="FJK9" s="356">
        <f t="shared" ref="FJK9" si="2173">-FJK8*$C9</f>
        <v>0</v>
      </c>
      <c r="FJM9" s="356">
        <f t="shared" ref="FJM9" si="2174">-FJM8*$C9</f>
        <v>0</v>
      </c>
      <c r="FJO9" s="356">
        <f t="shared" ref="FJO9" si="2175">-FJO8*$C9</f>
        <v>0</v>
      </c>
      <c r="FJQ9" s="356">
        <f t="shared" ref="FJQ9" si="2176">-FJQ8*$C9</f>
        <v>0</v>
      </c>
      <c r="FJS9" s="356">
        <f t="shared" ref="FJS9" si="2177">-FJS8*$C9</f>
        <v>0</v>
      </c>
      <c r="FJU9" s="356">
        <f t="shared" ref="FJU9" si="2178">-FJU8*$C9</f>
        <v>0</v>
      </c>
      <c r="FJW9" s="356">
        <f t="shared" ref="FJW9" si="2179">-FJW8*$C9</f>
        <v>0</v>
      </c>
      <c r="FJY9" s="356">
        <f t="shared" ref="FJY9" si="2180">-FJY8*$C9</f>
        <v>0</v>
      </c>
      <c r="FKA9" s="356">
        <f t="shared" ref="FKA9" si="2181">-FKA8*$C9</f>
        <v>0</v>
      </c>
      <c r="FKC9" s="356">
        <f t="shared" ref="FKC9" si="2182">-FKC8*$C9</f>
        <v>0</v>
      </c>
      <c r="FKE9" s="356">
        <f t="shared" ref="FKE9" si="2183">-FKE8*$C9</f>
        <v>0</v>
      </c>
      <c r="FKG9" s="356">
        <f t="shared" ref="FKG9" si="2184">-FKG8*$C9</f>
        <v>0</v>
      </c>
      <c r="FKI9" s="356">
        <f t="shared" ref="FKI9" si="2185">-FKI8*$C9</f>
        <v>0</v>
      </c>
      <c r="FKK9" s="356">
        <f t="shared" ref="FKK9" si="2186">-FKK8*$C9</f>
        <v>0</v>
      </c>
      <c r="FKM9" s="356">
        <f t="shared" ref="FKM9" si="2187">-FKM8*$C9</f>
        <v>0</v>
      </c>
      <c r="FKO9" s="356">
        <f t="shared" ref="FKO9" si="2188">-FKO8*$C9</f>
        <v>0</v>
      </c>
      <c r="FKQ9" s="356">
        <f t="shared" ref="FKQ9" si="2189">-FKQ8*$C9</f>
        <v>0</v>
      </c>
      <c r="FKS9" s="356">
        <f t="shared" ref="FKS9" si="2190">-FKS8*$C9</f>
        <v>0</v>
      </c>
      <c r="FKU9" s="356">
        <f t="shared" ref="FKU9" si="2191">-FKU8*$C9</f>
        <v>0</v>
      </c>
      <c r="FKW9" s="356">
        <f t="shared" ref="FKW9" si="2192">-FKW8*$C9</f>
        <v>0</v>
      </c>
      <c r="FKY9" s="356">
        <f t="shared" ref="FKY9" si="2193">-FKY8*$C9</f>
        <v>0</v>
      </c>
      <c r="FLA9" s="356">
        <f t="shared" ref="FLA9" si="2194">-FLA8*$C9</f>
        <v>0</v>
      </c>
      <c r="FLC9" s="356">
        <f t="shared" ref="FLC9" si="2195">-FLC8*$C9</f>
        <v>0</v>
      </c>
      <c r="FLE9" s="356">
        <f t="shared" ref="FLE9" si="2196">-FLE8*$C9</f>
        <v>0</v>
      </c>
      <c r="FLG9" s="356">
        <f t="shared" ref="FLG9" si="2197">-FLG8*$C9</f>
        <v>0</v>
      </c>
      <c r="FLI9" s="356">
        <f t="shared" ref="FLI9" si="2198">-FLI8*$C9</f>
        <v>0</v>
      </c>
      <c r="FLK9" s="356">
        <f t="shared" ref="FLK9" si="2199">-FLK8*$C9</f>
        <v>0</v>
      </c>
      <c r="FLM9" s="356">
        <f t="shared" ref="FLM9" si="2200">-FLM8*$C9</f>
        <v>0</v>
      </c>
      <c r="FLO9" s="356">
        <f t="shared" ref="FLO9" si="2201">-FLO8*$C9</f>
        <v>0</v>
      </c>
      <c r="FLQ9" s="356">
        <f t="shared" ref="FLQ9" si="2202">-FLQ8*$C9</f>
        <v>0</v>
      </c>
      <c r="FLS9" s="356">
        <f t="shared" ref="FLS9" si="2203">-FLS8*$C9</f>
        <v>0</v>
      </c>
      <c r="FLU9" s="356">
        <f t="shared" ref="FLU9" si="2204">-FLU8*$C9</f>
        <v>0</v>
      </c>
      <c r="FLW9" s="356">
        <f t="shared" ref="FLW9" si="2205">-FLW8*$C9</f>
        <v>0</v>
      </c>
      <c r="FLY9" s="356">
        <f t="shared" ref="FLY9" si="2206">-FLY8*$C9</f>
        <v>0</v>
      </c>
      <c r="FMA9" s="356">
        <f t="shared" ref="FMA9" si="2207">-FMA8*$C9</f>
        <v>0</v>
      </c>
      <c r="FMC9" s="356">
        <f t="shared" ref="FMC9" si="2208">-FMC8*$C9</f>
        <v>0</v>
      </c>
      <c r="FME9" s="356">
        <f t="shared" ref="FME9" si="2209">-FME8*$C9</f>
        <v>0</v>
      </c>
      <c r="FMG9" s="356">
        <f t="shared" ref="FMG9" si="2210">-FMG8*$C9</f>
        <v>0</v>
      </c>
      <c r="FMI9" s="356">
        <f t="shared" ref="FMI9" si="2211">-FMI8*$C9</f>
        <v>0</v>
      </c>
      <c r="FMK9" s="356">
        <f t="shared" ref="FMK9" si="2212">-FMK8*$C9</f>
        <v>0</v>
      </c>
      <c r="FMM9" s="356">
        <f t="shared" ref="FMM9" si="2213">-FMM8*$C9</f>
        <v>0</v>
      </c>
      <c r="FMO9" s="356">
        <f t="shared" ref="FMO9" si="2214">-FMO8*$C9</f>
        <v>0</v>
      </c>
      <c r="FMQ9" s="356">
        <f t="shared" ref="FMQ9" si="2215">-FMQ8*$C9</f>
        <v>0</v>
      </c>
      <c r="FMS9" s="356">
        <f t="shared" ref="FMS9" si="2216">-FMS8*$C9</f>
        <v>0</v>
      </c>
      <c r="FMU9" s="356">
        <f t="shared" ref="FMU9" si="2217">-FMU8*$C9</f>
        <v>0</v>
      </c>
      <c r="FMW9" s="356">
        <f t="shared" ref="FMW9" si="2218">-FMW8*$C9</f>
        <v>0</v>
      </c>
      <c r="FMY9" s="356">
        <f t="shared" ref="FMY9" si="2219">-FMY8*$C9</f>
        <v>0</v>
      </c>
      <c r="FNA9" s="356">
        <f t="shared" ref="FNA9" si="2220">-FNA8*$C9</f>
        <v>0</v>
      </c>
      <c r="FNC9" s="356">
        <f t="shared" ref="FNC9" si="2221">-FNC8*$C9</f>
        <v>0</v>
      </c>
      <c r="FNE9" s="356">
        <f t="shared" ref="FNE9" si="2222">-FNE8*$C9</f>
        <v>0</v>
      </c>
      <c r="FNG9" s="356">
        <f t="shared" ref="FNG9" si="2223">-FNG8*$C9</f>
        <v>0</v>
      </c>
      <c r="FNI9" s="356">
        <f t="shared" ref="FNI9" si="2224">-FNI8*$C9</f>
        <v>0</v>
      </c>
      <c r="FNK9" s="356">
        <f t="shared" ref="FNK9" si="2225">-FNK8*$C9</f>
        <v>0</v>
      </c>
      <c r="FNM9" s="356">
        <f t="shared" ref="FNM9" si="2226">-FNM8*$C9</f>
        <v>0</v>
      </c>
      <c r="FNO9" s="356">
        <f t="shared" ref="FNO9" si="2227">-FNO8*$C9</f>
        <v>0</v>
      </c>
      <c r="FNQ9" s="356">
        <f t="shared" ref="FNQ9" si="2228">-FNQ8*$C9</f>
        <v>0</v>
      </c>
      <c r="FNS9" s="356">
        <f t="shared" ref="FNS9" si="2229">-FNS8*$C9</f>
        <v>0</v>
      </c>
      <c r="FNU9" s="356">
        <f t="shared" ref="FNU9" si="2230">-FNU8*$C9</f>
        <v>0</v>
      </c>
      <c r="FNW9" s="356">
        <f t="shared" ref="FNW9" si="2231">-FNW8*$C9</f>
        <v>0</v>
      </c>
      <c r="FNY9" s="356">
        <f t="shared" ref="FNY9" si="2232">-FNY8*$C9</f>
        <v>0</v>
      </c>
      <c r="FOA9" s="356">
        <f t="shared" ref="FOA9" si="2233">-FOA8*$C9</f>
        <v>0</v>
      </c>
      <c r="FOC9" s="356">
        <f t="shared" ref="FOC9" si="2234">-FOC8*$C9</f>
        <v>0</v>
      </c>
      <c r="FOE9" s="356">
        <f t="shared" ref="FOE9" si="2235">-FOE8*$C9</f>
        <v>0</v>
      </c>
      <c r="FOG9" s="356">
        <f t="shared" ref="FOG9" si="2236">-FOG8*$C9</f>
        <v>0</v>
      </c>
      <c r="FOI9" s="356">
        <f t="shared" ref="FOI9" si="2237">-FOI8*$C9</f>
        <v>0</v>
      </c>
      <c r="FOK9" s="356">
        <f t="shared" ref="FOK9" si="2238">-FOK8*$C9</f>
        <v>0</v>
      </c>
      <c r="FOM9" s="356">
        <f t="shared" ref="FOM9" si="2239">-FOM8*$C9</f>
        <v>0</v>
      </c>
      <c r="FOO9" s="356">
        <f t="shared" ref="FOO9" si="2240">-FOO8*$C9</f>
        <v>0</v>
      </c>
      <c r="FOQ9" s="356">
        <f t="shared" ref="FOQ9" si="2241">-FOQ8*$C9</f>
        <v>0</v>
      </c>
      <c r="FOS9" s="356">
        <f t="shared" ref="FOS9" si="2242">-FOS8*$C9</f>
        <v>0</v>
      </c>
      <c r="FOU9" s="356">
        <f t="shared" ref="FOU9" si="2243">-FOU8*$C9</f>
        <v>0</v>
      </c>
      <c r="FOW9" s="356">
        <f t="shared" ref="FOW9" si="2244">-FOW8*$C9</f>
        <v>0</v>
      </c>
      <c r="FOY9" s="356">
        <f t="shared" ref="FOY9" si="2245">-FOY8*$C9</f>
        <v>0</v>
      </c>
      <c r="FPA9" s="356">
        <f t="shared" ref="FPA9" si="2246">-FPA8*$C9</f>
        <v>0</v>
      </c>
      <c r="FPC9" s="356">
        <f t="shared" ref="FPC9" si="2247">-FPC8*$C9</f>
        <v>0</v>
      </c>
      <c r="FPE9" s="356">
        <f t="shared" ref="FPE9" si="2248">-FPE8*$C9</f>
        <v>0</v>
      </c>
      <c r="FPG9" s="356">
        <f t="shared" ref="FPG9" si="2249">-FPG8*$C9</f>
        <v>0</v>
      </c>
      <c r="FPI9" s="356">
        <f t="shared" ref="FPI9" si="2250">-FPI8*$C9</f>
        <v>0</v>
      </c>
      <c r="FPK9" s="356">
        <f t="shared" ref="FPK9" si="2251">-FPK8*$C9</f>
        <v>0</v>
      </c>
      <c r="FPM9" s="356">
        <f t="shared" ref="FPM9" si="2252">-FPM8*$C9</f>
        <v>0</v>
      </c>
      <c r="FPO9" s="356">
        <f t="shared" ref="FPO9" si="2253">-FPO8*$C9</f>
        <v>0</v>
      </c>
      <c r="FPQ9" s="356">
        <f t="shared" ref="FPQ9" si="2254">-FPQ8*$C9</f>
        <v>0</v>
      </c>
      <c r="FPS9" s="356">
        <f t="shared" ref="FPS9" si="2255">-FPS8*$C9</f>
        <v>0</v>
      </c>
      <c r="FPU9" s="356">
        <f t="shared" ref="FPU9" si="2256">-FPU8*$C9</f>
        <v>0</v>
      </c>
      <c r="FPW9" s="356">
        <f t="shared" ref="FPW9" si="2257">-FPW8*$C9</f>
        <v>0</v>
      </c>
      <c r="FPY9" s="356">
        <f t="shared" ref="FPY9" si="2258">-FPY8*$C9</f>
        <v>0</v>
      </c>
      <c r="FQA9" s="356">
        <f t="shared" ref="FQA9" si="2259">-FQA8*$C9</f>
        <v>0</v>
      </c>
      <c r="FQC9" s="356">
        <f t="shared" ref="FQC9" si="2260">-FQC8*$C9</f>
        <v>0</v>
      </c>
      <c r="FQE9" s="356">
        <f t="shared" ref="FQE9" si="2261">-FQE8*$C9</f>
        <v>0</v>
      </c>
      <c r="FQG9" s="356">
        <f t="shared" ref="FQG9" si="2262">-FQG8*$C9</f>
        <v>0</v>
      </c>
      <c r="FQI9" s="356">
        <f t="shared" ref="FQI9" si="2263">-FQI8*$C9</f>
        <v>0</v>
      </c>
      <c r="FQK9" s="356">
        <f t="shared" ref="FQK9" si="2264">-FQK8*$C9</f>
        <v>0</v>
      </c>
      <c r="FQM9" s="356">
        <f t="shared" ref="FQM9" si="2265">-FQM8*$C9</f>
        <v>0</v>
      </c>
      <c r="FQO9" s="356">
        <f t="shared" ref="FQO9" si="2266">-FQO8*$C9</f>
        <v>0</v>
      </c>
      <c r="FQQ9" s="356">
        <f t="shared" ref="FQQ9" si="2267">-FQQ8*$C9</f>
        <v>0</v>
      </c>
      <c r="FQS9" s="356">
        <f t="shared" ref="FQS9" si="2268">-FQS8*$C9</f>
        <v>0</v>
      </c>
      <c r="FQU9" s="356">
        <f t="shared" ref="FQU9" si="2269">-FQU8*$C9</f>
        <v>0</v>
      </c>
      <c r="FQW9" s="356">
        <f t="shared" ref="FQW9" si="2270">-FQW8*$C9</f>
        <v>0</v>
      </c>
      <c r="FQY9" s="356">
        <f t="shared" ref="FQY9" si="2271">-FQY8*$C9</f>
        <v>0</v>
      </c>
      <c r="FRA9" s="356">
        <f t="shared" ref="FRA9" si="2272">-FRA8*$C9</f>
        <v>0</v>
      </c>
      <c r="FRC9" s="356">
        <f t="shared" ref="FRC9" si="2273">-FRC8*$C9</f>
        <v>0</v>
      </c>
      <c r="FRE9" s="356">
        <f t="shared" ref="FRE9" si="2274">-FRE8*$C9</f>
        <v>0</v>
      </c>
      <c r="FRG9" s="356">
        <f t="shared" ref="FRG9" si="2275">-FRG8*$C9</f>
        <v>0</v>
      </c>
      <c r="FRI9" s="356">
        <f t="shared" ref="FRI9" si="2276">-FRI8*$C9</f>
        <v>0</v>
      </c>
      <c r="FRK9" s="356">
        <f t="shared" ref="FRK9" si="2277">-FRK8*$C9</f>
        <v>0</v>
      </c>
      <c r="FRM9" s="356">
        <f t="shared" ref="FRM9" si="2278">-FRM8*$C9</f>
        <v>0</v>
      </c>
      <c r="FRO9" s="356">
        <f t="shared" ref="FRO9" si="2279">-FRO8*$C9</f>
        <v>0</v>
      </c>
      <c r="FRQ9" s="356">
        <f t="shared" ref="FRQ9" si="2280">-FRQ8*$C9</f>
        <v>0</v>
      </c>
      <c r="FRS9" s="356">
        <f t="shared" ref="FRS9" si="2281">-FRS8*$C9</f>
        <v>0</v>
      </c>
      <c r="FRU9" s="356">
        <f t="shared" ref="FRU9" si="2282">-FRU8*$C9</f>
        <v>0</v>
      </c>
      <c r="FRW9" s="356">
        <f t="shared" ref="FRW9" si="2283">-FRW8*$C9</f>
        <v>0</v>
      </c>
      <c r="FRY9" s="356">
        <f t="shared" ref="FRY9" si="2284">-FRY8*$C9</f>
        <v>0</v>
      </c>
      <c r="FSA9" s="356">
        <f t="shared" ref="FSA9" si="2285">-FSA8*$C9</f>
        <v>0</v>
      </c>
      <c r="FSC9" s="356">
        <f t="shared" ref="FSC9" si="2286">-FSC8*$C9</f>
        <v>0</v>
      </c>
      <c r="FSE9" s="356">
        <f t="shared" ref="FSE9" si="2287">-FSE8*$C9</f>
        <v>0</v>
      </c>
      <c r="FSG9" s="356">
        <f t="shared" ref="FSG9" si="2288">-FSG8*$C9</f>
        <v>0</v>
      </c>
      <c r="FSI9" s="356">
        <f t="shared" ref="FSI9" si="2289">-FSI8*$C9</f>
        <v>0</v>
      </c>
      <c r="FSK9" s="356">
        <f t="shared" ref="FSK9" si="2290">-FSK8*$C9</f>
        <v>0</v>
      </c>
      <c r="FSM9" s="356">
        <f t="shared" ref="FSM9" si="2291">-FSM8*$C9</f>
        <v>0</v>
      </c>
      <c r="FSO9" s="356">
        <f t="shared" ref="FSO9" si="2292">-FSO8*$C9</f>
        <v>0</v>
      </c>
      <c r="FSQ9" s="356">
        <f t="shared" ref="FSQ9" si="2293">-FSQ8*$C9</f>
        <v>0</v>
      </c>
      <c r="FSS9" s="356">
        <f t="shared" ref="FSS9" si="2294">-FSS8*$C9</f>
        <v>0</v>
      </c>
      <c r="FSU9" s="356">
        <f t="shared" ref="FSU9" si="2295">-FSU8*$C9</f>
        <v>0</v>
      </c>
      <c r="FSW9" s="356">
        <f t="shared" ref="FSW9" si="2296">-FSW8*$C9</f>
        <v>0</v>
      </c>
      <c r="FSY9" s="356">
        <f t="shared" ref="FSY9" si="2297">-FSY8*$C9</f>
        <v>0</v>
      </c>
      <c r="FTA9" s="356">
        <f t="shared" ref="FTA9" si="2298">-FTA8*$C9</f>
        <v>0</v>
      </c>
      <c r="FTC9" s="356">
        <f t="shared" ref="FTC9" si="2299">-FTC8*$C9</f>
        <v>0</v>
      </c>
      <c r="FTE9" s="356">
        <f t="shared" ref="FTE9" si="2300">-FTE8*$C9</f>
        <v>0</v>
      </c>
      <c r="FTG9" s="356">
        <f t="shared" ref="FTG9" si="2301">-FTG8*$C9</f>
        <v>0</v>
      </c>
      <c r="FTI9" s="356">
        <f t="shared" ref="FTI9" si="2302">-FTI8*$C9</f>
        <v>0</v>
      </c>
      <c r="FTK9" s="356">
        <f t="shared" ref="FTK9" si="2303">-FTK8*$C9</f>
        <v>0</v>
      </c>
      <c r="FTM9" s="356">
        <f t="shared" ref="FTM9" si="2304">-FTM8*$C9</f>
        <v>0</v>
      </c>
      <c r="FTO9" s="356">
        <f t="shared" ref="FTO9" si="2305">-FTO8*$C9</f>
        <v>0</v>
      </c>
      <c r="FTQ9" s="356">
        <f t="shared" ref="FTQ9" si="2306">-FTQ8*$C9</f>
        <v>0</v>
      </c>
      <c r="FTS9" s="356">
        <f t="shared" ref="FTS9" si="2307">-FTS8*$C9</f>
        <v>0</v>
      </c>
      <c r="FTU9" s="356">
        <f t="shared" ref="FTU9" si="2308">-FTU8*$C9</f>
        <v>0</v>
      </c>
      <c r="FTW9" s="356">
        <f t="shared" ref="FTW9" si="2309">-FTW8*$C9</f>
        <v>0</v>
      </c>
      <c r="FTY9" s="356">
        <f t="shared" ref="FTY9" si="2310">-FTY8*$C9</f>
        <v>0</v>
      </c>
      <c r="FUA9" s="356">
        <f t="shared" ref="FUA9" si="2311">-FUA8*$C9</f>
        <v>0</v>
      </c>
      <c r="FUC9" s="356">
        <f t="shared" ref="FUC9" si="2312">-FUC8*$C9</f>
        <v>0</v>
      </c>
      <c r="FUE9" s="356">
        <f t="shared" ref="FUE9" si="2313">-FUE8*$C9</f>
        <v>0</v>
      </c>
      <c r="FUG9" s="356">
        <f t="shared" ref="FUG9" si="2314">-FUG8*$C9</f>
        <v>0</v>
      </c>
      <c r="FUI9" s="356">
        <f t="shared" ref="FUI9" si="2315">-FUI8*$C9</f>
        <v>0</v>
      </c>
      <c r="FUK9" s="356">
        <f t="shared" ref="FUK9" si="2316">-FUK8*$C9</f>
        <v>0</v>
      </c>
      <c r="FUM9" s="356">
        <f t="shared" ref="FUM9" si="2317">-FUM8*$C9</f>
        <v>0</v>
      </c>
      <c r="FUO9" s="356">
        <f t="shared" ref="FUO9" si="2318">-FUO8*$C9</f>
        <v>0</v>
      </c>
      <c r="FUQ9" s="356">
        <f t="shared" ref="FUQ9" si="2319">-FUQ8*$C9</f>
        <v>0</v>
      </c>
      <c r="FUS9" s="356">
        <f t="shared" ref="FUS9" si="2320">-FUS8*$C9</f>
        <v>0</v>
      </c>
      <c r="FUU9" s="356">
        <f t="shared" ref="FUU9" si="2321">-FUU8*$C9</f>
        <v>0</v>
      </c>
      <c r="FUW9" s="356">
        <f t="shared" ref="FUW9" si="2322">-FUW8*$C9</f>
        <v>0</v>
      </c>
      <c r="FUY9" s="356">
        <f t="shared" ref="FUY9" si="2323">-FUY8*$C9</f>
        <v>0</v>
      </c>
      <c r="FVA9" s="356">
        <f t="shared" ref="FVA9" si="2324">-FVA8*$C9</f>
        <v>0</v>
      </c>
      <c r="FVC9" s="356">
        <f t="shared" ref="FVC9" si="2325">-FVC8*$C9</f>
        <v>0</v>
      </c>
      <c r="FVE9" s="356">
        <f t="shared" ref="FVE9" si="2326">-FVE8*$C9</f>
        <v>0</v>
      </c>
      <c r="FVG9" s="356">
        <f t="shared" ref="FVG9" si="2327">-FVG8*$C9</f>
        <v>0</v>
      </c>
      <c r="FVI9" s="356">
        <f t="shared" ref="FVI9" si="2328">-FVI8*$C9</f>
        <v>0</v>
      </c>
      <c r="FVK9" s="356">
        <f t="shared" ref="FVK9" si="2329">-FVK8*$C9</f>
        <v>0</v>
      </c>
      <c r="FVM9" s="356">
        <f t="shared" ref="FVM9" si="2330">-FVM8*$C9</f>
        <v>0</v>
      </c>
      <c r="FVO9" s="356">
        <f t="shared" ref="FVO9" si="2331">-FVO8*$C9</f>
        <v>0</v>
      </c>
      <c r="FVQ9" s="356">
        <f t="shared" ref="FVQ9" si="2332">-FVQ8*$C9</f>
        <v>0</v>
      </c>
      <c r="FVS9" s="356">
        <f t="shared" ref="FVS9" si="2333">-FVS8*$C9</f>
        <v>0</v>
      </c>
      <c r="FVU9" s="356">
        <f t="shared" ref="FVU9" si="2334">-FVU8*$C9</f>
        <v>0</v>
      </c>
      <c r="FVW9" s="356">
        <f t="shared" ref="FVW9" si="2335">-FVW8*$C9</f>
        <v>0</v>
      </c>
      <c r="FVY9" s="356">
        <f t="shared" ref="FVY9" si="2336">-FVY8*$C9</f>
        <v>0</v>
      </c>
      <c r="FWA9" s="356">
        <f t="shared" ref="FWA9" si="2337">-FWA8*$C9</f>
        <v>0</v>
      </c>
      <c r="FWC9" s="356">
        <f t="shared" ref="FWC9" si="2338">-FWC8*$C9</f>
        <v>0</v>
      </c>
      <c r="FWE9" s="356">
        <f t="shared" ref="FWE9" si="2339">-FWE8*$C9</f>
        <v>0</v>
      </c>
      <c r="FWG9" s="356">
        <f t="shared" ref="FWG9" si="2340">-FWG8*$C9</f>
        <v>0</v>
      </c>
      <c r="FWI9" s="356">
        <f t="shared" ref="FWI9" si="2341">-FWI8*$C9</f>
        <v>0</v>
      </c>
      <c r="FWK9" s="356">
        <f t="shared" ref="FWK9" si="2342">-FWK8*$C9</f>
        <v>0</v>
      </c>
      <c r="FWM9" s="356">
        <f t="shared" ref="FWM9" si="2343">-FWM8*$C9</f>
        <v>0</v>
      </c>
      <c r="FWO9" s="356">
        <f t="shared" ref="FWO9" si="2344">-FWO8*$C9</f>
        <v>0</v>
      </c>
      <c r="FWQ9" s="356">
        <f t="shared" ref="FWQ9" si="2345">-FWQ8*$C9</f>
        <v>0</v>
      </c>
      <c r="FWS9" s="356">
        <f t="shared" ref="FWS9" si="2346">-FWS8*$C9</f>
        <v>0</v>
      </c>
      <c r="FWU9" s="356">
        <f t="shared" ref="FWU9" si="2347">-FWU8*$C9</f>
        <v>0</v>
      </c>
      <c r="FWW9" s="356">
        <f t="shared" ref="FWW9" si="2348">-FWW8*$C9</f>
        <v>0</v>
      </c>
      <c r="FWY9" s="356">
        <f t="shared" ref="FWY9" si="2349">-FWY8*$C9</f>
        <v>0</v>
      </c>
      <c r="FXA9" s="356">
        <f t="shared" ref="FXA9" si="2350">-FXA8*$C9</f>
        <v>0</v>
      </c>
      <c r="FXC9" s="356">
        <f t="shared" ref="FXC9" si="2351">-FXC8*$C9</f>
        <v>0</v>
      </c>
      <c r="FXE9" s="356">
        <f t="shared" ref="FXE9" si="2352">-FXE8*$C9</f>
        <v>0</v>
      </c>
      <c r="FXG9" s="356">
        <f t="shared" ref="FXG9" si="2353">-FXG8*$C9</f>
        <v>0</v>
      </c>
      <c r="FXI9" s="356">
        <f t="shared" ref="FXI9" si="2354">-FXI8*$C9</f>
        <v>0</v>
      </c>
      <c r="FXK9" s="356">
        <f t="shared" ref="FXK9" si="2355">-FXK8*$C9</f>
        <v>0</v>
      </c>
      <c r="FXM9" s="356">
        <f t="shared" ref="FXM9" si="2356">-FXM8*$C9</f>
        <v>0</v>
      </c>
      <c r="FXO9" s="356">
        <f t="shared" ref="FXO9" si="2357">-FXO8*$C9</f>
        <v>0</v>
      </c>
      <c r="FXQ9" s="356">
        <f t="shared" ref="FXQ9" si="2358">-FXQ8*$C9</f>
        <v>0</v>
      </c>
      <c r="FXS9" s="356">
        <f t="shared" ref="FXS9" si="2359">-FXS8*$C9</f>
        <v>0</v>
      </c>
      <c r="FXU9" s="356">
        <f t="shared" ref="FXU9" si="2360">-FXU8*$C9</f>
        <v>0</v>
      </c>
      <c r="FXW9" s="356">
        <f t="shared" ref="FXW9" si="2361">-FXW8*$C9</f>
        <v>0</v>
      </c>
      <c r="FXY9" s="356">
        <f t="shared" ref="FXY9" si="2362">-FXY8*$C9</f>
        <v>0</v>
      </c>
      <c r="FYA9" s="356">
        <f t="shared" ref="FYA9" si="2363">-FYA8*$C9</f>
        <v>0</v>
      </c>
      <c r="FYC9" s="356">
        <f t="shared" ref="FYC9" si="2364">-FYC8*$C9</f>
        <v>0</v>
      </c>
      <c r="FYE9" s="356">
        <f t="shared" ref="FYE9" si="2365">-FYE8*$C9</f>
        <v>0</v>
      </c>
      <c r="FYG9" s="356">
        <f t="shared" ref="FYG9" si="2366">-FYG8*$C9</f>
        <v>0</v>
      </c>
      <c r="FYI9" s="356">
        <f t="shared" ref="FYI9" si="2367">-FYI8*$C9</f>
        <v>0</v>
      </c>
      <c r="FYK9" s="356">
        <f t="shared" ref="FYK9" si="2368">-FYK8*$C9</f>
        <v>0</v>
      </c>
      <c r="FYM9" s="356">
        <f t="shared" ref="FYM9" si="2369">-FYM8*$C9</f>
        <v>0</v>
      </c>
      <c r="FYO9" s="356">
        <f t="shared" ref="FYO9" si="2370">-FYO8*$C9</f>
        <v>0</v>
      </c>
      <c r="FYQ9" s="356">
        <f t="shared" ref="FYQ9" si="2371">-FYQ8*$C9</f>
        <v>0</v>
      </c>
      <c r="FYS9" s="356">
        <f t="shared" ref="FYS9" si="2372">-FYS8*$C9</f>
        <v>0</v>
      </c>
      <c r="FYU9" s="356">
        <f t="shared" ref="FYU9" si="2373">-FYU8*$C9</f>
        <v>0</v>
      </c>
      <c r="FYW9" s="356">
        <f t="shared" ref="FYW9" si="2374">-FYW8*$C9</f>
        <v>0</v>
      </c>
      <c r="FYY9" s="356">
        <f t="shared" ref="FYY9" si="2375">-FYY8*$C9</f>
        <v>0</v>
      </c>
      <c r="FZA9" s="356">
        <f t="shared" ref="FZA9" si="2376">-FZA8*$C9</f>
        <v>0</v>
      </c>
      <c r="FZC9" s="356">
        <f t="shared" ref="FZC9" si="2377">-FZC8*$C9</f>
        <v>0</v>
      </c>
      <c r="FZE9" s="356">
        <f t="shared" ref="FZE9" si="2378">-FZE8*$C9</f>
        <v>0</v>
      </c>
      <c r="FZG9" s="356">
        <f t="shared" ref="FZG9" si="2379">-FZG8*$C9</f>
        <v>0</v>
      </c>
      <c r="FZI9" s="356">
        <f t="shared" ref="FZI9" si="2380">-FZI8*$C9</f>
        <v>0</v>
      </c>
      <c r="FZK9" s="356">
        <f t="shared" ref="FZK9" si="2381">-FZK8*$C9</f>
        <v>0</v>
      </c>
      <c r="FZM9" s="356">
        <f t="shared" ref="FZM9" si="2382">-FZM8*$C9</f>
        <v>0</v>
      </c>
      <c r="FZO9" s="356">
        <f t="shared" ref="FZO9" si="2383">-FZO8*$C9</f>
        <v>0</v>
      </c>
      <c r="FZQ9" s="356">
        <f t="shared" ref="FZQ9" si="2384">-FZQ8*$C9</f>
        <v>0</v>
      </c>
      <c r="FZS9" s="356">
        <f t="shared" ref="FZS9" si="2385">-FZS8*$C9</f>
        <v>0</v>
      </c>
      <c r="FZU9" s="356">
        <f t="shared" ref="FZU9" si="2386">-FZU8*$C9</f>
        <v>0</v>
      </c>
      <c r="FZW9" s="356">
        <f t="shared" ref="FZW9" si="2387">-FZW8*$C9</f>
        <v>0</v>
      </c>
      <c r="FZY9" s="356">
        <f t="shared" ref="FZY9" si="2388">-FZY8*$C9</f>
        <v>0</v>
      </c>
      <c r="GAA9" s="356">
        <f t="shared" ref="GAA9" si="2389">-GAA8*$C9</f>
        <v>0</v>
      </c>
      <c r="GAC9" s="356">
        <f t="shared" ref="GAC9" si="2390">-GAC8*$C9</f>
        <v>0</v>
      </c>
      <c r="GAE9" s="356">
        <f t="shared" ref="GAE9" si="2391">-GAE8*$C9</f>
        <v>0</v>
      </c>
      <c r="GAG9" s="356">
        <f t="shared" ref="GAG9" si="2392">-GAG8*$C9</f>
        <v>0</v>
      </c>
      <c r="GAI9" s="356">
        <f t="shared" ref="GAI9" si="2393">-GAI8*$C9</f>
        <v>0</v>
      </c>
      <c r="GAK9" s="356">
        <f t="shared" ref="GAK9" si="2394">-GAK8*$C9</f>
        <v>0</v>
      </c>
      <c r="GAM9" s="356">
        <f t="shared" ref="GAM9" si="2395">-GAM8*$C9</f>
        <v>0</v>
      </c>
      <c r="GAO9" s="356">
        <f t="shared" ref="GAO9" si="2396">-GAO8*$C9</f>
        <v>0</v>
      </c>
      <c r="GAQ9" s="356">
        <f t="shared" ref="GAQ9" si="2397">-GAQ8*$C9</f>
        <v>0</v>
      </c>
      <c r="GAS9" s="356">
        <f t="shared" ref="GAS9" si="2398">-GAS8*$C9</f>
        <v>0</v>
      </c>
      <c r="GAU9" s="356">
        <f t="shared" ref="GAU9" si="2399">-GAU8*$C9</f>
        <v>0</v>
      </c>
      <c r="GAW9" s="356">
        <f t="shared" ref="GAW9" si="2400">-GAW8*$C9</f>
        <v>0</v>
      </c>
      <c r="GAY9" s="356">
        <f t="shared" ref="GAY9" si="2401">-GAY8*$C9</f>
        <v>0</v>
      </c>
      <c r="GBA9" s="356">
        <f t="shared" ref="GBA9" si="2402">-GBA8*$C9</f>
        <v>0</v>
      </c>
      <c r="GBC9" s="356">
        <f t="shared" ref="GBC9" si="2403">-GBC8*$C9</f>
        <v>0</v>
      </c>
      <c r="GBE9" s="356">
        <f t="shared" ref="GBE9" si="2404">-GBE8*$C9</f>
        <v>0</v>
      </c>
      <c r="GBG9" s="356">
        <f t="shared" ref="GBG9" si="2405">-GBG8*$C9</f>
        <v>0</v>
      </c>
      <c r="GBI9" s="356">
        <f t="shared" ref="GBI9" si="2406">-GBI8*$C9</f>
        <v>0</v>
      </c>
      <c r="GBK9" s="356">
        <f t="shared" ref="GBK9" si="2407">-GBK8*$C9</f>
        <v>0</v>
      </c>
      <c r="GBM9" s="356">
        <f t="shared" ref="GBM9" si="2408">-GBM8*$C9</f>
        <v>0</v>
      </c>
      <c r="GBO9" s="356">
        <f t="shared" ref="GBO9" si="2409">-GBO8*$C9</f>
        <v>0</v>
      </c>
      <c r="GBQ9" s="356">
        <f t="shared" ref="GBQ9" si="2410">-GBQ8*$C9</f>
        <v>0</v>
      </c>
      <c r="GBS9" s="356">
        <f t="shared" ref="GBS9" si="2411">-GBS8*$C9</f>
        <v>0</v>
      </c>
      <c r="GBU9" s="356">
        <f t="shared" ref="GBU9" si="2412">-GBU8*$C9</f>
        <v>0</v>
      </c>
      <c r="GBW9" s="356">
        <f t="shared" ref="GBW9" si="2413">-GBW8*$C9</f>
        <v>0</v>
      </c>
      <c r="GBY9" s="356">
        <f t="shared" ref="GBY9" si="2414">-GBY8*$C9</f>
        <v>0</v>
      </c>
      <c r="GCA9" s="356">
        <f t="shared" ref="GCA9" si="2415">-GCA8*$C9</f>
        <v>0</v>
      </c>
      <c r="GCC9" s="356">
        <f t="shared" ref="GCC9" si="2416">-GCC8*$C9</f>
        <v>0</v>
      </c>
      <c r="GCE9" s="356">
        <f t="shared" ref="GCE9" si="2417">-GCE8*$C9</f>
        <v>0</v>
      </c>
      <c r="GCG9" s="356">
        <f t="shared" ref="GCG9" si="2418">-GCG8*$C9</f>
        <v>0</v>
      </c>
      <c r="GCI9" s="356">
        <f t="shared" ref="GCI9" si="2419">-GCI8*$C9</f>
        <v>0</v>
      </c>
      <c r="GCK9" s="356">
        <f t="shared" ref="GCK9" si="2420">-GCK8*$C9</f>
        <v>0</v>
      </c>
      <c r="GCM9" s="356">
        <f t="shared" ref="GCM9" si="2421">-GCM8*$C9</f>
        <v>0</v>
      </c>
      <c r="GCO9" s="356">
        <f t="shared" ref="GCO9" si="2422">-GCO8*$C9</f>
        <v>0</v>
      </c>
      <c r="GCQ9" s="356">
        <f t="shared" ref="GCQ9" si="2423">-GCQ8*$C9</f>
        <v>0</v>
      </c>
      <c r="GCS9" s="356">
        <f t="shared" ref="GCS9" si="2424">-GCS8*$C9</f>
        <v>0</v>
      </c>
      <c r="GCU9" s="356">
        <f t="shared" ref="GCU9" si="2425">-GCU8*$C9</f>
        <v>0</v>
      </c>
      <c r="GCW9" s="356">
        <f t="shared" ref="GCW9" si="2426">-GCW8*$C9</f>
        <v>0</v>
      </c>
      <c r="GCY9" s="356">
        <f t="shared" ref="GCY9" si="2427">-GCY8*$C9</f>
        <v>0</v>
      </c>
      <c r="GDA9" s="356">
        <f t="shared" ref="GDA9" si="2428">-GDA8*$C9</f>
        <v>0</v>
      </c>
      <c r="GDC9" s="356">
        <f t="shared" ref="GDC9" si="2429">-GDC8*$C9</f>
        <v>0</v>
      </c>
      <c r="GDE9" s="356">
        <f t="shared" ref="GDE9" si="2430">-GDE8*$C9</f>
        <v>0</v>
      </c>
      <c r="GDG9" s="356">
        <f t="shared" ref="GDG9" si="2431">-GDG8*$C9</f>
        <v>0</v>
      </c>
      <c r="GDI9" s="356">
        <f t="shared" ref="GDI9" si="2432">-GDI8*$C9</f>
        <v>0</v>
      </c>
      <c r="GDK9" s="356">
        <f t="shared" ref="GDK9" si="2433">-GDK8*$C9</f>
        <v>0</v>
      </c>
      <c r="GDM9" s="356">
        <f t="shared" ref="GDM9" si="2434">-GDM8*$C9</f>
        <v>0</v>
      </c>
      <c r="GDO9" s="356">
        <f t="shared" ref="GDO9" si="2435">-GDO8*$C9</f>
        <v>0</v>
      </c>
      <c r="GDQ9" s="356">
        <f t="shared" ref="GDQ9" si="2436">-GDQ8*$C9</f>
        <v>0</v>
      </c>
      <c r="GDS9" s="356">
        <f t="shared" ref="GDS9" si="2437">-GDS8*$C9</f>
        <v>0</v>
      </c>
      <c r="GDU9" s="356">
        <f t="shared" ref="GDU9" si="2438">-GDU8*$C9</f>
        <v>0</v>
      </c>
      <c r="GDW9" s="356">
        <f t="shared" ref="GDW9" si="2439">-GDW8*$C9</f>
        <v>0</v>
      </c>
      <c r="GDY9" s="356">
        <f t="shared" ref="GDY9" si="2440">-GDY8*$C9</f>
        <v>0</v>
      </c>
      <c r="GEA9" s="356">
        <f t="shared" ref="GEA9" si="2441">-GEA8*$C9</f>
        <v>0</v>
      </c>
      <c r="GEC9" s="356">
        <f t="shared" ref="GEC9" si="2442">-GEC8*$C9</f>
        <v>0</v>
      </c>
      <c r="GEE9" s="356">
        <f t="shared" ref="GEE9" si="2443">-GEE8*$C9</f>
        <v>0</v>
      </c>
      <c r="GEG9" s="356">
        <f t="shared" ref="GEG9" si="2444">-GEG8*$C9</f>
        <v>0</v>
      </c>
      <c r="GEI9" s="356">
        <f t="shared" ref="GEI9" si="2445">-GEI8*$C9</f>
        <v>0</v>
      </c>
      <c r="GEK9" s="356">
        <f t="shared" ref="GEK9" si="2446">-GEK8*$C9</f>
        <v>0</v>
      </c>
      <c r="GEM9" s="356">
        <f t="shared" ref="GEM9" si="2447">-GEM8*$C9</f>
        <v>0</v>
      </c>
      <c r="GEO9" s="356">
        <f t="shared" ref="GEO9" si="2448">-GEO8*$C9</f>
        <v>0</v>
      </c>
      <c r="GEQ9" s="356">
        <f t="shared" ref="GEQ9" si="2449">-GEQ8*$C9</f>
        <v>0</v>
      </c>
      <c r="GES9" s="356">
        <f t="shared" ref="GES9" si="2450">-GES8*$C9</f>
        <v>0</v>
      </c>
      <c r="GEU9" s="356">
        <f t="shared" ref="GEU9" si="2451">-GEU8*$C9</f>
        <v>0</v>
      </c>
      <c r="GEW9" s="356">
        <f t="shared" ref="GEW9" si="2452">-GEW8*$C9</f>
        <v>0</v>
      </c>
      <c r="GEY9" s="356">
        <f t="shared" ref="GEY9" si="2453">-GEY8*$C9</f>
        <v>0</v>
      </c>
      <c r="GFA9" s="356">
        <f t="shared" ref="GFA9" si="2454">-GFA8*$C9</f>
        <v>0</v>
      </c>
      <c r="GFC9" s="356">
        <f t="shared" ref="GFC9" si="2455">-GFC8*$C9</f>
        <v>0</v>
      </c>
      <c r="GFE9" s="356">
        <f t="shared" ref="GFE9" si="2456">-GFE8*$C9</f>
        <v>0</v>
      </c>
      <c r="GFG9" s="356">
        <f t="shared" ref="GFG9" si="2457">-GFG8*$C9</f>
        <v>0</v>
      </c>
      <c r="GFI9" s="356">
        <f t="shared" ref="GFI9" si="2458">-GFI8*$C9</f>
        <v>0</v>
      </c>
      <c r="GFK9" s="356">
        <f t="shared" ref="GFK9" si="2459">-GFK8*$C9</f>
        <v>0</v>
      </c>
      <c r="GFM9" s="356">
        <f t="shared" ref="GFM9" si="2460">-GFM8*$C9</f>
        <v>0</v>
      </c>
      <c r="GFO9" s="356">
        <f t="shared" ref="GFO9" si="2461">-GFO8*$C9</f>
        <v>0</v>
      </c>
      <c r="GFQ9" s="356">
        <f t="shared" ref="GFQ9" si="2462">-GFQ8*$C9</f>
        <v>0</v>
      </c>
      <c r="GFS9" s="356">
        <f t="shared" ref="GFS9" si="2463">-GFS8*$C9</f>
        <v>0</v>
      </c>
      <c r="GFU9" s="356">
        <f t="shared" ref="GFU9" si="2464">-GFU8*$C9</f>
        <v>0</v>
      </c>
      <c r="GFW9" s="356">
        <f t="shared" ref="GFW9" si="2465">-GFW8*$C9</f>
        <v>0</v>
      </c>
      <c r="GFY9" s="356">
        <f t="shared" ref="GFY9" si="2466">-GFY8*$C9</f>
        <v>0</v>
      </c>
      <c r="GGA9" s="356">
        <f t="shared" ref="GGA9" si="2467">-GGA8*$C9</f>
        <v>0</v>
      </c>
      <c r="GGC9" s="356">
        <f t="shared" ref="GGC9" si="2468">-GGC8*$C9</f>
        <v>0</v>
      </c>
      <c r="GGE9" s="356">
        <f t="shared" ref="GGE9" si="2469">-GGE8*$C9</f>
        <v>0</v>
      </c>
      <c r="GGG9" s="356">
        <f t="shared" ref="GGG9" si="2470">-GGG8*$C9</f>
        <v>0</v>
      </c>
      <c r="GGI9" s="356">
        <f t="shared" ref="GGI9" si="2471">-GGI8*$C9</f>
        <v>0</v>
      </c>
      <c r="GGK9" s="356">
        <f t="shared" ref="GGK9" si="2472">-GGK8*$C9</f>
        <v>0</v>
      </c>
      <c r="GGM9" s="356">
        <f t="shared" ref="GGM9" si="2473">-GGM8*$C9</f>
        <v>0</v>
      </c>
      <c r="GGO9" s="356">
        <f t="shared" ref="GGO9" si="2474">-GGO8*$C9</f>
        <v>0</v>
      </c>
      <c r="GGQ9" s="356">
        <f t="shared" ref="GGQ9" si="2475">-GGQ8*$C9</f>
        <v>0</v>
      </c>
      <c r="GGS9" s="356">
        <f t="shared" ref="GGS9" si="2476">-GGS8*$C9</f>
        <v>0</v>
      </c>
      <c r="GGU9" s="356">
        <f t="shared" ref="GGU9" si="2477">-GGU8*$C9</f>
        <v>0</v>
      </c>
      <c r="GGW9" s="356">
        <f t="shared" ref="GGW9" si="2478">-GGW8*$C9</f>
        <v>0</v>
      </c>
      <c r="GGY9" s="356">
        <f t="shared" ref="GGY9" si="2479">-GGY8*$C9</f>
        <v>0</v>
      </c>
      <c r="GHA9" s="356">
        <f t="shared" ref="GHA9" si="2480">-GHA8*$C9</f>
        <v>0</v>
      </c>
      <c r="GHC9" s="356">
        <f t="shared" ref="GHC9" si="2481">-GHC8*$C9</f>
        <v>0</v>
      </c>
      <c r="GHE9" s="356">
        <f t="shared" ref="GHE9" si="2482">-GHE8*$C9</f>
        <v>0</v>
      </c>
      <c r="GHG9" s="356">
        <f t="shared" ref="GHG9" si="2483">-GHG8*$C9</f>
        <v>0</v>
      </c>
      <c r="GHI9" s="356">
        <f t="shared" ref="GHI9" si="2484">-GHI8*$C9</f>
        <v>0</v>
      </c>
      <c r="GHK9" s="356">
        <f t="shared" ref="GHK9" si="2485">-GHK8*$C9</f>
        <v>0</v>
      </c>
      <c r="GHM9" s="356">
        <f t="shared" ref="GHM9" si="2486">-GHM8*$C9</f>
        <v>0</v>
      </c>
      <c r="GHO9" s="356">
        <f t="shared" ref="GHO9" si="2487">-GHO8*$C9</f>
        <v>0</v>
      </c>
      <c r="GHQ9" s="356">
        <f t="shared" ref="GHQ9" si="2488">-GHQ8*$C9</f>
        <v>0</v>
      </c>
      <c r="GHS9" s="356">
        <f t="shared" ref="GHS9" si="2489">-GHS8*$C9</f>
        <v>0</v>
      </c>
      <c r="GHU9" s="356">
        <f t="shared" ref="GHU9" si="2490">-GHU8*$C9</f>
        <v>0</v>
      </c>
      <c r="GHW9" s="356">
        <f t="shared" ref="GHW9" si="2491">-GHW8*$C9</f>
        <v>0</v>
      </c>
      <c r="GHY9" s="356">
        <f t="shared" ref="GHY9" si="2492">-GHY8*$C9</f>
        <v>0</v>
      </c>
      <c r="GIA9" s="356">
        <f t="shared" ref="GIA9" si="2493">-GIA8*$C9</f>
        <v>0</v>
      </c>
      <c r="GIC9" s="356">
        <f t="shared" ref="GIC9" si="2494">-GIC8*$C9</f>
        <v>0</v>
      </c>
      <c r="GIE9" s="356">
        <f t="shared" ref="GIE9" si="2495">-GIE8*$C9</f>
        <v>0</v>
      </c>
      <c r="GIG9" s="356">
        <f t="shared" ref="GIG9" si="2496">-GIG8*$C9</f>
        <v>0</v>
      </c>
      <c r="GII9" s="356">
        <f t="shared" ref="GII9" si="2497">-GII8*$C9</f>
        <v>0</v>
      </c>
      <c r="GIK9" s="356">
        <f t="shared" ref="GIK9" si="2498">-GIK8*$C9</f>
        <v>0</v>
      </c>
      <c r="GIM9" s="356">
        <f t="shared" ref="GIM9" si="2499">-GIM8*$C9</f>
        <v>0</v>
      </c>
      <c r="GIO9" s="356">
        <f t="shared" ref="GIO9" si="2500">-GIO8*$C9</f>
        <v>0</v>
      </c>
      <c r="GIQ9" s="356">
        <f t="shared" ref="GIQ9" si="2501">-GIQ8*$C9</f>
        <v>0</v>
      </c>
      <c r="GIS9" s="356">
        <f t="shared" ref="GIS9" si="2502">-GIS8*$C9</f>
        <v>0</v>
      </c>
      <c r="GIU9" s="356">
        <f t="shared" ref="GIU9" si="2503">-GIU8*$C9</f>
        <v>0</v>
      </c>
      <c r="GIW9" s="356">
        <f t="shared" ref="GIW9" si="2504">-GIW8*$C9</f>
        <v>0</v>
      </c>
      <c r="GIY9" s="356">
        <f t="shared" ref="GIY9" si="2505">-GIY8*$C9</f>
        <v>0</v>
      </c>
      <c r="GJA9" s="356">
        <f t="shared" ref="GJA9" si="2506">-GJA8*$C9</f>
        <v>0</v>
      </c>
      <c r="GJC9" s="356">
        <f t="shared" ref="GJC9" si="2507">-GJC8*$C9</f>
        <v>0</v>
      </c>
      <c r="GJE9" s="356">
        <f t="shared" ref="GJE9" si="2508">-GJE8*$C9</f>
        <v>0</v>
      </c>
      <c r="GJG9" s="356">
        <f t="shared" ref="GJG9" si="2509">-GJG8*$C9</f>
        <v>0</v>
      </c>
      <c r="GJI9" s="356">
        <f t="shared" ref="GJI9" si="2510">-GJI8*$C9</f>
        <v>0</v>
      </c>
      <c r="GJK9" s="356">
        <f t="shared" ref="GJK9" si="2511">-GJK8*$C9</f>
        <v>0</v>
      </c>
      <c r="GJM9" s="356">
        <f t="shared" ref="GJM9" si="2512">-GJM8*$C9</f>
        <v>0</v>
      </c>
      <c r="GJO9" s="356">
        <f t="shared" ref="GJO9" si="2513">-GJO8*$C9</f>
        <v>0</v>
      </c>
      <c r="GJQ9" s="356">
        <f t="shared" ref="GJQ9" si="2514">-GJQ8*$C9</f>
        <v>0</v>
      </c>
      <c r="GJS9" s="356">
        <f t="shared" ref="GJS9" si="2515">-GJS8*$C9</f>
        <v>0</v>
      </c>
      <c r="GJU9" s="356">
        <f t="shared" ref="GJU9" si="2516">-GJU8*$C9</f>
        <v>0</v>
      </c>
      <c r="GJW9" s="356">
        <f t="shared" ref="GJW9" si="2517">-GJW8*$C9</f>
        <v>0</v>
      </c>
      <c r="GJY9" s="356">
        <f t="shared" ref="GJY9" si="2518">-GJY8*$C9</f>
        <v>0</v>
      </c>
      <c r="GKA9" s="356">
        <f t="shared" ref="GKA9" si="2519">-GKA8*$C9</f>
        <v>0</v>
      </c>
      <c r="GKC9" s="356">
        <f t="shared" ref="GKC9" si="2520">-GKC8*$C9</f>
        <v>0</v>
      </c>
      <c r="GKE9" s="356">
        <f t="shared" ref="GKE9" si="2521">-GKE8*$C9</f>
        <v>0</v>
      </c>
      <c r="GKG9" s="356">
        <f t="shared" ref="GKG9" si="2522">-GKG8*$C9</f>
        <v>0</v>
      </c>
      <c r="GKI9" s="356">
        <f t="shared" ref="GKI9" si="2523">-GKI8*$C9</f>
        <v>0</v>
      </c>
      <c r="GKK9" s="356">
        <f t="shared" ref="GKK9" si="2524">-GKK8*$C9</f>
        <v>0</v>
      </c>
      <c r="GKM9" s="356">
        <f t="shared" ref="GKM9" si="2525">-GKM8*$C9</f>
        <v>0</v>
      </c>
      <c r="GKO9" s="356">
        <f t="shared" ref="GKO9" si="2526">-GKO8*$C9</f>
        <v>0</v>
      </c>
      <c r="GKQ9" s="356">
        <f t="shared" ref="GKQ9" si="2527">-GKQ8*$C9</f>
        <v>0</v>
      </c>
      <c r="GKS9" s="356">
        <f t="shared" ref="GKS9" si="2528">-GKS8*$C9</f>
        <v>0</v>
      </c>
      <c r="GKU9" s="356">
        <f t="shared" ref="GKU9" si="2529">-GKU8*$C9</f>
        <v>0</v>
      </c>
      <c r="GKW9" s="356">
        <f t="shared" ref="GKW9" si="2530">-GKW8*$C9</f>
        <v>0</v>
      </c>
      <c r="GKY9" s="356">
        <f t="shared" ref="GKY9" si="2531">-GKY8*$C9</f>
        <v>0</v>
      </c>
      <c r="GLA9" s="356">
        <f t="shared" ref="GLA9" si="2532">-GLA8*$C9</f>
        <v>0</v>
      </c>
      <c r="GLC9" s="356">
        <f t="shared" ref="GLC9" si="2533">-GLC8*$C9</f>
        <v>0</v>
      </c>
      <c r="GLE9" s="356">
        <f t="shared" ref="GLE9" si="2534">-GLE8*$C9</f>
        <v>0</v>
      </c>
      <c r="GLG9" s="356">
        <f t="shared" ref="GLG9" si="2535">-GLG8*$C9</f>
        <v>0</v>
      </c>
      <c r="GLI9" s="356">
        <f t="shared" ref="GLI9" si="2536">-GLI8*$C9</f>
        <v>0</v>
      </c>
      <c r="GLK9" s="356">
        <f t="shared" ref="GLK9" si="2537">-GLK8*$C9</f>
        <v>0</v>
      </c>
      <c r="GLM9" s="356">
        <f t="shared" ref="GLM9" si="2538">-GLM8*$C9</f>
        <v>0</v>
      </c>
      <c r="GLO9" s="356">
        <f t="shared" ref="GLO9" si="2539">-GLO8*$C9</f>
        <v>0</v>
      </c>
      <c r="GLQ9" s="356">
        <f t="shared" ref="GLQ9" si="2540">-GLQ8*$C9</f>
        <v>0</v>
      </c>
      <c r="GLS9" s="356">
        <f t="shared" ref="GLS9" si="2541">-GLS8*$C9</f>
        <v>0</v>
      </c>
      <c r="GLU9" s="356">
        <f t="shared" ref="GLU9" si="2542">-GLU8*$C9</f>
        <v>0</v>
      </c>
      <c r="GLW9" s="356">
        <f t="shared" ref="GLW9" si="2543">-GLW8*$C9</f>
        <v>0</v>
      </c>
      <c r="GLY9" s="356">
        <f t="shared" ref="GLY9" si="2544">-GLY8*$C9</f>
        <v>0</v>
      </c>
      <c r="GMA9" s="356">
        <f t="shared" ref="GMA9" si="2545">-GMA8*$C9</f>
        <v>0</v>
      </c>
      <c r="GMC9" s="356">
        <f t="shared" ref="GMC9" si="2546">-GMC8*$C9</f>
        <v>0</v>
      </c>
      <c r="GME9" s="356">
        <f t="shared" ref="GME9" si="2547">-GME8*$C9</f>
        <v>0</v>
      </c>
      <c r="GMG9" s="356">
        <f t="shared" ref="GMG9" si="2548">-GMG8*$C9</f>
        <v>0</v>
      </c>
      <c r="GMI9" s="356">
        <f t="shared" ref="GMI9" si="2549">-GMI8*$C9</f>
        <v>0</v>
      </c>
      <c r="GMK9" s="356">
        <f t="shared" ref="GMK9" si="2550">-GMK8*$C9</f>
        <v>0</v>
      </c>
      <c r="GMM9" s="356">
        <f t="shared" ref="GMM9" si="2551">-GMM8*$C9</f>
        <v>0</v>
      </c>
      <c r="GMO9" s="356">
        <f t="shared" ref="GMO9" si="2552">-GMO8*$C9</f>
        <v>0</v>
      </c>
      <c r="GMQ9" s="356">
        <f t="shared" ref="GMQ9" si="2553">-GMQ8*$C9</f>
        <v>0</v>
      </c>
      <c r="GMS9" s="356">
        <f t="shared" ref="GMS9" si="2554">-GMS8*$C9</f>
        <v>0</v>
      </c>
      <c r="GMU9" s="356">
        <f t="shared" ref="GMU9" si="2555">-GMU8*$C9</f>
        <v>0</v>
      </c>
      <c r="GMW9" s="356">
        <f t="shared" ref="GMW9" si="2556">-GMW8*$C9</f>
        <v>0</v>
      </c>
      <c r="GMY9" s="356">
        <f t="shared" ref="GMY9" si="2557">-GMY8*$C9</f>
        <v>0</v>
      </c>
      <c r="GNA9" s="356">
        <f t="shared" ref="GNA9" si="2558">-GNA8*$C9</f>
        <v>0</v>
      </c>
      <c r="GNC9" s="356">
        <f t="shared" ref="GNC9" si="2559">-GNC8*$C9</f>
        <v>0</v>
      </c>
      <c r="GNE9" s="356">
        <f t="shared" ref="GNE9" si="2560">-GNE8*$C9</f>
        <v>0</v>
      </c>
      <c r="GNG9" s="356">
        <f t="shared" ref="GNG9" si="2561">-GNG8*$C9</f>
        <v>0</v>
      </c>
      <c r="GNI9" s="356">
        <f t="shared" ref="GNI9" si="2562">-GNI8*$C9</f>
        <v>0</v>
      </c>
      <c r="GNK9" s="356">
        <f t="shared" ref="GNK9" si="2563">-GNK8*$C9</f>
        <v>0</v>
      </c>
      <c r="GNM9" s="356">
        <f t="shared" ref="GNM9" si="2564">-GNM8*$C9</f>
        <v>0</v>
      </c>
      <c r="GNO9" s="356">
        <f t="shared" ref="GNO9" si="2565">-GNO8*$C9</f>
        <v>0</v>
      </c>
      <c r="GNQ9" s="356">
        <f t="shared" ref="GNQ9" si="2566">-GNQ8*$C9</f>
        <v>0</v>
      </c>
      <c r="GNS9" s="356">
        <f t="shared" ref="GNS9" si="2567">-GNS8*$C9</f>
        <v>0</v>
      </c>
      <c r="GNU9" s="356">
        <f t="shared" ref="GNU9" si="2568">-GNU8*$C9</f>
        <v>0</v>
      </c>
      <c r="GNW9" s="356">
        <f t="shared" ref="GNW9" si="2569">-GNW8*$C9</f>
        <v>0</v>
      </c>
      <c r="GNY9" s="356">
        <f t="shared" ref="GNY9" si="2570">-GNY8*$C9</f>
        <v>0</v>
      </c>
      <c r="GOA9" s="356">
        <f t="shared" ref="GOA9" si="2571">-GOA8*$C9</f>
        <v>0</v>
      </c>
      <c r="GOC9" s="356">
        <f t="shared" ref="GOC9" si="2572">-GOC8*$C9</f>
        <v>0</v>
      </c>
      <c r="GOE9" s="356">
        <f t="shared" ref="GOE9" si="2573">-GOE8*$C9</f>
        <v>0</v>
      </c>
      <c r="GOG9" s="356">
        <f t="shared" ref="GOG9" si="2574">-GOG8*$C9</f>
        <v>0</v>
      </c>
      <c r="GOI9" s="356">
        <f t="shared" ref="GOI9" si="2575">-GOI8*$C9</f>
        <v>0</v>
      </c>
      <c r="GOK9" s="356">
        <f t="shared" ref="GOK9" si="2576">-GOK8*$C9</f>
        <v>0</v>
      </c>
      <c r="GOM9" s="356">
        <f t="shared" ref="GOM9" si="2577">-GOM8*$C9</f>
        <v>0</v>
      </c>
      <c r="GOO9" s="356">
        <f t="shared" ref="GOO9" si="2578">-GOO8*$C9</f>
        <v>0</v>
      </c>
      <c r="GOQ9" s="356">
        <f t="shared" ref="GOQ9" si="2579">-GOQ8*$C9</f>
        <v>0</v>
      </c>
      <c r="GOS9" s="356">
        <f t="shared" ref="GOS9" si="2580">-GOS8*$C9</f>
        <v>0</v>
      </c>
      <c r="GOU9" s="356">
        <f t="shared" ref="GOU9" si="2581">-GOU8*$C9</f>
        <v>0</v>
      </c>
      <c r="GOW9" s="356">
        <f t="shared" ref="GOW9" si="2582">-GOW8*$C9</f>
        <v>0</v>
      </c>
      <c r="GOY9" s="356">
        <f t="shared" ref="GOY9" si="2583">-GOY8*$C9</f>
        <v>0</v>
      </c>
      <c r="GPA9" s="356">
        <f t="shared" ref="GPA9" si="2584">-GPA8*$C9</f>
        <v>0</v>
      </c>
      <c r="GPC9" s="356">
        <f t="shared" ref="GPC9" si="2585">-GPC8*$C9</f>
        <v>0</v>
      </c>
      <c r="GPE9" s="356">
        <f t="shared" ref="GPE9" si="2586">-GPE8*$C9</f>
        <v>0</v>
      </c>
      <c r="GPG9" s="356">
        <f t="shared" ref="GPG9" si="2587">-GPG8*$C9</f>
        <v>0</v>
      </c>
      <c r="GPI9" s="356">
        <f t="shared" ref="GPI9" si="2588">-GPI8*$C9</f>
        <v>0</v>
      </c>
      <c r="GPK9" s="356">
        <f t="shared" ref="GPK9" si="2589">-GPK8*$C9</f>
        <v>0</v>
      </c>
      <c r="GPM9" s="356">
        <f t="shared" ref="GPM9" si="2590">-GPM8*$C9</f>
        <v>0</v>
      </c>
      <c r="GPO9" s="356">
        <f t="shared" ref="GPO9" si="2591">-GPO8*$C9</f>
        <v>0</v>
      </c>
      <c r="GPQ9" s="356">
        <f t="shared" ref="GPQ9" si="2592">-GPQ8*$C9</f>
        <v>0</v>
      </c>
      <c r="GPS9" s="356">
        <f t="shared" ref="GPS9" si="2593">-GPS8*$C9</f>
        <v>0</v>
      </c>
      <c r="GPU9" s="356">
        <f t="shared" ref="GPU9" si="2594">-GPU8*$C9</f>
        <v>0</v>
      </c>
      <c r="GPW9" s="356">
        <f t="shared" ref="GPW9" si="2595">-GPW8*$C9</f>
        <v>0</v>
      </c>
      <c r="GPY9" s="356">
        <f t="shared" ref="GPY9" si="2596">-GPY8*$C9</f>
        <v>0</v>
      </c>
      <c r="GQA9" s="356">
        <f t="shared" ref="GQA9" si="2597">-GQA8*$C9</f>
        <v>0</v>
      </c>
      <c r="GQC9" s="356">
        <f t="shared" ref="GQC9" si="2598">-GQC8*$C9</f>
        <v>0</v>
      </c>
      <c r="GQE9" s="356">
        <f t="shared" ref="GQE9" si="2599">-GQE8*$C9</f>
        <v>0</v>
      </c>
      <c r="GQG9" s="356">
        <f t="shared" ref="GQG9" si="2600">-GQG8*$C9</f>
        <v>0</v>
      </c>
      <c r="GQI9" s="356">
        <f t="shared" ref="GQI9" si="2601">-GQI8*$C9</f>
        <v>0</v>
      </c>
      <c r="GQK9" s="356">
        <f t="shared" ref="GQK9" si="2602">-GQK8*$C9</f>
        <v>0</v>
      </c>
      <c r="GQM9" s="356">
        <f t="shared" ref="GQM9" si="2603">-GQM8*$C9</f>
        <v>0</v>
      </c>
      <c r="GQO9" s="356">
        <f t="shared" ref="GQO9" si="2604">-GQO8*$C9</f>
        <v>0</v>
      </c>
      <c r="GQQ9" s="356">
        <f t="shared" ref="GQQ9" si="2605">-GQQ8*$C9</f>
        <v>0</v>
      </c>
      <c r="GQS9" s="356">
        <f t="shared" ref="GQS9" si="2606">-GQS8*$C9</f>
        <v>0</v>
      </c>
      <c r="GQU9" s="356">
        <f t="shared" ref="GQU9" si="2607">-GQU8*$C9</f>
        <v>0</v>
      </c>
      <c r="GQW9" s="356">
        <f t="shared" ref="GQW9" si="2608">-GQW8*$C9</f>
        <v>0</v>
      </c>
      <c r="GQY9" s="356">
        <f t="shared" ref="GQY9" si="2609">-GQY8*$C9</f>
        <v>0</v>
      </c>
      <c r="GRA9" s="356">
        <f t="shared" ref="GRA9" si="2610">-GRA8*$C9</f>
        <v>0</v>
      </c>
      <c r="GRC9" s="356">
        <f t="shared" ref="GRC9" si="2611">-GRC8*$C9</f>
        <v>0</v>
      </c>
      <c r="GRE9" s="356">
        <f t="shared" ref="GRE9" si="2612">-GRE8*$C9</f>
        <v>0</v>
      </c>
      <c r="GRG9" s="356">
        <f t="shared" ref="GRG9" si="2613">-GRG8*$C9</f>
        <v>0</v>
      </c>
      <c r="GRI9" s="356">
        <f t="shared" ref="GRI9" si="2614">-GRI8*$C9</f>
        <v>0</v>
      </c>
      <c r="GRK9" s="356">
        <f t="shared" ref="GRK9" si="2615">-GRK8*$C9</f>
        <v>0</v>
      </c>
      <c r="GRM9" s="356">
        <f t="shared" ref="GRM9" si="2616">-GRM8*$C9</f>
        <v>0</v>
      </c>
      <c r="GRO9" s="356">
        <f t="shared" ref="GRO9" si="2617">-GRO8*$C9</f>
        <v>0</v>
      </c>
      <c r="GRQ9" s="356">
        <f t="shared" ref="GRQ9" si="2618">-GRQ8*$C9</f>
        <v>0</v>
      </c>
      <c r="GRS9" s="356">
        <f t="shared" ref="GRS9" si="2619">-GRS8*$C9</f>
        <v>0</v>
      </c>
      <c r="GRU9" s="356">
        <f t="shared" ref="GRU9" si="2620">-GRU8*$C9</f>
        <v>0</v>
      </c>
      <c r="GRW9" s="356">
        <f t="shared" ref="GRW9" si="2621">-GRW8*$C9</f>
        <v>0</v>
      </c>
      <c r="GRY9" s="356">
        <f t="shared" ref="GRY9" si="2622">-GRY8*$C9</f>
        <v>0</v>
      </c>
      <c r="GSA9" s="356">
        <f t="shared" ref="GSA9" si="2623">-GSA8*$C9</f>
        <v>0</v>
      </c>
      <c r="GSC9" s="356">
        <f t="shared" ref="GSC9" si="2624">-GSC8*$C9</f>
        <v>0</v>
      </c>
      <c r="GSE9" s="356">
        <f t="shared" ref="GSE9" si="2625">-GSE8*$C9</f>
        <v>0</v>
      </c>
      <c r="GSG9" s="356">
        <f t="shared" ref="GSG9" si="2626">-GSG8*$C9</f>
        <v>0</v>
      </c>
      <c r="GSI9" s="356">
        <f t="shared" ref="GSI9" si="2627">-GSI8*$C9</f>
        <v>0</v>
      </c>
      <c r="GSK9" s="356">
        <f t="shared" ref="GSK9" si="2628">-GSK8*$C9</f>
        <v>0</v>
      </c>
      <c r="GSM9" s="356">
        <f t="shared" ref="GSM9" si="2629">-GSM8*$C9</f>
        <v>0</v>
      </c>
      <c r="GSO9" s="356">
        <f t="shared" ref="GSO9" si="2630">-GSO8*$C9</f>
        <v>0</v>
      </c>
      <c r="GSQ9" s="356">
        <f t="shared" ref="GSQ9" si="2631">-GSQ8*$C9</f>
        <v>0</v>
      </c>
      <c r="GSS9" s="356">
        <f t="shared" ref="GSS9" si="2632">-GSS8*$C9</f>
        <v>0</v>
      </c>
      <c r="GSU9" s="356">
        <f t="shared" ref="GSU9" si="2633">-GSU8*$C9</f>
        <v>0</v>
      </c>
      <c r="GSW9" s="356">
        <f t="shared" ref="GSW9" si="2634">-GSW8*$C9</f>
        <v>0</v>
      </c>
      <c r="GSY9" s="356">
        <f t="shared" ref="GSY9" si="2635">-GSY8*$C9</f>
        <v>0</v>
      </c>
      <c r="GTA9" s="356">
        <f t="shared" ref="GTA9" si="2636">-GTA8*$C9</f>
        <v>0</v>
      </c>
      <c r="GTC9" s="356">
        <f t="shared" ref="GTC9" si="2637">-GTC8*$C9</f>
        <v>0</v>
      </c>
      <c r="GTE9" s="356">
        <f t="shared" ref="GTE9" si="2638">-GTE8*$C9</f>
        <v>0</v>
      </c>
      <c r="GTG9" s="356">
        <f t="shared" ref="GTG9" si="2639">-GTG8*$C9</f>
        <v>0</v>
      </c>
      <c r="GTI9" s="356">
        <f t="shared" ref="GTI9" si="2640">-GTI8*$C9</f>
        <v>0</v>
      </c>
      <c r="GTK9" s="356">
        <f t="shared" ref="GTK9" si="2641">-GTK8*$C9</f>
        <v>0</v>
      </c>
      <c r="GTM9" s="356">
        <f t="shared" ref="GTM9" si="2642">-GTM8*$C9</f>
        <v>0</v>
      </c>
      <c r="GTO9" s="356">
        <f t="shared" ref="GTO9" si="2643">-GTO8*$C9</f>
        <v>0</v>
      </c>
      <c r="GTQ9" s="356">
        <f t="shared" ref="GTQ9" si="2644">-GTQ8*$C9</f>
        <v>0</v>
      </c>
      <c r="GTS9" s="356">
        <f t="shared" ref="GTS9" si="2645">-GTS8*$C9</f>
        <v>0</v>
      </c>
      <c r="GTU9" s="356">
        <f t="shared" ref="GTU9" si="2646">-GTU8*$C9</f>
        <v>0</v>
      </c>
      <c r="GTW9" s="356">
        <f t="shared" ref="GTW9" si="2647">-GTW8*$C9</f>
        <v>0</v>
      </c>
      <c r="GTY9" s="356">
        <f t="shared" ref="GTY9" si="2648">-GTY8*$C9</f>
        <v>0</v>
      </c>
      <c r="GUA9" s="356">
        <f t="shared" ref="GUA9" si="2649">-GUA8*$C9</f>
        <v>0</v>
      </c>
      <c r="GUC9" s="356">
        <f t="shared" ref="GUC9" si="2650">-GUC8*$C9</f>
        <v>0</v>
      </c>
      <c r="GUE9" s="356">
        <f t="shared" ref="GUE9" si="2651">-GUE8*$C9</f>
        <v>0</v>
      </c>
      <c r="GUG9" s="356">
        <f t="shared" ref="GUG9" si="2652">-GUG8*$C9</f>
        <v>0</v>
      </c>
      <c r="GUI9" s="356">
        <f t="shared" ref="GUI9" si="2653">-GUI8*$C9</f>
        <v>0</v>
      </c>
      <c r="GUK9" s="356">
        <f t="shared" ref="GUK9" si="2654">-GUK8*$C9</f>
        <v>0</v>
      </c>
      <c r="GUM9" s="356">
        <f t="shared" ref="GUM9" si="2655">-GUM8*$C9</f>
        <v>0</v>
      </c>
      <c r="GUO9" s="356">
        <f t="shared" ref="GUO9" si="2656">-GUO8*$C9</f>
        <v>0</v>
      </c>
      <c r="GUQ9" s="356">
        <f t="shared" ref="GUQ9" si="2657">-GUQ8*$C9</f>
        <v>0</v>
      </c>
      <c r="GUS9" s="356">
        <f t="shared" ref="GUS9" si="2658">-GUS8*$C9</f>
        <v>0</v>
      </c>
      <c r="GUU9" s="356">
        <f t="shared" ref="GUU9" si="2659">-GUU8*$C9</f>
        <v>0</v>
      </c>
      <c r="GUW9" s="356">
        <f t="shared" ref="GUW9" si="2660">-GUW8*$C9</f>
        <v>0</v>
      </c>
      <c r="GUY9" s="356">
        <f t="shared" ref="GUY9" si="2661">-GUY8*$C9</f>
        <v>0</v>
      </c>
      <c r="GVA9" s="356">
        <f t="shared" ref="GVA9" si="2662">-GVA8*$C9</f>
        <v>0</v>
      </c>
      <c r="GVC9" s="356">
        <f t="shared" ref="GVC9" si="2663">-GVC8*$C9</f>
        <v>0</v>
      </c>
      <c r="GVE9" s="356">
        <f t="shared" ref="GVE9" si="2664">-GVE8*$C9</f>
        <v>0</v>
      </c>
      <c r="GVG9" s="356">
        <f t="shared" ref="GVG9" si="2665">-GVG8*$C9</f>
        <v>0</v>
      </c>
      <c r="GVI9" s="356">
        <f t="shared" ref="GVI9" si="2666">-GVI8*$C9</f>
        <v>0</v>
      </c>
      <c r="GVK9" s="356">
        <f t="shared" ref="GVK9" si="2667">-GVK8*$C9</f>
        <v>0</v>
      </c>
      <c r="GVM9" s="356">
        <f t="shared" ref="GVM9" si="2668">-GVM8*$C9</f>
        <v>0</v>
      </c>
      <c r="GVO9" s="356">
        <f t="shared" ref="GVO9" si="2669">-GVO8*$C9</f>
        <v>0</v>
      </c>
      <c r="GVQ9" s="356">
        <f t="shared" ref="GVQ9" si="2670">-GVQ8*$C9</f>
        <v>0</v>
      </c>
      <c r="GVS9" s="356">
        <f t="shared" ref="GVS9" si="2671">-GVS8*$C9</f>
        <v>0</v>
      </c>
      <c r="GVU9" s="356">
        <f t="shared" ref="GVU9" si="2672">-GVU8*$C9</f>
        <v>0</v>
      </c>
      <c r="GVW9" s="356">
        <f t="shared" ref="GVW9" si="2673">-GVW8*$C9</f>
        <v>0</v>
      </c>
      <c r="GVY9" s="356">
        <f t="shared" ref="GVY9" si="2674">-GVY8*$C9</f>
        <v>0</v>
      </c>
      <c r="GWA9" s="356">
        <f t="shared" ref="GWA9" si="2675">-GWA8*$C9</f>
        <v>0</v>
      </c>
      <c r="GWC9" s="356">
        <f t="shared" ref="GWC9" si="2676">-GWC8*$C9</f>
        <v>0</v>
      </c>
      <c r="GWE9" s="356">
        <f t="shared" ref="GWE9" si="2677">-GWE8*$C9</f>
        <v>0</v>
      </c>
      <c r="GWG9" s="356">
        <f t="shared" ref="GWG9" si="2678">-GWG8*$C9</f>
        <v>0</v>
      </c>
      <c r="GWI9" s="356">
        <f t="shared" ref="GWI9" si="2679">-GWI8*$C9</f>
        <v>0</v>
      </c>
      <c r="GWK9" s="356">
        <f t="shared" ref="GWK9" si="2680">-GWK8*$C9</f>
        <v>0</v>
      </c>
      <c r="GWM9" s="356">
        <f t="shared" ref="GWM9" si="2681">-GWM8*$C9</f>
        <v>0</v>
      </c>
      <c r="GWO9" s="356">
        <f t="shared" ref="GWO9" si="2682">-GWO8*$C9</f>
        <v>0</v>
      </c>
      <c r="GWQ9" s="356">
        <f t="shared" ref="GWQ9" si="2683">-GWQ8*$C9</f>
        <v>0</v>
      </c>
      <c r="GWS9" s="356">
        <f t="shared" ref="GWS9" si="2684">-GWS8*$C9</f>
        <v>0</v>
      </c>
      <c r="GWU9" s="356">
        <f t="shared" ref="GWU9" si="2685">-GWU8*$C9</f>
        <v>0</v>
      </c>
      <c r="GWW9" s="356">
        <f t="shared" ref="GWW9" si="2686">-GWW8*$C9</f>
        <v>0</v>
      </c>
      <c r="GWY9" s="356">
        <f t="shared" ref="GWY9" si="2687">-GWY8*$C9</f>
        <v>0</v>
      </c>
      <c r="GXA9" s="356">
        <f t="shared" ref="GXA9" si="2688">-GXA8*$C9</f>
        <v>0</v>
      </c>
      <c r="GXC9" s="356">
        <f t="shared" ref="GXC9" si="2689">-GXC8*$C9</f>
        <v>0</v>
      </c>
      <c r="GXE9" s="356">
        <f t="shared" ref="GXE9" si="2690">-GXE8*$C9</f>
        <v>0</v>
      </c>
      <c r="GXG9" s="356">
        <f t="shared" ref="GXG9" si="2691">-GXG8*$C9</f>
        <v>0</v>
      </c>
      <c r="GXI9" s="356">
        <f t="shared" ref="GXI9" si="2692">-GXI8*$C9</f>
        <v>0</v>
      </c>
      <c r="GXK9" s="356">
        <f t="shared" ref="GXK9" si="2693">-GXK8*$C9</f>
        <v>0</v>
      </c>
      <c r="GXM9" s="356">
        <f t="shared" ref="GXM9" si="2694">-GXM8*$C9</f>
        <v>0</v>
      </c>
      <c r="GXO9" s="356">
        <f t="shared" ref="GXO9" si="2695">-GXO8*$C9</f>
        <v>0</v>
      </c>
      <c r="GXQ9" s="356">
        <f t="shared" ref="GXQ9" si="2696">-GXQ8*$C9</f>
        <v>0</v>
      </c>
      <c r="GXS9" s="356">
        <f t="shared" ref="GXS9" si="2697">-GXS8*$C9</f>
        <v>0</v>
      </c>
      <c r="GXU9" s="356">
        <f t="shared" ref="GXU9" si="2698">-GXU8*$C9</f>
        <v>0</v>
      </c>
      <c r="GXW9" s="356">
        <f t="shared" ref="GXW9" si="2699">-GXW8*$C9</f>
        <v>0</v>
      </c>
      <c r="GXY9" s="356">
        <f t="shared" ref="GXY9" si="2700">-GXY8*$C9</f>
        <v>0</v>
      </c>
      <c r="GYA9" s="356">
        <f t="shared" ref="GYA9" si="2701">-GYA8*$C9</f>
        <v>0</v>
      </c>
      <c r="GYC9" s="356">
        <f t="shared" ref="GYC9" si="2702">-GYC8*$C9</f>
        <v>0</v>
      </c>
      <c r="GYE9" s="356">
        <f t="shared" ref="GYE9" si="2703">-GYE8*$C9</f>
        <v>0</v>
      </c>
      <c r="GYG9" s="356">
        <f t="shared" ref="GYG9" si="2704">-GYG8*$C9</f>
        <v>0</v>
      </c>
      <c r="GYI9" s="356">
        <f t="shared" ref="GYI9" si="2705">-GYI8*$C9</f>
        <v>0</v>
      </c>
      <c r="GYK9" s="356">
        <f t="shared" ref="GYK9" si="2706">-GYK8*$C9</f>
        <v>0</v>
      </c>
      <c r="GYM9" s="356">
        <f t="shared" ref="GYM9" si="2707">-GYM8*$C9</f>
        <v>0</v>
      </c>
      <c r="GYO9" s="356">
        <f t="shared" ref="GYO9" si="2708">-GYO8*$C9</f>
        <v>0</v>
      </c>
      <c r="GYQ9" s="356">
        <f t="shared" ref="GYQ9" si="2709">-GYQ8*$C9</f>
        <v>0</v>
      </c>
      <c r="GYS9" s="356">
        <f t="shared" ref="GYS9" si="2710">-GYS8*$C9</f>
        <v>0</v>
      </c>
      <c r="GYU9" s="356">
        <f t="shared" ref="GYU9" si="2711">-GYU8*$C9</f>
        <v>0</v>
      </c>
      <c r="GYW9" s="356">
        <f t="shared" ref="GYW9" si="2712">-GYW8*$C9</f>
        <v>0</v>
      </c>
      <c r="GYY9" s="356">
        <f t="shared" ref="GYY9" si="2713">-GYY8*$C9</f>
        <v>0</v>
      </c>
      <c r="GZA9" s="356">
        <f t="shared" ref="GZA9" si="2714">-GZA8*$C9</f>
        <v>0</v>
      </c>
      <c r="GZC9" s="356">
        <f t="shared" ref="GZC9" si="2715">-GZC8*$C9</f>
        <v>0</v>
      </c>
      <c r="GZE9" s="356">
        <f t="shared" ref="GZE9" si="2716">-GZE8*$C9</f>
        <v>0</v>
      </c>
      <c r="GZG9" s="356">
        <f t="shared" ref="GZG9" si="2717">-GZG8*$C9</f>
        <v>0</v>
      </c>
      <c r="GZI9" s="356">
        <f t="shared" ref="GZI9" si="2718">-GZI8*$C9</f>
        <v>0</v>
      </c>
      <c r="GZK9" s="356">
        <f t="shared" ref="GZK9" si="2719">-GZK8*$C9</f>
        <v>0</v>
      </c>
      <c r="GZM9" s="356">
        <f t="shared" ref="GZM9" si="2720">-GZM8*$C9</f>
        <v>0</v>
      </c>
      <c r="GZO9" s="356">
        <f t="shared" ref="GZO9" si="2721">-GZO8*$C9</f>
        <v>0</v>
      </c>
      <c r="GZQ9" s="356">
        <f t="shared" ref="GZQ9" si="2722">-GZQ8*$C9</f>
        <v>0</v>
      </c>
      <c r="GZS9" s="356">
        <f t="shared" ref="GZS9" si="2723">-GZS8*$C9</f>
        <v>0</v>
      </c>
      <c r="GZU9" s="356">
        <f t="shared" ref="GZU9" si="2724">-GZU8*$C9</f>
        <v>0</v>
      </c>
      <c r="GZW9" s="356">
        <f t="shared" ref="GZW9" si="2725">-GZW8*$C9</f>
        <v>0</v>
      </c>
      <c r="GZY9" s="356">
        <f t="shared" ref="GZY9" si="2726">-GZY8*$C9</f>
        <v>0</v>
      </c>
      <c r="HAA9" s="356">
        <f t="shared" ref="HAA9" si="2727">-HAA8*$C9</f>
        <v>0</v>
      </c>
      <c r="HAC9" s="356">
        <f t="shared" ref="HAC9" si="2728">-HAC8*$C9</f>
        <v>0</v>
      </c>
      <c r="HAE9" s="356">
        <f t="shared" ref="HAE9" si="2729">-HAE8*$C9</f>
        <v>0</v>
      </c>
      <c r="HAG9" s="356">
        <f t="shared" ref="HAG9" si="2730">-HAG8*$C9</f>
        <v>0</v>
      </c>
      <c r="HAI9" s="356">
        <f t="shared" ref="HAI9" si="2731">-HAI8*$C9</f>
        <v>0</v>
      </c>
      <c r="HAK9" s="356">
        <f t="shared" ref="HAK9" si="2732">-HAK8*$C9</f>
        <v>0</v>
      </c>
      <c r="HAM9" s="356">
        <f t="shared" ref="HAM9" si="2733">-HAM8*$C9</f>
        <v>0</v>
      </c>
      <c r="HAO9" s="356">
        <f t="shared" ref="HAO9" si="2734">-HAO8*$C9</f>
        <v>0</v>
      </c>
      <c r="HAQ9" s="356">
        <f t="shared" ref="HAQ9" si="2735">-HAQ8*$C9</f>
        <v>0</v>
      </c>
      <c r="HAS9" s="356">
        <f t="shared" ref="HAS9" si="2736">-HAS8*$C9</f>
        <v>0</v>
      </c>
      <c r="HAU9" s="356">
        <f t="shared" ref="HAU9" si="2737">-HAU8*$C9</f>
        <v>0</v>
      </c>
      <c r="HAW9" s="356">
        <f t="shared" ref="HAW9" si="2738">-HAW8*$C9</f>
        <v>0</v>
      </c>
      <c r="HAY9" s="356">
        <f t="shared" ref="HAY9" si="2739">-HAY8*$C9</f>
        <v>0</v>
      </c>
      <c r="HBA9" s="356">
        <f t="shared" ref="HBA9" si="2740">-HBA8*$C9</f>
        <v>0</v>
      </c>
      <c r="HBC9" s="356">
        <f t="shared" ref="HBC9" si="2741">-HBC8*$C9</f>
        <v>0</v>
      </c>
      <c r="HBE9" s="356">
        <f t="shared" ref="HBE9" si="2742">-HBE8*$C9</f>
        <v>0</v>
      </c>
      <c r="HBG9" s="356">
        <f t="shared" ref="HBG9" si="2743">-HBG8*$C9</f>
        <v>0</v>
      </c>
      <c r="HBI9" s="356">
        <f t="shared" ref="HBI9" si="2744">-HBI8*$C9</f>
        <v>0</v>
      </c>
      <c r="HBK9" s="356">
        <f t="shared" ref="HBK9" si="2745">-HBK8*$C9</f>
        <v>0</v>
      </c>
      <c r="HBM9" s="356">
        <f t="shared" ref="HBM9" si="2746">-HBM8*$C9</f>
        <v>0</v>
      </c>
      <c r="HBO9" s="356">
        <f t="shared" ref="HBO9" si="2747">-HBO8*$C9</f>
        <v>0</v>
      </c>
      <c r="HBQ9" s="356">
        <f t="shared" ref="HBQ9" si="2748">-HBQ8*$C9</f>
        <v>0</v>
      </c>
      <c r="HBS9" s="356">
        <f t="shared" ref="HBS9" si="2749">-HBS8*$C9</f>
        <v>0</v>
      </c>
      <c r="HBU9" s="356">
        <f t="shared" ref="HBU9" si="2750">-HBU8*$C9</f>
        <v>0</v>
      </c>
      <c r="HBW9" s="356">
        <f t="shared" ref="HBW9" si="2751">-HBW8*$C9</f>
        <v>0</v>
      </c>
      <c r="HBY9" s="356">
        <f t="shared" ref="HBY9" si="2752">-HBY8*$C9</f>
        <v>0</v>
      </c>
      <c r="HCA9" s="356">
        <f t="shared" ref="HCA9" si="2753">-HCA8*$C9</f>
        <v>0</v>
      </c>
      <c r="HCC9" s="356">
        <f t="shared" ref="HCC9" si="2754">-HCC8*$C9</f>
        <v>0</v>
      </c>
      <c r="HCE9" s="356">
        <f t="shared" ref="HCE9" si="2755">-HCE8*$C9</f>
        <v>0</v>
      </c>
      <c r="HCG9" s="356">
        <f t="shared" ref="HCG9" si="2756">-HCG8*$C9</f>
        <v>0</v>
      </c>
      <c r="HCI9" s="356">
        <f t="shared" ref="HCI9" si="2757">-HCI8*$C9</f>
        <v>0</v>
      </c>
      <c r="HCK9" s="356">
        <f t="shared" ref="HCK9" si="2758">-HCK8*$C9</f>
        <v>0</v>
      </c>
      <c r="HCM9" s="356">
        <f t="shared" ref="HCM9" si="2759">-HCM8*$C9</f>
        <v>0</v>
      </c>
      <c r="HCO9" s="356">
        <f t="shared" ref="HCO9" si="2760">-HCO8*$C9</f>
        <v>0</v>
      </c>
      <c r="HCQ9" s="356">
        <f t="shared" ref="HCQ9" si="2761">-HCQ8*$C9</f>
        <v>0</v>
      </c>
      <c r="HCS9" s="356">
        <f t="shared" ref="HCS9" si="2762">-HCS8*$C9</f>
        <v>0</v>
      </c>
      <c r="HCU9" s="356">
        <f t="shared" ref="HCU9" si="2763">-HCU8*$C9</f>
        <v>0</v>
      </c>
      <c r="HCW9" s="356">
        <f t="shared" ref="HCW9" si="2764">-HCW8*$C9</f>
        <v>0</v>
      </c>
      <c r="HCY9" s="356">
        <f t="shared" ref="HCY9" si="2765">-HCY8*$C9</f>
        <v>0</v>
      </c>
      <c r="HDA9" s="356">
        <f t="shared" ref="HDA9" si="2766">-HDA8*$C9</f>
        <v>0</v>
      </c>
      <c r="HDC9" s="356">
        <f t="shared" ref="HDC9" si="2767">-HDC8*$C9</f>
        <v>0</v>
      </c>
      <c r="HDE9" s="356">
        <f t="shared" ref="HDE9" si="2768">-HDE8*$C9</f>
        <v>0</v>
      </c>
      <c r="HDG9" s="356">
        <f t="shared" ref="HDG9" si="2769">-HDG8*$C9</f>
        <v>0</v>
      </c>
      <c r="HDI9" s="356">
        <f t="shared" ref="HDI9" si="2770">-HDI8*$C9</f>
        <v>0</v>
      </c>
      <c r="HDK9" s="356">
        <f t="shared" ref="HDK9" si="2771">-HDK8*$C9</f>
        <v>0</v>
      </c>
      <c r="HDM9" s="356">
        <f t="shared" ref="HDM9" si="2772">-HDM8*$C9</f>
        <v>0</v>
      </c>
      <c r="HDO9" s="356">
        <f t="shared" ref="HDO9" si="2773">-HDO8*$C9</f>
        <v>0</v>
      </c>
      <c r="HDQ9" s="356">
        <f t="shared" ref="HDQ9" si="2774">-HDQ8*$C9</f>
        <v>0</v>
      </c>
      <c r="HDS9" s="356">
        <f t="shared" ref="HDS9" si="2775">-HDS8*$C9</f>
        <v>0</v>
      </c>
      <c r="HDU9" s="356">
        <f t="shared" ref="HDU9" si="2776">-HDU8*$C9</f>
        <v>0</v>
      </c>
      <c r="HDW9" s="356">
        <f t="shared" ref="HDW9" si="2777">-HDW8*$C9</f>
        <v>0</v>
      </c>
      <c r="HDY9" s="356">
        <f t="shared" ref="HDY9" si="2778">-HDY8*$C9</f>
        <v>0</v>
      </c>
      <c r="HEA9" s="356">
        <f t="shared" ref="HEA9" si="2779">-HEA8*$C9</f>
        <v>0</v>
      </c>
      <c r="HEC9" s="356">
        <f t="shared" ref="HEC9" si="2780">-HEC8*$C9</f>
        <v>0</v>
      </c>
      <c r="HEE9" s="356">
        <f t="shared" ref="HEE9" si="2781">-HEE8*$C9</f>
        <v>0</v>
      </c>
      <c r="HEG9" s="356">
        <f t="shared" ref="HEG9" si="2782">-HEG8*$C9</f>
        <v>0</v>
      </c>
      <c r="HEI9" s="356">
        <f t="shared" ref="HEI9" si="2783">-HEI8*$C9</f>
        <v>0</v>
      </c>
      <c r="HEK9" s="356">
        <f t="shared" ref="HEK9" si="2784">-HEK8*$C9</f>
        <v>0</v>
      </c>
      <c r="HEM9" s="356">
        <f t="shared" ref="HEM9" si="2785">-HEM8*$C9</f>
        <v>0</v>
      </c>
      <c r="HEO9" s="356">
        <f t="shared" ref="HEO9" si="2786">-HEO8*$C9</f>
        <v>0</v>
      </c>
      <c r="HEQ9" s="356">
        <f t="shared" ref="HEQ9" si="2787">-HEQ8*$C9</f>
        <v>0</v>
      </c>
      <c r="HES9" s="356">
        <f t="shared" ref="HES9" si="2788">-HES8*$C9</f>
        <v>0</v>
      </c>
      <c r="HEU9" s="356">
        <f t="shared" ref="HEU9" si="2789">-HEU8*$C9</f>
        <v>0</v>
      </c>
      <c r="HEW9" s="356">
        <f t="shared" ref="HEW9" si="2790">-HEW8*$C9</f>
        <v>0</v>
      </c>
      <c r="HEY9" s="356">
        <f t="shared" ref="HEY9" si="2791">-HEY8*$C9</f>
        <v>0</v>
      </c>
      <c r="HFA9" s="356">
        <f t="shared" ref="HFA9" si="2792">-HFA8*$C9</f>
        <v>0</v>
      </c>
      <c r="HFC9" s="356">
        <f t="shared" ref="HFC9" si="2793">-HFC8*$C9</f>
        <v>0</v>
      </c>
      <c r="HFE9" s="356">
        <f t="shared" ref="HFE9" si="2794">-HFE8*$C9</f>
        <v>0</v>
      </c>
      <c r="HFG9" s="356">
        <f t="shared" ref="HFG9" si="2795">-HFG8*$C9</f>
        <v>0</v>
      </c>
      <c r="HFI9" s="356">
        <f t="shared" ref="HFI9" si="2796">-HFI8*$C9</f>
        <v>0</v>
      </c>
      <c r="HFK9" s="356">
        <f t="shared" ref="HFK9" si="2797">-HFK8*$C9</f>
        <v>0</v>
      </c>
      <c r="HFM9" s="356">
        <f t="shared" ref="HFM9" si="2798">-HFM8*$C9</f>
        <v>0</v>
      </c>
      <c r="HFO9" s="356">
        <f t="shared" ref="HFO9" si="2799">-HFO8*$C9</f>
        <v>0</v>
      </c>
      <c r="HFQ9" s="356">
        <f t="shared" ref="HFQ9" si="2800">-HFQ8*$C9</f>
        <v>0</v>
      </c>
      <c r="HFS9" s="356">
        <f t="shared" ref="HFS9" si="2801">-HFS8*$C9</f>
        <v>0</v>
      </c>
      <c r="HFU9" s="356">
        <f t="shared" ref="HFU9" si="2802">-HFU8*$C9</f>
        <v>0</v>
      </c>
      <c r="HFW9" s="356">
        <f t="shared" ref="HFW9" si="2803">-HFW8*$C9</f>
        <v>0</v>
      </c>
      <c r="HFY9" s="356">
        <f t="shared" ref="HFY9" si="2804">-HFY8*$C9</f>
        <v>0</v>
      </c>
      <c r="HGA9" s="356">
        <f t="shared" ref="HGA9" si="2805">-HGA8*$C9</f>
        <v>0</v>
      </c>
      <c r="HGC9" s="356">
        <f t="shared" ref="HGC9" si="2806">-HGC8*$C9</f>
        <v>0</v>
      </c>
      <c r="HGE9" s="356">
        <f t="shared" ref="HGE9" si="2807">-HGE8*$C9</f>
        <v>0</v>
      </c>
      <c r="HGG9" s="356">
        <f t="shared" ref="HGG9" si="2808">-HGG8*$C9</f>
        <v>0</v>
      </c>
      <c r="HGI9" s="356">
        <f t="shared" ref="HGI9" si="2809">-HGI8*$C9</f>
        <v>0</v>
      </c>
      <c r="HGK9" s="356">
        <f t="shared" ref="HGK9" si="2810">-HGK8*$C9</f>
        <v>0</v>
      </c>
      <c r="HGM9" s="356">
        <f t="shared" ref="HGM9" si="2811">-HGM8*$C9</f>
        <v>0</v>
      </c>
      <c r="HGO9" s="356">
        <f t="shared" ref="HGO9" si="2812">-HGO8*$C9</f>
        <v>0</v>
      </c>
      <c r="HGQ9" s="356">
        <f t="shared" ref="HGQ9" si="2813">-HGQ8*$C9</f>
        <v>0</v>
      </c>
      <c r="HGS9" s="356">
        <f t="shared" ref="HGS9" si="2814">-HGS8*$C9</f>
        <v>0</v>
      </c>
      <c r="HGU9" s="356">
        <f t="shared" ref="HGU9" si="2815">-HGU8*$C9</f>
        <v>0</v>
      </c>
      <c r="HGW9" s="356">
        <f t="shared" ref="HGW9" si="2816">-HGW8*$C9</f>
        <v>0</v>
      </c>
      <c r="HGY9" s="356">
        <f t="shared" ref="HGY9" si="2817">-HGY8*$C9</f>
        <v>0</v>
      </c>
      <c r="HHA9" s="356">
        <f t="shared" ref="HHA9" si="2818">-HHA8*$C9</f>
        <v>0</v>
      </c>
      <c r="HHC9" s="356">
        <f t="shared" ref="HHC9" si="2819">-HHC8*$C9</f>
        <v>0</v>
      </c>
      <c r="HHE9" s="356">
        <f t="shared" ref="HHE9" si="2820">-HHE8*$C9</f>
        <v>0</v>
      </c>
      <c r="HHG9" s="356">
        <f t="shared" ref="HHG9" si="2821">-HHG8*$C9</f>
        <v>0</v>
      </c>
      <c r="HHI9" s="356">
        <f t="shared" ref="HHI9" si="2822">-HHI8*$C9</f>
        <v>0</v>
      </c>
      <c r="HHK9" s="356">
        <f t="shared" ref="HHK9" si="2823">-HHK8*$C9</f>
        <v>0</v>
      </c>
      <c r="HHM9" s="356">
        <f t="shared" ref="HHM9" si="2824">-HHM8*$C9</f>
        <v>0</v>
      </c>
      <c r="HHO9" s="356">
        <f t="shared" ref="HHO9" si="2825">-HHO8*$C9</f>
        <v>0</v>
      </c>
      <c r="HHQ9" s="356">
        <f t="shared" ref="HHQ9" si="2826">-HHQ8*$C9</f>
        <v>0</v>
      </c>
      <c r="HHS9" s="356">
        <f t="shared" ref="HHS9" si="2827">-HHS8*$C9</f>
        <v>0</v>
      </c>
      <c r="HHU9" s="356">
        <f t="shared" ref="HHU9" si="2828">-HHU8*$C9</f>
        <v>0</v>
      </c>
      <c r="HHW9" s="356">
        <f t="shared" ref="HHW9" si="2829">-HHW8*$C9</f>
        <v>0</v>
      </c>
      <c r="HHY9" s="356">
        <f t="shared" ref="HHY9" si="2830">-HHY8*$C9</f>
        <v>0</v>
      </c>
      <c r="HIA9" s="356">
        <f t="shared" ref="HIA9" si="2831">-HIA8*$C9</f>
        <v>0</v>
      </c>
      <c r="HIC9" s="356">
        <f t="shared" ref="HIC9" si="2832">-HIC8*$C9</f>
        <v>0</v>
      </c>
      <c r="HIE9" s="356">
        <f t="shared" ref="HIE9" si="2833">-HIE8*$C9</f>
        <v>0</v>
      </c>
      <c r="HIG9" s="356">
        <f t="shared" ref="HIG9" si="2834">-HIG8*$C9</f>
        <v>0</v>
      </c>
      <c r="HII9" s="356">
        <f t="shared" ref="HII9" si="2835">-HII8*$C9</f>
        <v>0</v>
      </c>
      <c r="HIK9" s="356">
        <f t="shared" ref="HIK9" si="2836">-HIK8*$C9</f>
        <v>0</v>
      </c>
      <c r="HIM9" s="356">
        <f t="shared" ref="HIM9" si="2837">-HIM8*$C9</f>
        <v>0</v>
      </c>
      <c r="HIO9" s="356">
        <f t="shared" ref="HIO9" si="2838">-HIO8*$C9</f>
        <v>0</v>
      </c>
      <c r="HIQ9" s="356">
        <f t="shared" ref="HIQ9" si="2839">-HIQ8*$C9</f>
        <v>0</v>
      </c>
      <c r="HIS9" s="356">
        <f t="shared" ref="HIS9" si="2840">-HIS8*$C9</f>
        <v>0</v>
      </c>
      <c r="HIU9" s="356">
        <f t="shared" ref="HIU9" si="2841">-HIU8*$C9</f>
        <v>0</v>
      </c>
      <c r="HIW9" s="356">
        <f t="shared" ref="HIW9" si="2842">-HIW8*$C9</f>
        <v>0</v>
      </c>
      <c r="HIY9" s="356">
        <f t="shared" ref="HIY9" si="2843">-HIY8*$C9</f>
        <v>0</v>
      </c>
      <c r="HJA9" s="356">
        <f t="shared" ref="HJA9" si="2844">-HJA8*$C9</f>
        <v>0</v>
      </c>
      <c r="HJC9" s="356">
        <f t="shared" ref="HJC9" si="2845">-HJC8*$C9</f>
        <v>0</v>
      </c>
      <c r="HJE9" s="356">
        <f t="shared" ref="HJE9" si="2846">-HJE8*$C9</f>
        <v>0</v>
      </c>
      <c r="HJG9" s="356">
        <f t="shared" ref="HJG9" si="2847">-HJG8*$C9</f>
        <v>0</v>
      </c>
      <c r="HJI9" s="356">
        <f t="shared" ref="HJI9" si="2848">-HJI8*$C9</f>
        <v>0</v>
      </c>
      <c r="HJK9" s="356">
        <f t="shared" ref="HJK9" si="2849">-HJK8*$C9</f>
        <v>0</v>
      </c>
      <c r="HJM9" s="356">
        <f t="shared" ref="HJM9" si="2850">-HJM8*$C9</f>
        <v>0</v>
      </c>
      <c r="HJO9" s="356">
        <f t="shared" ref="HJO9" si="2851">-HJO8*$C9</f>
        <v>0</v>
      </c>
      <c r="HJQ9" s="356">
        <f t="shared" ref="HJQ9" si="2852">-HJQ8*$C9</f>
        <v>0</v>
      </c>
      <c r="HJS9" s="356">
        <f t="shared" ref="HJS9" si="2853">-HJS8*$C9</f>
        <v>0</v>
      </c>
      <c r="HJU9" s="356">
        <f t="shared" ref="HJU9" si="2854">-HJU8*$C9</f>
        <v>0</v>
      </c>
      <c r="HJW9" s="356">
        <f t="shared" ref="HJW9" si="2855">-HJW8*$C9</f>
        <v>0</v>
      </c>
      <c r="HJY9" s="356">
        <f t="shared" ref="HJY9" si="2856">-HJY8*$C9</f>
        <v>0</v>
      </c>
      <c r="HKA9" s="356">
        <f t="shared" ref="HKA9" si="2857">-HKA8*$C9</f>
        <v>0</v>
      </c>
      <c r="HKC9" s="356">
        <f t="shared" ref="HKC9" si="2858">-HKC8*$C9</f>
        <v>0</v>
      </c>
      <c r="HKE9" s="356">
        <f t="shared" ref="HKE9" si="2859">-HKE8*$C9</f>
        <v>0</v>
      </c>
      <c r="HKG9" s="356">
        <f t="shared" ref="HKG9" si="2860">-HKG8*$C9</f>
        <v>0</v>
      </c>
      <c r="HKI9" s="356">
        <f t="shared" ref="HKI9" si="2861">-HKI8*$C9</f>
        <v>0</v>
      </c>
      <c r="HKK9" s="356">
        <f t="shared" ref="HKK9" si="2862">-HKK8*$C9</f>
        <v>0</v>
      </c>
      <c r="HKM9" s="356">
        <f t="shared" ref="HKM9" si="2863">-HKM8*$C9</f>
        <v>0</v>
      </c>
      <c r="HKO9" s="356">
        <f t="shared" ref="HKO9" si="2864">-HKO8*$C9</f>
        <v>0</v>
      </c>
      <c r="HKQ9" s="356">
        <f t="shared" ref="HKQ9" si="2865">-HKQ8*$C9</f>
        <v>0</v>
      </c>
      <c r="HKS9" s="356">
        <f t="shared" ref="HKS9" si="2866">-HKS8*$C9</f>
        <v>0</v>
      </c>
      <c r="HKU9" s="356">
        <f t="shared" ref="HKU9" si="2867">-HKU8*$C9</f>
        <v>0</v>
      </c>
      <c r="HKW9" s="356">
        <f t="shared" ref="HKW9" si="2868">-HKW8*$C9</f>
        <v>0</v>
      </c>
      <c r="HKY9" s="356">
        <f t="shared" ref="HKY9" si="2869">-HKY8*$C9</f>
        <v>0</v>
      </c>
      <c r="HLA9" s="356">
        <f t="shared" ref="HLA9" si="2870">-HLA8*$C9</f>
        <v>0</v>
      </c>
      <c r="HLC9" s="356">
        <f t="shared" ref="HLC9" si="2871">-HLC8*$C9</f>
        <v>0</v>
      </c>
      <c r="HLE9" s="356">
        <f t="shared" ref="HLE9" si="2872">-HLE8*$C9</f>
        <v>0</v>
      </c>
      <c r="HLG9" s="356">
        <f t="shared" ref="HLG9" si="2873">-HLG8*$C9</f>
        <v>0</v>
      </c>
      <c r="HLI9" s="356">
        <f t="shared" ref="HLI9" si="2874">-HLI8*$C9</f>
        <v>0</v>
      </c>
      <c r="HLK9" s="356">
        <f t="shared" ref="HLK9" si="2875">-HLK8*$C9</f>
        <v>0</v>
      </c>
      <c r="HLM9" s="356">
        <f t="shared" ref="HLM9" si="2876">-HLM8*$C9</f>
        <v>0</v>
      </c>
      <c r="HLO9" s="356">
        <f t="shared" ref="HLO9" si="2877">-HLO8*$C9</f>
        <v>0</v>
      </c>
      <c r="HLQ9" s="356">
        <f t="shared" ref="HLQ9" si="2878">-HLQ8*$C9</f>
        <v>0</v>
      </c>
      <c r="HLS9" s="356">
        <f t="shared" ref="HLS9" si="2879">-HLS8*$C9</f>
        <v>0</v>
      </c>
      <c r="HLU9" s="356">
        <f t="shared" ref="HLU9" si="2880">-HLU8*$C9</f>
        <v>0</v>
      </c>
      <c r="HLW9" s="356">
        <f t="shared" ref="HLW9" si="2881">-HLW8*$C9</f>
        <v>0</v>
      </c>
      <c r="HLY9" s="356">
        <f t="shared" ref="HLY9" si="2882">-HLY8*$C9</f>
        <v>0</v>
      </c>
      <c r="HMA9" s="356">
        <f t="shared" ref="HMA9" si="2883">-HMA8*$C9</f>
        <v>0</v>
      </c>
      <c r="HMC9" s="356">
        <f t="shared" ref="HMC9" si="2884">-HMC8*$C9</f>
        <v>0</v>
      </c>
      <c r="HME9" s="356">
        <f t="shared" ref="HME9" si="2885">-HME8*$C9</f>
        <v>0</v>
      </c>
      <c r="HMG9" s="356">
        <f t="shared" ref="HMG9" si="2886">-HMG8*$C9</f>
        <v>0</v>
      </c>
      <c r="HMI9" s="356">
        <f t="shared" ref="HMI9" si="2887">-HMI8*$C9</f>
        <v>0</v>
      </c>
      <c r="HMK9" s="356">
        <f t="shared" ref="HMK9" si="2888">-HMK8*$C9</f>
        <v>0</v>
      </c>
      <c r="HMM9" s="356">
        <f t="shared" ref="HMM9" si="2889">-HMM8*$C9</f>
        <v>0</v>
      </c>
      <c r="HMO9" s="356">
        <f t="shared" ref="HMO9" si="2890">-HMO8*$C9</f>
        <v>0</v>
      </c>
      <c r="HMQ9" s="356">
        <f t="shared" ref="HMQ9" si="2891">-HMQ8*$C9</f>
        <v>0</v>
      </c>
      <c r="HMS9" s="356">
        <f t="shared" ref="HMS9" si="2892">-HMS8*$C9</f>
        <v>0</v>
      </c>
      <c r="HMU9" s="356">
        <f t="shared" ref="HMU9" si="2893">-HMU8*$C9</f>
        <v>0</v>
      </c>
      <c r="HMW9" s="356">
        <f t="shared" ref="HMW9" si="2894">-HMW8*$C9</f>
        <v>0</v>
      </c>
      <c r="HMY9" s="356">
        <f t="shared" ref="HMY9" si="2895">-HMY8*$C9</f>
        <v>0</v>
      </c>
      <c r="HNA9" s="356">
        <f t="shared" ref="HNA9" si="2896">-HNA8*$C9</f>
        <v>0</v>
      </c>
      <c r="HNC9" s="356">
        <f t="shared" ref="HNC9" si="2897">-HNC8*$C9</f>
        <v>0</v>
      </c>
      <c r="HNE9" s="356">
        <f t="shared" ref="HNE9" si="2898">-HNE8*$C9</f>
        <v>0</v>
      </c>
      <c r="HNG9" s="356">
        <f t="shared" ref="HNG9" si="2899">-HNG8*$C9</f>
        <v>0</v>
      </c>
      <c r="HNI9" s="356">
        <f t="shared" ref="HNI9" si="2900">-HNI8*$C9</f>
        <v>0</v>
      </c>
      <c r="HNK9" s="356">
        <f t="shared" ref="HNK9" si="2901">-HNK8*$C9</f>
        <v>0</v>
      </c>
      <c r="HNM9" s="356">
        <f t="shared" ref="HNM9" si="2902">-HNM8*$C9</f>
        <v>0</v>
      </c>
      <c r="HNO9" s="356">
        <f t="shared" ref="HNO9" si="2903">-HNO8*$C9</f>
        <v>0</v>
      </c>
      <c r="HNQ9" s="356">
        <f t="shared" ref="HNQ9" si="2904">-HNQ8*$C9</f>
        <v>0</v>
      </c>
      <c r="HNS9" s="356">
        <f t="shared" ref="HNS9" si="2905">-HNS8*$C9</f>
        <v>0</v>
      </c>
      <c r="HNU9" s="356">
        <f t="shared" ref="HNU9" si="2906">-HNU8*$C9</f>
        <v>0</v>
      </c>
      <c r="HNW9" s="356">
        <f t="shared" ref="HNW9" si="2907">-HNW8*$C9</f>
        <v>0</v>
      </c>
      <c r="HNY9" s="356">
        <f t="shared" ref="HNY9" si="2908">-HNY8*$C9</f>
        <v>0</v>
      </c>
      <c r="HOA9" s="356">
        <f t="shared" ref="HOA9" si="2909">-HOA8*$C9</f>
        <v>0</v>
      </c>
      <c r="HOC9" s="356">
        <f t="shared" ref="HOC9" si="2910">-HOC8*$C9</f>
        <v>0</v>
      </c>
      <c r="HOE9" s="356">
        <f t="shared" ref="HOE9" si="2911">-HOE8*$C9</f>
        <v>0</v>
      </c>
      <c r="HOG9" s="356">
        <f t="shared" ref="HOG9" si="2912">-HOG8*$C9</f>
        <v>0</v>
      </c>
      <c r="HOI9" s="356">
        <f t="shared" ref="HOI9" si="2913">-HOI8*$C9</f>
        <v>0</v>
      </c>
      <c r="HOK9" s="356">
        <f t="shared" ref="HOK9" si="2914">-HOK8*$C9</f>
        <v>0</v>
      </c>
      <c r="HOM9" s="356">
        <f t="shared" ref="HOM9" si="2915">-HOM8*$C9</f>
        <v>0</v>
      </c>
      <c r="HOO9" s="356">
        <f t="shared" ref="HOO9" si="2916">-HOO8*$C9</f>
        <v>0</v>
      </c>
      <c r="HOQ9" s="356">
        <f t="shared" ref="HOQ9" si="2917">-HOQ8*$C9</f>
        <v>0</v>
      </c>
      <c r="HOS9" s="356">
        <f t="shared" ref="HOS9" si="2918">-HOS8*$C9</f>
        <v>0</v>
      </c>
      <c r="HOU9" s="356">
        <f t="shared" ref="HOU9" si="2919">-HOU8*$C9</f>
        <v>0</v>
      </c>
      <c r="HOW9" s="356">
        <f t="shared" ref="HOW9" si="2920">-HOW8*$C9</f>
        <v>0</v>
      </c>
      <c r="HOY9" s="356">
        <f t="shared" ref="HOY9" si="2921">-HOY8*$C9</f>
        <v>0</v>
      </c>
      <c r="HPA9" s="356">
        <f t="shared" ref="HPA9" si="2922">-HPA8*$C9</f>
        <v>0</v>
      </c>
      <c r="HPC9" s="356">
        <f t="shared" ref="HPC9" si="2923">-HPC8*$C9</f>
        <v>0</v>
      </c>
      <c r="HPE9" s="356">
        <f t="shared" ref="HPE9" si="2924">-HPE8*$C9</f>
        <v>0</v>
      </c>
      <c r="HPG9" s="356">
        <f t="shared" ref="HPG9" si="2925">-HPG8*$C9</f>
        <v>0</v>
      </c>
      <c r="HPI9" s="356">
        <f t="shared" ref="HPI9" si="2926">-HPI8*$C9</f>
        <v>0</v>
      </c>
      <c r="HPK9" s="356">
        <f t="shared" ref="HPK9" si="2927">-HPK8*$C9</f>
        <v>0</v>
      </c>
      <c r="HPM9" s="356">
        <f t="shared" ref="HPM9" si="2928">-HPM8*$C9</f>
        <v>0</v>
      </c>
      <c r="HPO9" s="356">
        <f t="shared" ref="HPO9" si="2929">-HPO8*$C9</f>
        <v>0</v>
      </c>
      <c r="HPQ9" s="356">
        <f t="shared" ref="HPQ9" si="2930">-HPQ8*$C9</f>
        <v>0</v>
      </c>
      <c r="HPS9" s="356">
        <f t="shared" ref="HPS9" si="2931">-HPS8*$C9</f>
        <v>0</v>
      </c>
      <c r="HPU9" s="356">
        <f t="shared" ref="HPU9" si="2932">-HPU8*$C9</f>
        <v>0</v>
      </c>
      <c r="HPW9" s="356">
        <f t="shared" ref="HPW9" si="2933">-HPW8*$C9</f>
        <v>0</v>
      </c>
      <c r="HPY9" s="356">
        <f t="shared" ref="HPY9" si="2934">-HPY8*$C9</f>
        <v>0</v>
      </c>
      <c r="HQA9" s="356">
        <f t="shared" ref="HQA9" si="2935">-HQA8*$C9</f>
        <v>0</v>
      </c>
      <c r="HQC9" s="356">
        <f t="shared" ref="HQC9" si="2936">-HQC8*$C9</f>
        <v>0</v>
      </c>
      <c r="HQE9" s="356">
        <f t="shared" ref="HQE9" si="2937">-HQE8*$C9</f>
        <v>0</v>
      </c>
      <c r="HQG9" s="356">
        <f t="shared" ref="HQG9" si="2938">-HQG8*$C9</f>
        <v>0</v>
      </c>
      <c r="HQI9" s="356">
        <f t="shared" ref="HQI9" si="2939">-HQI8*$C9</f>
        <v>0</v>
      </c>
      <c r="HQK9" s="356">
        <f t="shared" ref="HQK9" si="2940">-HQK8*$C9</f>
        <v>0</v>
      </c>
      <c r="HQM9" s="356">
        <f t="shared" ref="HQM9" si="2941">-HQM8*$C9</f>
        <v>0</v>
      </c>
      <c r="HQO9" s="356">
        <f t="shared" ref="HQO9" si="2942">-HQO8*$C9</f>
        <v>0</v>
      </c>
      <c r="HQQ9" s="356">
        <f t="shared" ref="HQQ9" si="2943">-HQQ8*$C9</f>
        <v>0</v>
      </c>
      <c r="HQS9" s="356">
        <f t="shared" ref="HQS9" si="2944">-HQS8*$C9</f>
        <v>0</v>
      </c>
      <c r="HQU9" s="356">
        <f t="shared" ref="HQU9" si="2945">-HQU8*$C9</f>
        <v>0</v>
      </c>
      <c r="HQW9" s="356">
        <f t="shared" ref="HQW9" si="2946">-HQW8*$C9</f>
        <v>0</v>
      </c>
      <c r="HQY9" s="356">
        <f t="shared" ref="HQY9" si="2947">-HQY8*$C9</f>
        <v>0</v>
      </c>
      <c r="HRA9" s="356">
        <f t="shared" ref="HRA9" si="2948">-HRA8*$C9</f>
        <v>0</v>
      </c>
      <c r="HRC9" s="356">
        <f t="shared" ref="HRC9" si="2949">-HRC8*$C9</f>
        <v>0</v>
      </c>
      <c r="HRE9" s="356">
        <f t="shared" ref="HRE9" si="2950">-HRE8*$C9</f>
        <v>0</v>
      </c>
      <c r="HRG9" s="356">
        <f t="shared" ref="HRG9" si="2951">-HRG8*$C9</f>
        <v>0</v>
      </c>
      <c r="HRI9" s="356">
        <f t="shared" ref="HRI9" si="2952">-HRI8*$C9</f>
        <v>0</v>
      </c>
      <c r="HRK9" s="356">
        <f t="shared" ref="HRK9" si="2953">-HRK8*$C9</f>
        <v>0</v>
      </c>
      <c r="HRM9" s="356">
        <f t="shared" ref="HRM9" si="2954">-HRM8*$C9</f>
        <v>0</v>
      </c>
      <c r="HRO9" s="356">
        <f t="shared" ref="HRO9" si="2955">-HRO8*$C9</f>
        <v>0</v>
      </c>
      <c r="HRQ9" s="356">
        <f t="shared" ref="HRQ9" si="2956">-HRQ8*$C9</f>
        <v>0</v>
      </c>
      <c r="HRS9" s="356">
        <f t="shared" ref="HRS9" si="2957">-HRS8*$C9</f>
        <v>0</v>
      </c>
      <c r="HRU9" s="356">
        <f t="shared" ref="HRU9" si="2958">-HRU8*$C9</f>
        <v>0</v>
      </c>
      <c r="HRW9" s="356">
        <f t="shared" ref="HRW9" si="2959">-HRW8*$C9</f>
        <v>0</v>
      </c>
      <c r="HRY9" s="356">
        <f t="shared" ref="HRY9" si="2960">-HRY8*$C9</f>
        <v>0</v>
      </c>
      <c r="HSA9" s="356">
        <f t="shared" ref="HSA9" si="2961">-HSA8*$C9</f>
        <v>0</v>
      </c>
      <c r="HSC9" s="356">
        <f t="shared" ref="HSC9" si="2962">-HSC8*$C9</f>
        <v>0</v>
      </c>
      <c r="HSE9" s="356">
        <f t="shared" ref="HSE9" si="2963">-HSE8*$C9</f>
        <v>0</v>
      </c>
      <c r="HSG9" s="356">
        <f t="shared" ref="HSG9" si="2964">-HSG8*$C9</f>
        <v>0</v>
      </c>
      <c r="HSI9" s="356">
        <f t="shared" ref="HSI9" si="2965">-HSI8*$C9</f>
        <v>0</v>
      </c>
      <c r="HSK9" s="356">
        <f t="shared" ref="HSK9" si="2966">-HSK8*$C9</f>
        <v>0</v>
      </c>
      <c r="HSM9" s="356">
        <f t="shared" ref="HSM9" si="2967">-HSM8*$C9</f>
        <v>0</v>
      </c>
      <c r="HSO9" s="356">
        <f t="shared" ref="HSO9" si="2968">-HSO8*$C9</f>
        <v>0</v>
      </c>
      <c r="HSQ9" s="356">
        <f t="shared" ref="HSQ9" si="2969">-HSQ8*$C9</f>
        <v>0</v>
      </c>
      <c r="HSS9" s="356">
        <f t="shared" ref="HSS9" si="2970">-HSS8*$C9</f>
        <v>0</v>
      </c>
      <c r="HSU9" s="356">
        <f t="shared" ref="HSU9" si="2971">-HSU8*$C9</f>
        <v>0</v>
      </c>
      <c r="HSW9" s="356">
        <f t="shared" ref="HSW9" si="2972">-HSW8*$C9</f>
        <v>0</v>
      </c>
      <c r="HSY9" s="356">
        <f t="shared" ref="HSY9" si="2973">-HSY8*$C9</f>
        <v>0</v>
      </c>
      <c r="HTA9" s="356">
        <f t="shared" ref="HTA9" si="2974">-HTA8*$C9</f>
        <v>0</v>
      </c>
      <c r="HTC9" s="356">
        <f t="shared" ref="HTC9" si="2975">-HTC8*$C9</f>
        <v>0</v>
      </c>
      <c r="HTE9" s="356">
        <f t="shared" ref="HTE9" si="2976">-HTE8*$C9</f>
        <v>0</v>
      </c>
      <c r="HTG9" s="356">
        <f t="shared" ref="HTG9" si="2977">-HTG8*$C9</f>
        <v>0</v>
      </c>
      <c r="HTI9" s="356">
        <f t="shared" ref="HTI9" si="2978">-HTI8*$C9</f>
        <v>0</v>
      </c>
      <c r="HTK9" s="356">
        <f t="shared" ref="HTK9" si="2979">-HTK8*$C9</f>
        <v>0</v>
      </c>
      <c r="HTM9" s="356">
        <f t="shared" ref="HTM9" si="2980">-HTM8*$C9</f>
        <v>0</v>
      </c>
      <c r="HTO9" s="356">
        <f t="shared" ref="HTO9" si="2981">-HTO8*$C9</f>
        <v>0</v>
      </c>
      <c r="HTQ9" s="356">
        <f t="shared" ref="HTQ9" si="2982">-HTQ8*$C9</f>
        <v>0</v>
      </c>
      <c r="HTS9" s="356">
        <f t="shared" ref="HTS9" si="2983">-HTS8*$C9</f>
        <v>0</v>
      </c>
      <c r="HTU9" s="356">
        <f t="shared" ref="HTU9" si="2984">-HTU8*$C9</f>
        <v>0</v>
      </c>
      <c r="HTW9" s="356">
        <f t="shared" ref="HTW9" si="2985">-HTW8*$C9</f>
        <v>0</v>
      </c>
      <c r="HTY9" s="356">
        <f t="shared" ref="HTY9" si="2986">-HTY8*$C9</f>
        <v>0</v>
      </c>
      <c r="HUA9" s="356">
        <f t="shared" ref="HUA9" si="2987">-HUA8*$C9</f>
        <v>0</v>
      </c>
      <c r="HUC9" s="356">
        <f t="shared" ref="HUC9" si="2988">-HUC8*$C9</f>
        <v>0</v>
      </c>
      <c r="HUE9" s="356">
        <f t="shared" ref="HUE9" si="2989">-HUE8*$C9</f>
        <v>0</v>
      </c>
      <c r="HUG9" s="356">
        <f t="shared" ref="HUG9" si="2990">-HUG8*$C9</f>
        <v>0</v>
      </c>
      <c r="HUI9" s="356">
        <f t="shared" ref="HUI9" si="2991">-HUI8*$C9</f>
        <v>0</v>
      </c>
      <c r="HUK9" s="356">
        <f t="shared" ref="HUK9" si="2992">-HUK8*$C9</f>
        <v>0</v>
      </c>
      <c r="HUM9" s="356">
        <f t="shared" ref="HUM9" si="2993">-HUM8*$C9</f>
        <v>0</v>
      </c>
      <c r="HUO9" s="356">
        <f t="shared" ref="HUO9" si="2994">-HUO8*$C9</f>
        <v>0</v>
      </c>
      <c r="HUQ9" s="356">
        <f t="shared" ref="HUQ9" si="2995">-HUQ8*$C9</f>
        <v>0</v>
      </c>
      <c r="HUS9" s="356">
        <f t="shared" ref="HUS9" si="2996">-HUS8*$C9</f>
        <v>0</v>
      </c>
      <c r="HUU9" s="356">
        <f t="shared" ref="HUU9" si="2997">-HUU8*$C9</f>
        <v>0</v>
      </c>
      <c r="HUW9" s="356">
        <f t="shared" ref="HUW9" si="2998">-HUW8*$C9</f>
        <v>0</v>
      </c>
      <c r="HUY9" s="356">
        <f t="shared" ref="HUY9" si="2999">-HUY8*$C9</f>
        <v>0</v>
      </c>
      <c r="HVA9" s="356">
        <f t="shared" ref="HVA9" si="3000">-HVA8*$C9</f>
        <v>0</v>
      </c>
      <c r="HVC9" s="356">
        <f t="shared" ref="HVC9" si="3001">-HVC8*$C9</f>
        <v>0</v>
      </c>
      <c r="HVE9" s="356">
        <f t="shared" ref="HVE9" si="3002">-HVE8*$C9</f>
        <v>0</v>
      </c>
      <c r="HVG9" s="356">
        <f t="shared" ref="HVG9" si="3003">-HVG8*$C9</f>
        <v>0</v>
      </c>
      <c r="HVI9" s="356">
        <f t="shared" ref="HVI9" si="3004">-HVI8*$C9</f>
        <v>0</v>
      </c>
      <c r="HVK9" s="356">
        <f t="shared" ref="HVK9" si="3005">-HVK8*$C9</f>
        <v>0</v>
      </c>
      <c r="HVM9" s="356">
        <f t="shared" ref="HVM9" si="3006">-HVM8*$C9</f>
        <v>0</v>
      </c>
      <c r="HVO9" s="356">
        <f t="shared" ref="HVO9" si="3007">-HVO8*$C9</f>
        <v>0</v>
      </c>
      <c r="HVQ9" s="356">
        <f t="shared" ref="HVQ9" si="3008">-HVQ8*$C9</f>
        <v>0</v>
      </c>
      <c r="HVS9" s="356">
        <f t="shared" ref="HVS9" si="3009">-HVS8*$C9</f>
        <v>0</v>
      </c>
      <c r="HVU9" s="356">
        <f t="shared" ref="HVU9" si="3010">-HVU8*$C9</f>
        <v>0</v>
      </c>
      <c r="HVW9" s="356">
        <f t="shared" ref="HVW9" si="3011">-HVW8*$C9</f>
        <v>0</v>
      </c>
      <c r="HVY9" s="356">
        <f t="shared" ref="HVY9" si="3012">-HVY8*$C9</f>
        <v>0</v>
      </c>
      <c r="HWA9" s="356">
        <f t="shared" ref="HWA9" si="3013">-HWA8*$C9</f>
        <v>0</v>
      </c>
      <c r="HWC9" s="356">
        <f t="shared" ref="HWC9" si="3014">-HWC8*$C9</f>
        <v>0</v>
      </c>
      <c r="HWE9" s="356">
        <f t="shared" ref="HWE9" si="3015">-HWE8*$C9</f>
        <v>0</v>
      </c>
      <c r="HWG9" s="356">
        <f t="shared" ref="HWG9" si="3016">-HWG8*$C9</f>
        <v>0</v>
      </c>
      <c r="HWI9" s="356">
        <f t="shared" ref="HWI9" si="3017">-HWI8*$C9</f>
        <v>0</v>
      </c>
      <c r="HWK9" s="356">
        <f t="shared" ref="HWK9" si="3018">-HWK8*$C9</f>
        <v>0</v>
      </c>
      <c r="HWM9" s="356">
        <f t="shared" ref="HWM9" si="3019">-HWM8*$C9</f>
        <v>0</v>
      </c>
      <c r="HWO9" s="356">
        <f t="shared" ref="HWO9" si="3020">-HWO8*$C9</f>
        <v>0</v>
      </c>
      <c r="HWQ9" s="356">
        <f t="shared" ref="HWQ9" si="3021">-HWQ8*$C9</f>
        <v>0</v>
      </c>
      <c r="HWS9" s="356">
        <f t="shared" ref="HWS9" si="3022">-HWS8*$C9</f>
        <v>0</v>
      </c>
      <c r="HWU9" s="356">
        <f t="shared" ref="HWU9" si="3023">-HWU8*$C9</f>
        <v>0</v>
      </c>
      <c r="HWW9" s="356">
        <f t="shared" ref="HWW9" si="3024">-HWW8*$C9</f>
        <v>0</v>
      </c>
      <c r="HWY9" s="356">
        <f t="shared" ref="HWY9" si="3025">-HWY8*$C9</f>
        <v>0</v>
      </c>
      <c r="HXA9" s="356">
        <f t="shared" ref="HXA9" si="3026">-HXA8*$C9</f>
        <v>0</v>
      </c>
      <c r="HXC9" s="356">
        <f t="shared" ref="HXC9" si="3027">-HXC8*$C9</f>
        <v>0</v>
      </c>
      <c r="HXE9" s="356">
        <f t="shared" ref="HXE9" si="3028">-HXE8*$C9</f>
        <v>0</v>
      </c>
      <c r="HXG9" s="356">
        <f t="shared" ref="HXG9" si="3029">-HXG8*$C9</f>
        <v>0</v>
      </c>
      <c r="HXI9" s="356">
        <f t="shared" ref="HXI9" si="3030">-HXI8*$C9</f>
        <v>0</v>
      </c>
      <c r="HXK9" s="356">
        <f t="shared" ref="HXK9" si="3031">-HXK8*$C9</f>
        <v>0</v>
      </c>
      <c r="HXM9" s="356">
        <f t="shared" ref="HXM9" si="3032">-HXM8*$C9</f>
        <v>0</v>
      </c>
      <c r="HXO9" s="356">
        <f t="shared" ref="HXO9" si="3033">-HXO8*$C9</f>
        <v>0</v>
      </c>
      <c r="HXQ9" s="356">
        <f t="shared" ref="HXQ9" si="3034">-HXQ8*$C9</f>
        <v>0</v>
      </c>
      <c r="HXS9" s="356">
        <f t="shared" ref="HXS9" si="3035">-HXS8*$C9</f>
        <v>0</v>
      </c>
      <c r="HXU9" s="356">
        <f t="shared" ref="HXU9" si="3036">-HXU8*$C9</f>
        <v>0</v>
      </c>
      <c r="HXW9" s="356">
        <f t="shared" ref="HXW9" si="3037">-HXW8*$C9</f>
        <v>0</v>
      </c>
      <c r="HXY9" s="356">
        <f t="shared" ref="HXY9" si="3038">-HXY8*$C9</f>
        <v>0</v>
      </c>
      <c r="HYA9" s="356">
        <f t="shared" ref="HYA9" si="3039">-HYA8*$C9</f>
        <v>0</v>
      </c>
      <c r="HYC9" s="356">
        <f t="shared" ref="HYC9" si="3040">-HYC8*$C9</f>
        <v>0</v>
      </c>
      <c r="HYE9" s="356">
        <f t="shared" ref="HYE9" si="3041">-HYE8*$C9</f>
        <v>0</v>
      </c>
      <c r="HYG9" s="356">
        <f t="shared" ref="HYG9" si="3042">-HYG8*$C9</f>
        <v>0</v>
      </c>
      <c r="HYI9" s="356">
        <f t="shared" ref="HYI9" si="3043">-HYI8*$C9</f>
        <v>0</v>
      </c>
      <c r="HYK9" s="356">
        <f t="shared" ref="HYK9" si="3044">-HYK8*$C9</f>
        <v>0</v>
      </c>
      <c r="HYM9" s="356">
        <f t="shared" ref="HYM9" si="3045">-HYM8*$C9</f>
        <v>0</v>
      </c>
      <c r="HYO9" s="356">
        <f t="shared" ref="HYO9" si="3046">-HYO8*$C9</f>
        <v>0</v>
      </c>
      <c r="HYQ9" s="356">
        <f t="shared" ref="HYQ9" si="3047">-HYQ8*$C9</f>
        <v>0</v>
      </c>
      <c r="HYS9" s="356">
        <f t="shared" ref="HYS9" si="3048">-HYS8*$C9</f>
        <v>0</v>
      </c>
      <c r="HYU9" s="356">
        <f t="shared" ref="HYU9" si="3049">-HYU8*$C9</f>
        <v>0</v>
      </c>
      <c r="HYW9" s="356">
        <f t="shared" ref="HYW9" si="3050">-HYW8*$C9</f>
        <v>0</v>
      </c>
      <c r="HYY9" s="356">
        <f t="shared" ref="HYY9" si="3051">-HYY8*$C9</f>
        <v>0</v>
      </c>
      <c r="HZA9" s="356">
        <f t="shared" ref="HZA9" si="3052">-HZA8*$C9</f>
        <v>0</v>
      </c>
      <c r="HZC9" s="356">
        <f t="shared" ref="HZC9" si="3053">-HZC8*$C9</f>
        <v>0</v>
      </c>
      <c r="HZE9" s="356">
        <f t="shared" ref="HZE9" si="3054">-HZE8*$C9</f>
        <v>0</v>
      </c>
      <c r="HZG9" s="356">
        <f t="shared" ref="HZG9" si="3055">-HZG8*$C9</f>
        <v>0</v>
      </c>
      <c r="HZI9" s="356">
        <f t="shared" ref="HZI9" si="3056">-HZI8*$C9</f>
        <v>0</v>
      </c>
      <c r="HZK9" s="356">
        <f t="shared" ref="HZK9" si="3057">-HZK8*$C9</f>
        <v>0</v>
      </c>
      <c r="HZM9" s="356">
        <f t="shared" ref="HZM9" si="3058">-HZM8*$C9</f>
        <v>0</v>
      </c>
      <c r="HZO9" s="356">
        <f t="shared" ref="HZO9" si="3059">-HZO8*$C9</f>
        <v>0</v>
      </c>
      <c r="HZQ9" s="356">
        <f t="shared" ref="HZQ9" si="3060">-HZQ8*$C9</f>
        <v>0</v>
      </c>
      <c r="HZS9" s="356">
        <f t="shared" ref="HZS9" si="3061">-HZS8*$C9</f>
        <v>0</v>
      </c>
      <c r="HZU9" s="356">
        <f t="shared" ref="HZU9" si="3062">-HZU8*$C9</f>
        <v>0</v>
      </c>
      <c r="HZW9" s="356">
        <f t="shared" ref="HZW9" si="3063">-HZW8*$C9</f>
        <v>0</v>
      </c>
      <c r="HZY9" s="356">
        <f t="shared" ref="HZY9" si="3064">-HZY8*$C9</f>
        <v>0</v>
      </c>
      <c r="IAA9" s="356">
        <f t="shared" ref="IAA9" si="3065">-IAA8*$C9</f>
        <v>0</v>
      </c>
      <c r="IAC9" s="356">
        <f t="shared" ref="IAC9" si="3066">-IAC8*$C9</f>
        <v>0</v>
      </c>
      <c r="IAE9" s="356">
        <f t="shared" ref="IAE9" si="3067">-IAE8*$C9</f>
        <v>0</v>
      </c>
      <c r="IAG9" s="356">
        <f t="shared" ref="IAG9" si="3068">-IAG8*$C9</f>
        <v>0</v>
      </c>
      <c r="IAI9" s="356">
        <f t="shared" ref="IAI9" si="3069">-IAI8*$C9</f>
        <v>0</v>
      </c>
      <c r="IAK9" s="356">
        <f t="shared" ref="IAK9" si="3070">-IAK8*$C9</f>
        <v>0</v>
      </c>
      <c r="IAM9" s="356">
        <f t="shared" ref="IAM9" si="3071">-IAM8*$C9</f>
        <v>0</v>
      </c>
      <c r="IAO9" s="356">
        <f t="shared" ref="IAO9" si="3072">-IAO8*$C9</f>
        <v>0</v>
      </c>
      <c r="IAQ9" s="356">
        <f t="shared" ref="IAQ9" si="3073">-IAQ8*$C9</f>
        <v>0</v>
      </c>
      <c r="IAS9" s="356">
        <f t="shared" ref="IAS9" si="3074">-IAS8*$C9</f>
        <v>0</v>
      </c>
      <c r="IAU9" s="356">
        <f t="shared" ref="IAU9" si="3075">-IAU8*$C9</f>
        <v>0</v>
      </c>
      <c r="IAW9" s="356">
        <f t="shared" ref="IAW9" si="3076">-IAW8*$C9</f>
        <v>0</v>
      </c>
      <c r="IAY9" s="356">
        <f t="shared" ref="IAY9" si="3077">-IAY8*$C9</f>
        <v>0</v>
      </c>
      <c r="IBA9" s="356">
        <f t="shared" ref="IBA9" si="3078">-IBA8*$C9</f>
        <v>0</v>
      </c>
      <c r="IBC9" s="356">
        <f t="shared" ref="IBC9" si="3079">-IBC8*$C9</f>
        <v>0</v>
      </c>
      <c r="IBE9" s="356">
        <f t="shared" ref="IBE9" si="3080">-IBE8*$C9</f>
        <v>0</v>
      </c>
      <c r="IBG9" s="356">
        <f t="shared" ref="IBG9" si="3081">-IBG8*$C9</f>
        <v>0</v>
      </c>
      <c r="IBI9" s="356">
        <f t="shared" ref="IBI9" si="3082">-IBI8*$C9</f>
        <v>0</v>
      </c>
      <c r="IBK9" s="356">
        <f t="shared" ref="IBK9" si="3083">-IBK8*$C9</f>
        <v>0</v>
      </c>
      <c r="IBM9" s="356">
        <f t="shared" ref="IBM9" si="3084">-IBM8*$C9</f>
        <v>0</v>
      </c>
      <c r="IBO9" s="356">
        <f t="shared" ref="IBO9" si="3085">-IBO8*$C9</f>
        <v>0</v>
      </c>
      <c r="IBQ9" s="356">
        <f t="shared" ref="IBQ9" si="3086">-IBQ8*$C9</f>
        <v>0</v>
      </c>
      <c r="IBS9" s="356">
        <f t="shared" ref="IBS9" si="3087">-IBS8*$C9</f>
        <v>0</v>
      </c>
      <c r="IBU9" s="356">
        <f t="shared" ref="IBU9" si="3088">-IBU8*$C9</f>
        <v>0</v>
      </c>
      <c r="IBW9" s="356">
        <f t="shared" ref="IBW9" si="3089">-IBW8*$C9</f>
        <v>0</v>
      </c>
      <c r="IBY9" s="356">
        <f t="shared" ref="IBY9" si="3090">-IBY8*$C9</f>
        <v>0</v>
      </c>
      <c r="ICA9" s="356">
        <f t="shared" ref="ICA9" si="3091">-ICA8*$C9</f>
        <v>0</v>
      </c>
      <c r="ICC9" s="356">
        <f t="shared" ref="ICC9" si="3092">-ICC8*$C9</f>
        <v>0</v>
      </c>
      <c r="ICE9" s="356">
        <f t="shared" ref="ICE9" si="3093">-ICE8*$C9</f>
        <v>0</v>
      </c>
      <c r="ICG9" s="356">
        <f t="shared" ref="ICG9" si="3094">-ICG8*$C9</f>
        <v>0</v>
      </c>
      <c r="ICI9" s="356">
        <f t="shared" ref="ICI9" si="3095">-ICI8*$C9</f>
        <v>0</v>
      </c>
      <c r="ICK9" s="356">
        <f t="shared" ref="ICK9" si="3096">-ICK8*$C9</f>
        <v>0</v>
      </c>
      <c r="ICM9" s="356">
        <f t="shared" ref="ICM9" si="3097">-ICM8*$C9</f>
        <v>0</v>
      </c>
      <c r="ICO9" s="356">
        <f t="shared" ref="ICO9" si="3098">-ICO8*$C9</f>
        <v>0</v>
      </c>
      <c r="ICQ9" s="356">
        <f t="shared" ref="ICQ9" si="3099">-ICQ8*$C9</f>
        <v>0</v>
      </c>
      <c r="ICS9" s="356">
        <f t="shared" ref="ICS9" si="3100">-ICS8*$C9</f>
        <v>0</v>
      </c>
      <c r="ICU9" s="356">
        <f t="shared" ref="ICU9" si="3101">-ICU8*$C9</f>
        <v>0</v>
      </c>
      <c r="ICW9" s="356">
        <f t="shared" ref="ICW9" si="3102">-ICW8*$C9</f>
        <v>0</v>
      </c>
      <c r="ICY9" s="356">
        <f t="shared" ref="ICY9" si="3103">-ICY8*$C9</f>
        <v>0</v>
      </c>
      <c r="IDA9" s="356">
        <f t="shared" ref="IDA9" si="3104">-IDA8*$C9</f>
        <v>0</v>
      </c>
      <c r="IDC9" s="356">
        <f t="shared" ref="IDC9" si="3105">-IDC8*$C9</f>
        <v>0</v>
      </c>
      <c r="IDE9" s="356">
        <f t="shared" ref="IDE9" si="3106">-IDE8*$C9</f>
        <v>0</v>
      </c>
      <c r="IDG9" s="356">
        <f t="shared" ref="IDG9" si="3107">-IDG8*$C9</f>
        <v>0</v>
      </c>
      <c r="IDI9" s="356">
        <f t="shared" ref="IDI9" si="3108">-IDI8*$C9</f>
        <v>0</v>
      </c>
      <c r="IDK9" s="356">
        <f t="shared" ref="IDK9" si="3109">-IDK8*$C9</f>
        <v>0</v>
      </c>
      <c r="IDM9" s="356">
        <f t="shared" ref="IDM9" si="3110">-IDM8*$C9</f>
        <v>0</v>
      </c>
      <c r="IDO9" s="356">
        <f t="shared" ref="IDO9" si="3111">-IDO8*$C9</f>
        <v>0</v>
      </c>
      <c r="IDQ9" s="356">
        <f t="shared" ref="IDQ9" si="3112">-IDQ8*$C9</f>
        <v>0</v>
      </c>
      <c r="IDS9" s="356">
        <f t="shared" ref="IDS9" si="3113">-IDS8*$C9</f>
        <v>0</v>
      </c>
      <c r="IDU9" s="356">
        <f t="shared" ref="IDU9" si="3114">-IDU8*$C9</f>
        <v>0</v>
      </c>
      <c r="IDW9" s="356">
        <f t="shared" ref="IDW9" si="3115">-IDW8*$C9</f>
        <v>0</v>
      </c>
      <c r="IDY9" s="356">
        <f t="shared" ref="IDY9" si="3116">-IDY8*$C9</f>
        <v>0</v>
      </c>
      <c r="IEA9" s="356">
        <f t="shared" ref="IEA9" si="3117">-IEA8*$C9</f>
        <v>0</v>
      </c>
      <c r="IEC9" s="356">
        <f t="shared" ref="IEC9" si="3118">-IEC8*$C9</f>
        <v>0</v>
      </c>
      <c r="IEE9" s="356">
        <f t="shared" ref="IEE9" si="3119">-IEE8*$C9</f>
        <v>0</v>
      </c>
      <c r="IEG9" s="356">
        <f t="shared" ref="IEG9" si="3120">-IEG8*$C9</f>
        <v>0</v>
      </c>
      <c r="IEI9" s="356">
        <f t="shared" ref="IEI9" si="3121">-IEI8*$C9</f>
        <v>0</v>
      </c>
      <c r="IEK9" s="356">
        <f t="shared" ref="IEK9" si="3122">-IEK8*$C9</f>
        <v>0</v>
      </c>
      <c r="IEM9" s="356">
        <f t="shared" ref="IEM9" si="3123">-IEM8*$C9</f>
        <v>0</v>
      </c>
      <c r="IEO9" s="356">
        <f t="shared" ref="IEO9" si="3124">-IEO8*$C9</f>
        <v>0</v>
      </c>
      <c r="IEQ9" s="356">
        <f t="shared" ref="IEQ9" si="3125">-IEQ8*$C9</f>
        <v>0</v>
      </c>
      <c r="IES9" s="356">
        <f t="shared" ref="IES9" si="3126">-IES8*$C9</f>
        <v>0</v>
      </c>
      <c r="IEU9" s="356">
        <f t="shared" ref="IEU9" si="3127">-IEU8*$C9</f>
        <v>0</v>
      </c>
      <c r="IEW9" s="356">
        <f t="shared" ref="IEW9" si="3128">-IEW8*$C9</f>
        <v>0</v>
      </c>
      <c r="IEY9" s="356">
        <f t="shared" ref="IEY9" si="3129">-IEY8*$C9</f>
        <v>0</v>
      </c>
      <c r="IFA9" s="356">
        <f t="shared" ref="IFA9" si="3130">-IFA8*$C9</f>
        <v>0</v>
      </c>
      <c r="IFC9" s="356">
        <f t="shared" ref="IFC9" si="3131">-IFC8*$C9</f>
        <v>0</v>
      </c>
      <c r="IFE9" s="356">
        <f t="shared" ref="IFE9" si="3132">-IFE8*$C9</f>
        <v>0</v>
      </c>
      <c r="IFG9" s="356">
        <f t="shared" ref="IFG9" si="3133">-IFG8*$C9</f>
        <v>0</v>
      </c>
      <c r="IFI9" s="356">
        <f t="shared" ref="IFI9" si="3134">-IFI8*$C9</f>
        <v>0</v>
      </c>
      <c r="IFK9" s="356">
        <f t="shared" ref="IFK9" si="3135">-IFK8*$C9</f>
        <v>0</v>
      </c>
      <c r="IFM9" s="356">
        <f t="shared" ref="IFM9" si="3136">-IFM8*$C9</f>
        <v>0</v>
      </c>
      <c r="IFO9" s="356">
        <f t="shared" ref="IFO9" si="3137">-IFO8*$C9</f>
        <v>0</v>
      </c>
      <c r="IFQ9" s="356">
        <f t="shared" ref="IFQ9" si="3138">-IFQ8*$C9</f>
        <v>0</v>
      </c>
      <c r="IFS9" s="356">
        <f t="shared" ref="IFS9" si="3139">-IFS8*$C9</f>
        <v>0</v>
      </c>
      <c r="IFU9" s="356">
        <f t="shared" ref="IFU9" si="3140">-IFU8*$C9</f>
        <v>0</v>
      </c>
      <c r="IFW9" s="356">
        <f t="shared" ref="IFW9" si="3141">-IFW8*$C9</f>
        <v>0</v>
      </c>
      <c r="IFY9" s="356">
        <f t="shared" ref="IFY9" si="3142">-IFY8*$C9</f>
        <v>0</v>
      </c>
      <c r="IGA9" s="356">
        <f t="shared" ref="IGA9" si="3143">-IGA8*$C9</f>
        <v>0</v>
      </c>
      <c r="IGC9" s="356">
        <f t="shared" ref="IGC9" si="3144">-IGC8*$C9</f>
        <v>0</v>
      </c>
      <c r="IGE9" s="356">
        <f t="shared" ref="IGE9" si="3145">-IGE8*$C9</f>
        <v>0</v>
      </c>
      <c r="IGG9" s="356">
        <f t="shared" ref="IGG9" si="3146">-IGG8*$C9</f>
        <v>0</v>
      </c>
      <c r="IGI9" s="356">
        <f t="shared" ref="IGI9" si="3147">-IGI8*$C9</f>
        <v>0</v>
      </c>
      <c r="IGK9" s="356">
        <f t="shared" ref="IGK9" si="3148">-IGK8*$C9</f>
        <v>0</v>
      </c>
      <c r="IGM9" s="356">
        <f t="shared" ref="IGM9" si="3149">-IGM8*$C9</f>
        <v>0</v>
      </c>
      <c r="IGO9" s="356">
        <f t="shared" ref="IGO9" si="3150">-IGO8*$C9</f>
        <v>0</v>
      </c>
      <c r="IGQ9" s="356">
        <f t="shared" ref="IGQ9" si="3151">-IGQ8*$C9</f>
        <v>0</v>
      </c>
      <c r="IGS9" s="356">
        <f t="shared" ref="IGS9" si="3152">-IGS8*$C9</f>
        <v>0</v>
      </c>
      <c r="IGU9" s="356">
        <f t="shared" ref="IGU9" si="3153">-IGU8*$C9</f>
        <v>0</v>
      </c>
      <c r="IGW9" s="356">
        <f t="shared" ref="IGW9" si="3154">-IGW8*$C9</f>
        <v>0</v>
      </c>
      <c r="IGY9" s="356">
        <f t="shared" ref="IGY9" si="3155">-IGY8*$C9</f>
        <v>0</v>
      </c>
      <c r="IHA9" s="356">
        <f t="shared" ref="IHA9" si="3156">-IHA8*$C9</f>
        <v>0</v>
      </c>
      <c r="IHC9" s="356">
        <f t="shared" ref="IHC9" si="3157">-IHC8*$C9</f>
        <v>0</v>
      </c>
      <c r="IHE9" s="356">
        <f t="shared" ref="IHE9" si="3158">-IHE8*$C9</f>
        <v>0</v>
      </c>
      <c r="IHG9" s="356">
        <f t="shared" ref="IHG9" si="3159">-IHG8*$C9</f>
        <v>0</v>
      </c>
      <c r="IHI9" s="356">
        <f t="shared" ref="IHI9" si="3160">-IHI8*$C9</f>
        <v>0</v>
      </c>
      <c r="IHK9" s="356">
        <f t="shared" ref="IHK9" si="3161">-IHK8*$C9</f>
        <v>0</v>
      </c>
      <c r="IHM9" s="356">
        <f t="shared" ref="IHM9" si="3162">-IHM8*$C9</f>
        <v>0</v>
      </c>
      <c r="IHO9" s="356">
        <f t="shared" ref="IHO9" si="3163">-IHO8*$C9</f>
        <v>0</v>
      </c>
      <c r="IHQ9" s="356">
        <f t="shared" ref="IHQ9" si="3164">-IHQ8*$C9</f>
        <v>0</v>
      </c>
      <c r="IHS9" s="356">
        <f t="shared" ref="IHS9" si="3165">-IHS8*$C9</f>
        <v>0</v>
      </c>
      <c r="IHU9" s="356">
        <f t="shared" ref="IHU9" si="3166">-IHU8*$C9</f>
        <v>0</v>
      </c>
      <c r="IHW9" s="356">
        <f t="shared" ref="IHW9" si="3167">-IHW8*$C9</f>
        <v>0</v>
      </c>
      <c r="IHY9" s="356">
        <f t="shared" ref="IHY9" si="3168">-IHY8*$C9</f>
        <v>0</v>
      </c>
      <c r="IIA9" s="356">
        <f t="shared" ref="IIA9" si="3169">-IIA8*$C9</f>
        <v>0</v>
      </c>
      <c r="IIC9" s="356">
        <f t="shared" ref="IIC9" si="3170">-IIC8*$C9</f>
        <v>0</v>
      </c>
      <c r="IIE9" s="356">
        <f t="shared" ref="IIE9" si="3171">-IIE8*$C9</f>
        <v>0</v>
      </c>
      <c r="IIG9" s="356">
        <f t="shared" ref="IIG9" si="3172">-IIG8*$C9</f>
        <v>0</v>
      </c>
      <c r="III9" s="356">
        <f t="shared" ref="III9" si="3173">-III8*$C9</f>
        <v>0</v>
      </c>
      <c r="IIK9" s="356">
        <f t="shared" ref="IIK9" si="3174">-IIK8*$C9</f>
        <v>0</v>
      </c>
      <c r="IIM9" s="356">
        <f t="shared" ref="IIM9" si="3175">-IIM8*$C9</f>
        <v>0</v>
      </c>
      <c r="IIO9" s="356">
        <f t="shared" ref="IIO9" si="3176">-IIO8*$C9</f>
        <v>0</v>
      </c>
      <c r="IIQ9" s="356">
        <f t="shared" ref="IIQ9" si="3177">-IIQ8*$C9</f>
        <v>0</v>
      </c>
      <c r="IIS9" s="356">
        <f t="shared" ref="IIS9" si="3178">-IIS8*$C9</f>
        <v>0</v>
      </c>
      <c r="IIU9" s="356">
        <f t="shared" ref="IIU9" si="3179">-IIU8*$C9</f>
        <v>0</v>
      </c>
      <c r="IIW9" s="356">
        <f t="shared" ref="IIW9" si="3180">-IIW8*$C9</f>
        <v>0</v>
      </c>
      <c r="IIY9" s="356">
        <f t="shared" ref="IIY9" si="3181">-IIY8*$C9</f>
        <v>0</v>
      </c>
      <c r="IJA9" s="356">
        <f t="shared" ref="IJA9" si="3182">-IJA8*$C9</f>
        <v>0</v>
      </c>
      <c r="IJC9" s="356">
        <f t="shared" ref="IJC9" si="3183">-IJC8*$C9</f>
        <v>0</v>
      </c>
      <c r="IJE9" s="356">
        <f t="shared" ref="IJE9" si="3184">-IJE8*$C9</f>
        <v>0</v>
      </c>
      <c r="IJG9" s="356">
        <f t="shared" ref="IJG9" si="3185">-IJG8*$C9</f>
        <v>0</v>
      </c>
      <c r="IJI9" s="356">
        <f t="shared" ref="IJI9" si="3186">-IJI8*$C9</f>
        <v>0</v>
      </c>
      <c r="IJK9" s="356">
        <f t="shared" ref="IJK9" si="3187">-IJK8*$C9</f>
        <v>0</v>
      </c>
      <c r="IJM9" s="356">
        <f t="shared" ref="IJM9" si="3188">-IJM8*$C9</f>
        <v>0</v>
      </c>
      <c r="IJO9" s="356">
        <f t="shared" ref="IJO9" si="3189">-IJO8*$C9</f>
        <v>0</v>
      </c>
      <c r="IJQ9" s="356">
        <f t="shared" ref="IJQ9" si="3190">-IJQ8*$C9</f>
        <v>0</v>
      </c>
      <c r="IJS9" s="356">
        <f t="shared" ref="IJS9" si="3191">-IJS8*$C9</f>
        <v>0</v>
      </c>
      <c r="IJU9" s="356">
        <f t="shared" ref="IJU9" si="3192">-IJU8*$C9</f>
        <v>0</v>
      </c>
      <c r="IJW9" s="356">
        <f t="shared" ref="IJW9" si="3193">-IJW8*$C9</f>
        <v>0</v>
      </c>
      <c r="IJY9" s="356">
        <f t="shared" ref="IJY9" si="3194">-IJY8*$C9</f>
        <v>0</v>
      </c>
      <c r="IKA9" s="356">
        <f t="shared" ref="IKA9" si="3195">-IKA8*$C9</f>
        <v>0</v>
      </c>
      <c r="IKC9" s="356">
        <f t="shared" ref="IKC9" si="3196">-IKC8*$C9</f>
        <v>0</v>
      </c>
      <c r="IKE9" s="356">
        <f t="shared" ref="IKE9" si="3197">-IKE8*$C9</f>
        <v>0</v>
      </c>
      <c r="IKG9" s="356">
        <f t="shared" ref="IKG9" si="3198">-IKG8*$C9</f>
        <v>0</v>
      </c>
      <c r="IKI9" s="356">
        <f t="shared" ref="IKI9" si="3199">-IKI8*$C9</f>
        <v>0</v>
      </c>
      <c r="IKK9" s="356">
        <f t="shared" ref="IKK9" si="3200">-IKK8*$C9</f>
        <v>0</v>
      </c>
      <c r="IKM9" s="356">
        <f t="shared" ref="IKM9" si="3201">-IKM8*$C9</f>
        <v>0</v>
      </c>
      <c r="IKO9" s="356">
        <f t="shared" ref="IKO9" si="3202">-IKO8*$C9</f>
        <v>0</v>
      </c>
      <c r="IKQ9" s="356">
        <f t="shared" ref="IKQ9" si="3203">-IKQ8*$C9</f>
        <v>0</v>
      </c>
      <c r="IKS9" s="356">
        <f t="shared" ref="IKS9" si="3204">-IKS8*$C9</f>
        <v>0</v>
      </c>
      <c r="IKU9" s="356">
        <f t="shared" ref="IKU9" si="3205">-IKU8*$C9</f>
        <v>0</v>
      </c>
      <c r="IKW9" s="356">
        <f t="shared" ref="IKW9" si="3206">-IKW8*$C9</f>
        <v>0</v>
      </c>
      <c r="IKY9" s="356">
        <f t="shared" ref="IKY9" si="3207">-IKY8*$C9</f>
        <v>0</v>
      </c>
      <c r="ILA9" s="356">
        <f t="shared" ref="ILA9" si="3208">-ILA8*$C9</f>
        <v>0</v>
      </c>
      <c r="ILC9" s="356">
        <f t="shared" ref="ILC9" si="3209">-ILC8*$C9</f>
        <v>0</v>
      </c>
      <c r="ILE9" s="356">
        <f t="shared" ref="ILE9" si="3210">-ILE8*$C9</f>
        <v>0</v>
      </c>
      <c r="ILG9" s="356">
        <f t="shared" ref="ILG9" si="3211">-ILG8*$C9</f>
        <v>0</v>
      </c>
      <c r="ILI9" s="356">
        <f t="shared" ref="ILI9" si="3212">-ILI8*$C9</f>
        <v>0</v>
      </c>
      <c r="ILK9" s="356">
        <f t="shared" ref="ILK9" si="3213">-ILK8*$C9</f>
        <v>0</v>
      </c>
      <c r="ILM9" s="356">
        <f t="shared" ref="ILM9" si="3214">-ILM8*$C9</f>
        <v>0</v>
      </c>
      <c r="ILO9" s="356">
        <f t="shared" ref="ILO9" si="3215">-ILO8*$C9</f>
        <v>0</v>
      </c>
      <c r="ILQ9" s="356">
        <f t="shared" ref="ILQ9" si="3216">-ILQ8*$C9</f>
        <v>0</v>
      </c>
      <c r="ILS9" s="356">
        <f t="shared" ref="ILS9" si="3217">-ILS8*$C9</f>
        <v>0</v>
      </c>
      <c r="ILU9" s="356">
        <f t="shared" ref="ILU9" si="3218">-ILU8*$C9</f>
        <v>0</v>
      </c>
      <c r="ILW9" s="356">
        <f t="shared" ref="ILW9" si="3219">-ILW8*$C9</f>
        <v>0</v>
      </c>
      <c r="ILY9" s="356">
        <f t="shared" ref="ILY9" si="3220">-ILY8*$C9</f>
        <v>0</v>
      </c>
      <c r="IMA9" s="356">
        <f t="shared" ref="IMA9" si="3221">-IMA8*$C9</f>
        <v>0</v>
      </c>
      <c r="IMC9" s="356">
        <f t="shared" ref="IMC9" si="3222">-IMC8*$C9</f>
        <v>0</v>
      </c>
      <c r="IME9" s="356">
        <f t="shared" ref="IME9" si="3223">-IME8*$C9</f>
        <v>0</v>
      </c>
      <c r="IMG9" s="356">
        <f t="shared" ref="IMG9" si="3224">-IMG8*$C9</f>
        <v>0</v>
      </c>
      <c r="IMI9" s="356">
        <f t="shared" ref="IMI9" si="3225">-IMI8*$C9</f>
        <v>0</v>
      </c>
      <c r="IMK9" s="356">
        <f t="shared" ref="IMK9" si="3226">-IMK8*$C9</f>
        <v>0</v>
      </c>
      <c r="IMM9" s="356">
        <f t="shared" ref="IMM9" si="3227">-IMM8*$C9</f>
        <v>0</v>
      </c>
      <c r="IMO9" s="356">
        <f t="shared" ref="IMO9" si="3228">-IMO8*$C9</f>
        <v>0</v>
      </c>
      <c r="IMQ9" s="356">
        <f t="shared" ref="IMQ9" si="3229">-IMQ8*$C9</f>
        <v>0</v>
      </c>
      <c r="IMS9" s="356">
        <f t="shared" ref="IMS9" si="3230">-IMS8*$C9</f>
        <v>0</v>
      </c>
      <c r="IMU9" s="356">
        <f t="shared" ref="IMU9" si="3231">-IMU8*$C9</f>
        <v>0</v>
      </c>
      <c r="IMW9" s="356">
        <f t="shared" ref="IMW9" si="3232">-IMW8*$C9</f>
        <v>0</v>
      </c>
      <c r="IMY9" s="356">
        <f t="shared" ref="IMY9" si="3233">-IMY8*$C9</f>
        <v>0</v>
      </c>
      <c r="INA9" s="356">
        <f t="shared" ref="INA9" si="3234">-INA8*$C9</f>
        <v>0</v>
      </c>
      <c r="INC9" s="356">
        <f t="shared" ref="INC9" si="3235">-INC8*$C9</f>
        <v>0</v>
      </c>
      <c r="INE9" s="356">
        <f t="shared" ref="INE9" si="3236">-INE8*$C9</f>
        <v>0</v>
      </c>
      <c r="ING9" s="356">
        <f t="shared" ref="ING9" si="3237">-ING8*$C9</f>
        <v>0</v>
      </c>
      <c r="INI9" s="356">
        <f t="shared" ref="INI9" si="3238">-INI8*$C9</f>
        <v>0</v>
      </c>
      <c r="INK9" s="356">
        <f t="shared" ref="INK9" si="3239">-INK8*$C9</f>
        <v>0</v>
      </c>
      <c r="INM9" s="356">
        <f t="shared" ref="INM9" si="3240">-INM8*$C9</f>
        <v>0</v>
      </c>
      <c r="INO9" s="356">
        <f t="shared" ref="INO9" si="3241">-INO8*$C9</f>
        <v>0</v>
      </c>
      <c r="INQ9" s="356">
        <f t="shared" ref="INQ9" si="3242">-INQ8*$C9</f>
        <v>0</v>
      </c>
      <c r="INS9" s="356">
        <f t="shared" ref="INS9" si="3243">-INS8*$C9</f>
        <v>0</v>
      </c>
      <c r="INU9" s="356">
        <f t="shared" ref="INU9" si="3244">-INU8*$C9</f>
        <v>0</v>
      </c>
      <c r="INW9" s="356">
        <f t="shared" ref="INW9" si="3245">-INW8*$C9</f>
        <v>0</v>
      </c>
      <c r="INY9" s="356">
        <f t="shared" ref="INY9" si="3246">-INY8*$C9</f>
        <v>0</v>
      </c>
      <c r="IOA9" s="356">
        <f t="shared" ref="IOA9" si="3247">-IOA8*$C9</f>
        <v>0</v>
      </c>
      <c r="IOC9" s="356">
        <f t="shared" ref="IOC9" si="3248">-IOC8*$C9</f>
        <v>0</v>
      </c>
      <c r="IOE9" s="356">
        <f t="shared" ref="IOE9" si="3249">-IOE8*$C9</f>
        <v>0</v>
      </c>
      <c r="IOG9" s="356">
        <f t="shared" ref="IOG9" si="3250">-IOG8*$C9</f>
        <v>0</v>
      </c>
      <c r="IOI9" s="356">
        <f t="shared" ref="IOI9" si="3251">-IOI8*$C9</f>
        <v>0</v>
      </c>
      <c r="IOK9" s="356">
        <f t="shared" ref="IOK9" si="3252">-IOK8*$C9</f>
        <v>0</v>
      </c>
      <c r="IOM9" s="356">
        <f t="shared" ref="IOM9" si="3253">-IOM8*$C9</f>
        <v>0</v>
      </c>
      <c r="IOO9" s="356">
        <f t="shared" ref="IOO9" si="3254">-IOO8*$C9</f>
        <v>0</v>
      </c>
      <c r="IOQ9" s="356">
        <f t="shared" ref="IOQ9" si="3255">-IOQ8*$C9</f>
        <v>0</v>
      </c>
      <c r="IOS9" s="356">
        <f t="shared" ref="IOS9" si="3256">-IOS8*$C9</f>
        <v>0</v>
      </c>
      <c r="IOU9" s="356">
        <f t="shared" ref="IOU9" si="3257">-IOU8*$C9</f>
        <v>0</v>
      </c>
      <c r="IOW9" s="356">
        <f t="shared" ref="IOW9" si="3258">-IOW8*$C9</f>
        <v>0</v>
      </c>
      <c r="IOY9" s="356">
        <f t="shared" ref="IOY9" si="3259">-IOY8*$C9</f>
        <v>0</v>
      </c>
      <c r="IPA9" s="356">
        <f t="shared" ref="IPA9" si="3260">-IPA8*$C9</f>
        <v>0</v>
      </c>
      <c r="IPC9" s="356">
        <f t="shared" ref="IPC9" si="3261">-IPC8*$C9</f>
        <v>0</v>
      </c>
      <c r="IPE9" s="356">
        <f t="shared" ref="IPE9" si="3262">-IPE8*$C9</f>
        <v>0</v>
      </c>
      <c r="IPG9" s="356">
        <f t="shared" ref="IPG9" si="3263">-IPG8*$C9</f>
        <v>0</v>
      </c>
      <c r="IPI9" s="356">
        <f t="shared" ref="IPI9" si="3264">-IPI8*$C9</f>
        <v>0</v>
      </c>
      <c r="IPK9" s="356">
        <f t="shared" ref="IPK9" si="3265">-IPK8*$C9</f>
        <v>0</v>
      </c>
      <c r="IPM9" s="356">
        <f t="shared" ref="IPM9" si="3266">-IPM8*$C9</f>
        <v>0</v>
      </c>
      <c r="IPO9" s="356">
        <f t="shared" ref="IPO9" si="3267">-IPO8*$C9</f>
        <v>0</v>
      </c>
      <c r="IPQ9" s="356">
        <f t="shared" ref="IPQ9" si="3268">-IPQ8*$C9</f>
        <v>0</v>
      </c>
      <c r="IPS9" s="356">
        <f t="shared" ref="IPS9" si="3269">-IPS8*$C9</f>
        <v>0</v>
      </c>
      <c r="IPU9" s="356">
        <f t="shared" ref="IPU9" si="3270">-IPU8*$C9</f>
        <v>0</v>
      </c>
      <c r="IPW9" s="356">
        <f t="shared" ref="IPW9" si="3271">-IPW8*$C9</f>
        <v>0</v>
      </c>
      <c r="IPY9" s="356">
        <f t="shared" ref="IPY9" si="3272">-IPY8*$C9</f>
        <v>0</v>
      </c>
      <c r="IQA9" s="356">
        <f t="shared" ref="IQA9" si="3273">-IQA8*$C9</f>
        <v>0</v>
      </c>
      <c r="IQC9" s="356">
        <f t="shared" ref="IQC9" si="3274">-IQC8*$C9</f>
        <v>0</v>
      </c>
      <c r="IQE9" s="356">
        <f t="shared" ref="IQE9" si="3275">-IQE8*$C9</f>
        <v>0</v>
      </c>
      <c r="IQG9" s="356">
        <f t="shared" ref="IQG9" si="3276">-IQG8*$C9</f>
        <v>0</v>
      </c>
      <c r="IQI9" s="356">
        <f t="shared" ref="IQI9" si="3277">-IQI8*$C9</f>
        <v>0</v>
      </c>
      <c r="IQK9" s="356">
        <f t="shared" ref="IQK9" si="3278">-IQK8*$C9</f>
        <v>0</v>
      </c>
      <c r="IQM9" s="356">
        <f t="shared" ref="IQM9" si="3279">-IQM8*$C9</f>
        <v>0</v>
      </c>
      <c r="IQO9" s="356">
        <f t="shared" ref="IQO9" si="3280">-IQO8*$C9</f>
        <v>0</v>
      </c>
      <c r="IQQ9" s="356">
        <f t="shared" ref="IQQ9" si="3281">-IQQ8*$C9</f>
        <v>0</v>
      </c>
      <c r="IQS9" s="356">
        <f t="shared" ref="IQS9" si="3282">-IQS8*$C9</f>
        <v>0</v>
      </c>
      <c r="IQU9" s="356">
        <f t="shared" ref="IQU9" si="3283">-IQU8*$C9</f>
        <v>0</v>
      </c>
      <c r="IQW9" s="356">
        <f t="shared" ref="IQW9" si="3284">-IQW8*$C9</f>
        <v>0</v>
      </c>
      <c r="IQY9" s="356">
        <f t="shared" ref="IQY9" si="3285">-IQY8*$C9</f>
        <v>0</v>
      </c>
      <c r="IRA9" s="356">
        <f t="shared" ref="IRA9" si="3286">-IRA8*$C9</f>
        <v>0</v>
      </c>
      <c r="IRC9" s="356">
        <f t="shared" ref="IRC9" si="3287">-IRC8*$C9</f>
        <v>0</v>
      </c>
      <c r="IRE9" s="356">
        <f t="shared" ref="IRE9" si="3288">-IRE8*$C9</f>
        <v>0</v>
      </c>
      <c r="IRG9" s="356">
        <f t="shared" ref="IRG9" si="3289">-IRG8*$C9</f>
        <v>0</v>
      </c>
      <c r="IRI9" s="356">
        <f t="shared" ref="IRI9" si="3290">-IRI8*$C9</f>
        <v>0</v>
      </c>
      <c r="IRK9" s="356">
        <f t="shared" ref="IRK9" si="3291">-IRK8*$C9</f>
        <v>0</v>
      </c>
      <c r="IRM9" s="356">
        <f t="shared" ref="IRM9" si="3292">-IRM8*$C9</f>
        <v>0</v>
      </c>
      <c r="IRO9" s="356">
        <f t="shared" ref="IRO9" si="3293">-IRO8*$C9</f>
        <v>0</v>
      </c>
      <c r="IRQ9" s="356">
        <f t="shared" ref="IRQ9" si="3294">-IRQ8*$C9</f>
        <v>0</v>
      </c>
      <c r="IRS9" s="356">
        <f t="shared" ref="IRS9" si="3295">-IRS8*$C9</f>
        <v>0</v>
      </c>
      <c r="IRU9" s="356">
        <f t="shared" ref="IRU9" si="3296">-IRU8*$C9</f>
        <v>0</v>
      </c>
      <c r="IRW9" s="356">
        <f t="shared" ref="IRW9" si="3297">-IRW8*$C9</f>
        <v>0</v>
      </c>
      <c r="IRY9" s="356">
        <f t="shared" ref="IRY9" si="3298">-IRY8*$C9</f>
        <v>0</v>
      </c>
      <c r="ISA9" s="356">
        <f t="shared" ref="ISA9" si="3299">-ISA8*$C9</f>
        <v>0</v>
      </c>
      <c r="ISC9" s="356">
        <f t="shared" ref="ISC9" si="3300">-ISC8*$C9</f>
        <v>0</v>
      </c>
      <c r="ISE9" s="356">
        <f t="shared" ref="ISE9" si="3301">-ISE8*$C9</f>
        <v>0</v>
      </c>
      <c r="ISG9" s="356">
        <f t="shared" ref="ISG9" si="3302">-ISG8*$C9</f>
        <v>0</v>
      </c>
      <c r="ISI9" s="356">
        <f t="shared" ref="ISI9" si="3303">-ISI8*$C9</f>
        <v>0</v>
      </c>
      <c r="ISK9" s="356">
        <f t="shared" ref="ISK9" si="3304">-ISK8*$C9</f>
        <v>0</v>
      </c>
      <c r="ISM9" s="356">
        <f t="shared" ref="ISM9" si="3305">-ISM8*$C9</f>
        <v>0</v>
      </c>
      <c r="ISO9" s="356">
        <f t="shared" ref="ISO9" si="3306">-ISO8*$C9</f>
        <v>0</v>
      </c>
      <c r="ISQ9" s="356">
        <f t="shared" ref="ISQ9" si="3307">-ISQ8*$C9</f>
        <v>0</v>
      </c>
      <c r="ISS9" s="356">
        <f t="shared" ref="ISS9" si="3308">-ISS8*$C9</f>
        <v>0</v>
      </c>
      <c r="ISU9" s="356">
        <f t="shared" ref="ISU9" si="3309">-ISU8*$C9</f>
        <v>0</v>
      </c>
      <c r="ISW9" s="356">
        <f t="shared" ref="ISW9" si="3310">-ISW8*$C9</f>
        <v>0</v>
      </c>
      <c r="ISY9" s="356">
        <f t="shared" ref="ISY9" si="3311">-ISY8*$C9</f>
        <v>0</v>
      </c>
      <c r="ITA9" s="356">
        <f t="shared" ref="ITA9" si="3312">-ITA8*$C9</f>
        <v>0</v>
      </c>
      <c r="ITC9" s="356">
        <f t="shared" ref="ITC9" si="3313">-ITC8*$C9</f>
        <v>0</v>
      </c>
      <c r="ITE9" s="356">
        <f t="shared" ref="ITE9" si="3314">-ITE8*$C9</f>
        <v>0</v>
      </c>
      <c r="ITG9" s="356">
        <f t="shared" ref="ITG9" si="3315">-ITG8*$C9</f>
        <v>0</v>
      </c>
      <c r="ITI9" s="356">
        <f t="shared" ref="ITI9" si="3316">-ITI8*$C9</f>
        <v>0</v>
      </c>
      <c r="ITK9" s="356">
        <f t="shared" ref="ITK9" si="3317">-ITK8*$C9</f>
        <v>0</v>
      </c>
      <c r="ITM9" s="356">
        <f t="shared" ref="ITM9" si="3318">-ITM8*$C9</f>
        <v>0</v>
      </c>
      <c r="ITO9" s="356">
        <f t="shared" ref="ITO9" si="3319">-ITO8*$C9</f>
        <v>0</v>
      </c>
      <c r="ITQ9" s="356">
        <f t="shared" ref="ITQ9" si="3320">-ITQ8*$C9</f>
        <v>0</v>
      </c>
      <c r="ITS9" s="356">
        <f t="shared" ref="ITS9" si="3321">-ITS8*$C9</f>
        <v>0</v>
      </c>
      <c r="ITU9" s="356">
        <f t="shared" ref="ITU9" si="3322">-ITU8*$C9</f>
        <v>0</v>
      </c>
      <c r="ITW9" s="356">
        <f t="shared" ref="ITW9" si="3323">-ITW8*$C9</f>
        <v>0</v>
      </c>
      <c r="ITY9" s="356">
        <f t="shared" ref="ITY9" si="3324">-ITY8*$C9</f>
        <v>0</v>
      </c>
      <c r="IUA9" s="356">
        <f t="shared" ref="IUA9" si="3325">-IUA8*$C9</f>
        <v>0</v>
      </c>
      <c r="IUC9" s="356">
        <f t="shared" ref="IUC9" si="3326">-IUC8*$C9</f>
        <v>0</v>
      </c>
      <c r="IUE9" s="356">
        <f t="shared" ref="IUE9" si="3327">-IUE8*$C9</f>
        <v>0</v>
      </c>
      <c r="IUG9" s="356">
        <f t="shared" ref="IUG9" si="3328">-IUG8*$C9</f>
        <v>0</v>
      </c>
      <c r="IUI9" s="356">
        <f t="shared" ref="IUI9" si="3329">-IUI8*$C9</f>
        <v>0</v>
      </c>
      <c r="IUK9" s="356">
        <f t="shared" ref="IUK9" si="3330">-IUK8*$C9</f>
        <v>0</v>
      </c>
      <c r="IUM9" s="356">
        <f t="shared" ref="IUM9" si="3331">-IUM8*$C9</f>
        <v>0</v>
      </c>
      <c r="IUO9" s="356">
        <f t="shared" ref="IUO9" si="3332">-IUO8*$C9</f>
        <v>0</v>
      </c>
      <c r="IUQ9" s="356">
        <f t="shared" ref="IUQ9" si="3333">-IUQ8*$C9</f>
        <v>0</v>
      </c>
      <c r="IUS9" s="356">
        <f t="shared" ref="IUS9" si="3334">-IUS8*$C9</f>
        <v>0</v>
      </c>
      <c r="IUU9" s="356">
        <f t="shared" ref="IUU9" si="3335">-IUU8*$C9</f>
        <v>0</v>
      </c>
      <c r="IUW9" s="356">
        <f t="shared" ref="IUW9" si="3336">-IUW8*$C9</f>
        <v>0</v>
      </c>
      <c r="IUY9" s="356">
        <f t="shared" ref="IUY9" si="3337">-IUY8*$C9</f>
        <v>0</v>
      </c>
      <c r="IVA9" s="356">
        <f t="shared" ref="IVA9" si="3338">-IVA8*$C9</f>
        <v>0</v>
      </c>
      <c r="IVC9" s="356">
        <f t="shared" ref="IVC9" si="3339">-IVC8*$C9</f>
        <v>0</v>
      </c>
      <c r="IVE9" s="356">
        <f t="shared" ref="IVE9" si="3340">-IVE8*$C9</f>
        <v>0</v>
      </c>
      <c r="IVG9" s="356">
        <f t="shared" ref="IVG9" si="3341">-IVG8*$C9</f>
        <v>0</v>
      </c>
      <c r="IVI9" s="356">
        <f t="shared" ref="IVI9" si="3342">-IVI8*$C9</f>
        <v>0</v>
      </c>
      <c r="IVK9" s="356">
        <f t="shared" ref="IVK9" si="3343">-IVK8*$C9</f>
        <v>0</v>
      </c>
      <c r="IVM9" s="356">
        <f t="shared" ref="IVM9" si="3344">-IVM8*$C9</f>
        <v>0</v>
      </c>
      <c r="IVO9" s="356">
        <f t="shared" ref="IVO9" si="3345">-IVO8*$C9</f>
        <v>0</v>
      </c>
      <c r="IVQ9" s="356">
        <f t="shared" ref="IVQ9" si="3346">-IVQ8*$C9</f>
        <v>0</v>
      </c>
      <c r="IVS9" s="356">
        <f t="shared" ref="IVS9" si="3347">-IVS8*$C9</f>
        <v>0</v>
      </c>
      <c r="IVU9" s="356">
        <f t="shared" ref="IVU9" si="3348">-IVU8*$C9</f>
        <v>0</v>
      </c>
      <c r="IVW9" s="356">
        <f t="shared" ref="IVW9" si="3349">-IVW8*$C9</f>
        <v>0</v>
      </c>
      <c r="IVY9" s="356">
        <f t="shared" ref="IVY9" si="3350">-IVY8*$C9</f>
        <v>0</v>
      </c>
      <c r="IWA9" s="356">
        <f t="shared" ref="IWA9" si="3351">-IWA8*$C9</f>
        <v>0</v>
      </c>
      <c r="IWC9" s="356">
        <f t="shared" ref="IWC9" si="3352">-IWC8*$C9</f>
        <v>0</v>
      </c>
      <c r="IWE9" s="356">
        <f t="shared" ref="IWE9" si="3353">-IWE8*$C9</f>
        <v>0</v>
      </c>
      <c r="IWG9" s="356">
        <f t="shared" ref="IWG9" si="3354">-IWG8*$C9</f>
        <v>0</v>
      </c>
      <c r="IWI9" s="356">
        <f t="shared" ref="IWI9" si="3355">-IWI8*$C9</f>
        <v>0</v>
      </c>
      <c r="IWK9" s="356">
        <f t="shared" ref="IWK9" si="3356">-IWK8*$C9</f>
        <v>0</v>
      </c>
      <c r="IWM9" s="356">
        <f t="shared" ref="IWM9" si="3357">-IWM8*$C9</f>
        <v>0</v>
      </c>
      <c r="IWO9" s="356">
        <f t="shared" ref="IWO9" si="3358">-IWO8*$C9</f>
        <v>0</v>
      </c>
      <c r="IWQ9" s="356">
        <f t="shared" ref="IWQ9" si="3359">-IWQ8*$C9</f>
        <v>0</v>
      </c>
      <c r="IWS9" s="356">
        <f t="shared" ref="IWS9" si="3360">-IWS8*$C9</f>
        <v>0</v>
      </c>
      <c r="IWU9" s="356">
        <f t="shared" ref="IWU9" si="3361">-IWU8*$C9</f>
        <v>0</v>
      </c>
      <c r="IWW9" s="356">
        <f t="shared" ref="IWW9" si="3362">-IWW8*$C9</f>
        <v>0</v>
      </c>
      <c r="IWY9" s="356">
        <f t="shared" ref="IWY9" si="3363">-IWY8*$C9</f>
        <v>0</v>
      </c>
      <c r="IXA9" s="356">
        <f t="shared" ref="IXA9" si="3364">-IXA8*$C9</f>
        <v>0</v>
      </c>
      <c r="IXC9" s="356">
        <f t="shared" ref="IXC9" si="3365">-IXC8*$C9</f>
        <v>0</v>
      </c>
      <c r="IXE9" s="356">
        <f t="shared" ref="IXE9" si="3366">-IXE8*$C9</f>
        <v>0</v>
      </c>
      <c r="IXG9" s="356">
        <f t="shared" ref="IXG9" si="3367">-IXG8*$C9</f>
        <v>0</v>
      </c>
      <c r="IXI9" s="356">
        <f t="shared" ref="IXI9" si="3368">-IXI8*$C9</f>
        <v>0</v>
      </c>
      <c r="IXK9" s="356">
        <f t="shared" ref="IXK9" si="3369">-IXK8*$C9</f>
        <v>0</v>
      </c>
      <c r="IXM9" s="356">
        <f t="shared" ref="IXM9" si="3370">-IXM8*$C9</f>
        <v>0</v>
      </c>
      <c r="IXO9" s="356">
        <f t="shared" ref="IXO9" si="3371">-IXO8*$C9</f>
        <v>0</v>
      </c>
      <c r="IXQ9" s="356">
        <f t="shared" ref="IXQ9" si="3372">-IXQ8*$C9</f>
        <v>0</v>
      </c>
      <c r="IXS9" s="356">
        <f t="shared" ref="IXS9" si="3373">-IXS8*$C9</f>
        <v>0</v>
      </c>
      <c r="IXU9" s="356">
        <f t="shared" ref="IXU9" si="3374">-IXU8*$C9</f>
        <v>0</v>
      </c>
      <c r="IXW9" s="356">
        <f t="shared" ref="IXW9" si="3375">-IXW8*$C9</f>
        <v>0</v>
      </c>
      <c r="IXY9" s="356">
        <f t="shared" ref="IXY9" si="3376">-IXY8*$C9</f>
        <v>0</v>
      </c>
      <c r="IYA9" s="356">
        <f t="shared" ref="IYA9" si="3377">-IYA8*$C9</f>
        <v>0</v>
      </c>
      <c r="IYC9" s="356">
        <f t="shared" ref="IYC9" si="3378">-IYC8*$C9</f>
        <v>0</v>
      </c>
      <c r="IYE9" s="356">
        <f t="shared" ref="IYE9" si="3379">-IYE8*$C9</f>
        <v>0</v>
      </c>
      <c r="IYG9" s="356">
        <f t="shared" ref="IYG9" si="3380">-IYG8*$C9</f>
        <v>0</v>
      </c>
      <c r="IYI9" s="356">
        <f t="shared" ref="IYI9" si="3381">-IYI8*$C9</f>
        <v>0</v>
      </c>
      <c r="IYK9" s="356">
        <f t="shared" ref="IYK9" si="3382">-IYK8*$C9</f>
        <v>0</v>
      </c>
      <c r="IYM9" s="356">
        <f t="shared" ref="IYM9" si="3383">-IYM8*$C9</f>
        <v>0</v>
      </c>
      <c r="IYO9" s="356">
        <f t="shared" ref="IYO9" si="3384">-IYO8*$C9</f>
        <v>0</v>
      </c>
      <c r="IYQ9" s="356">
        <f t="shared" ref="IYQ9" si="3385">-IYQ8*$C9</f>
        <v>0</v>
      </c>
      <c r="IYS9" s="356">
        <f t="shared" ref="IYS9" si="3386">-IYS8*$C9</f>
        <v>0</v>
      </c>
      <c r="IYU9" s="356">
        <f t="shared" ref="IYU9" si="3387">-IYU8*$C9</f>
        <v>0</v>
      </c>
      <c r="IYW9" s="356">
        <f t="shared" ref="IYW9" si="3388">-IYW8*$C9</f>
        <v>0</v>
      </c>
      <c r="IYY9" s="356">
        <f t="shared" ref="IYY9" si="3389">-IYY8*$C9</f>
        <v>0</v>
      </c>
      <c r="IZA9" s="356">
        <f t="shared" ref="IZA9" si="3390">-IZA8*$C9</f>
        <v>0</v>
      </c>
      <c r="IZC9" s="356">
        <f t="shared" ref="IZC9" si="3391">-IZC8*$C9</f>
        <v>0</v>
      </c>
      <c r="IZE9" s="356">
        <f t="shared" ref="IZE9" si="3392">-IZE8*$C9</f>
        <v>0</v>
      </c>
      <c r="IZG9" s="356">
        <f t="shared" ref="IZG9" si="3393">-IZG8*$C9</f>
        <v>0</v>
      </c>
      <c r="IZI9" s="356">
        <f t="shared" ref="IZI9" si="3394">-IZI8*$C9</f>
        <v>0</v>
      </c>
      <c r="IZK9" s="356">
        <f t="shared" ref="IZK9" si="3395">-IZK8*$C9</f>
        <v>0</v>
      </c>
      <c r="IZM9" s="356">
        <f t="shared" ref="IZM9" si="3396">-IZM8*$C9</f>
        <v>0</v>
      </c>
      <c r="IZO9" s="356">
        <f t="shared" ref="IZO9" si="3397">-IZO8*$C9</f>
        <v>0</v>
      </c>
      <c r="IZQ9" s="356">
        <f t="shared" ref="IZQ9" si="3398">-IZQ8*$C9</f>
        <v>0</v>
      </c>
      <c r="IZS9" s="356">
        <f t="shared" ref="IZS9" si="3399">-IZS8*$C9</f>
        <v>0</v>
      </c>
      <c r="IZU9" s="356">
        <f t="shared" ref="IZU9" si="3400">-IZU8*$C9</f>
        <v>0</v>
      </c>
      <c r="IZW9" s="356">
        <f t="shared" ref="IZW9" si="3401">-IZW8*$C9</f>
        <v>0</v>
      </c>
      <c r="IZY9" s="356">
        <f t="shared" ref="IZY9" si="3402">-IZY8*$C9</f>
        <v>0</v>
      </c>
      <c r="JAA9" s="356">
        <f t="shared" ref="JAA9" si="3403">-JAA8*$C9</f>
        <v>0</v>
      </c>
      <c r="JAC9" s="356">
        <f t="shared" ref="JAC9" si="3404">-JAC8*$C9</f>
        <v>0</v>
      </c>
      <c r="JAE9" s="356">
        <f t="shared" ref="JAE9" si="3405">-JAE8*$C9</f>
        <v>0</v>
      </c>
      <c r="JAG9" s="356">
        <f t="shared" ref="JAG9" si="3406">-JAG8*$C9</f>
        <v>0</v>
      </c>
      <c r="JAI9" s="356">
        <f t="shared" ref="JAI9" si="3407">-JAI8*$C9</f>
        <v>0</v>
      </c>
      <c r="JAK9" s="356">
        <f t="shared" ref="JAK9" si="3408">-JAK8*$C9</f>
        <v>0</v>
      </c>
      <c r="JAM9" s="356">
        <f t="shared" ref="JAM9" si="3409">-JAM8*$C9</f>
        <v>0</v>
      </c>
      <c r="JAO9" s="356">
        <f t="shared" ref="JAO9" si="3410">-JAO8*$C9</f>
        <v>0</v>
      </c>
      <c r="JAQ9" s="356">
        <f t="shared" ref="JAQ9" si="3411">-JAQ8*$C9</f>
        <v>0</v>
      </c>
      <c r="JAS9" s="356">
        <f t="shared" ref="JAS9" si="3412">-JAS8*$C9</f>
        <v>0</v>
      </c>
      <c r="JAU9" s="356">
        <f t="shared" ref="JAU9" si="3413">-JAU8*$C9</f>
        <v>0</v>
      </c>
      <c r="JAW9" s="356">
        <f t="shared" ref="JAW9" si="3414">-JAW8*$C9</f>
        <v>0</v>
      </c>
      <c r="JAY9" s="356">
        <f t="shared" ref="JAY9" si="3415">-JAY8*$C9</f>
        <v>0</v>
      </c>
      <c r="JBA9" s="356">
        <f t="shared" ref="JBA9" si="3416">-JBA8*$C9</f>
        <v>0</v>
      </c>
      <c r="JBC9" s="356">
        <f t="shared" ref="JBC9" si="3417">-JBC8*$C9</f>
        <v>0</v>
      </c>
      <c r="JBE9" s="356">
        <f t="shared" ref="JBE9" si="3418">-JBE8*$C9</f>
        <v>0</v>
      </c>
      <c r="JBG9" s="356">
        <f t="shared" ref="JBG9" si="3419">-JBG8*$C9</f>
        <v>0</v>
      </c>
      <c r="JBI9" s="356">
        <f t="shared" ref="JBI9" si="3420">-JBI8*$C9</f>
        <v>0</v>
      </c>
      <c r="JBK9" s="356">
        <f t="shared" ref="JBK9" si="3421">-JBK8*$C9</f>
        <v>0</v>
      </c>
      <c r="JBM9" s="356">
        <f t="shared" ref="JBM9" si="3422">-JBM8*$C9</f>
        <v>0</v>
      </c>
      <c r="JBO9" s="356">
        <f t="shared" ref="JBO9" si="3423">-JBO8*$C9</f>
        <v>0</v>
      </c>
      <c r="JBQ9" s="356">
        <f t="shared" ref="JBQ9" si="3424">-JBQ8*$C9</f>
        <v>0</v>
      </c>
      <c r="JBS9" s="356">
        <f t="shared" ref="JBS9" si="3425">-JBS8*$C9</f>
        <v>0</v>
      </c>
      <c r="JBU9" s="356">
        <f t="shared" ref="JBU9" si="3426">-JBU8*$C9</f>
        <v>0</v>
      </c>
      <c r="JBW9" s="356">
        <f t="shared" ref="JBW9" si="3427">-JBW8*$C9</f>
        <v>0</v>
      </c>
      <c r="JBY9" s="356">
        <f t="shared" ref="JBY9" si="3428">-JBY8*$C9</f>
        <v>0</v>
      </c>
      <c r="JCA9" s="356">
        <f t="shared" ref="JCA9" si="3429">-JCA8*$C9</f>
        <v>0</v>
      </c>
      <c r="JCC9" s="356">
        <f t="shared" ref="JCC9" si="3430">-JCC8*$C9</f>
        <v>0</v>
      </c>
      <c r="JCE9" s="356">
        <f t="shared" ref="JCE9" si="3431">-JCE8*$C9</f>
        <v>0</v>
      </c>
      <c r="JCG9" s="356">
        <f t="shared" ref="JCG9" si="3432">-JCG8*$C9</f>
        <v>0</v>
      </c>
      <c r="JCI9" s="356">
        <f t="shared" ref="JCI9" si="3433">-JCI8*$C9</f>
        <v>0</v>
      </c>
      <c r="JCK9" s="356">
        <f t="shared" ref="JCK9" si="3434">-JCK8*$C9</f>
        <v>0</v>
      </c>
      <c r="JCM9" s="356">
        <f t="shared" ref="JCM9" si="3435">-JCM8*$C9</f>
        <v>0</v>
      </c>
      <c r="JCO9" s="356">
        <f t="shared" ref="JCO9" si="3436">-JCO8*$C9</f>
        <v>0</v>
      </c>
      <c r="JCQ9" s="356">
        <f t="shared" ref="JCQ9" si="3437">-JCQ8*$C9</f>
        <v>0</v>
      </c>
      <c r="JCS9" s="356">
        <f t="shared" ref="JCS9" si="3438">-JCS8*$C9</f>
        <v>0</v>
      </c>
      <c r="JCU9" s="356">
        <f t="shared" ref="JCU9" si="3439">-JCU8*$C9</f>
        <v>0</v>
      </c>
      <c r="JCW9" s="356">
        <f t="shared" ref="JCW9" si="3440">-JCW8*$C9</f>
        <v>0</v>
      </c>
      <c r="JCY9" s="356">
        <f t="shared" ref="JCY9" si="3441">-JCY8*$C9</f>
        <v>0</v>
      </c>
      <c r="JDA9" s="356">
        <f t="shared" ref="JDA9" si="3442">-JDA8*$C9</f>
        <v>0</v>
      </c>
      <c r="JDC9" s="356">
        <f t="shared" ref="JDC9" si="3443">-JDC8*$C9</f>
        <v>0</v>
      </c>
      <c r="JDE9" s="356">
        <f t="shared" ref="JDE9" si="3444">-JDE8*$C9</f>
        <v>0</v>
      </c>
      <c r="JDG9" s="356">
        <f t="shared" ref="JDG9" si="3445">-JDG8*$C9</f>
        <v>0</v>
      </c>
      <c r="JDI9" s="356">
        <f t="shared" ref="JDI9" si="3446">-JDI8*$C9</f>
        <v>0</v>
      </c>
      <c r="JDK9" s="356">
        <f t="shared" ref="JDK9" si="3447">-JDK8*$C9</f>
        <v>0</v>
      </c>
      <c r="JDM9" s="356">
        <f t="shared" ref="JDM9" si="3448">-JDM8*$C9</f>
        <v>0</v>
      </c>
      <c r="JDO9" s="356">
        <f t="shared" ref="JDO9" si="3449">-JDO8*$C9</f>
        <v>0</v>
      </c>
      <c r="JDQ9" s="356">
        <f t="shared" ref="JDQ9" si="3450">-JDQ8*$C9</f>
        <v>0</v>
      </c>
      <c r="JDS9" s="356">
        <f t="shared" ref="JDS9" si="3451">-JDS8*$C9</f>
        <v>0</v>
      </c>
      <c r="JDU9" s="356">
        <f t="shared" ref="JDU9" si="3452">-JDU8*$C9</f>
        <v>0</v>
      </c>
      <c r="JDW9" s="356">
        <f t="shared" ref="JDW9" si="3453">-JDW8*$C9</f>
        <v>0</v>
      </c>
      <c r="JDY9" s="356">
        <f t="shared" ref="JDY9" si="3454">-JDY8*$C9</f>
        <v>0</v>
      </c>
      <c r="JEA9" s="356">
        <f t="shared" ref="JEA9" si="3455">-JEA8*$C9</f>
        <v>0</v>
      </c>
      <c r="JEC9" s="356">
        <f t="shared" ref="JEC9" si="3456">-JEC8*$C9</f>
        <v>0</v>
      </c>
      <c r="JEE9" s="356">
        <f t="shared" ref="JEE9" si="3457">-JEE8*$C9</f>
        <v>0</v>
      </c>
      <c r="JEG9" s="356">
        <f t="shared" ref="JEG9" si="3458">-JEG8*$C9</f>
        <v>0</v>
      </c>
      <c r="JEI9" s="356">
        <f t="shared" ref="JEI9" si="3459">-JEI8*$C9</f>
        <v>0</v>
      </c>
      <c r="JEK9" s="356">
        <f t="shared" ref="JEK9" si="3460">-JEK8*$C9</f>
        <v>0</v>
      </c>
      <c r="JEM9" s="356">
        <f t="shared" ref="JEM9" si="3461">-JEM8*$C9</f>
        <v>0</v>
      </c>
      <c r="JEO9" s="356">
        <f t="shared" ref="JEO9" si="3462">-JEO8*$C9</f>
        <v>0</v>
      </c>
      <c r="JEQ9" s="356">
        <f t="shared" ref="JEQ9" si="3463">-JEQ8*$C9</f>
        <v>0</v>
      </c>
      <c r="JES9" s="356">
        <f t="shared" ref="JES9" si="3464">-JES8*$C9</f>
        <v>0</v>
      </c>
      <c r="JEU9" s="356">
        <f t="shared" ref="JEU9" si="3465">-JEU8*$C9</f>
        <v>0</v>
      </c>
      <c r="JEW9" s="356">
        <f t="shared" ref="JEW9" si="3466">-JEW8*$C9</f>
        <v>0</v>
      </c>
      <c r="JEY9" s="356">
        <f t="shared" ref="JEY9" si="3467">-JEY8*$C9</f>
        <v>0</v>
      </c>
      <c r="JFA9" s="356">
        <f t="shared" ref="JFA9" si="3468">-JFA8*$C9</f>
        <v>0</v>
      </c>
      <c r="JFC9" s="356">
        <f t="shared" ref="JFC9" si="3469">-JFC8*$C9</f>
        <v>0</v>
      </c>
      <c r="JFE9" s="356">
        <f t="shared" ref="JFE9" si="3470">-JFE8*$C9</f>
        <v>0</v>
      </c>
      <c r="JFG9" s="356">
        <f t="shared" ref="JFG9" si="3471">-JFG8*$C9</f>
        <v>0</v>
      </c>
      <c r="JFI9" s="356">
        <f t="shared" ref="JFI9" si="3472">-JFI8*$C9</f>
        <v>0</v>
      </c>
      <c r="JFK9" s="356">
        <f t="shared" ref="JFK9" si="3473">-JFK8*$C9</f>
        <v>0</v>
      </c>
      <c r="JFM9" s="356">
        <f t="shared" ref="JFM9" si="3474">-JFM8*$C9</f>
        <v>0</v>
      </c>
      <c r="JFO9" s="356">
        <f t="shared" ref="JFO9" si="3475">-JFO8*$C9</f>
        <v>0</v>
      </c>
      <c r="JFQ9" s="356">
        <f t="shared" ref="JFQ9" si="3476">-JFQ8*$C9</f>
        <v>0</v>
      </c>
      <c r="JFS9" s="356">
        <f t="shared" ref="JFS9" si="3477">-JFS8*$C9</f>
        <v>0</v>
      </c>
      <c r="JFU9" s="356">
        <f t="shared" ref="JFU9" si="3478">-JFU8*$C9</f>
        <v>0</v>
      </c>
      <c r="JFW9" s="356">
        <f t="shared" ref="JFW9" si="3479">-JFW8*$C9</f>
        <v>0</v>
      </c>
      <c r="JFY9" s="356">
        <f t="shared" ref="JFY9" si="3480">-JFY8*$C9</f>
        <v>0</v>
      </c>
      <c r="JGA9" s="356">
        <f t="shared" ref="JGA9" si="3481">-JGA8*$C9</f>
        <v>0</v>
      </c>
      <c r="JGC9" s="356">
        <f t="shared" ref="JGC9" si="3482">-JGC8*$C9</f>
        <v>0</v>
      </c>
      <c r="JGE9" s="356">
        <f t="shared" ref="JGE9" si="3483">-JGE8*$C9</f>
        <v>0</v>
      </c>
      <c r="JGG9" s="356">
        <f t="shared" ref="JGG9" si="3484">-JGG8*$C9</f>
        <v>0</v>
      </c>
      <c r="JGI9" s="356">
        <f t="shared" ref="JGI9" si="3485">-JGI8*$C9</f>
        <v>0</v>
      </c>
      <c r="JGK9" s="356">
        <f t="shared" ref="JGK9" si="3486">-JGK8*$C9</f>
        <v>0</v>
      </c>
      <c r="JGM9" s="356">
        <f t="shared" ref="JGM9" si="3487">-JGM8*$C9</f>
        <v>0</v>
      </c>
      <c r="JGO9" s="356">
        <f t="shared" ref="JGO9" si="3488">-JGO8*$C9</f>
        <v>0</v>
      </c>
      <c r="JGQ9" s="356">
        <f t="shared" ref="JGQ9" si="3489">-JGQ8*$C9</f>
        <v>0</v>
      </c>
      <c r="JGS9" s="356">
        <f t="shared" ref="JGS9" si="3490">-JGS8*$C9</f>
        <v>0</v>
      </c>
      <c r="JGU9" s="356">
        <f t="shared" ref="JGU9" si="3491">-JGU8*$C9</f>
        <v>0</v>
      </c>
      <c r="JGW9" s="356">
        <f t="shared" ref="JGW9" si="3492">-JGW8*$C9</f>
        <v>0</v>
      </c>
      <c r="JGY9" s="356">
        <f t="shared" ref="JGY9" si="3493">-JGY8*$C9</f>
        <v>0</v>
      </c>
      <c r="JHA9" s="356">
        <f t="shared" ref="JHA9" si="3494">-JHA8*$C9</f>
        <v>0</v>
      </c>
      <c r="JHC9" s="356">
        <f t="shared" ref="JHC9" si="3495">-JHC8*$C9</f>
        <v>0</v>
      </c>
      <c r="JHE9" s="356">
        <f t="shared" ref="JHE9" si="3496">-JHE8*$C9</f>
        <v>0</v>
      </c>
      <c r="JHG9" s="356">
        <f t="shared" ref="JHG9" si="3497">-JHG8*$C9</f>
        <v>0</v>
      </c>
      <c r="JHI9" s="356">
        <f t="shared" ref="JHI9" si="3498">-JHI8*$C9</f>
        <v>0</v>
      </c>
      <c r="JHK9" s="356">
        <f t="shared" ref="JHK9" si="3499">-JHK8*$C9</f>
        <v>0</v>
      </c>
      <c r="JHM9" s="356">
        <f t="shared" ref="JHM9" si="3500">-JHM8*$C9</f>
        <v>0</v>
      </c>
      <c r="JHO9" s="356">
        <f t="shared" ref="JHO9" si="3501">-JHO8*$C9</f>
        <v>0</v>
      </c>
      <c r="JHQ9" s="356">
        <f t="shared" ref="JHQ9" si="3502">-JHQ8*$C9</f>
        <v>0</v>
      </c>
      <c r="JHS9" s="356">
        <f t="shared" ref="JHS9" si="3503">-JHS8*$C9</f>
        <v>0</v>
      </c>
      <c r="JHU9" s="356">
        <f t="shared" ref="JHU9" si="3504">-JHU8*$C9</f>
        <v>0</v>
      </c>
      <c r="JHW9" s="356">
        <f t="shared" ref="JHW9" si="3505">-JHW8*$C9</f>
        <v>0</v>
      </c>
      <c r="JHY9" s="356">
        <f t="shared" ref="JHY9" si="3506">-JHY8*$C9</f>
        <v>0</v>
      </c>
      <c r="JIA9" s="356">
        <f t="shared" ref="JIA9" si="3507">-JIA8*$C9</f>
        <v>0</v>
      </c>
      <c r="JIC9" s="356">
        <f t="shared" ref="JIC9" si="3508">-JIC8*$C9</f>
        <v>0</v>
      </c>
      <c r="JIE9" s="356">
        <f t="shared" ref="JIE9" si="3509">-JIE8*$C9</f>
        <v>0</v>
      </c>
      <c r="JIG9" s="356">
        <f t="shared" ref="JIG9" si="3510">-JIG8*$C9</f>
        <v>0</v>
      </c>
      <c r="JII9" s="356">
        <f t="shared" ref="JII9" si="3511">-JII8*$C9</f>
        <v>0</v>
      </c>
      <c r="JIK9" s="356">
        <f t="shared" ref="JIK9" si="3512">-JIK8*$C9</f>
        <v>0</v>
      </c>
      <c r="JIM9" s="356">
        <f t="shared" ref="JIM9" si="3513">-JIM8*$C9</f>
        <v>0</v>
      </c>
      <c r="JIO9" s="356">
        <f t="shared" ref="JIO9" si="3514">-JIO8*$C9</f>
        <v>0</v>
      </c>
      <c r="JIQ9" s="356">
        <f t="shared" ref="JIQ9" si="3515">-JIQ8*$C9</f>
        <v>0</v>
      </c>
      <c r="JIS9" s="356">
        <f t="shared" ref="JIS9" si="3516">-JIS8*$C9</f>
        <v>0</v>
      </c>
      <c r="JIU9" s="356">
        <f t="shared" ref="JIU9" si="3517">-JIU8*$C9</f>
        <v>0</v>
      </c>
      <c r="JIW9" s="356">
        <f t="shared" ref="JIW9" si="3518">-JIW8*$C9</f>
        <v>0</v>
      </c>
      <c r="JIY9" s="356">
        <f t="shared" ref="JIY9" si="3519">-JIY8*$C9</f>
        <v>0</v>
      </c>
      <c r="JJA9" s="356">
        <f t="shared" ref="JJA9" si="3520">-JJA8*$C9</f>
        <v>0</v>
      </c>
      <c r="JJC9" s="356">
        <f t="shared" ref="JJC9" si="3521">-JJC8*$C9</f>
        <v>0</v>
      </c>
      <c r="JJE9" s="356">
        <f t="shared" ref="JJE9" si="3522">-JJE8*$C9</f>
        <v>0</v>
      </c>
      <c r="JJG9" s="356">
        <f t="shared" ref="JJG9" si="3523">-JJG8*$C9</f>
        <v>0</v>
      </c>
      <c r="JJI9" s="356">
        <f t="shared" ref="JJI9" si="3524">-JJI8*$C9</f>
        <v>0</v>
      </c>
      <c r="JJK9" s="356">
        <f t="shared" ref="JJK9" si="3525">-JJK8*$C9</f>
        <v>0</v>
      </c>
      <c r="JJM9" s="356">
        <f t="shared" ref="JJM9" si="3526">-JJM8*$C9</f>
        <v>0</v>
      </c>
      <c r="JJO9" s="356">
        <f t="shared" ref="JJO9" si="3527">-JJO8*$C9</f>
        <v>0</v>
      </c>
      <c r="JJQ9" s="356">
        <f t="shared" ref="JJQ9" si="3528">-JJQ8*$C9</f>
        <v>0</v>
      </c>
      <c r="JJS9" s="356">
        <f t="shared" ref="JJS9" si="3529">-JJS8*$C9</f>
        <v>0</v>
      </c>
      <c r="JJU9" s="356">
        <f t="shared" ref="JJU9" si="3530">-JJU8*$C9</f>
        <v>0</v>
      </c>
      <c r="JJW9" s="356">
        <f t="shared" ref="JJW9" si="3531">-JJW8*$C9</f>
        <v>0</v>
      </c>
      <c r="JJY9" s="356">
        <f t="shared" ref="JJY9" si="3532">-JJY8*$C9</f>
        <v>0</v>
      </c>
      <c r="JKA9" s="356">
        <f t="shared" ref="JKA9" si="3533">-JKA8*$C9</f>
        <v>0</v>
      </c>
      <c r="JKC9" s="356">
        <f t="shared" ref="JKC9" si="3534">-JKC8*$C9</f>
        <v>0</v>
      </c>
      <c r="JKE9" s="356">
        <f t="shared" ref="JKE9" si="3535">-JKE8*$C9</f>
        <v>0</v>
      </c>
      <c r="JKG9" s="356">
        <f t="shared" ref="JKG9" si="3536">-JKG8*$C9</f>
        <v>0</v>
      </c>
      <c r="JKI9" s="356">
        <f t="shared" ref="JKI9" si="3537">-JKI8*$C9</f>
        <v>0</v>
      </c>
      <c r="JKK9" s="356">
        <f t="shared" ref="JKK9" si="3538">-JKK8*$C9</f>
        <v>0</v>
      </c>
      <c r="JKM9" s="356">
        <f t="shared" ref="JKM9" si="3539">-JKM8*$C9</f>
        <v>0</v>
      </c>
      <c r="JKO9" s="356">
        <f t="shared" ref="JKO9" si="3540">-JKO8*$C9</f>
        <v>0</v>
      </c>
      <c r="JKQ9" s="356">
        <f t="shared" ref="JKQ9" si="3541">-JKQ8*$C9</f>
        <v>0</v>
      </c>
      <c r="JKS9" s="356">
        <f t="shared" ref="JKS9" si="3542">-JKS8*$C9</f>
        <v>0</v>
      </c>
      <c r="JKU9" s="356">
        <f t="shared" ref="JKU9" si="3543">-JKU8*$C9</f>
        <v>0</v>
      </c>
      <c r="JKW9" s="356">
        <f t="shared" ref="JKW9" si="3544">-JKW8*$C9</f>
        <v>0</v>
      </c>
      <c r="JKY9" s="356">
        <f t="shared" ref="JKY9" si="3545">-JKY8*$C9</f>
        <v>0</v>
      </c>
      <c r="JLA9" s="356">
        <f t="shared" ref="JLA9" si="3546">-JLA8*$C9</f>
        <v>0</v>
      </c>
      <c r="JLC9" s="356">
        <f t="shared" ref="JLC9" si="3547">-JLC8*$C9</f>
        <v>0</v>
      </c>
      <c r="JLE9" s="356">
        <f t="shared" ref="JLE9" si="3548">-JLE8*$C9</f>
        <v>0</v>
      </c>
      <c r="JLG9" s="356">
        <f t="shared" ref="JLG9" si="3549">-JLG8*$C9</f>
        <v>0</v>
      </c>
      <c r="JLI9" s="356">
        <f t="shared" ref="JLI9" si="3550">-JLI8*$C9</f>
        <v>0</v>
      </c>
      <c r="JLK9" s="356">
        <f t="shared" ref="JLK9" si="3551">-JLK8*$C9</f>
        <v>0</v>
      </c>
      <c r="JLM9" s="356">
        <f t="shared" ref="JLM9" si="3552">-JLM8*$C9</f>
        <v>0</v>
      </c>
      <c r="JLO9" s="356">
        <f t="shared" ref="JLO9" si="3553">-JLO8*$C9</f>
        <v>0</v>
      </c>
      <c r="JLQ9" s="356">
        <f t="shared" ref="JLQ9" si="3554">-JLQ8*$C9</f>
        <v>0</v>
      </c>
      <c r="JLS9" s="356">
        <f t="shared" ref="JLS9" si="3555">-JLS8*$C9</f>
        <v>0</v>
      </c>
      <c r="JLU9" s="356">
        <f t="shared" ref="JLU9" si="3556">-JLU8*$C9</f>
        <v>0</v>
      </c>
      <c r="JLW9" s="356">
        <f t="shared" ref="JLW9" si="3557">-JLW8*$C9</f>
        <v>0</v>
      </c>
      <c r="JLY9" s="356">
        <f t="shared" ref="JLY9" si="3558">-JLY8*$C9</f>
        <v>0</v>
      </c>
      <c r="JMA9" s="356">
        <f t="shared" ref="JMA9" si="3559">-JMA8*$C9</f>
        <v>0</v>
      </c>
      <c r="JMC9" s="356">
        <f t="shared" ref="JMC9" si="3560">-JMC8*$C9</f>
        <v>0</v>
      </c>
      <c r="JME9" s="356">
        <f t="shared" ref="JME9" si="3561">-JME8*$C9</f>
        <v>0</v>
      </c>
      <c r="JMG9" s="356">
        <f t="shared" ref="JMG9" si="3562">-JMG8*$C9</f>
        <v>0</v>
      </c>
      <c r="JMI9" s="356">
        <f t="shared" ref="JMI9" si="3563">-JMI8*$C9</f>
        <v>0</v>
      </c>
      <c r="JMK9" s="356">
        <f t="shared" ref="JMK9" si="3564">-JMK8*$C9</f>
        <v>0</v>
      </c>
      <c r="JMM9" s="356">
        <f t="shared" ref="JMM9" si="3565">-JMM8*$C9</f>
        <v>0</v>
      </c>
      <c r="JMO9" s="356">
        <f t="shared" ref="JMO9" si="3566">-JMO8*$C9</f>
        <v>0</v>
      </c>
      <c r="JMQ9" s="356">
        <f t="shared" ref="JMQ9" si="3567">-JMQ8*$C9</f>
        <v>0</v>
      </c>
      <c r="JMS9" s="356">
        <f t="shared" ref="JMS9" si="3568">-JMS8*$C9</f>
        <v>0</v>
      </c>
      <c r="JMU9" s="356">
        <f t="shared" ref="JMU9" si="3569">-JMU8*$C9</f>
        <v>0</v>
      </c>
      <c r="JMW9" s="356">
        <f t="shared" ref="JMW9" si="3570">-JMW8*$C9</f>
        <v>0</v>
      </c>
      <c r="JMY9" s="356">
        <f t="shared" ref="JMY9" si="3571">-JMY8*$C9</f>
        <v>0</v>
      </c>
      <c r="JNA9" s="356">
        <f t="shared" ref="JNA9" si="3572">-JNA8*$C9</f>
        <v>0</v>
      </c>
      <c r="JNC9" s="356">
        <f t="shared" ref="JNC9" si="3573">-JNC8*$C9</f>
        <v>0</v>
      </c>
      <c r="JNE9" s="356">
        <f t="shared" ref="JNE9" si="3574">-JNE8*$C9</f>
        <v>0</v>
      </c>
      <c r="JNG9" s="356">
        <f t="shared" ref="JNG9" si="3575">-JNG8*$C9</f>
        <v>0</v>
      </c>
      <c r="JNI9" s="356">
        <f t="shared" ref="JNI9" si="3576">-JNI8*$C9</f>
        <v>0</v>
      </c>
      <c r="JNK9" s="356">
        <f t="shared" ref="JNK9" si="3577">-JNK8*$C9</f>
        <v>0</v>
      </c>
      <c r="JNM9" s="356">
        <f t="shared" ref="JNM9" si="3578">-JNM8*$C9</f>
        <v>0</v>
      </c>
      <c r="JNO9" s="356">
        <f t="shared" ref="JNO9" si="3579">-JNO8*$C9</f>
        <v>0</v>
      </c>
      <c r="JNQ9" s="356">
        <f t="shared" ref="JNQ9" si="3580">-JNQ8*$C9</f>
        <v>0</v>
      </c>
      <c r="JNS9" s="356">
        <f t="shared" ref="JNS9" si="3581">-JNS8*$C9</f>
        <v>0</v>
      </c>
      <c r="JNU9" s="356">
        <f t="shared" ref="JNU9" si="3582">-JNU8*$C9</f>
        <v>0</v>
      </c>
      <c r="JNW9" s="356">
        <f t="shared" ref="JNW9" si="3583">-JNW8*$C9</f>
        <v>0</v>
      </c>
      <c r="JNY9" s="356">
        <f t="shared" ref="JNY9" si="3584">-JNY8*$C9</f>
        <v>0</v>
      </c>
      <c r="JOA9" s="356">
        <f t="shared" ref="JOA9" si="3585">-JOA8*$C9</f>
        <v>0</v>
      </c>
      <c r="JOC9" s="356">
        <f t="shared" ref="JOC9" si="3586">-JOC8*$C9</f>
        <v>0</v>
      </c>
      <c r="JOE9" s="356">
        <f t="shared" ref="JOE9" si="3587">-JOE8*$C9</f>
        <v>0</v>
      </c>
      <c r="JOG9" s="356">
        <f t="shared" ref="JOG9" si="3588">-JOG8*$C9</f>
        <v>0</v>
      </c>
      <c r="JOI9" s="356">
        <f t="shared" ref="JOI9" si="3589">-JOI8*$C9</f>
        <v>0</v>
      </c>
      <c r="JOK9" s="356">
        <f t="shared" ref="JOK9" si="3590">-JOK8*$C9</f>
        <v>0</v>
      </c>
      <c r="JOM9" s="356">
        <f t="shared" ref="JOM9" si="3591">-JOM8*$C9</f>
        <v>0</v>
      </c>
      <c r="JOO9" s="356">
        <f t="shared" ref="JOO9" si="3592">-JOO8*$C9</f>
        <v>0</v>
      </c>
      <c r="JOQ9" s="356">
        <f t="shared" ref="JOQ9" si="3593">-JOQ8*$C9</f>
        <v>0</v>
      </c>
      <c r="JOS9" s="356">
        <f t="shared" ref="JOS9" si="3594">-JOS8*$C9</f>
        <v>0</v>
      </c>
      <c r="JOU9" s="356">
        <f t="shared" ref="JOU9" si="3595">-JOU8*$C9</f>
        <v>0</v>
      </c>
      <c r="JOW9" s="356">
        <f t="shared" ref="JOW9" si="3596">-JOW8*$C9</f>
        <v>0</v>
      </c>
      <c r="JOY9" s="356">
        <f t="shared" ref="JOY9" si="3597">-JOY8*$C9</f>
        <v>0</v>
      </c>
      <c r="JPA9" s="356">
        <f t="shared" ref="JPA9" si="3598">-JPA8*$C9</f>
        <v>0</v>
      </c>
      <c r="JPC9" s="356">
        <f t="shared" ref="JPC9" si="3599">-JPC8*$C9</f>
        <v>0</v>
      </c>
      <c r="JPE9" s="356">
        <f t="shared" ref="JPE9" si="3600">-JPE8*$C9</f>
        <v>0</v>
      </c>
      <c r="JPG9" s="356">
        <f t="shared" ref="JPG9" si="3601">-JPG8*$C9</f>
        <v>0</v>
      </c>
      <c r="JPI9" s="356">
        <f t="shared" ref="JPI9" si="3602">-JPI8*$C9</f>
        <v>0</v>
      </c>
      <c r="JPK9" s="356">
        <f t="shared" ref="JPK9" si="3603">-JPK8*$C9</f>
        <v>0</v>
      </c>
      <c r="JPM9" s="356">
        <f t="shared" ref="JPM9" si="3604">-JPM8*$C9</f>
        <v>0</v>
      </c>
      <c r="JPO9" s="356">
        <f t="shared" ref="JPO9" si="3605">-JPO8*$C9</f>
        <v>0</v>
      </c>
      <c r="JPQ9" s="356">
        <f t="shared" ref="JPQ9" si="3606">-JPQ8*$C9</f>
        <v>0</v>
      </c>
      <c r="JPS9" s="356">
        <f t="shared" ref="JPS9" si="3607">-JPS8*$C9</f>
        <v>0</v>
      </c>
      <c r="JPU9" s="356">
        <f t="shared" ref="JPU9" si="3608">-JPU8*$C9</f>
        <v>0</v>
      </c>
      <c r="JPW9" s="356">
        <f t="shared" ref="JPW9" si="3609">-JPW8*$C9</f>
        <v>0</v>
      </c>
      <c r="JPY9" s="356">
        <f t="shared" ref="JPY9" si="3610">-JPY8*$C9</f>
        <v>0</v>
      </c>
      <c r="JQA9" s="356">
        <f t="shared" ref="JQA9" si="3611">-JQA8*$C9</f>
        <v>0</v>
      </c>
      <c r="JQC9" s="356">
        <f t="shared" ref="JQC9" si="3612">-JQC8*$C9</f>
        <v>0</v>
      </c>
      <c r="JQE9" s="356">
        <f t="shared" ref="JQE9" si="3613">-JQE8*$C9</f>
        <v>0</v>
      </c>
      <c r="JQG9" s="356">
        <f t="shared" ref="JQG9" si="3614">-JQG8*$C9</f>
        <v>0</v>
      </c>
      <c r="JQI9" s="356">
        <f t="shared" ref="JQI9" si="3615">-JQI8*$C9</f>
        <v>0</v>
      </c>
      <c r="JQK9" s="356">
        <f t="shared" ref="JQK9" si="3616">-JQK8*$C9</f>
        <v>0</v>
      </c>
      <c r="JQM9" s="356">
        <f t="shared" ref="JQM9" si="3617">-JQM8*$C9</f>
        <v>0</v>
      </c>
      <c r="JQO9" s="356">
        <f t="shared" ref="JQO9" si="3618">-JQO8*$C9</f>
        <v>0</v>
      </c>
      <c r="JQQ9" s="356">
        <f t="shared" ref="JQQ9" si="3619">-JQQ8*$C9</f>
        <v>0</v>
      </c>
      <c r="JQS9" s="356">
        <f t="shared" ref="JQS9" si="3620">-JQS8*$C9</f>
        <v>0</v>
      </c>
      <c r="JQU9" s="356">
        <f t="shared" ref="JQU9" si="3621">-JQU8*$C9</f>
        <v>0</v>
      </c>
      <c r="JQW9" s="356">
        <f t="shared" ref="JQW9" si="3622">-JQW8*$C9</f>
        <v>0</v>
      </c>
      <c r="JQY9" s="356">
        <f t="shared" ref="JQY9" si="3623">-JQY8*$C9</f>
        <v>0</v>
      </c>
      <c r="JRA9" s="356">
        <f t="shared" ref="JRA9" si="3624">-JRA8*$C9</f>
        <v>0</v>
      </c>
      <c r="JRC9" s="356">
        <f t="shared" ref="JRC9" si="3625">-JRC8*$C9</f>
        <v>0</v>
      </c>
      <c r="JRE9" s="356">
        <f t="shared" ref="JRE9" si="3626">-JRE8*$C9</f>
        <v>0</v>
      </c>
      <c r="JRG9" s="356">
        <f t="shared" ref="JRG9" si="3627">-JRG8*$C9</f>
        <v>0</v>
      </c>
      <c r="JRI9" s="356">
        <f t="shared" ref="JRI9" si="3628">-JRI8*$C9</f>
        <v>0</v>
      </c>
      <c r="JRK9" s="356">
        <f t="shared" ref="JRK9" si="3629">-JRK8*$C9</f>
        <v>0</v>
      </c>
      <c r="JRM9" s="356">
        <f t="shared" ref="JRM9" si="3630">-JRM8*$C9</f>
        <v>0</v>
      </c>
      <c r="JRO9" s="356">
        <f t="shared" ref="JRO9" si="3631">-JRO8*$C9</f>
        <v>0</v>
      </c>
      <c r="JRQ9" s="356">
        <f t="shared" ref="JRQ9" si="3632">-JRQ8*$C9</f>
        <v>0</v>
      </c>
      <c r="JRS9" s="356">
        <f t="shared" ref="JRS9" si="3633">-JRS8*$C9</f>
        <v>0</v>
      </c>
      <c r="JRU9" s="356">
        <f t="shared" ref="JRU9" si="3634">-JRU8*$C9</f>
        <v>0</v>
      </c>
      <c r="JRW9" s="356">
        <f t="shared" ref="JRW9" si="3635">-JRW8*$C9</f>
        <v>0</v>
      </c>
      <c r="JRY9" s="356">
        <f t="shared" ref="JRY9" si="3636">-JRY8*$C9</f>
        <v>0</v>
      </c>
      <c r="JSA9" s="356">
        <f t="shared" ref="JSA9" si="3637">-JSA8*$C9</f>
        <v>0</v>
      </c>
      <c r="JSC9" s="356">
        <f t="shared" ref="JSC9" si="3638">-JSC8*$C9</f>
        <v>0</v>
      </c>
      <c r="JSE9" s="356">
        <f t="shared" ref="JSE9" si="3639">-JSE8*$C9</f>
        <v>0</v>
      </c>
      <c r="JSG9" s="356">
        <f t="shared" ref="JSG9" si="3640">-JSG8*$C9</f>
        <v>0</v>
      </c>
      <c r="JSI9" s="356">
        <f t="shared" ref="JSI9" si="3641">-JSI8*$C9</f>
        <v>0</v>
      </c>
      <c r="JSK9" s="356">
        <f t="shared" ref="JSK9" si="3642">-JSK8*$C9</f>
        <v>0</v>
      </c>
      <c r="JSM9" s="356">
        <f t="shared" ref="JSM9" si="3643">-JSM8*$C9</f>
        <v>0</v>
      </c>
      <c r="JSO9" s="356">
        <f t="shared" ref="JSO9" si="3644">-JSO8*$C9</f>
        <v>0</v>
      </c>
      <c r="JSQ9" s="356">
        <f t="shared" ref="JSQ9" si="3645">-JSQ8*$C9</f>
        <v>0</v>
      </c>
      <c r="JSS9" s="356">
        <f t="shared" ref="JSS9" si="3646">-JSS8*$C9</f>
        <v>0</v>
      </c>
      <c r="JSU9" s="356">
        <f t="shared" ref="JSU9" si="3647">-JSU8*$C9</f>
        <v>0</v>
      </c>
      <c r="JSW9" s="356">
        <f t="shared" ref="JSW9" si="3648">-JSW8*$C9</f>
        <v>0</v>
      </c>
      <c r="JSY9" s="356">
        <f t="shared" ref="JSY9" si="3649">-JSY8*$C9</f>
        <v>0</v>
      </c>
      <c r="JTA9" s="356">
        <f t="shared" ref="JTA9" si="3650">-JTA8*$C9</f>
        <v>0</v>
      </c>
      <c r="JTC9" s="356">
        <f t="shared" ref="JTC9" si="3651">-JTC8*$C9</f>
        <v>0</v>
      </c>
      <c r="JTE9" s="356">
        <f t="shared" ref="JTE9" si="3652">-JTE8*$C9</f>
        <v>0</v>
      </c>
      <c r="JTG9" s="356">
        <f t="shared" ref="JTG9" si="3653">-JTG8*$C9</f>
        <v>0</v>
      </c>
      <c r="JTI9" s="356">
        <f t="shared" ref="JTI9" si="3654">-JTI8*$C9</f>
        <v>0</v>
      </c>
      <c r="JTK9" s="356">
        <f t="shared" ref="JTK9" si="3655">-JTK8*$C9</f>
        <v>0</v>
      </c>
      <c r="JTM9" s="356">
        <f t="shared" ref="JTM9" si="3656">-JTM8*$C9</f>
        <v>0</v>
      </c>
      <c r="JTO9" s="356">
        <f t="shared" ref="JTO9" si="3657">-JTO8*$C9</f>
        <v>0</v>
      </c>
      <c r="JTQ9" s="356">
        <f t="shared" ref="JTQ9" si="3658">-JTQ8*$C9</f>
        <v>0</v>
      </c>
      <c r="JTS9" s="356">
        <f t="shared" ref="JTS9" si="3659">-JTS8*$C9</f>
        <v>0</v>
      </c>
      <c r="JTU9" s="356">
        <f t="shared" ref="JTU9" si="3660">-JTU8*$C9</f>
        <v>0</v>
      </c>
      <c r="JTW9" s="356">
        <f t="shared" ref="JTW9" si="3661">-JTW8*$C9</f>
        <v>0</v>
      </c>
      <c r="JTY9" s="356">
        <f t="shared" ref="JTY9" si="3662">-JTY8*$C9</f>
        <v>0</v>
      </c>
      <c r="JUA9" s="356">
        <f t="shared" ref="JUA9" si="3663">-JUA8*$C9</f>
        <v>0</v>
      </c>
      <c r="JUC9" s="356">
        <f t="shared" ref="JUC9" si="3664">-JUC8*$C9</f>
        <v>0</v>
      </c>
      <c r="JUE9" s="356">
        <f t="shared" ref="JUE9" si="3665">-JUE8*$C9</f>
        <v>0</v>
      </c>
      <c r="JUG9" s="356">
        <f t="shared" ref="JUG9" si="3666">-JUG8*$C9</f>
        <v>0</v>
      </c>
      <c r="JUI9" s="356">
        <f t="shared" ref="JUI9" si="3667">-JUI8*$C9</f>
        <v>0</v>
      </c>
      <c r="JUK9" s="356">
        <f t="shared" ref="JUK9" si="3668">-JUK8*$C9</f>
        <v>0</v>
      </c>
      <c r="JUM9" s="356">
        <f t="shared" ref="JUM9" si="3669">-JUM8*$C9</f>
        <v>0</v>
      </c>
      <c r="JUO9" s="356">
        <f t="shared" ref="JUO9" si="3670">-JUO8*$C9</f>
        <v>0</v>
      </c>
      <c r="JUQ9" s="356">
        <f t="shared" ref="JUQ9" si="3671">-JUQ8*$C9</f>
        <v>0</v>
      </c>
      <c r="JUS9" s="356">
        <f t="shared" ref="JUS9" si="3672">-JUS8*$C9</f>
        <v>0</v>
      </c>
      <c r="JUU9" s="356">
        <f t="shared" ref="JUU9" si="3673">-JUU8*$C9</f>
        <v>0</v>
      </c>
      <c r="JUW9" s="356">
        <f t="shared" ref="JUW9" si="3674">-JUW8*$C9</f>
        <v>0</v>
      </c>
      <c r="JUY9" s="356">
        <f t="shared" ref="JUY9" si="3675">-JUY8*$C9</f>
        <v>0</v>
      </c>
      <c r="JVA9" s="356">
        <f t="shared" ref="JVA9" si="3676">-JVA8*$C9</f>
        <v>0</v>
      </c>
      <c r="JVC9" s="356">
        <f t="shared" ref="JVC9" si="3677">-JVC8*$C9</f>
        <v>0</v>
      </c>
      <c r="JVE9" s="356">
        <f t="shared" ref="JVE9" si="3678">-JVE8*$C9</f>
        <v>0</v>
      </c>
      <c r="JVG9" s="356">
        <f t="shared" ref="JVG9" si="3679">-JVG8*$C9</f>
        <v>0</v>
      </c>
      <c r="JVI9" s="356">
        <f t="shared" ref="JVI9" si="3680">-JVI8*$C9</f>
        <v>0</v>
      </c>
      <c r="JVK9" s="356">
        <f t="shared" ref="JVK9" si="3681">-JVK8*$C9</f>
        <v>0</v>
      </c>
      <c r="JVM9" s="356">
        <f t="shared" ref="JVM9" si="3682">-JVM8*$C9</f>
        <v>0</v>
      </c>
      <c r="JVO9" s="356">
        <f t="shared" ref="JVO9" si="3683">-JVO8*$C9</f>
        <v>0</v>
      </c>
      <c r="JVQ9" s="356">
        <f t="shared" ref="JVQ9" si="3684">-JVQ8*$C9</f>
        <v>0</v>
      </c>
      <c r="JVS9" s="356">
        <f t="shared" ref="JVS9" si="3685">-JVS8*$C9</f>
        <v>0</v>
      </c>
      <c r="JVU9" s="356">
        <f t="shared" ref="JVU9" si="3686">-JVU8*$C9</f>
        <v>0</v>
      </c>
      <c r="JVW9" s="356">
        <f t="shared" ref="JVW9" si="3687">-JVW8*$C9</f>
        <v>0</v>
      </c>
      <c r="JVY9" s="356">
        <f t="shared" ref="JVY9" si="3688">-JVY8*$C9</f>
        <v>0</v>
      </c>
      <c r="JWA9" s="356">
        <f t="shared" ref="JWA9" si="3689">-JWA8*$C9</f>
        <v>0</v>
      </c>
      <c r="JWC9" s="356">
        <f t="shared" ref="JWC9" si="3690">-JWC8*$C9</f>
        <v>0</v>
      </c>
      <c r="JWE9" s="356">
        <f t="shared" ref="JWE9" si="3691">-JWE8*$C9</f>
        <v>0</v>
      </c>
      <c r="JWG9" s="356">
        <f t="shared" ref="JWG9" si="3692">-JWG8*$C9</f>
        <v>0</v>
      </c>
      <c r="JWI9" s="356">
        <f t="shared" ref="JWI9" si="3693">-JWI8*$C9</f>
        <v>0</v>
      </c>
      <c r="JWK9" s="356">
        <f t="shared" ref="JWK9" si="3694">-JWK8*$C9</f>
        <v>0</v>
      </c>
      <c r="JWM9" s="356">
        <f t="shared" ref="JWM9" si="3695">-JWM8*$C9</f>
        <v>0</v>
      </c>
      <c r="JWO9" s="356">
        <f t="shared" ref="JWO9" si="3696">-JWO8*$C9</f>
        <v>0</v>
      </c>
      <c r="JWQ9" s="356">
        <f t="shared" ref="JWQ9" si="3697">-JWQ8*$C9</f>
        <v>0</v>
      </c>
      <c r="JWS9" s="356">
        <f t="shared" ref="JWS9" si="3698">-JWS8*$C9</f>
        <v>0</v>
      </c>
      <c r="JWU9" s="356">
        <f t="shared" ref="JWU9" si="3699">-JWU8*$C9</f>
        <v>0</v>
      </c>
      <c r="JWW9" s="356">
        <f t="shared" ref="JWW9" si="3700">-JWW8*$C9</f>
        <v>0</v>
      </c>
      <c r="JWY9" s="356">
        <f t="shared" ref="JWY9" si="3701">-JWY8*$C9</f>
        <v>0</v>
      </c>
      <c r="JXA9" s="356">
        <f t="shared" ref="JXA9" si="3702">-JXA8*$C9</f>
        <v>0</v>
      </c>
      <c r="JXC9" s="356">
        <f t="shared" ref="JXC9" si="3703">-JXC8*$C9</f>
        <v>0</v>
      </c>
      <c r="JXE9" s="356">
        <f t="shared" ref="JXE9" si="3704">-JXE8*$C9</f>
        <v>0</v>
      </c>
      <c r="JXG9" s="356">
        <f t="shared" ref="JXG9" si="3705">-JXG8*$C9</f>
        <v>0</v>
      </c>
      <c r="JXI9" s="356">
        <f t="shared" ref="JXI9" si="3706">-JXI8*$C9</f>
        <v>0</v>
      </c>
      <c r="JXK9" s="356">
        <f t="shared" ref="JXK9" si="3707">-JXK8*$C9</f>
        <v>0</v>
      </c>
      <c r="JXM9" s="356">
        <f t="shared" ref="JXM9" si="3708">-JXM8*$C9</f>
        <v>0</v>
      </c>
      <c r="JXO9" s="356">
        <f t="shared" ref="JXO9" si="3709">-JXO8*$C9</f>
        <v>0</v>
      </c>
      <c r="JXQ9" s="356">
        <f t="shared" ref="JXQ9" si="3710">-JXQ8*$C9</f>
        <v>0</v>
      </c>
      <c r="JXS9" s="356">
        <f t="shared" ref="JXS9" si="3711">-JXS8*$C9</f>
        <v>0</v>
      </c>
      <c r="JXU9" s="356">
        <f t="shared" ref="JXU9" si="3712">-JXU8*$C9</f>
        <v>0</v>
      </c>
      <c r="JXW9" s="356">
        <f t="shared" ref="JXW9" si="3713">-JXW8*$C9</f>
        <v>0</v>
      </c>
      <c r="JXY9" s="356">
        <f t="shared" ref="JXY9" si="3714">-JXY8*$C9</f>
        <v>0</v>
      </c>
      <c r="JYA9" s="356">
        <f t="shared" ref="JYA9" si="3715">-JYA8*$C9</f>
        <v>0</v>
      </c>
      <c r="JYC9" s="356">
        <f t="shared" ref="JYC9" si="3716">-JYC8*$C9</f>
        <v>0</v>
      </c>
      <c r="JYE9" s="356">
        <f t="shared" ref="JYE9" si="3717">-JYE8*$C9</f>
        <v>0</v>
      </c>
      <c r="JYG9" s="356">
        <f t="shared" ref="JYG9" si="3718">-JYG8*$C9</f>
        <v>0</v>
      </c>
      <c r="JYI9" s="356">
        <f t="shared" ref="JYI9" si="3719">-JYI8*$C9</f>
        <v>0</v>
      </c>
      <c r="JYK9" s="356">
        <f t="shared" ref="JYK9" si="3720">-JYK8*$C9</f>
        <v>0</v>
      </c>
      <c r="JYM9" s="356">
        <f t="shared" ref="JYM9" si="3721">-JYM8*$C9</f>
        <v>0</v>
      </c>
      <c r="JYO9" s="356">
        <f t="shared" ref="JYO9" si="3722">-JYO8*$C9</f>
        <v>0</v>
      </c>
      <c r="JYQ9" s="356">
        <f t="shared" ref="JYQ9" si="3723">-JYQ8*$C9</f>
        <v>0</v>
      </c>
      <c r="JYS9" s="356">
        <f t="shared" ref="JYS9" si="3724">-JYS8*$C9</f>
        <v>0</v>
      </c>
      <c r="JYU9" s="356">
        <f t="shared" ref="JYU9" si="3725">-JYU8*$C9</f>
        <v>0</v>
      </c>
      <c r="JYW9" s="356">
        <f t="shared" ref="JYW9" si="3726">-JYW8*$C9</f>
        <v>0</v>
      </c>
      <c r="JYY9" s="356">
        <f t="shared" ref="JYY9" si="3727">-JYY8*$C9</f>
        <v>0</v>
      </c>
      <c r="JZA9" s="356">
        <f t="shared" ref="JZA9" si="3728">-JZA8*$C9</f>
        <v>0</v>
      </c>
      <c r="JZC9" s="356">
        <f t="shared" ref="JZC9" si="3729">-JZC8*$C9</f>
        <v>0</v>
      </c>
      <c r="JZE9" s="356">
        <f t="shared" ref="JZE9" si="3730">-JZE8*$C9</f>
        <v>0</v>
      </c>
      <c r="JZG9" s="356">
        <f t="shared" ref="JZG9" si="3731">-JZG8*$C9</f>
        <v>0</v>
      </c>
      <c r="JZI9" s="356">
        <f t="shared" ref="JZI9" si="3732">-JZI8*$C9</f>
        <v>0</v>
      </c>
      <c r="JZK9" s="356">
        <f t="shared" ref="JZK9" si="3733">-JZK8*$C9</f>
        <v>0</v>
      </c>
      <c r="JZM9" s="356">
        <f t="shared" ref="JZM9" si="3734">-JZM8*$C9</f>
        <v>0</v>
      </c>
      <c r="JZO9" s="356">
        <f t="shared" ref="JZO9" si="3735">-JZO8*$C9</f>
        <v>0</v>
      </c>
      <c r="JZQ9" s="356">
        <f t="shared" ref="JZQ9" si="3736">-JZQ8*$C9</f>
        <v>0</v>
      </c>
      <c r="JZS9" s="356">
        <f t="shared" ref="JZS9" si="3737">-JZS8*$C9</f>
        <v>0</v>
      </c>
      <c r="JZU9" s="356">
        <f t="shared" ref="JZU9" si="3738">-JZU8*$C9</f>
        <v>0</v>
      </c>
      <c r="JZW9" s="356">
        <f t="shared" ref="JZW9" si="3739">-JZW8*$C9</f>
        <v>0</v>
      </c>
      <c r="JZY9" s="356">
        <f t="shared" ref="JZY9" si="3740">-JZY8*$C9</f>
        <v>0</v>
      </c>
      <c r="KAA9" s="356">
        <f t="shared" ref="KAA9" si="3741">-KAA8*$C9</f>
        <v>0</v>
      </c>
      <c r="KAC9" s="356">
        <f t="shared" ref="KAC9" si="3742">-KAC8*$C9</f>
        <v>0</v>
      </c>
      <c r="KAE9" s="356">
        <f t="shared" ref="KAE9" si="3743">-KAE8*$C9</f>
        <v>0</v>
      </c>
      <c r="KAG9" s="356">
        <f t="shared" ref="KAG9" si="3744">-KAG8*$C9</f>
        <v>0</v>
      </c>
      <c r="KAI9" s="356">
        <f t="shared" ref="KAI9" si="3745">-KAI8*$C9</f>
        <v>0</v>
      </c>
      <c r="KAK9" s="356">
        <f t="shared" ref="KAK9" si="3746">-KAK8*$C9</f>
        <v>0</v>
      </c>
      <c r="KAM9" s="356">
        <f t="shared" ref="KAM9" si="3747">-KAM8*$C9</f>
        <v>0</v>
      </c>
      <c r="KAO9" s="356">
        <f t="shared" ref="KAO9" si="3748">-KAO8*$C9</f>
        <v>0</v>
      </c>
      <c r="KAQ9" s="356">
        <f t="shared" ref="KAQ9" si="3749">-KAQ8*$C9</f>
        <v>0</v>
      </c>
      <c r="KAS9" s="356">
        <f t="shared" ref="KAS9" si="3750">-KAS8*$C9</f>
        <v>0</v>
      </c>
      <c r="KAU9" s="356">
        <f t="shared" ref="KAU9" si="3751">-KAU8*$C9</f>
        <v>0</v>
      </c>
      <c r="KAW9" s="356">
        <f t="shared" ref="KAW9" si="3752">-KAW8*$C9</f>
        <v>0</v>
      </c>
      <c r="KAY9" s="356">
        <f t="shared" ref="KAY9" si="3753">-KAY8*$C9</f>
        <v>0</v>
      </c>
      <c r="KBA9" s="356">
        <f t="shared" ref="KBA9" si="3754">-KBA8*$C9</f>
        <v>0</v>
      </c>
      <c r="KBC9" s="356">
        <f t="shared" ref="KBC9" si="3755">-KBC8*$C9</f>
        <v>0</v>
      </c>
      <c r="KBE9" s="356">
        <f t="shared" ref="KBE9" si="3756">-KBE8*$C9</f>
        <v>0</v>
      </c>
      <c r="KBG9" s="356">
        <f t="shared" ref="KBG9" si="3757">-KBG8*$C9</f>
        <v>0</v>
      </c>
      <c r="KBI9" s="356">
        <f t="shared" ref="KBI9" si="3758">-KBI8*$C9</f>
        <v>0</v>
      </c>
      <c r="KBK9" s="356">
        <f t="shared" ref="KBK9" si="3759">-KBK8*$C9</f>
        <v>0</v>
      </c>
      <c r="KBM9" s="356">
        <f t="shared" ref="KBM9" si="3760">-KBM8*$C9</f>
        <v>0</v>
      </c>
      <c r="KBO9" s="356">
        <f t="shared" ref="KBO9" si="3761">-KBO8*$C9</f>
        <v>0</v>
      </c>
      <c r="KBQ9" s="356">
        <f t="shared" ref="KBQ9" si="3762">-KBQ8*$C9</f>
        <v>0</v>
      </c>
      <c r="KBS9" s="356">
        <f t="shared" ref="KBS9" si="3763">-KBS8*$C9</f>
        <v>0</v>
      </c>
      <c r="KBU9" s="356">
        <f t="shared" ref="KBU9" si="3764">-KBU8*$C9</f>
        <v>0</v>
      </c>
      <c r="KBW9" s="356">
        <f t="shared" ref="KBW9" si="3765">-KBW8*$C9</f>
        <v>0</v>
      </c>
      <c r="KBY9" s="356">
        <f t="shared" ref="KBY9" si="3766">-KBY8*$C9</f>
        <v>0</v>
      </c>
      <c r="KCA9" s="356">
        <f t="shared" ref="KCA9" si="3767">-KCA8*$C9</f>
        <v>0</v>
      </c>
      <c r="KCC9" s="356">
        <f t="shared" ref="KCC9" si="3768">-KCC8*$C9</f>
        <v>0</v>
      </c>
      <c r="KCE9" s="356">
        <f t="shared" ref="KCE9" si="3769">-KCE8*$C9</f>
        <v>0</v>
      </c>
      <c r="KCG9" s="356">
        <f t="shared" ref="KCG9" si="3770">-KCG8*$C9</f>
        <v>0</v>
      </c>
      <c r="KCI9" s="356">
        <f t="shared" ref="KCI9" si="3771">-KCI8*$C9</f>
        <v>0</v>
      </c>
      <c r="KCK9" s="356">
        <f t="shared" ref="KCK9" si="3772">-KCK8*$C9</f>
        <v>0</v>
      </c>
      <c r="KCM9" s="356">
        <f t="shared" ref="KCM9" si="3773">-KCM8*$C9</f>
        <v>0</v>
      </c>
      <c r="KCO9" s="356">
        <f t="shared" ref="KCO9" si="3774">-KCO8*$C9</f>
        <v>0</v>
      </c>
      <c r="KCQ9" s="356">
        <f t="shared" ref="KCQ9" si="3775">-KCQ8*$C9</f>
        <v>0</v>
      </c>
      <c r="KCS9" s="356">
        <f t="shared" ref="KCS9" si="3776">-KCS8*$C9</f>
        <v>0</v>
      </c>
      <c r="KCU9" s="356">
        <f t="shared" ref="KCU9" si="3777">-KCU8*$C9</f>
        <v>0</v>
      </c>
      <c r="KCW9" s="356">
        <f t="shared" ref="KCW9" si="3778">-KCW8*$C9</f>
        <v>0</v>
      </c>
      <c r="KCY9" s="356">
        <f t="shared" ref="KCY9" si="3779">-KCY8*$C9</f>
        <v>0</v>
      </c>
      <c r="KDA9" s="356">
        <f t="shared" ref="KDA9" si="3780">-KDA8*$C9</f>
        <v>0</v>
      </c>
      <c r="KDC9" s="356">
        <f t="shared" ref="KDC9" si="3781">-KDC8*$C9</f>
        <v>0</v>
      </c>
      <c r="KDE9" s="356">
        <f t="shared" ref="KDE9" si="3782">-KDE8*$C9</f>
        <v>0</v>
      </c>
      <c r="KDG9" s="356">
        <f t="shared" ref="KDG9" si="3783">-KDG8*$C9</f>
        <v>0</v>
      </c>
      <c r="KDI9" s="356">
        <f t="shared" ref="KDI9" si="3784">-KDI8*$C9</f>
        <v>0</v>
      </c>
      <c r="KDK9" s="356">
        <f t="shared" ref="KDK9" si="3785">-KDK8*$C9</f>
        <v>0</v>
      </c>
      <c r="KDM9" s="356">
        <f t="shared" ref="KDM9" si="3786">-KDM8*$C9</f>
        <v>0</v>
      </c>
      <c r="KDO9" s="356">
        <f t="shared" ref="KDO9" si="3787">-KDO8*$C9</f>
        <v>0</v>
      </c>
      <c r="KDQ9" s="356">
        <f t="shared" ref="KDQ9" si="3788">-KDQ8*$C9</f>
        <v>0</v>
      </c>
      <c r="KDS9" s="356">
        <f t="shared" ref="KDS9" si="3789">-KDS8*$C9</f>
        <v>0</v>
      </c>
      <c r="KDU9" s="356">
        <f t="shared" ref="KDU9" si="3790">-KDU8*$C9</f>
        <v>0</v>
      </c>
      <c r="KDW9" s="356">
        <f t="shared" ref="KDW9" si="3791">-KDW8*$C9</f>
        <v>0</v>
      </c>
      <c r="KDY9" s="356">
        <f t="shared" ref="KDY9" si="3792">-KDY8*$C9</f>
        <v>0</v>
      </c>
      <c r="KEA9" s="356">
        <f t="shared" ref="KEA9" si="3793">-KEA8*$C9</f>
        <v>0</v>
      </c>
      <c r="KEC9" s="356">
        <f t="shared" ref="KEC9" si="3794">-KEC8*$C9</f>
        <v>0</v>
      </c>
      <c r="KEE9" s="356">
        <f t="shared" ref="KEE9" si="3795">-KEE8*$C9</f>
        <v>0</v>
      </c>
      <c r="KEG9" s="356">
        <f t="shared" ref="KEG9" si="3796">-KEG8*$C9</f>
        <v>0</v>
      </c>
      <c r="KEI9" s="356">
        <f t="shared" ref="KEI9" si="3797">-KEI8*$C9</f>
        <v>0</v>
      </c>
      <c r="KEK9" s="356">
        <f t="shared" ref="KEK9" si="3798">-KEK8*$C9</f>
        <v>0</v>
      </c>
      <c r="KEM9" s="356">
        <f t="shared" ref="KEM9" si="3799">-KEM8*$C9</f>
        <v>0</v>
      </c>
      <c r="KEO9" s="356">
        <f t="shared" ref="KEO9" si="3800">-KEO8*$C9</f>
        <v>0</v>
      </c>
      <c r="KEQ9" s="356">
        <f t="shared" ref="KEQ9" si="3801">-KEQ8*$C9</f>
        <v>0</v>
      </c>
      <c r="KES9" s="356">
        <f t="shared" ref="KES9" si="3802">-KES8*$C9</f>
        <v>0</v>
      </c>
      <c r="KEU9" s="356">
        <f t="shared" ref="KEU9" si="3803">-KEU8*$C9</f>
        <v>0</v>
      </c>
      <c r="KEW9" s="356">
        <f t="shared" ref="KEW9" si="3804">-KEW8*$C9</f>
        <v>0</v>
      </c>
      <c r="KEY9" s="356">
        <f t="shared" ref="KEY9" si="3805">-KEY8*$C9</f>
        <v>0</v>
      </c>
      <c r="KFA9" s="356">
        <f t="shared" ref="KFA9" si="3806">-KFA8*$C9</f>
        <v>0</v>
      </c>
      <c r="KFC9" s="356">
        <f t="shared" ref="KFC9" si="3807">-KFC8*$C9</f>
        <v>0</v>
      </c>
      <c r="KFE9" s="356">
        <f t="shared" ref="KFE9" si="3808">-KFE8*$C9</f>
        <v>0</v>
      </c>
      <c r="KFG9" s="356">
        <f t="shared" ref="KFG9" si="3809">-KFG8*$C9</f>
        <v>0</v>
      </c>
      <c r="KFI9" s="356">
        <f t="shared" ref="KFI9" si="3810">-KFI8*$C9</f>
        <v>0</v>
      </c>
      <c r="KFK9" s="356">
        <f t="shared" ref="KFK9" si="3811">-KFK8*$C9</f>
        <v>0</v>
      </c>
      <c r="KFM9" s="356">
        <f t="shared" ref="KFM9" si="3812">-KFM8*$C9</f>
        <v>0</v>
      </c>
      <c r="KFO9" s="356">
        <f t="shared" ref="KFO9" si="3813">-KFO8*$C9</f>
        <v>0</v>
      </c>
      <c r="KFQ9" s="356">
        <f t="shared" ref="KFQ9" si="3814">-KFQ8*$C9</f>
        <v>0</v>
      </c>
      <c r="KFS9" s="356">
        <f t="shared" ref="KFS9" si="3815">-KFS8*$C9</f>
        <v>0</v>
      </c>
      <c r="KFU9" s="356">
        <f t="shared" ref="KFU9" si="3816">-KFU8*$C9</f>
        <v>0</v>
      </c>
      <c r="KFW9" s="356">
        <f t="shared" ref="KFW9" si="3817">-KFW8*$C9</f>
        <v>0</v>
      </c>
      <c r="KFY9" s="356">
        <f t="shared" ref="KFY9" si="3818">-KFY8*$C9</f>
        <v>0</v>
      </c>
      <c r="KGA9" s="356">
        <f t="shared" ref="KGA9" si="3819">-KGA8*$C9</f>
        <v>0</v>
      </c>
      <c r="KGC9" s="356">
        <f t="shared" ref="KGC9" si="3820">-KGC8*$C9</f>
        <v>0</v>
      </c>
      <c r="KGE9" s="356">
        <f t="shared" ref="KGE9" si="3821">-KGE8*$C9</f>
        <v>0</v>
      </c>
      <c r="KGG9" s="356">
        <f t="shared" ref="KGG9" si="3822">-KGG8*$C9</f>
        <v>0</v>
      </c>
      <c r="KGI9" s="356">
        <f t="shared" ref="KGI9" si="3823">-KGI8*$C9</f>
        <v>0</v>
      </c>
      <c r="KGK9" s="356">
        <f t="shared" ref="KGK9" si="3824">-KGK8*$C9</f>
        <v>0</v>
      </c>
      <c r="KGM9" s="356">
        <f t="shared" ref="KGM9" si="3825">-KGM8*$C9</f>
        <v>0</v>
      </c>
      <c r="KGO9" s="356">
        <f t="shared" ref="KGO9" si="3826">-KGO8*$C9</f>
        <v>0</v>
      </c>
      <c r="KGQ9" s="356">
        <f t="shared" ref="KGQ9" si="3827">-KGQ8*$C9</f>
        <v>0</v>
      </c>
      <c r="KGS9" s="356">
        <f t="shared" ref="KGS9" si="3828">-KGS8*$C9</f>
        <v>0</v>
      </c>
      <c r="KGU9" s="356">
        <f t="shared" ref="KGU9" si="3829">-KGU8*$C9</f>
        <v>0</v>
      </c>
      <c r="KGW9" s="356">
        <f t="shared" ref="KGW9" si="3830">-KGW8*$C9</f>
        <v>0</v>
      </c>
      <c r="KGY9" s="356">
        <f t="shared" ref="KGY9" si="3831">-KGY8*$C9</f>
        <v>0</v>
      </c>
      <c r="KHA9" s="356">
        <f t="shared" ref="KHA9" si="3832">-KHA8*$C9</f>
        <v>0</v>
      </c>
      <c r="KHC9" s="356">
        <f t="shared" ref="KHC9" si="3833">-KHC8*$C9</f>
        <v>0</v>
      </c>
      <c r="KHE9" s="356">
        <f t="shared" ref="KHE9" si="3834">-KHE8*$C9</f>
        <v>0</v>
      </c>
      <c r="KHG9" s="356">
        <f t="shared" ref="KHG9" si="3835">-KHG8*$C9</f>
        <v>0</v>
      </c>
      <c r="KHI9" s="356">
        <f t="shared" ref="KHI9" si="3836">-KHI8*$C9</f>
        <v>0</v>
      </c>
      <c r="KHK9" s="356">
        <f t="shared" ref="KHK9" si="3837">-KHK8*$C9</f>
        <v>0</v>
      </c>
      <c r="KHM9" s="356">
        <f t="shared" ref="KHM9" si="3838">-KHM8*$C9</f>
        <v>0</v>
      </c>
      <c r="KHO9" s="356">
        <f t="shared" ref="KHO9" si="3839">-KHO8*$C9</f>
        <v>0</v>
      </c>
      <c r="KHQ9" s="356">
        <f t="shared" ref="KHQ9" si="3840">-KHQ8*$C9</f>
        <v>0</v>
      </c>
      <c r="KHS9" s="356">
        <f t="shared" ref="KHS9" si="3841">-KHS8*$C9</f>
        <v>0</v>
      </c>
      <c r="KHU9" s="356">
        <f t="shared" ref="KHU9" si="3842">-KHU8*$C9</f>
        <v>0</v>
      </c>
      <c r="KHW9" s="356">
        <f t="shared" ref="KHW9" si="3843">-KHW8*$C9</f>
        <v>0</v>
      </c>
      <c r="KHY9" s="356">
        <f t="shared" ref="KHY9" si="3844">-KHY8*$C9</f>
        <v>0</v>
      </c>
      <c r="KIA9" s="356">
        <f t="shared" ref="KIA9" si="3845">-KIA8*$C9</f>
        <v>0</v>
      </c>
      <c r="KIC9" s="356">
        <f t="shared" ref="KIC9" si="3846">-KIC8*$C9</f>
        <v>0</v>
      </c>
      <c r="KIE9" s="356">
        <f t="shared" ref="KIE9" si="3847">-KIE8*$C9</f>
        <v>0</v>
      </c>
      <c r="KIG9" s="356">
        <f t="shared" ref="KIG9" si="3848">-KIG8*$C9</f>
        <v>0</v>
      </c>
      <c r="KII9" s="356">
        <f t="shared" ref="KII9" si="3849">-KII8*$C9</f>
        <v>0</v>
      </c>
      <c r="KIK9" s="356">
        <f t="shared" ref="KIK9" si="3850">-KIK8*$C9</f>
        <v>0</v>
      </c>
      <c r="KIM9" s="356">
        <f t="shared" ref="KIM9" si="3851">-KIM8*$C9</f>
        <v>0</v>
      </c>
      <c r="KIO9" s="356">
        <f t="shared" ref="KIO9" si="3852">-KIO8*$C9</f>
        <v>0</v>
      </c>
      <c r="KIQ9" s="356">
        <f t="shared" ref="KIQ9" si="3853">-KIQ8*$C9</f>
        <v>0</v>
      </c>
      <c r="KIS9" s="356">
        <f t="shared" ref="KIS9" si="3854">-KIS8*$C9</f>
        <v>0</v>
      </c>
      <c r="KIU9" s="356">
        <f t="shared" ref="KIU9" si="3855">-KIU8*$C9</f>
        <v>0</v>
      </c>
      <c r="KIW9" s="356">
        <f t="shared" ref="KIW9" si="3856">-KIW8*$C9</f>
        <v>0</v>
      </c>
      <c r="KIY9" s="356">
        <f t="shared" ref="KIY9" si="3857">-KIY8*$C9</f>
        <v>0</v>
      </c>
      <c r="KJA9" s="356">
        <f t="shared" ref="KJA9" si="3858">-KJA8*$C9</f>
        <v>0</v>
      </c>
      <c r="KJC9" s="356">
        <f t="shared" ref="KJC9" si="3859">-KJC8*$C9</f>
        <v>0</v>
      </c>
      <c r="KJE9" s="356">
        <f t="shared" ref="KJE9" si="3860">-KJE8*$C9</f>
        <v>0</v>
      </c>
      <c r="KJG9" s="356">
        <f t="shared" ref="KJG9" si="3861">-KJG8*$C9</f>
        <v>0</v>
      </c>
      <c r="KJI9" s="356">
        <f t="shared" ref="KJI9" si="3862">-KJI8*$C9</f>
        <v>0</v>
      </c>
      <c r="KJK9" s="356">
        <f t="shared" ref="KJK9" si="3863">-KJK8*$C9</f>
        <v>0</v>
      </c>
      <c r="KJM9" s="356">
        <f t="shared" ref="KJM9" si="3864">-KJM8*$C9</f>
        <v>0</v>
      </c>
      <c r="KJO9" s="356">
        <f t="shared" ref="KJO9" si="3865">-KJO8*$C9</f>
        <v>0</v>
      </c>
      <c r="KJQ9" s="356">
        <f t="shared" ref="KJQ9" si="3866">-KJQ8*$C9</f>
        <v>0</v>
      </c>
      <c r="KJS9" s="356">
        <f t="shared" ref="KJS9" si="3867">-KJS8*$C9</f>
        <v>0</v>
      </c>
      <c r="KJU9" s="356">
        <f t="shared" ref="KJU9" si="3868">-KJU8*$C9</f>
        <v>0</v>
      </c>
      <c r="KJW9" s="356">
        <f t="shared" ref="KJW9" si="3869">-KJW8*$C9</f>
        <v>0</v>
      </c>
      <c r="KJY9" s="356">
        <f t="shared" ref="KJY9" si="3870">-KJY8*$C9</f>
        <v>0</v>
      </c>
      <c r="KKA9" s="356">
        <f t="shared" ref="KKA9" si="3871">-KKA8*$C9</f>
        <v>0</v>
      </c>
      <c r="KKC9" s="356">
        <f t="shared" ref="KKC9" si="3872">-KKC8*$C9</f>
        <v>0</v>
      </c>
      <c r="KKE9" s="356">
        <f t="shared" ref="KKE9" si="3873">-KKE8*$C9</f>
        <v>0</v>
      </c>
      <c r="KKG9" s="356">
        <f t="shared" ref="KKG9" si="3874">-KKG8*$C9</f>
        <v>0</v>
      </c>
      <c r="KKI9" s="356">
        <f t="shared" ref="KKI9" si="3875">-KKI8*$C9</f>
        <v>0</v>
      </c>
      <c r="KKK9" s="356">
        <f t="shared" ref="KKK9" si="3876">-KKK8*$C9</f>
        <v>0</v>
      </c>
      <c r="KKM9" s="356">
        <f t="shared" ref="KKM9" si="3877">-KKM8*$C9</f>
        <v>0</v>
      </c>
      <c r="KKO9" s="356">
        <f t="shared" ref="KKO9" si="3878">-KKO8*$C9</f>
        <v>0</v>
      </c>
      <c r="KKQ9" s="356">
        <f t="shared" ref="KKQ9" si="3879">-KKQ8*$C9</f>
        <v>0</v>
      </c>
      <c r="KKS9" s="356">
        <f t="shared" ref="KKS9" si="3880">-KKS8*$C9</f>
        <v>0</v>
      </c>
      <c r="KKU9" s="356">
        <f t="shared" ref="KKU9" si="3881">-KKU8*$C9</f>
        <v>0</v>
      </c>
      <c r="KKW9" s="356">
        <f t="shared" ref="KKW9" si="3882">-KKW8*$C9</f>
        <v>0</v>
      </c>
      <c r="KKY9" s="356">
        <f t="shared" ref="KKY9" si="3883">-KKY8*$C9</f>
        <v>0</v>
      </c>
      <c r="KLA9" s="356">
        <f t="shared" ref="KLA9" si="3884">-KLA8*$C9</f>
        <v>0</v>
      </c>
      <c r="KLC9" s="356">
        <f t="shared" ref="KLC9" si="3885">-KLC8*$C9</f>
        <v>0</v>
      </c>
      <c r="KLE9" s="356">
        <f t="shared" ref="KLE9" si="3886">-KLE8*$C9</f>
        <v>0</v>
      </c>
      <c r="KLG9" s="356">
        <f t="shared" ref="KLG9" si="3887">-KLG8*$C9</f>
        <v>0</v>
      </c>
      <c r="KLI9" s="356">
        <f t="shared" ref="KLI9" si="3888">-KLI8*$C9</f>
        <v>0</v>
      </c>
      <c r="KLK9" s="356">
        <f t="shared" ref="KLK9" si="3889">-KLK8*$C9</f>
        <v>0</v>
      </c>
      <c r="KLM9" s="356">
        <f t="shared" ref="KLM9" si="3890">-KLM8*$C9</f>
        <v>0</v>
      </c>
      <c r="KLO9" s="356">
        <f t="shared" ref="KLO9" si="3891">-KLO8*$C9</f>
        <v>0</v>
      </c>
      <c r="KLQ9" s="356">
        <f t="shared" ref="KLQ9" si="3892">-KLQ8*$C9</f>
        <v>0</v>
      </c>
      <c r="KLS9" s="356">
        <f t="shared" ref="KLS9" si="3893">-KLS8*$C9</f>
        <v>0</v>
      </c>
      <c r="KLU9" s="356">
        <f t="shared" ref="KLU9" si="3894">-KLU8*$C9</f>
        <v>0</v>
      </c>
      <c r="KLW9" s="356">
        <f t="shared" ref="KLW9" si="3895">-KLW8*$C9</f>
        <v>0</v>
      </c>
      <c r="KLY9" s="356">
        <f t="shared" ref="KLY9" si="3896">-KLY8*$C9</f>
        <v>0</v>
      </c>
      <c r="KMA9" s="356">
        <f t="shared" ref="KMA9" si="3897">-KMA8*$C9</f>
        <v>0</v>
      </c>
      <c r="KMC9" s="356">
        <f t="shared" ref="KMC9" si="3898">-KMC8*$C9</f>
        <v>0</v>
      </c>
      <c r="KME9" s="356">
        <f t="shared" ref="KME9" si="3899">-KME8*$C9</f>
        <v>0</v>
      </c>
      <c r="KMG9" s="356">
        <f t="shared" ref="KMG9" si="3900">-KMG8*$C9</f>
        <v>0</v>
      </c>
      <c r="KMI9" s="356">
        <f t="shared" ref="KMI9" si="3901">-KMI8*$C9</f>
        <v>0</v>
      </c>
      <c r="KMK9" s="356">
        <f t="shared" ref="KMK9" si="3902">-KMK8*$C9</f>
        <v>0</v>
      </c>
      <c r="KMM9" s="356">
        <f t="shared" ref="KMM9" si="3903">-KMM8*$C9</f>
        <v>0</v>
      </c>
      <c r="KMO9" s="356">
        <f t="shared" ref="KMO9" si="3904">-KMO8*$C9</f>
        <v>0</v>
      </c>
      <c r="KMQ9" s="356">
        <f t="shared" ref="KMQ9" si="3905">-KMQ8*$C9</f>
        <v>0</v>
      </c>
      <c r="KMS9" s="356">
        <f t="shared" ref="KMS9" si="3906">-KMS8*$C9</f>
        <v>0</v>
      </c>
      <c r="KMU9" s="356">
        <f t="shared" ref="KMU9" si="3907">-KMU8*$C9</f>
        <v>0</v>
      </c>
      <c r="KMW9" s="356">
        <f t="shared" ref="KMW9" si="3908">-KMW8*$C9</f>
        <v>0</v>
      </c>
      <c r="KMY9" s="356">
        <f t="shared" ref="KMY9" si="3909">-KMY8*$C9</f>
        <v>0</v>
      </c>
      <c r="KNA9" s="356">
        <f t="shared" ref="KNA9" si="3910">-KNA8*$C9</f>
        <v>0</v>
      </c>
      <c r="KNC9" s="356">
        <f t="shared" ref="KNC9" si="3911">-KNC8*$C9</f>
        <v>0</v>
      </c>
      <c r="KNE9" s="356">
        <f t="shared" ref="KNE9" si="3912">-KNE8*$C9</f>
        <v>0</v>
      </c>
      <c r="KNG9" s="356">
        <f t="shared" ref="KNG9" si="3913">-KNG8*$C9</f>
        <v>0</v>
      </c>
      <c r="KNI9" s="356">
        <f t="shared" ref="KNI9" si="3914">-KNI8*$C9</f>
        <v>0</v>
      </c>
      <c r="KNK9" s="356">
        <f t="shared" ref="KNK9" si="3915">-KNK8*$C9</f>
        <v>0</v>
      </c>
      <c r="KNM9" s="356">
        <f t="shared" ref="KNM9" si="3916">-KNM8*$C9</f>
        <v>0</v>
      </c>
      <c r="KNO9" s="356">
        <f t="shared" ref="KNO9" si="3917">-KNO8*$C9</f>
        <v>0</v>
      </c>
      <c r="KNQ9" s="356">
        <f t="shared" ref="KNQ9" si="3918">-KNQ8*$C9</f>
        <v>0</v>
      </c>
      <c r="KNS9" s="356">
        <f t="shared" ref="KNS9" si="3919">-KNS8*$C9</f>
        <v>0</v>
      </c>
      <c r="KNU9" s="356">
        <f t="shared" ref="KNU9" si="3920">-KNU8*$C9</f>
        <v>0</v>
      </c>
      <c r="KNW9" s="356">
        <f t="shared" ref="KNW9" si="3921">-KNW8*$C9</f>
        <v>0</v>
      </c>
      <c r="KNY9" s="356">
        <f t="shared" ref="KNY9" si="3922">-KNY8*$C9</f>
        <v>0</v>
      </c>
      <c r="KOA9" s="356">
        <f t="shared" ref="KOA9" si="3923">-KOA8*$C9</f>
        <v>0</v>
      </c>
      <c r="KOC9" s="356">
        <f t="shared" ref="KOC9" si="3924">-KOC8*$C9</f>
        <v>0</v>
      </c>
      <c r="KOE9" s="356">
        <f t="shared" ref="KOE9" si="3925">-KOE8*$C9</f>
        <v>0</v>
      </c>
      <c r="KOG9" s="356">
        <f t="shared" ref="KOG9" si="3926">-KOG8*$C9</f>
        <v>0</v>
      </c>
      <c r="KOI9" s="356">
        <f t="shared" ref="KOI9" si="3927">-KOI8*$C9</f>
        <v>0</v>
      </c>
      <c r="KOK9" s="356">
        <f t="shared" ref="KOK9" si="3928">-KOK8*$C9</f>
        <v>0</v>
      </c>
      <c r="KOM9" s="356">
        <f t="shared" ref="KOM9" si="3929">-KOM8*$C9</f>
        <v>0</v>
      </c>
      <c r="KOO9" s="356">
        <f t="shared" ref="KOO9" si="3930">-KOO8*$C9</f>
        <v>0</v>
      </c>
      <c r="KOQ9" s="356">
        <f t="shared" ref="KOQ9" si="3931">-KOQ8*$C9</f>
        <v>0</v>
      </c>
      <c r="KOS9" s="356">
        <f t="shared" ref="KOS9" si="3932">-KOS8*$C9</f>
        <v>0</v>
      </c>
      <c r="KOU9" s="356">
        <f t="shared" ref="KOU9" si="3933">-KOU8*$C9</f>
        <v>0</v>
      </c>
      <c r="KOW9" s="356">
        <f t="shared" ref="KOW9" si="3934">-KOW8*$C9</f>
        <v>0</v>
      </c>
      <c r="KOY9" s="356">
        <f t="shared" ref="KOY9" si="3935">-KOY8*$C9</f>
        <v>0</v>
      </c>
      <c r="KPA9" s="356">
        <f t="shared" ref="KPA9" si="3936">-KPA8*$C9</f>
        <v>0</v>
      </c>
      <c r="KPC9" s="356">
        <f t="shared" ref="KPC9" si="3937">-KPC8*$C9</f>
        <v>0</v>
      </c>
      <c r="KPE9" s="356">
        <f t="shared" ref="KPE9" si="3938">-KPE8*$C9</f>
        <v>0</v>
      </c>
      <c r="KPG9" s="356">
        <f t="shared" ref="KPG9" si="3939">-KPG8*$C9</f>
        <v>0</v>
      </c>
      <c r="KPI9" s="356">
        <f t="shared" ref="KPI9" si="3940">-KPI8*$C9</f>
        <v>0</v>
      </c>
      <c r="KPK9" s="356">
        <f t="shared" ref="KPK9" si="3941">-KPK8*$C9</f>
        <v>0</v>
      </c>
      <c r="KPM9" s="356">
        <f t="shared" ref="KPM9" si="3942">-KPM8*$C9</f>
        <v>0</v>
      </c>
      <c r="KPO9" s="356">
        <f t="shared" ref="KPO9" si="3943">-KPO8*$C9</f>
        <v>0</v>
      </c>
      <c r="KPQ9" s="356">
        <f t="shared" ref="KPQ9" si="3944">-KPQ8*$C9</f>
        <v>0</v>
      </c>
      <c r="KPS9" s="356">
        <f t="shared" ref="KPS9" si="3945">-KPS8*$C9</f>
        <v>0</v>
      </c>
      <c r="KPU9" s="356">
        <f t="shared" ref="KPU9" si="3946">-KPU8*$C9</f>
        <v>0</v>
      </c>
      <c r="KPW9" s="356">
        <f t="shared" ref="KPW9" si="3947">-KPW8*$C9</f>
        <v>0</v>
      </c>
      <c r="KPY9" s="356">
        <f t="shared" ref="KPY9" si="3948">-KPY8*$C9</f>
        <v>0</v>
      </c>
      <c r="KQA9" s="356">
        <f t="shared" ref="KQA9" si="3949">-KQA8*$C9</f>
        <v>0</v>
      </c>
      <c r="KQC9" s="356">
        <f t="shared" ref="KQC9" si="3950">-KQC8*$C9</f>
        <v>0</v>
      </c>
      <c r="KQE9" s="356">
        <f t="shared" ref="KQE9" si="3951">-KQE8*$C9</f>
        <v>0</v>
      </c>
      <c r="KQG9" s="356">
        <f t="shared" ref="KQG9" si="3952">-KQG8*$C9</f>
        <v>0</v>
      </c>
      <c r="KQI9" s="356">
        <f t="shared" ref="KQI9" si="3953">-KQI8*$C9</f>
        <v>0</v>
      </c>
      <c r="KQK9" s="356">
        <f t="shared" ref="KQK9" si="3954">-KQK8*$C9</f>
        <v>0</v>
      </c>
      <c r="KQM9" s="356">
        <f t="shared" ref="KQM9" si="3955">-KQM8*$C9</f>
        <v>0</v>
      </c>
      <c r="KQO9" s="356">
        <f t="shared" ref="KQO9" si="3956">-KQO8*$C9</f>
        <v>0</v>
      </c>
      <c r="KQQ9" s="356">
        <f t="shared" ref="KQQ9" si="3957">-KQQ8*$C9</f>
        <v>0</v>
      </c>
      <c r="KQS9" s="356">
        <f t="shared" ref="KQS9" si="3958">-KQS8*$C9</f>
        <v>0</v>
      </c>
      <c r="KQU9" s="356">
        <f t="shared" ref="KQU9" si="3959">-KQU8*$C9</f>
        <v>0</v>
      </c>
      <c r="KQW9" s="356">
        <f t="shared" ref="KQW9" si="3960">-KQW8*$C9</f>
        <v>0</v>
      </c>
      <c r="KQY9" s="356">
        <f t="shared" ref="KQY9" si="3961">-KQY8*$C9</f>
        <v>0</v>
      </c>
      <c r="KRA9" s="356">
        <f t="shared" ref="KRA9" si="3962">-KRA8*$C9</f>
        <v>0</v>
      </c>
      <c r="KRC9" s="356">
        <f t="shared" ref="KRC9" si="3963">-KRC8*$C9</f>
        <v>0</v>
      </c>
      <c r="KRE9" s="356">
        <f t="shared" ref="KRE9" si="3964">-KRE8*$C9</f>
        <v>0</v>
      </c>
      <c r="KRG9" s="356">
        <f t="shared" ref="KRG9" si="3965">-KRG8*$C9</f>
        <v>0</v>
      </c>
      <c r="KRI9" s="356">
        <f t="shared" ref="KRI9" si="3966">-KRI8*$C9</f>
        <v>0</v>
      </c>
      <c r="KRK9" s="356">
        <f t="shared" ref="KRK9" si="3967">-KRK8*$C9</f>
        <v>0</v>
      </c>
      <c r="KRM9" s="356">
        <f t="shared" ref="KRM9" si="3968">-KRM8*$C9</f>
        <v>0</v>
      </c>
      <c r="KRO9" s="356">
        <f t="shared" ref="KRO9" si="3969">-KRO8*$C9</f>
        <v>0</v>
      </c>
      <c r="KRQ9" s="356">
        <f t="shared" ref="KRQ9" si="3970">-KRQ8*$C9</f>
        <v>0</v>
      </c>
      <c r="KRS9" s="356">
        <f t="shared" ref="KRS9" si="3971">-KRS8*$C9</f>
        <v>0</v>
      </c>
      <c r="KRU9" s="356">
        <f t="shared" ref="KRU9" si="3972">-KRU8*$C9</f>
        <v>0</v>
      </c>
      <c r="KRW9" s="356">
        <f t="shared" ref="KRW9" si="3973">-KRW8*$C9</f>
        <v>0</v>
      </c>
      <c r="KRY9" s="356">
        <f t="shared" ref="KRY9" si="3974">-KRY8*$C9</f>
        <v>0</v>
      </c>
      <c r="KSA9" s="356">
        <f t="shared" ref="KSA9" si="3975">-KSA8*$C9</f>
        <v>0</v>
      </c>
      <c r="KSC9" s="356">
        <f t="shared" ref="KSC9" si="3976">-KSC8*$C9</f>
        <v>0</v>
      </c>
      <c r="KSE9" s="356">
        <f t="shared" ref="KSE9" si="3977">-KSE8*$C9</f>
        <v>0</v>
      </c>
      <c r="KSG9" s="356">
        <f t="shared" ref="KSG9" si="3978">-KSG8*$C9</f>
        <v>0</v>
      </c>
      <c r="KSI9" s="356">
        <f t="shared" ref="KSI9" si="3979">-KSI8*$C9</f>
        <v>0</v>
      </c>
      <c r="KSK9" s="356">
        <f t="shared" ref="KSK9" si="3980">-KSK8*$C9</f>
        <v>0</v>
      </c>
      <c r="KSM9" s="356">
        <f t="shared" ref="KSM9" si="3981">-KSM8*$C9</f>
        <v>0</v>
      </c>
      <c r="KSO9" s="356">
        <f t="shared" ref="KSO9" si="3982">-KSO8*$C9</f>
        <v>0</v>
      </c>
      <c r="KSQ9" s="356">
        <f t="shared" ref="KSQ9" si="3983">-KSQ8*$C9</f>
        <v>0</v>
      </c>
      <c r="KSS9" s="356">
        <f t="shared" ref="KSS9" si="3984">-KSS8*$C9</f>
        <v>0</v>
      </c>
      <c r="KSU9" s="356">
        <f t="shared" ref="KSU9" si="3985">-KSU8*$C9</f>
        <v>0</v>
      </c>
      <c r="KSW9" s="356">
        <f t="shared" ref="KSW9" si="3986">-KSW8*$C9</f>
        <v>0</v>
      </c>
      <c r="KSY9" s="356">
        <f t="shared" ref="KSY9" si="3987">-KSY8*$C9</f>
        <v>0</v>
      </c>
      <c r="KTA9" s="356">
        <f t="shared" ref="KTA9" si="3988">-KTA8*$C9</f>
        <v>0</v>
      </c>
      <c r="KTC9" s="356">
        <f t="shared" ref="KTC9" si="3989">-KTC8*$C9</f>
        <v>0</v>
      </c>
      <c r="KTE9" s="356">
        <f t="shared" ref="KTE9" si="3990">-KTE8*$C9</f>
        <v>0</v>
      </c>
      <c r="KTG9" s="356">
        <f t="shared" ref="KTG9" si="3991">-KTG8*$C9</f>
        <v>0</v>
      </c>
      <c r="KTI9" s="356">
        <f t="shared" ref="KTI9" si="3992">-KTI8*$C9</f>
        <v>0</v>
      </c>
      <c r="KTK9" s="356">
        <f t="shared" ref="KTK9" si="3993">-KTK8*$C9</f>
        <v>0</v>
      </c>
      <c r="KTM9" s="356">
        <f t="shared" ref="KTM9" si="3994">-KTM8*$C9</f>
        <v>0</v>
      </c>
      <c r="KTO9" s="356">
        <f t="shared" ref="KTO9" si="3995">-KTO8*$C9</f>
        <v>0</v>
      </c>
      <c r="KTQ9" s="356">
        <f t="shared" ref="KTQ9" si="3996">-KTQ8*$C9</f>
        <v>0</v>
      </c>
      <c r="KTS9" s="356">
        <f t="shared" ref="KTS9" si="3997">-KTS8*$C9</f>
        <v>0</v>
      </c>
      <c r="KTU9" s="356">
        <f t="shared" ref="KTU9" si="3998">-KTU8*$C9</f>
        <v>0</v>
      </c>
      <c r="KTW9" s="356">
        <f t="shared" ref="KTW9" si="3999">-KTW8*$C9</f>
        <v>0</v>
      </c>
      <c r="KTY9" s="356">
        <f t="shared" ref="KTY9" si="4000">-KTY8*$C9</f>
        <v>0</v>
      </c>
      <c r="KUA9" s="356">
        <f t="shared" ref="KUA9" si="4001">-KUA8*$C9</f>
        <v>0</v>
      </c>
      <c r="KUC9" s="356">
        <f t="shared" ref="KUC9" si="4002">-KUC8*$C9</f>
        <v>0</v>
      </c>
      <c r="KUE9" s="356">
        <f t="shared" ref="KUE9" si="4003">-KUE8*$C9</f>
        <v>0</v>
      </c>
      <c r="KUG9" s="356">
        <f t="shared" ref="KUG9" si="4004">-KUG8*$C9</f>
        <v>0</v>
      </c>
      <c r="KUI9" s="356">
        <f t="shared" ref="KUI9" si="4005">-KUI8*$C9</f>
        <v>0</v>
      </c>
      <c r="KUK9" s="356">
        <f t="shared" ref="KUK9" si="4006">-KUK8*$C9</f>
        <v>0</v>
      </c>
      <c r="KUM9" s="356">
        <f t="shared" ref="KUM9" si="4007">-KUM8*$C9</f>
        <v>0</v>
      </c>
      <c r="KUO9" s="356">
        <f t="shared" ref="KUO9" si="4008">-KUO8*$C9</f>
        <v>0</v>
      </c>
      <c r="KUQ9" s="356">
        <f t="shared" ref="KUQ9" si="4009">-KUQ8*$C9</f>
        <v>0</v>
      </c>
      <c r="KUS9" s="356">
        <f t="shared" ref="KUS9" si="4010">-KUS8*$C9</f>
        <v>0</v>
      </c>
      <c r="KUU9" s="356">
        <f t="shared" ref="KUU9" si="4011">-KUU8*$C9</f>
        <v>0</v>
      </c>
      <c r="KUW9" s="356">
        <f t="shared" ref="KUW9" si="4012">-KUW8*$C9</f>
        <v>0</v>
      </c>
      <c r="KUY9" s="356">
        <f t="shared" ref="KUY9" si="4013">-KUY8*$C9</f>
        <v>0</v>
      </c>
      <c r="KVA9" s="356">
        <f t="shared" ref="KVA9" si="4014">-KVA8*$C9</f>
        <v>0</v>
      </c>
      <c r="KVC9" s="356">
        <f t="shared" ref="KVC9" si="4015">-KVC8*$C9</f>
        <v>0</v>
      </c>
      <c r="KVE9" s="356">
        <f t="shared" ref="KVE9" si="4016">-KVE8*$C9</f>
        <v>0</v>
      </c>
      <c r="KVG9" s="356">
        <f t="shared" ref="KVG9" si="4017">-KVG8*$C9</f>
        <v>0</v>
      </c>
      <c r="KVI9" s="356">
        <f t="shared" ref="KVI9" si="4018">-KVI8*$C9</f>
        <v>0</v>
      </c>
      <c r="KVK9" s="356">
        <f t="shared" ref="KVK9" si="4019">-KVK8*$C9</f>
        <v>0</v>
      </c>
      <c r="KVM9" s="356">
        <f t="shared" ref="KVM9" si="4020">-KVM8*$C9</f>
        <v>0</v>
      </c>
      <c r="KVO9" s="356">
        <f t="shared" ref="KVO9" si="4021">-KVO8*$C9</f>
        <v>0</v>
      </c>
      <c r="KVQ9" s="356">
        <f t="shared" ref="KVQ9" si="4022">-KVQ8*$C9</f>
        <v>0</v>
      </c>
      <c r="KVS9" s="356">
        <f t="shared" ref="KVS9" si="4023">-KVS8*$C9</f>
        <v>0</v>
      </c>
      <c r="KVU9" s="356">
        <f t="shared" ref="KVU9" si="4024">-KVU8*$C9</f>
        <v>0</v>
      </c>
      <c r="KVW9" s="356">
        <f t="shared" ref="KVW9" si="4025">-KVW8*$C9</f>
        <v>0</v>
      </c>
      <c r="KVY9" s="356">
        <f t="shared" ref="KVY9" si="4026">-KVY8*$C9</f>
        <v>0</v>
      </c>
      <c r="KWA9" s="356">
        <f t="shared" ref="KWA9" si="4027">-KWA8*$C9</f>
        <v>0</v>
      </c>
      <c r="KWC9" s="356">
        <f t="shared" ref="KWC9" si="4028">-KWC8*$C9</f>
        <v>0</v>
      </c>
      <c r="KWE9" s="356">
        <f t="shared" ref="KWE9" si="4029">-KWE8*$C9</f>
        <v>0</v>
      </c>
      <c r="KWG9" s="356">
        <f t="shared" ref="KWG9" si="4030">-KWG8*$C9</f>
        <v>0</v>
      </c>
      <c r="KWI9" s="356">
        <f t="shared" ref="KWI9" si="4031">-KWI8*$C9</f>
        <v>0</v>
      </c>
      <c r="KWK9" s="356">
        <f t="shared" ref="KWK9" si="4032">-KWK8*$C9</f>
        <v>0</v>
      </c>
      <c r="KWM9" s="356">
        <f t="shared" ref="KWM9" si="4033">-KWM8*$C9</f>
        <v>0</v>
      </c>
      <c r="KWO9" s="356">
        <f t="shared" ref="KWO9" si="4034">-KWO8*$C9</f>
        <v>0</v>
      </c>
      <c r="KWQ9" s="356">
        <f t="shared" ref="KWQ9" si="4035">-KWQ8*$C9</f>
        <v>0</v>
      </c>
      <c r="KWS9" s="356">
        <f t="shared" ref="KWS9" si="4036">-KWS8*$C9</f>
        <v>0</v>
      </c>
      <c r="KWU9" s="356">
        <f t="shared" ref="KWU9" si="4037">-KWU8*$C9</f>
        <v>0</v>
      </c>
      <c r="KWW9" s="356">
        <f t="shared" ref="KWW9" si="4038">-KWW8*$C9</f>
        <v>0</v>
      </c>
      <c r="KWY9" s="356">
        <f t="shared" ref="KWY9" si="4039">-KWY8*$C9</f>
        <v>0</v>
      </c>
      <c r="KXA9" s="356">
        <f t="shared" ref="KXA9" si="4040">-KXA8*$C9</f>
        <v>0</v>
      </c>
      <c r="KXC9" s="356">
        <f t="shared" ref="KXC9" si="4041">-KXC8*$C9</f>
        <v>0</v>
      </c>
      <c r="KXE9" s="356">
        <f t="shared" ref="KXE9" si="4042">-KXE8*$C9</f>
        <v>0</v>
      </c>
      <c r="KXG9" s="356">
        <f t="shared" ref="KXG9" si="4043">-KXG8*$C9</f>
        <v>0</v>
      </c>
      <c r="KXI9" s="356">
        <f t="shared" ref="KXI9" si="4044">-KXI8*$C9</f>
        <v>0</v>
      </c>
      <c r="KXK9" s="356">
        <f t="shared" ref="KXK9" si="4045">-KXK8*$C9</f>
        <v>0</v>
      </c>
      <c r="KXM9" s="356">
        <f t="shared" ref="KXM9" si="4046">-KXM8*$C9</f>
        <v>0</v>
      </c>
      <c r="KXO9" s="356">
        <f t="shared" ref="KXO9" si="4047">-KXO8*$C9</f>
        <v>0</v>
      </c>
      <c r="KXQ9" s="356">
        <f t="shared" ref="KXQ9" si="4048">-KXQ8*$C9</f>
        <v>0</v>
      </c>
      <c r="KXS9" s="356">
        <f t="shared" ref="KXS9" si="4049">-KXS8*$C9</f>
        <v>0</v>
      </c>
      <c r="KXU9" s="356">
        <f t="shared" ref="KXU9" si="4050">-KXU8*$C9</f>
        <v>0</v>
      </c>
      <c r="KXW9" s="356">
        <f t="shared" ref="KXW9" si="4051">-KXW8*$C9</f>
        <v>0</v>
      </c>
      <c r="KXY9" s="356">
        <f t="shared" ref="KXY9" si="4052">-KXY8*$C9</f>
        <v>0</v>
      </c>
      <c r="KYA9" s="356">
        <f t="shared" ref="KYA9" si="4053">-KYA8*$C9</f>
        <v>0</v>
      </c>
      <c r="KYC9" s="356">
        <f t="shared" ref="KYC9" si="4054">-KYC8*$C9</f>
        <v>0</v>
      </c>
      <c r="KYE9" s="356">
        <f t="shared" ref="KYE9" si="4055">-KYE8*$C9</f>
        <v>0</v>
      </c>
      <c r="KYG9" s="356">
        <f t="shared" ref="KYG9" si="4056">-KYG8*$C9</f>
        <v>0</v>
      </c>
      <c r="KYI9" s="356">
        <f t="shared" ref="KYI9" si="4057">-KYI8*$C9</f>
        <v>0</v>
      </c>
      <c r="KYK9" s="356">
        <f t="shared" ref="KYK9" si="4058">-KYK8*$C9</f>
        <v>0</v>
      </c>
      <c r="KYM9" s="356">
        <f t="shared" ref="KYM9" si="4059">-KYM8*$C9</f>
        <v>0</v>
      </c>
      <c r="KYO9" s="356">
        <f t="shared" ref="KYO9" si="4060">-KYO8*$C9</f>
        <v>0</v>
      </c>
      <c r="KYQ9" s="356">
        <f t="shared" ref="KYQ9" si="4061">-KYQ8*$C9</f>
        <v>0</v>
      </c>
      <c r="KYS9" s="356">
        <f t="shared" ref="KYS9" si="4062">-KYS8*$C9</f>
        <v>0</v>
      </c>
      <c r="KYU9" s="356">
        <f t="shared" ref="KYU9" si="4063">-KYU8*$C9</f>
        <v>0</v>
      </c>
      <c r="KYW9" s="356">
        <f t="shared" ref="KYW9" si="4064">-KYW8*$C9</f>
        <v>0</v>
      </c>
      <c r="KYY9" s="356">
        <f t="shared" ref="KYY9" si="4065">-KYY8*$C9</f>
        <v>0</v>
      </c>
      <c r="KZA9" s="356">
        <f t="shared" ref="KZA9" si="4066">-KZA8*$C9</f>
        <v>0</v>
      </c>
      <c r="KZC9" s="356">
        <f t="shared" ref="KZC9" si="4067">-KZC8*$C9</f>
        <v>0</v>
      </c>
      <c r="KZE9" s="356">
        <f t="shared" ref="KZE9" si="4068">-KZE8*$C9</f>
        <v>0</v>
      </c>
      <c r="KZG9" s="356">
        <f t="shared" ref="KZG9" si="4069">-KZG8*$C9</f>
        <v>0</v>
      </c>
      <c r="KZI9" s="356">
        <f t="shared" ref="KZI9" si="4070">-KZI8*$C9</f>
        <v>0</v>
      </c>
      <c r="KZK9" s="356">
        <f t="shared" ref="KZK9" si="4071">-KZK8*$C9</f>
        <v>0</v>
      </c>
      <c r="KZM9" s="356">
        <f t="shared" ref="KZM9" si="4072">-KZM8*$C9</f>
        <v>0</v>
      </c>
      <c r="KZO9" s="356">
        <f t="shared" ref="KZO9" si="4073">-KZO8*$C9</f>
        <v>0</v>
      </c>
      <c r="KZQ9" s="356">
        <f t="shared" ref="KZQ9" si="4074">-KZQ8*$C9</f>
        <v>0</v>
      </c>
      <c r="KZS9" s="356">
        <f t="shared" ref="KZS9" si="4075">-KZS8*$C9</f>
        <v>0</v>
      </c>
      <c r="KZU9" s="356">
        <f t="shared" ref="KZU9" si="4076">-KZU8*$C9</f>
        <v>0</v>
      </c>
      <c r="KZW9" s="356">
        <f t="shared" ref="KZW9" si="4077">-KZW8*$C9</f>
        <v>0</v>
      </c>
      <c r="KZY9" s="356">
        <f t="shared" ref="KZY9" si="4078">-KZY8*$C9</f>
        <v>0</v>
      </c>
      <c r="LAA9" s="356">
        <f t="shared" ref="LAA9" si="4079">-LAA8*$C9</f>
        <v>0</v>
      </c>
      <c r="LAC9" s="356">
        <f t="shared" ref="LAC9" si="4080">-LAC8*$C9</f>
        <v>0</v>
      </c>
      <c r="LAE9" s="356">
        <f t="shared" ref="LAE9" si="4081">-LAE8*$C9</f>
        <v>0</v>
      </c>
      <c r="LAG9" s="356">
        <f t="shared" ref="LAG9" si="4082">-LAG8*$C9</f>
        <v>0</v>
      </c>
      <c r="LAI9" s="356">
        <f t="shared" ref="LAI9" si="4083">-LAI8*$C9</f>
        <v>0</v>
      </c>
      <c r="LAK9" s="356">
        <f t="shared" ref="LAK9" si="4084">-LAK8*$C9</f>
        <v>0</v>
      </c>
      <c r="LAM9" s="356">
        <f t="shared" ref="LAM9" si="4085">-LAM8*$C9</f>
        <v>0</v>
      </c>
      <c r="LAO9" s="356">
        <f t="shared" ref="LAO9" si="4086">-LAO8*$C9</f>
        <v>0</v>
      </c>
      <c r="LAQ9" s="356">
        <f t="shared" ref="LAQ9" si="4087">-LAQ8*$C9</f>
        <v>0</v>
      </c>
      <c r="LAS9" s="356">
        <f t="shared" ref="LAS9" si="4088">-LAS8*$C9</f>
        <v>0</v>
      </c>
      <c r="LAU9" s="356">
        <f t="shared" ref="LAU9" si="4089">-LAU8*$C9</f>
        <v>0</v>
      </c>
      <c r="LAW9" s="356">
        <f t="shared" ref="LAW9" si="4090">-LAW8*$C9</f>
        <v>0</v>
      </c>
      <c r="LAY9" s="356">
        <f t="shared" ref="LAY9" si="4091">-LAY8*$C9</f>
        <v>0</v>
      </c>
      <c r="LBA9" s="356">
        <f t="shared" ref="LBA9" si="4092">-LBA8*$C9</f>
        <v>0</v>
      </c>
      <c r="LBC9" s="356">
        <f t="shared" ref="LBC9" si="4093">-LBC8*$C9</f>
        <v>0</v>
      </c>
      <c r="LBE9" s="356">
        <f t="shared" ref="LBE9" si="4094">-LBE8*$C9</f>
        <v>0</v>
      </c>
      <c r="LBG9" s="356">
        <f t="shared" ref="LBG9" si="4095">-LBG8*$C9</f>
        <v>0</v>
      </c>
      <c r="LBI9" s="356">
        <f t="shared" ref="LBI9" si="4096">-LBI8*$C9</f>
        <v>0</v>
      </c>
      <c r="LBK9" s="356">
        <f t="shared" ref="LBK9" si="4097">-LBK8*$C9</f>
        <v>0</v>
      </c>
      <c r="LBM9" s="356">
        <f t="shared" ref="LBM9" si="4098">-LBM8*$C9</f>
        <v>0</v>
      </c>
      <c r="LBO9" s="356">
        <f t="shared" ref="LBO9" si="4099">-LBO8*$C9</f>
        <v>0</v>
      </c>
      <c r="LBQ9" s="356">
        <f t="shared" ref="LBQ9" si="4100">-LBQ8*$C9</f>
        <v>0</v>
      </c>
      <c r="LBS9" s="356">
        <f t="shared" ref="LBS9" si="4101">-LBS8*$C9</f>
        <v>0</v>
      </c>
      <c r="LBU9" s="356">
        <f t="shared" ref="LBU9" si="4102">-LBU8*$C9</f>
        <v>0</v>
      </c>
      <c r="LBW9" s="356">
        <f t="shared" ref="LBW9" si="4103">-LBW8*$C9</f>
        <v>0</v>
      </c>
      <c r="LBY9" s="356">
        <f t="shared" ref="LBY9" si="4104">-LBY8*$C9</f>
        <v>0</v>
      </c>
      <c r="LCA9" s="356">
        <f t="shared" ref="LCA9" si="4105">-LCA8*$C9</f>
        <v>0</v>
      </c>
      <c r="LCC9" s="356">
        <f t="shared" ref="LCC9" si="4106">-LCC8*$C9</f>
        <v>0</v>
      </c>
      <c r="LCE9" s="356">
        <f t="shared" ref="LCE9" si="4107">-LCE8*$C9</f>
        <v>0</v>
      </c>
      <c r="LCG9" s="356">
        <f t="shared" ref="LCG9" si="4108">-LCG8*$C9</f>
        <v>0</v>
      </c>
      <c r="LCI9" s="356">
        <f t="shared" ref="LCI9" si="4109">-LCI8*$C9</f>
        <v>0</v>
      </c>
      <c r="LCK9" s="356">
        <f t="shared" ref="LCK9" si="4110">-LCK8*$C9</f>
        <v>0</v>
      </c>
      <c r="LCM9" s="356">
        <f t="shared" ref="LCM9" si="4111">-LCM8*$C9</f>
        <v>0</v>
      </c>
      <c r="LCO9" s="356">
        <f t="shared" ref="LCO9" si="4112">-LCO8*$C9</f>
        <v>0</v>
      </c>
      <c r="LCQ9" s="356">
        <f t="shared" ref="LCQ9" si="4113">-LCQ8*$C9</f>
        <v>0</v>
      </c>
      <c r="LCS9" s="356">
        <f t="shared" ref="LCS9" si="4114">-LCS8*$C9</f>
        <v>0</v>
      </c>
      <c r="LCU9" s="356">
        <f t="shared" ref="LCU9" si="4115">-LCU8*$C9</f>
        <v>0</v>
      </c>
      <c r="LCW9" s="356">
        <f t="shared" ref="LCW9" si="4116">-LCW8*$C9</f>
        <v>0</v>
      </c>
      <c r="LCY9" s="356">
        <f t="shared" ref="LCY9" si="4117">-LCY8*$C9</f>
        <v>0</v>
      </c>
      <c r="LDA9" s="356">
        <f t="shared" ref="LDA9" si="4118">-LDA8*$C9</f>
        <v>0</v>
      </c>
      <c r="LDC9" s="356">
        <f t="shared" ref="LDC9" si="4119">-LDC8*$C9</f>
        <v>0</v>
      </c>
      <c r="LDE9" s="356">
        <f t="shared" ref="LDE9" si="4120">-LDE8*$C9</f>
        <v>0</v>
      </c>
      <c r="LDG9" s="356">
        <f t="shared" ref="LDG9" si="4121">-LDG8*$C9</f>
        <v>0</v>
      </c>
      <c r="LDI9" s="356">
        <f t="shared" ref="LDI9" si="4122">-LDI8*$C9</f>
        <v>0</v>
      </c>
      <c r="LDK9" s="356">
        <f t="shared" ref="LDK9" si="4123">-LDK8*$C9</f>
        <v>0</v>
      </c>
      <c r="LDM9" s="356">
        <f t="shared" ref="LDM9" si="4124">-LDM8*$C9</f>
        <v>0</v>
      </c>
      <c r="LDO9" s="356">
        <f t="shared" ref="LDO9" si="4125">-LDO8*$C9</f>
        <v>0</v>
      </c>
      <c r="LDQ9" s="356">
        <f t="shared" ref="LDQ9" si="4126">-LDQ8*$C9</f>
        <v>0</v>
      </c>
      <c r="LDS9" s="356">
        <f t="shared" ref="LDS9" si="4127">-LDS8*$C9</f>
        <v>0</v>
      </c>
      <c r="LDU9" s="356">
        <f t="shared" ref="LDU9" si="4128">-LDU8*$C9</f>
        <v>0</v>
      </c>
      <c r="LDW9" s="356">
        <f t="shared" ref="LDW9" si="4129">-LDW8*$C9</f>
        <v>0</v>
      </c>
      <c r="LDY9" s="356">
        <f t="shared" ref="LDY9" si="4130">-LDY8*$C9</f>
        <v>0</v>
      </c>
      <c r="LEA9" s="356">
        <f t="shared" ref="LEA9" si="4131">-LEA8*$C9</f>
        <v>0</v>
      </c>
      <c r="LEC9" s="356">
        <f t="shared" ref="LEC9" si="4132">-LEC8*$C9</f>
        <v>0</v>
      </c>
      <c r="LEE9" s="356">
        <f t="shared" ref="LEE9" si="4133">-LEE8*$C9</f>
        <v>0</v>
      </c>
      <c r="LEG9" s="356">
        <f t="shared" ref="LEG9" si="4134">-LEG8*$C9</f>
        <v>0</v>
      </c>
      <c r="LEI9" s="356">
        <f t="shared" ref="LEI9" si="4135">-LEI8*$C9</f>
        <v>0</v>
      </c>
      <c r="LEK9" s="356">
        <f t="shared" ref="LEK9" si="4136">-LEK8*$C9</f>
        <v>0</v>
      </c>
      <c r="LEM9" s="356">
        <f t="shared" ref="LEM9" si="4137">-LEM8*$C9</f>
        <v>0</v>
      </c>
      <c r="LEO9" s="356">
        <f t="shared" ref="LEO9" si="4138">-LEO8*$C9</f>
        <v>0</v>
      </c>
      <c r="LEQ9" s="356">
        <f t="shared" ref="LEQ9" si="4139">-LEQ8*$C9</f>
        <v>0</v>
      </c>
      <c r="LES9" s="356">
        <f t="shared" ref="LES9" si="4140">-LES8*$C9</f>
        <v>0</v>
      </c>
      <c r="LEU9" s="356">
        <f t="shared" ref="LEU9" si="4141">-LEU8*$C9</f>
        <v>0</v>
      </c>
      <c r="LEW9" s="356">
        <f t="shared" ref="LEW9" si="4142">-LEW8*$C9</f>
        <v>0</v>
      </c>
      <c r="LEY9" s="356">
        <f t="shared" ref="LEY9" si="4143">-LEY8*$C9</f>
        <v>0</v>
      </c>
      <c r="LFA9" s="356">
        <f t="shared" ref="LFA9" si="4144">-LFA8*$C9</f>
        <v>0</v>
      </c>
      <c r="LFC9" s="356">
        <f t="shared" ref="LFC9" si="4145">-LFC8*$C9</f>
        <v>0</v>
      </c>
      <c r="LFE9" s="356">
        <f t="shared" ref="LFE9" si="4146">-LFE8*$C9</f>
        <v>0</v>
      </c>
      <c r="LFG9" s="356">
        <f t="shared" ref="LFG9" si="4147">-LFG8*$C9</f>
        <v>0</v>
      </c>
      <c r="LFI9" s="356">
        <f t="shared" ref="LFI9" si="4148">-LFI8*$C9</f>
        <v>0</v>
      </c>
      <c r="LFK9" s="356">
        <f t="shared" ref="LFK9" si="4149">-LFK8*$C9</f>
        <v>0</v>
      </c>
      <c r="LFM9" s="356">
        <f t="shared" ref="LFM9" si="4150">-LFM8*$C9</f>
        <v>0</v>
      </c>
      <c r="LFO9" s="356">
        <f t="shared" ref="LFO9" si="4151">-LFO8*$C9</f>
        <v>0</v>
      </c>
      <c r="LFQ9" s="356">
        <f t="shared" ref="LFQ9" si="4152">-LFQ8*$C9</f>
        <v>0</v>
      </c>
      <c r="LFS9" s="356">
        <f t="shared" ref="LFS9" si="4153">-LFS8*$C9</f>
        <v>0</v>
      </c>
      <c r="LFU9" s="356">
        <f t="shared" ref="LFU9" si="4154">-LFU8*$C9</f>
        <v>0</v>
      </c>
      <c r="LFW9" s="356">
        <f t="shared" ref="LFW9" si="4155">-LFW8*$C9</f>
        <v>0</v>
      </c>
      <c r="LFY9" s="356">
        <f t="shared" ref="LFY9" si="4156">-LFY8*$C9</f>
        <v>0</v>
      </c>
      <c r="LGA9" s="356">
        <f t="shared" ref="LGA9" si="4157">-LGA8*$C9</f>
        <v>0</v>
      </c>
      <c r="LGC9" s="356">
        <f t="shared" ref="LGC9" si="4158">-LGC8*$C9</f>
        <v>0</v>
      </c>
      <c r="LGE9" s="356">
        <f t="shared" ref="LGE9" si="4159">-LGE8*$C9</f>
        <v>0</v>
      </c>
      <c r="LGG9" s="356">
        <f t="shared" ref="LGG9" si="4160">-LGG8*$C9</f>
        <v>0</v>
      </c>
      <c r="LGI9" s="356">
        <f t="shared" ref="LGI9" si="4161">-LGI8*$C9</f>
        <v>0</v>
      </c>
      <c r="LGK9" s="356">
        <f t="shared" ref="LGK9" si="4162">-LGK8*$C9</f>
        <v>0</v>
      </c>
      <c r="LGM9" s="356">
        <f t="shared" ref="LGM9" si="4163">-LGM8*$C9</f>
        <v>0</v>
      </c>
      <c r="LGO9" s="356">
        <f t="shared" ref="LGO9" si="4164">-LGO8*$C9</f>
        <v>0</v>
      </c>
      <c r="LGQ9" s="356">
        <f t="shared" ref="LGQ9" si="4165">-LGQ8*$C9</f>
        <v>0</v>
      </c>
      <c r="LGS9" s="356">
        <f t="shared" ref="LGS9" si="4166">-LGS8*$C9</f>
        <v>0</v>
      </c>
      <c r="LGU9" s="356">
        <f t="shared" ref="LGU9" si="4167">-LGU8*$C9</f>
        <v>0</v>
      </c>
      <c r="LGW9" s="356">
        <f t="shared" ref="LGW9" si="4168">-LGW8*$C9</f>
        <v>0</v>
      </c>
      <c r="LGY9" s="356">
        <f t="shared" ref="LGY9" si="4169">-LGY8*$C9</f>
        <v>0</v>
      </c>
      <c r="LHA9" s="356">
        <f t="shared" ref="LHA9" si="4170">-LHA8*$C9</f>
        <v>0</v>
      </c>
      <c r="LHC9" s="356">
        <f t="shared" ref="LHC9" si="4171">-LHC8*$C9</f>
        <v>0</v>
      </c>
      <c r="LHE9" s="356">
        <f t="shared" ref="LHE9" si="4172">-LHE8*$C9</f>
        <v>0</v>
      </c>
      <c r="LHG9" s="356">
        <f t="shared" ref="LHG9" si="4173">-LHG8*$C9</f>
        <v>0</v>
      </c>
      <c r="LHI9" s="356">
        <f t="shared" ref="LHI9" si="4174">-LHI8*$C9</f>
        <v>0</v>
      </c>
      <c r="LHK9" s="356">
        <f t="shared" ref="LHK9" si="4175">-LHK8*$C9</f>
        <v>0</v>
      </c>
      <c r="LHM9" s="356">
        <f t="shared" ref="LHM9" si="4176">-LHM8*$C9</f>
        <v>0</v>
      </c>
      <c r="LHO9" s="356">
        <f t="shared" ref="LHO9" si="4177">-LHO8*$C9</f>
        <v>0</v>
      </c>
      <c r="LHQ9" s="356">
        <f t="shared" ref="LHQ9" si="4178">-LHQ8*$C9</f>
        <v>0</v>
      </c>
      <c r="LHS9" s="356">
        <f t="shared" ref="LHS9" si="4179">-LHS8*$C9</f>
        <v>0</v>
      </c>
      <c r="LHU9" s="356">
        <f t="shared" ref="LHU9" si="4180">-LHU8*$C9</f>
        <v>0</v>
      </c>
      <c r="LHW9" s="356">
        <f t="shared" ref="LHW9" si="4181">-LHW8*$C9</f>
        <v>0</v>
      </c>
      <c r="LHY9" s="356">
        <f t="shared" ref="LHY9" si="4182">-LHY8*$C9</f>
        <v>0</v>
      </c>
      <c r="LIA9" s="356">
        <f t="shared" ref="LIA9" si="4183">-LIA8*$C9</f>
        <v>0</v>
      </c>
      <c r="LIC9" s="356">
        <f t="shared" ref="LIC9" si="4184">-LIC8*$C9</f>
        <v>0</v>
      </c>
      <c r="LIE9" s="356">
        <f t="shared" ref="LIE9" si="4185">-LIE8*$C9</f>
        <v>0</v>
      </c>
      <c r="LIG9" s="356">
        <f t="shared" ref="LIG9" si="4186">-LIG8*$C9</f>
        <v>0</v>
      </c>
      <c r="LII9" s="356">
        <f t="shared" ref="LII9" si="4187">-LII8*$C9</f>
        <v>0</v>
      </c>
      <c r="LIK9" s="356">
        <f t="shared" ref="LIK9" si="4188">-LIK8*$C9</f>
        <v>0</v>
      </c>
      <c r="LIM9" s="356">
        <f t="shared" ref="LIM9" si="4189">-LIM8*$C9</f>
        <v>0</v>
      </c>
      <c r="LIO9" s="356">
        <f t="shared" ref="LIO9" si="4190">-LIO8*$C9</f>
        <v>0</v>
      </c>
      <c r="LIQ9" s="356">
        <f t="shared" ref="LIQ9" si="4191">-LIQ8*$C9</f>
        <v>0</v>
      </c>
      <c r="LIS9" s="356">
        <f t="shared" ref="LIS9" si="4192">-LIS8*$C9</f>
        <v>0</v>
      </c>
      <c r="LIU9" s="356">
        <f t="shared" ref="LIU9" si="4193">-LIU8*$C9</f>
        <v>0</v>
      </c>
      <c r="LIW9" s="356">
        <f t="shared" ref="LIW9" si="4194">-LIW8*$C9</f>
        <v>0</v>
      </c>
      <c r="LIY9" s="356">
        <f t="shared" ref="LIY9" si="4195">-LIY8*$C9</f>
        <v>0</v>
      </c>
      <c r="LJA9" s="356">
        <f t="shared" ref="LJA9" si="4196">-LJA8*$C9</f>
        <v>0</v>
      </c>
      <c r="LJC9" s="356">
        <f t="shared" ref="LJC9" si="4197">-LJC8*$C9</f>
        <v>0</v>
      </c>
      <c r="LJE9" s="356">
        <f t="shared" ref="LJE9" si="4198">-LJE8*$C9</f>
        <v>0</v>
      </c>
      <c r="LJG9" s="356">
        <f t="shared" ref="LJG9" si="4199">-LJG8*$C9</f>
        <v>0</v>
      </c>
      <c r="LJI9" s="356">
        <f t="shared" ref="LJI9" si="4200">-LJI8*$C9</f>
        <v>0</v>
      </c>
      <c r="LJK9" s="356">
        <f t="shared" ref="LJK9" si="4201">-LJK8*$C9</f>
        <v>0</v>
      </c>
      <c r="LJM9" s="356">
        <f t="shared" ref="LJM9" si="4202">-LJM8*$C9</f>
        <v>0</v>
      </c>
      <c r="LJO9" s="356">
        <f t="shared" ref="LJO9" si="4203">-LJO8*$C9</f>
        <v>0</v>
      </c>
      <c r="LJQ9" s="356">
        <f t="shared" ref="LJQ9" si="4204">-LJQ8*$C9</f>
        <v>0</v>
      </c>
      <c r="LJS9" s="356">
        <f t="shared" ref="LJS9" si="4205">-LJS8*$C9</f>
        <v>0</v>
      </c>
      <c r="LJU9" s="356">
        <f t="shared" ref="LJU9" si="4206">-LJU8*$C9</f>
        <v>0</v>
      </c>
      <c r="LJW9" s="356">
        <f t="shared" ref="LJW9" si="4207">-LJW8*$C9</f>
        <v>0</v>
      </c>
      <c r="LJY9" s="356">
        <f t="shared" ref="LJY9" si="4208">-LJY8*$C9</f>
        <v>0</v>
      </c>
      <c r="LKA9" s="356">
        <f t="shared" ref="LKA9" si="4209">-LKA8*$C9</f>
        <v>0</v>
      </c>
      <c r="LKC9" s="356">
        <f t="shared" ref="LKC9" si="4210">-LKC8*$C9</f>
        <v>0</v>
      </c>
      <c r="LKE9" s="356">
        <f t="shared" ref="LKE9" si="4211">-LKE8*$C9</f>
        <v>0</v>
      </c>
      <c r="LKG9" s="356">
        <f t="shared" ref="LKG9" si="4212">-LKG8*$C9</f>
        <v>0</v>
      </c>
      <c r="LKI9" s="356">
        <f t="shared" ref="LKI9" si="4213">-LKI8*$C9</f>
        <v>0</v>
      </c>
      <c r="LKK9" s="356">
        <f t="shared" ref="LKK9" si="4214">-LKK8*$C9</f>
        <v>0</v>
      </c>
      <c r="LKM9" s="356">
        <f t="shared" ref="LKM9" si="4215">-LKM8*$C9</f>
        <v>0</v>
      </c>
      <c r="LKO9" s="356">
        <f t="shared" ref="LKO9" si="4216">-LKO8*$C9</f>
        <v>0</v>
      </c>
      <c r="LKQ9" s="356">
        <f t="shared" ref="LKQ9" si="4217">-LKQ8*$C9</f>
        <v>0</v>
      </c>
      <c r="LKS9" s="356">
        <f t="shared" ref="LKS9" si="4218">-LKS8*$C9</f>
        <v>0</v>
      </c>
      <c r="LKU9" s="356">
        <f t="shared" ref="LKU9" si="4219">-LKU8*$C9</f>
        <v>0</v>
      </c>
      <c r="LKW9" s="356">
        <f t="shared" ref="LKW9" si="4220">-LKW8*$C9</f>
        <v>0</v>
      </c>
      <c r="LKY9" s="356">
        <f t="shared" ref="LKY9" si="4221">-LKY8*$C9</f>
        <v>0</v>
      </c>
      <c r="LLA9" s="356">
        <f t="shared" ref="LLA9" si="4222">-LLA8*$C9</f>
        <v>0</v>
      </c>
      <c r="LLC9" s="356">
        <f t="shared" ref="LLC9" si="4223">-LLC8*$C9</f>
        <v>0</v>
      </c>
      <c r="LLE9" s="356">
        <f t="shared" ref="LLE9" si="4224">-LLE8*$C9</f>
        <v>0</v>
      </c>
      <c r="LLG9" s="356">
        <f t="shared" ref="LLG9" si="4225">-LLG8*$C9</f>
        <v>0</v>
      </c>
      <c r="LLI9" s="356">
        <f t="shared" ref="LLI9" si="4226">-LLI8*$C9</f>
        <v>0</v>
      </c>
      <c r="LLK9" s="356">
        <f t="shared" ref="LLK9" si="4227">-LLK8*$C9</f>
        <v>0</v>
      </c>
      <c r="LLM9" s="356">
        <f t="shared" ref="LLM9" si="4228">-LLM8*$C9</f>
        <v>0</v>
      </c>
      <c r="LLO9" s="356">
        <f t="shared" ref="LLO9" si="4229">-LLO8*$C9</f>
        <v>0</v>
      </c>
      <c r="LLQ9" s="356">
        <f t="shared" ref="LLQ9" si="4230">-LLQ8*$C9</f>
        <v>0</v>
      </c>
      <c r="LLS9" s="356">
        <f t="shared" ref="LLS9" si="4231">-LLS8*$C9</f>
        <v>0</v>
      </c>
      <c r="LLU9" s="356">
        <f t="shared" ref="LLU9" si="4232">-LLU8*$C9</f>
        <v>0</v>
      </c>
      <c r="LLW9" s="356">
        <f t="shared" ref="LLW9" si="4233">-LLW8*$C9</f>
        <v>0</v>
      </c>
      <c r="LLY9" s="356">
        <f t="shared" ref="LLY9" si="4234">-LLY8*$C9</f>
        <v>0</v>
      </c>
      <c r="LMA9" s="356">
        <f t="shared" ref="LMA9" si="4235">-LMA8*$C9</f>
        <v>0</v>
      </c>
      <c r="LMC9" s="356">
        <f t="shared" ref="LMC9" si="4236">-LMC8*$C9</f>
        <v>0</v>
      </c>
      <c r="LME9" s="356">
        <f t="shared" ref="LME9" si="4237">-LME8*$C9</f>
        <v>0</v>
      </c>
      <c r="LMG9" s="356">
        <f t="shared" ref="LMG9" si="4238">-LMG8*$C9</f>
        <v>0</v>
      </c>
      <c r="LMI9" s="356">
        <f t="shared" ref="LMI9" si="4239">-LMI8*$C9</f>
        <v>0</v>
      </c>
      <c r="LMK9" s="356">
        <f t="shared" ref="LMK9" si="4240">-LMK8*$C9</f>
        <v>0</v>
      </c>
      <c r="LMM9" s="356">
        <f t="shared" ref="LMM9" si="4241">-LMM8*$C9</f>
        <v>0</v>
      </c>
      <c r="LMO9" s="356">
        <f t="shared" ref="LMO9" si="4242">-LMO8*$C9</f>
        <v>0</v>
      </c>
      <c r="LMQ9" s="356">
        <f t="shared" ref="LMQ9" si="4243">-LMQ8*$C9</f>
        <v>0</v>
      </c>
      <c r="LMS9" s="356">
        <f t="shared" ref="LMS9" si="4244">-LMS8*$C9</f>
        <v>0</v>
      </c>
      <c r="LMU9" s="356">
        <f t="shared" ref="LMU9" si="4245">-LMU8*$C9</f>
        <v>0</v>
      </c>
      <c r="LMW9" s="356">
        <f t="shared" ref="LMW9" si="4246">-LMW8*$C9</f>
        <v>0</v>
      </c>
      <c r="LMY9" s="356">
        <f t="shared" ref="LMY9" si="4247">-LMY8*$C9</f>
        <v>0</v>
      </c>
      <c r="LNA9" s="356">
        <f t="shared" ref="LNA9" si="4248">-LNA8*$C9</f>
        <v>0</v>
      </c>
      <c r="LNC9" s="356">
        <f t="shared" ref="LNC9" si="4249">-LNC8*$C9</f>
        <v>0</v>
      </c>
      <c r="LNE9" s="356">
        <f t="shared" ref="LNE9" si="4250">-LNE8*$C9</f>
        <v>0</v>
      </c>
      <c r="LNG9" s="356">
        <f t="shared" ref="LNG9" si="4251">-LNG8*$C9</f>
        <v>0</v>
      </c>
      <c r="LNI9" s="356">
        <f t="shared" ref="LNI9" si="4252">-LNI8*$C9</f>
        <v>0</v>
      </c>
      <c r="LNK9" s="356">
        <f t="shared" ref="LNK9" si="4253">-LNK8*$C9</f>
        <v>0</v>
      </c>
      <c r="LNM9" s="356">
        <f t="shared" ref="LNM9" si="4254">-LNM8*$C9</f>
        <v>0</v>
      </c>
      <c r="LNO9" s="356">
        <f t="shared" ref="LNO9" si="4255">-LNO8*$C9</f>
        <v>0</v>
      </c>
      <c r="LNQ9" s="356">
        <f t="shared" ref="LNQ9" si="4256">-LNQ8*$C9</f>
        <v>0</v>
      </c>
      <c r="LNS9" s="356">
        <f t="shared" ref="LNS9" si="4257">-LNS8*$C9</f>
        <v>0</v>
      </c>
      <c r="LNU9" s="356">
        <f t="shared" ref="LNU9" si="4258">-LNU8*$C9</f>
        <v>0</v>
      </c>
      <c r="LNW9" s="356">
        <f t="shared" ref="LNW9" si="4259">-LNW8*$C9</f>
        <v>0</v>
      </c>
      <c r="LNY9" s="356">
        <f t="shared" ref="LNY9" si="4260">-LNY8*$C9</f>
        <v>0</v>
      </c>
      <c r="LOA9" s="356">
        <f t="shared" ref="LOA9" si="4261">-LOA8*$C9</f>
        <v>0</v>
      </c>
      <c r="LOC9" s="356">
        <f t="shared" ref="LOC9" si="4262">-LOC8*$C9</f>
        <v>0</v>
      </c>
      <c r="LOE9" s="356">
        <f t="shared" ref="LOE9" si="4263">-LOE8*$C9</f>
        <v>0</v>
      </c>
      <c r="LOG9" s="356">
        <f t="shared" ref="LOG9" si="4264">-LOG8*$C9</f>
        <v>0</v>
      </c>
      <c r="LOI9" s="356">
        <f t="shared" ref="LOI9" si="4265">-LOI8*$C9</f>
        <v>0</v>
      </c>
      <c r="LOK9" s="356">
        <f t="shared" ref="LOK9" si="4266">-LOK8*$C9</f>
        <v>0</v>
      </c>
      <c r="LOM9" s="356">
        <f t="shared" ref="LOM9" si="4267">-LOM8*$C9</f>
        <v>0</v>
      </c>
      <c r="LOO9" s="356">
        <f t="shared" ref="LOO9" si="4268">-LOO8*$C9</f>
        <v>0</v>
      </c>
      <c r="LOQ9" s="356">
        <f t="shared" ref="LOQ9" si="4269">-LOQ8*$C9</f>
        <v>0</v>
      </c>
      <c r="LOS9" s="356">
        <f t="shared" ref="LOS9" si="4270">-LOS8*$C9</f>
        <v>0</v>
      </c>
      <c r="LOU9" s="356">
        <f t="shared" ref="LOU9" si="4271">-LOU8*$C9</f>
        <v>0</v>
      </c>
      <c r="LOW9" s="356">
        <f t="shared" ref="LOW9" si="4272">-LOW8*$C9</f>
        <v>0</v>
      </c>
      <c r="LOY9" s="356">
        <f t="shared" ref="LOY9" si="4273">-LOY8*$C9</f>
        <v>0</v>
      </c>
      <c r="LPA9" s="356">
        <f t="shared" ref="LPA9" si="4274">-LPA8*$C9</f>
        <v>0</v>
      </c>
      <c r="LPC9" s="356">
        <f t="shared" ref="LPC9" si="4275">-LPC8*$C9</f>
        <v>0</v>
      </c>
      <c r="LPE9" s="356">
        <f t="shared" ref="LPE9" si="4276">-LPE8*$C9</f>
        <v>0</v>
      </c>
      <c r="LPG9" s="356">
        <f t="shared" ref="LPG9" si="4277">-LPG8*$C9</f>
        <v>0</v>
      </c>
      <c r="LPI9" s="356">
        <f t="shared" ref="LPI9" si="4278">-LPI8*$C9</f>
        <v>0</v>
      </c>
      <c r="LPK9" s="356">
        <f t="shared" ref="LPK9" si="4279">-LPK8*$C9</f>
        <v>0</v>
      </c>
      <c r="LPM9" s="356">
        <f t="shared" ref="LPM9" si="4280">-LPM8*$C9</f>
        <v>0</v>
      </c>
      <c r="LPO9" s="356">
        <f t="shared" ref="LPO9" si="4281">-LPO8*$C9</f>
        <v>0</v>
      </c>
      <c r="LPQ9" s="356">
        <f t="shared" ref="LPQ9" si="4282">-LPQ8*$C9</f>
        <v>0</v>
      </c>
      <c r="LPS9" s="356">
        <f t="shared" ref="LPS9" si="4283">-LPS8*$C9</f>
        <v>0</v>
      </c>
      <c r="LPU9" s="356">
        <f t="shared" ref="LPU9" si="4284">-LPU8*$C9</f>
        <v>0</v>
      </c>
      <c r="LPW9" s="356">
        <f t="shared" ref="LPW9" si="4285">-LPW8*$C9</f>
        <v>0</v>
      </c>
      <c r="LPY9" s="356">
        <f t="shared" ref="LPY9" si="4286">-LPY8*$C9</f>
        <v>0</v>
      </c>
      <c r="LQA9" s="356">
        <f t="shared" ref="LQA9" si="4287">-LQA8*$C9</f>
        <v>0</v>
      </c>
      <c r="LQC9" s="356">
        <f t="shared" ref="LQC9" si="4288">-LQC8*$C9</f>
        <v>0</v>
      </c>
      <c r="LQE9" s="356">
        <f t="shared" ref="LQE9" si="4289">-LQE8*$C9</f>
        <v>0</v>
      </c>
      <c r="LQG9" s="356">
        <f t="shared" ref="LQG9" si="4290">-LQG8*$C9</f>
        <v>0</v>
      </c>
      <c r="LQI9" s="356">
        <f t="shared" ref="LQI9" si="4291">-LQI8*$C9</f>
        <v>0</v>
      </c>
      <c r="LQK9" s="356">
        <f t="shared" ref="LQK9" si="4292">-LQK8*$C9</f>
        <v>0</v>
      </c>
      <c r="LQM9" s="356">
        <f t="shared" ref="LQM9" si="4293">-LQM8*$C9</f>
        <v>0</v>
      </c>
      <c r="LQO9" s="356">
        <f t="shared" ref="LQO9" si="4294">-LQO8*$C9</f>
        <v>0</v>
      </c>
      <c r="LQQ9" s="356">
        <f t="shared" ref="LQQ9" si="4295">-LQQ8*$C9</f>
        <v>0</v>
      </c>
      <c r="LQS9" s="356">
        <f t="shared" ref="LQS9" si="4296">-LQS8*$C9</f>
        <v>0</v>
      </c>
      <c r="LQU9" s="356">
        <f t="shared" ref="LQU9" si="4297">-LQU8*$C9</f>
        <v>0</v>
      </c>
      <c r="LQW9" s="356">
        <f t="shared" ref="LQW9" si="4298">-LQW8*$C9</f>
        <v>0</v>
      </c>
      <c r="LQY9" s="356">
        <f t="shared" ref="LQY9" si="4299">-LQY8*$C9</f>
        <v>0</v>
      </c>
      <c r="LRA9" s="356">
        <f t="shared" ref="LRA9" si="4300">-LRA8*$C9</f>
        <v>0</v>
      </c>
      <c r="LRC9" s="356">
        <f t="shared" ref="LRC9" si="4301">-LRC8*$C9</f>
        <v>0</v>
      </c>
      <c r="LRE9" s="356">
        <f t="shared" ref="LRE9" si="4302">-LRE8*$C9</f>
        <v>0</v>
      </c>
      <c r="LRG9" s="356">
        <f t="shared" ref="LRG9" si="4303">-LRG8*$C9</f>
        <v>0</v>
      </c>
      <c r="LRI9" s="356">
        <f t="shared" ref="LRI9" si="4304">-LRI8*$C9</f>
        <v>0</v>
      </c>
      <c r="LRK9" s="356">
        <f t="shared" ref="LRK9" si="4305">-LRK8*$C9</f>
        <v>0</v>
      </c>
      <c r="LRM9" s="356">
        <f t="shared" ref="LRM9" si="4306">-LRM8*$C9</f>
        <v>0</v>
      </c>
      <c r="LRO9" s="356">
        <f t="shared" ref="LRO9" si="4307">-LRO8*$C9</f>
        <v>0</v>
      </c>
      <c r="LRQ9" s="356">
        <f t="shared" ref="LRQ9" si="4308">-LRQ8*$C9</f>
        <v>0</v>
      </c>
      <c r="LRS9" s="356">
        <f t="shared" ref="LRS9" si="4309">-LRS8*$C9</f>
        <v>0</v>
      </c>
      <c r="LRU9" s="356">
        <f t="shared" ref="LRU9" si="4310">-LRU8*$C9</f>
        <v>0</v>
      </c>
      <c r="LRW9" s="356">
        <f t="shared" ref="LRW9" si="4311">-LRW8*$C9</f>
        <v>0</v>
      </c>
      <c r="LRY9" s="356">
        <f t="shared" ref="LRY9" si="4312">-LRY8*$C9</f>
        <v>0</v>
      </c>
      <c r="LSA9" s="356">
        <f t="shared" ref="LSA9" si="4313">-LSA8*$C9</f>
        <v>0</v>
      </c>
      <c r="LSC9" s="356">
        <f t="shared" ref="LSC9" si="4314">-LSC8*$C9</f>
        <v>0</v>
      </c>
      <c r="LSE9" s="356">
        <f t="shared" ref="LSE9" si="4315">-LSE8*$C9</f>
        <v>0</v>
      </c>
      <c r="LSG9" s="356">
        <f t="shared" ref="LSG9" si="4316">-LSG8*$C9</f>
        <v>0</v>
      </c>
      <c r="LSI9" s="356">
        <f t="shared" ref="LSI9" si="4317">-LSI8*$C9</f>
        <v>0</v>
      </c>
      <c r="LSK9" s="356">
        <f t="shared" ref="LSK9" si="4318">-LSK8*$C9</f>
        <v>0</v>
      </c>
      <c r="LSM9" s="356">
        <f t="shared" ref="LSM9" si="4319">-LSM8*$C9</f>
        <v>0</v>
      </c>
      <c r="LSO9" s="356">
        <f t="shared" ref="LSO9" si="4320">-LSO8*$C9</f>
        <v>0</v>
      </c>
      <c r="LSQ9" s="356">
        <f t="shared" ref="LSQ9" si="4321">-LSQ8*$C9</f>
        <v>0</v>
      </c>
      <c r="LSS9" s="356">
        <f t="shared" ref="LSS9" si="4322">-LSS8*$C9</f>
        <v>0</v>
      </c>
      <c r="LSU9" s="356">
        <f t="shared" ref="LSU9" si="4323">-LSU8*$C9</f>
        <v>0</v>
      </c>
      <c r="LSW9" s="356">
        <f t="shared" ref="LSW9" si="4324">-LSW8*$C9</f>
        <v>0</v>
      </c>
      <c r="LSY9" s="356">
        <f t="shared" ref="LSY9" si="4325">-LSY8*$C9</f>
        <v>0</v>
      </c>
      <c r="LTA9" s="356">
        <f t="shared" ref="LTA9" si="4326">-LTA8*$C9</f>
        <v>0</v>
      </c>
      <c r="LTC9" s="356">
        <f t="shared" ref="LTC9" si="4327">-LTC8*$C9</f>
        <v>0</v>
      </c>
      <c r="LTE9" s="356">
        <f t="shared" ref="LTE9" si="4328">-LTE8*$C9</f>
        <v>0</v>
      </c>
      <c r="LTG9" s="356">
        <f t="shared" ref="LTG9" si="4329">-LTG8*$C9</f>
        <v>0</v>
      </c>
      <c r="LTI9" s="356">
        <f t="shared" ref="LTI9" si="4330">-LTI8*$C9</f>
        <v>0</v>
      </c>
      <c r="LTK9" s="356">
        <f t="shared" ref="LTK9" si="4331">-LTK8*$C9</f>
        <v>0</v>
      </c>
      <c r="LTM9" s="356">
        <f t="shared" ref="LTM9" si="4332">-LTM8*$C9</f>
        <v>0</v>
      </c>
      <c r="LTO9" s="356">
        <f t="shared" ref="LTO9" si="4333">-LTO8*$C9</f>
        <v>0</v>
      </c>
      <c r="LTQ9" s="356">
        <f t="shared" ref="LTQ9" si="4334">-LTQ8*$C9</f>
        <v>0</v>
      </c>
      <c r="LTS9" s="356">
        <f t="shared" ref="LTS9" si="4335">-LTS8*$C9</f>
        <v>0</v>
      </c>
      <c r="LTU9" s="356">
        <f t="shared" ref="LTU9" si="4336">-LTU8*$C9</f>
        <v>0</v>
      </c>
      <c r="LTW9" s="356">
        <f t="shared" ref="LTW9" si="4337">-LTW8*$C9</f>
        <v>0</v>
      </c>
      <c r="LTY9" s="356">
        <f t="shared" ref="LTY9" si="4338">-LTY8*$C9</f>
        <v>0</v>
      </c>
      <c r="LUA9" s="356">
        <f t="shared" ref="LUA9" si="4339">-LUA8*$C9</f>
        <v>0</v>
      </c>
      <c r="LUC9" s="356">
        <f t="shared" ref="LUC9" si="4340">-LUC8*$C9</f>
        <v>0</v>
      </c>
      <c r="LUE9" s="356">
        <f t="shared" ref="LUE9" si="4341">-LUE8*$C9</f>
        <v>0</v>
      </c>
      <c r="LUG9" s="356">
        <f t="shared" ref="LUG9" si="4342">-LUG8*$C9</f>
        <v>0</v>
      </c>
      <c r="LUI9" s="356">
        <f t="shared" ref="LUI9" si="4343">-LUI8*$C9</f>
        <v>0</v>
      </c>
      <c r="LUK9" s="356">
        <f t="shared" ref="LUK9" si="4344">-LUK8*$C9</f>
        <v>0</v>
      </c>
      <c r="LUM9" s="356">
        <f t="shared" ref="LUM9" si="4345">-LUM8*$C9</f>
        <v>0</v>
      </c>
      <c r="LUO9" s="356">
        <f t="shared" ref="LUO9" si="4346">-LUO8*$C9</f>
        <v>0</v>
      </c>
      <c r="LUQ9" s="356">
        <f t="shared" ref="LUQ9" si="4347">-LUQ8*$C9</f>
        <v>0</v>
      </c>
      <c r="LUS9" s="356">
        <f t="shared" ref="LUS9" si="4348">-LUS8*$C9</f>
        <v>0</v>
      </c>
      <c r="LUU9" s="356">
        <f t="shared" ref="LUU9" si="4349">-LUU8*$C9</f>
        <v>0</v>
      </c>
      <c r="LUW9" s="356">
        <f t="shared" ref="LUW9" si="4350">-LUW8*$C9</f>
        <v>0</v>
      </c>
      <c r="LUY9" s="356">
        <f t="shared" ref="LUY9" si="4351">-LUY8*$C9</f>
        <v>0</v>
      </c>
      <c r="LVA9" s="356">
        <f t="shared" ref="LVA9" si="4352">-LVA8*$C9</f>
        <v>0</v>
      </c>
      <c r="LVC9" s="356">
        <f t="shared" ref="LVC9" si="4353">-LVC8*$C9</f>
        <v>0</v>
      </c>
      <c r="LVE9" s="356">
        <f t="shared" ref="LVE9" si="4354">-LVE8*$C9</f>
        <v>0</v>
      </c>
      <c r="LVG9" s="356">
        <f t="shared" ref="LVG9" si="4355">-LVG8*$C9</f>
        <v>0</v>
      </c>
      <c r="LVI9" s="356">
        <f t="shared" ref="LVI9" si="4356">-LVI8*$C9</f>
        <v>0</v>
      </c>
      <c r="LVK9" s="356">
        <f t="shared" ref="LVK9" si="4357">-LVK8*$C9</f>
        <v>0</v>
      </c>
      <c r="LVM9" s="356">
        <f t="shared" ref="LVM9" si="4358">-LVM8*$C9</f>
        <v>0</v>
      </c>
      <c r="LVO9" s="356">
        <f t="shared" ref="LVO9" si="4359">-LVO8*$C9</f>
        <v>0</v>
      </c>
      <c r="LVQ9" s="356">
        <f t="shared" ref="LVQ9" si="4360">-LVQ8*$C9</f>
        <v>0</v>
      </c>
      <c r="LVS9" s="356">
        <f t="shared" ref="LVS9" si="4361">-LVS8*$C9</f>
        <v>0</v>
      </c>
      <c r="LVU9" s="356">
        <f t="shared" ref="LVU9" si="4362">-LVU8*$C9</f>
        <v>0</v>
      </c>
      <c r="LVW9" s="356">
        <f t="shared" ref="LVW9" si="4363">-LVW8*$C9</f>
        <v>0</v>
      </c>
      <c r="LVY9" s="356">
        <f t="shared" ref="LVY9" si="4364">-LVY8*$C9</f>
        <v>0</v>
      </c>
      <c r="LWA9" s="356">
        <f t="shared" ref="LWA9" si="4365">-LWA8*$C9</f>
        <v>0</v>
      </c>
      <c r="LWC9" s="356">
        <f t="shared" ref="LWC9" si="4366">-LWC8*$C9</f>
        <v>0</v>
      </c>
      <c r="LWE9" s="356">
        <f t="shared" ref="LWE9" si="4367">-LWE8*$C9</f>
        <v>0</v>
      </c>
      <c r="LWG9" s="356">
        <f t="shared" ref="LWG9" si="4368">-LWG8*$C9</f>
        <v>0</v>
      </c>
      <c r="LWI9" s="356">
        <f t="shared" ref="LWI9" si="4369">-LWI8*$C9</f>
        <v>0</v>
      </c>
      <c r="LWK9" s="356">
        <f t="shared" ref="LWK9" si="4370">-LWK8*$C9</f>
        <v>0</v>
      </c>
      <c r="LWM9" s="356">
        <f t="shared" ref="LWM9" si="4371">-LWM8*$C9</f>
        <v>0</v>
      </c>
      <c r="LWO9" s="356">
        <f t="shared" ref="LWO9" si="4372">-LWO8*$C9</f>
        <v>0</v>
      </c>
      <c r="LWQ9" s="356">
        <f t="shared" ref="LWQ9" si="4373">-LWQ8*$C9</f>
        <v>0</v>
      </c>
      <c r="LWS9" s="356">
        <f t="shared" ref="LWS9" si="4374">-LWS8*$C9</f>
        <v>0</v>
      </c>
      <c r="LWU9" s="356">
        <f t="shared" ref="LWU9" si="4375">-LWU8*$C9</f>
        <v>0</v>
      </c>
      <c r="LWW9" s="356">
        <f t="shared" ref="LWW9" si="4376">-LWW8*$C9</f>
        <v>0</v>
      </c>
      <c r="LWY9" s="356">
        <f t="shared" ref="LWY9" si="4377">-LWY8*$C9</f>
        <v>0</v>
      </c>
      <c r="LXA9" s="356">
        <f t="shared" ref="LXA9" si="4378">-LXA8*$C9</f>
        <v>0</v>
      </c>
      <c r="LXC9" s="356">
        <f t="shared" ref="LXC9" si="4379">-LXC8*$C9</f>
        <v>0</v>
      </c>
      <c r="LXE9" s="356">
        <f t="shared" ref="LXE9" si="4380">-LXE8*$C9</f>
        <v>0</v>
      </c>
      <c r="LXG9" s="356">
        <f t="shared" ref="LXG9" si="4381">-LXG8*$C9</f>
        <v>0</v>
      </c>
      <c r="LXI9" s="356">
        <f t="shared" ref="LXI9" si="4382">-LXI8*$C9</f>
        <v>0</v>
      </c>
      <c r="LXK9" s="356">
        <f t="shared" ref="LXK9" si="4383">-LXK8*$C9</f>
        <v>0</v>
      </c>
      <c r="LXM9" s="356">
        <f t="shared" ref="LXM9" si="4384">-LXM8*$C9</f>
        <v>0</v>
      </c>
      <c r="LXO9" s="356">
        <f t="shared" ref="LXO9" si="4385">-LXO8*$C9</f>
        <v>0</v>
      </c>
      <c r="LXQ9" s="356">
        <f t="shared" ref="LXQ9" si="4386">-LXQ8*$C9</f>
        <v>0</v>
      </c>
      <c r="LXS9" s="356">
        <f t="shared" ref="LXS9" si="4387">-LXS8*$C9</f>
        <v>0</v>
      </c>
      <c r="LXU9" s="356">
        <f t="shared" ref="LXU9" si="4388">-LXU8*$C9</f>
        <v>0</v>
      </c>
      <c r="LXW9" s="356">
        <f t="shared" ref="LXW9" si="4389">-LXW8*$C9</f>
        <v>0</v>
      </c>
      <c r="LXY9" s="356">
        <f t="shared" ref="LXY9" si="4390">-LXY8*$C9</f>
        <v>0</v>
      </c>
      <c r="LYA9" s="356">
        <f t="shared" ref="LYA9" si="4391">-LYA8*$C9</f>
        <v>0</v>
      </c>
      <c r="LYC9" s="356">
        <f t="shared" ref="LYC9" si="4392">-LYC8*$C9</f>
        <v>0</v>
      </c>
      <c r="LYE9" s="356">
        <f t="shared" ref="LYE9" si="4393">-LYE8*$C9</f>
        <v>0</v>
      </c>
      <c r="LYG9" s="356">
        <f t="shared" ref="LYG9" si="4394">-LYG8*$C9</f>
        <v>0</v>
      </c>
      <c r="LYI9" s="356">
        <f t="shared" ref="LYI9" si="4395">-LYI8*$C9</f>
        <v>0</v>
      </c>
      <c r="LYK9" s="356">
        <f t="shared" ref="LYK9" si="4396">-LYK8*$C9</f>
        <v>0</v>
      </c>
      <c r="LYM9" s="356">
        <f t="shared" ref="LYM9" si="4397">-LYM8*$C9</f>
        <v>0</v>
      </c>
      <c r="LYO9" s="356">
        <f t="shared" ref="LYO9" si="4398">-LYO8*$C9</f>
        <v>0</v>
      </c>
      <c r="LYQ9" s="356">
        <f t="shared" ref="LYQ9" si="4399">-LYQ8*$C9</f>
        <v>0</v>
      </c>
      <c r="LYS9" s="356">
        <f t="shared" ref="LYS9" si="4400">-LYS8*$C9</f>
        <v>0</v>
      </c>
      <c r="LYU9" s="356">
        <f t="shared" ref="LYU9" si="4401">-LYU8*$C9</f>
        <v>0</v>
      </c>
      <c r="LYW9" s="356">
        <f t="shared" ref="LYW9" si="4402">-LYW8*$C9</f>
        <v>0</v>
      </c>
      <c r="LYY9" s="356">
        <f t="shared" ref="LYY9" si="4403">-LYY8*$C9</f>
        <v>0</v>
      </c>
      <c r="LZA9" s="356">
        <f t="shared" ref="LZA9" si="4404">-LZA8*$C9</f>
        <v>0</v>
      </c>
      <c r="LZC9" s="356">
        <f t="shared" ref="LZC9" si="4405">-LZC8*$C9</f>
        <v>0</v>
      </c>
      <c r="LZE9" s="356">
        <f t="shared" ref="LZE9" si="4406">-LZE8*$C9</f>
        <v>0</v>
      </c>
      <c r="LZG9" s="356">
        <f t="shared" ref="LZG9" si="4407">-LZG8*$C9</f>
        <v>0</v>
      </c>
      <c r="LZI9" s="356">
        <f t="shared" ref="LZI9" si="4408">-LZI8*$C9</f>
        <v>0</v>
      </c>
      <c r="LZK9" s="356">
        <f t="shared" ref="LZK9" si="4409">-LZK8*$C9</f>
        <v>0</v>
      </c>
      <c r="LZM9" s="356">
        <f t="shared" ref="LZM9" si="4410">-LZM8*$C9</f>
        <v>0</v>
      </c>
      <c r="LZO9" s="356">
        <f t="shared" ref="LZO9" si="4411">-LZO8*$C9</f>
        <v>0</v>
      </c>
      <c r="LZQ9" s="356">
        <f t="shared" ref="LZQ9" si="4412">-LZQ8*$C9</f>
        <v>0</v>
      </c>
      <c r="LZS9" s="356">
        <f t="shared" ref="LZS9" si="4413">-LZS8*$C9</f>
        <v>0</v>
      </c>
      <c r="LZU9" s="356">
        <f t="shared" ref="LZU9" si="4414">-LZU8*$C9</f>
        <v>0</v>
      </c>
      <c r="LZW9" s="356">
        <f t="shared" ref="LZW9" si="4415">-LZW8*$C9</f>
        <v>0</v>
      </c>
      <c r="LZY9" s="356">
        <f t="shared" ref="LZY9" si="4416">-LZY8*$C9</f>
        <v>0</v>
      </c>
      <c r="MAA9" s="356">
        <f t="shared" ref="MAA9" si="4417">-MAA8*$C9</f>
        <v>0</v>
      </c>
      <c r="MAC9" s="356">
        <f t="shared" ref="MAC9" si="4418">-MAC8*$C9</f>
        <v>0</v>
      </c>
      <c r="MAE9" s="356">
        <f t="shared" ref="MAE9" si="4419">-MAE8*$C9</f>
        <v>0</v>
      </c>
      <c r="MAG9" s="356">
        <f t="shared" ref="MAG9" si="4420">-MAG8*$C9</f>
        <v>0</v>
      </c>
      <c r="MAI9" s="356">
        <f t="shared" ref="MAI9" si="4421">-MAI8*$C9</f>
        <v>0</v>
      </c>
      <c r="MAK9" s="356">
        <f t="shared" ref="MAK9" si="4422">-MAK8*$C9</f>
        <v>0</v>
      </c>
      <c r="MAM9" s="356">
        <f t="shared" ref="MAM9" si="4423">-MAM8*$C9</f>
        <v>0</v>
      </c>
      <c r="MAO9" s="356">
        <f t="shared" ref="MAO9" si="4424">-MAO8*$C9</f>
        <v>0</v>
      </c>
      <c r="MAQ9" s="356">
        <f t="shared" ref="MAQ9" si="4425">-MAQ8*$C9</f>
        <v>0</v>
      </c>
      <c r="MAS9" s="356">
        <f t="shared" ref="MAS9" si="4426">-MAS8*$C9</f>
        <v>0</v>
      </c>
      <c r="MAU9" s="356">
        <f t="shared" ref="MAU9" si="4427">-MAU8*$C9</f>
        <v>0</v>
      </c>
      <c r="MAW9" s="356">
        <f t="shared" ref="MAW9" si="4428">-MAW8*$C9</f>
        <v>0</v>
      </c>
      <c r="MAY9" s="356">
        <f t="shared" ref="MAY9" si="4429">-MAY8*$C9</f>
        <v>0</v>
      </c>
      <c r="MBA9" s="356">
        <f t="shared" ref="MBA9" si="4430">-MBA8*$C9</f>
        <v>0</v>
      </c>
      <c r="MBC9" s="356">
        <f t="shared" ref="MBC9" si="4431">-MBC8*$C9</f>
        <v>0</v>
      </c>
      <c r="MBE9" s="356">
        <f t="shared" ref="MBE9" si="4432">-MBE8*$C9</f>
        <v>0</v>
      </c>
      <c r="MBG9" s="356">
        <f t="shared" ref="MBG9" si="4433">-MBG8*$C9</f>
        <v>0</v>
      </c>
      <c r="MBI9" s="356">
        <f t="shared" ref="MBI9" si="4434">-MBI8*$C9</f>
        <v>0</v>
      </c>
      <c r="MBK9" s="356">
        <f t="shared" ref="MBK9" si="4435">-MBK8*$C9</f>
        <v>0</v>
      </c>
      <c r="MBM9" s="356">
        <f t="shared" ref="MBM9" si="4436">-MBM8*$C9</f>
        <v>0</v>
      </c>
      <c r="MBO9" s="356">
        <f t="shared" ref="MBO9" si="4437">-MBO8*$C9</f>
        <v>0</v>
      </c>
      <c r="MBQ9" s="356">
        <f t="shared" ref="MBQ9" si="4438">-MBQ8*$C9</f>
        <v>0</v>
      </c>
      <c r="MBS9" s="356">
        <f t="shared" ref="MBS9" si="4439">-MBS8*$C9</f>
        <v>0</v>
      </c>
      <c r="MBU9" s="356">
        <f t="shared" ref="MBU9" si="4440">-MBU8*$C9</f>
        <v>0</v>
      </c>
      <c r="MBW9" s="356">
        <f t="shared" ref="MBW9" si="4441">-MBW8*$C9</f>
        <v>0</v>
      </c>
      <c r="MBY9" s="356">
        <f t="shared" ref="MBY9" si="4442">-MBY8*$C9</f>
        <v>0</v>
      </c>
      <c r="MCA9" s="356">
        <f t="shared" ref="MCA9" si="4443">-MCA8*$C9</f>
        <v>0</v>
      </c>
      <c r="MCC9" s="356">
        <f t="shared" ref="MCC9" si="4444">-MCC8*$C9</f>
        <v>0</v>
      </c>
      <c r="MCE9" s="356">
        <f t="shared" ref="MCE9" si="4445">-MCE8*$C9</f>
        <v>0</v>
      </c>
      <c r="MCG9" s="356">
        <f t="shared" ref="MCG9" si="4446">-MCG8*$C9</f>
        <v>0</v>
      </c>
      <c r="MCI9" s="356">
        <f t="shared" ref="MCI9" si="4447">-MCI8*$C9</f>
        <v>0</v>
      </c>
      <c r="MCK9" s="356">
        <f t="shared" ref="MCK9" si="4448">-MCK8*$C9</f>
        <v>0</v>
      </c>
      <c r="MCM9" s="356">
        <f t="shared" ref="MCM9" si="4449">-MCM8*$C9</f>
        <v>0</v>
      </c>
      <c r="MCO9" s="356">
        <f t="shared" ref="MCO9" si="4450">-MCO8*$C9</f>
        <v>0</v>
      </c>
      <c r="MCQ9" s="356">
        <f t="shared" ref="MCQ9" si="4451">-MCQ8*$C9</f>
        <v>0</v>
      </c>
      <c r="MCS9" s="356">
        <f t="shared" ref="MCS9" si="4452">-MCS8*$C9</f>
        <v>0</v>
      </c>
      <c r="MCU9" s="356">
        <f t="shared" ref="MCU9" si="4453">-MCU8*$C9</f>
        <v>0</v>
      </c>
      <c r="MCW9" s="356">
        <f t="shared" ref="MCW9" si="4454">-MCW8*$C9</f>
        <v>0</v>
      </c>
      <c r="MCY9" s="356">
        <f t="shared" ref="MCY9" si="4455">-MCY8*$C9</f>
        <v>0</v>
      </c>
      <c r="MDA9" s="356">
        <f t="shared" ref="MDA9" si="4456">-MDA8*$C9</f>
        <v>0</v>
      </c>
      <c r="MDC9" s="356">
        <f t="shared" ref="MDC9" si="4457">-MDC8*$C9</f>
        <v>0</v>
      </c>
      <c r="MDE9" s="356">
        <f t="shared" ref="MDE9" si="4458">-MDE8*$C9</f>
        <v>0</v>
      </c>
      <c r="MDG9" s="356">
        <f t="shared" ref="MDG9" si="4459">-MDG8*$C9</f>
        <v>0</v>
      </c>
      <c r="MDI9" s="356">
        <f t="shared" ref="MDI9" si="4460">-MDI8*$C9</f>
        <v>0</v>
      </c>
      <c r="MDK9" s="356">
        <f t="shared" ref="MDK9" si="4461">-MDK8*$C9</f>
        <v>0</v>
      </c>
      <c r="MDM9" s="356">
        <f t="shared" ref="MDM9" si="4462">-MDM8*$C9</f>
        <v>0</v>
      </c>
      <c r="MDO9" s="356">
        <f t="shared" ref="MDO9" si="4463">-MDO8*$C9</f>
        <v>0</v>
      </c>
      <c r="MDQ9" s="356">
        <f t="shared" ref="MDQ9" si="4464">-MDQ8*$C9</f>
        <v>0</v>
      </c>
      <c r="MDS9" s="356">
        <f t="shared" ref="MDS9" si="4465">-MDS8*$C9</f>
        <v>0</v>
      </c>
      <c r="MDU9" s="356">
        <f t="shared" ref="MDU9" si="4466">-MDU8*$C9</f>
        <v>0</v>
      </c>
      <c r="MDW9" s="356">
        <f t="shared" ref="MDW9" si="4467">-MDW8*$C9</f>
        <v>0</v>
      </c>
      <c r="MDY9" s="356">
        <f t="shared" ref="MDY9" si="4468">-MDY8*$C9</f>
        <v>0</v>
      </c>
      <c r="MEA9" s="356">
        <f t="shared" ref="MEA9" si="4469">-MEA8*$C9</f>
        <v>0</v>
      </c>
      <c r="MEC9" s="356">
        <f t="shared" ref="MEC9" si="4470">-MEC8*$C9</f>
        <v>0</v>
      </c>
      <c r="MEE9" s="356">
        <f t="shared" ref="MEE9" si="4471">-MEE8*$C9</f>
        <v>0</v>
      </c>
      <c r="MEG9" s="356">
        <f t="shared" ref="MEG9" si="4472">-MEG8*$C9</f>
        <v>0</v>
      </c>
      <c r="MEI9" s="356">
        <f t="shared" ref="MEI9" si="4473">-MEI8*$C9</f>
        <v>0</v>
      </c>
      <c r="MEK9" s="356">
        <f t="shared" ref="MEK9" si="4474">-MEK8*$C9</f>
        <v>0</v>
      </c>
      <c r="MEM9" s="356">
        <f t="shared" ref="MEM9" si="4475">-MEM8*$C9</f>
        <v>0</v>
      </c>
      <c r="MEO9" s="356">
        <f t="shared" ref="MEO9" si="4476">-MEO8*$C9</f>
        <v>0</v>
      </c>
      <c r="MEQ9" s="356">
        <f t="shared" ref="MEQ9" si="4477">-MEQ8*$C9</f>
        <v>0</v>
      </c>
      <c r="MES9" s="356">
        <f t="shared" ref="MES9" si="4478">-MES8*$C9</f>
        <v>0</v>
      </c>
      <c r="MEU9" s="356">
        <f t="shared" ref="MEU9" si="4479">-MEU8*$C9</f>
        <v>0</v>
      </c>
      <c r="MEW9" s="356">
        <f t="shared" ref="MEW9" si="4480">-MEW8*$C9</f>
        <v>0</v>
      </c>
      <c r="MEY9" s="356">
        <f t="shared" ref="MEY9" si="4481">-MEY8*$C9</f>
        <v>0</v>
      </c>
      <c r="MFA9" s="356">
        <f t="shared" ref="MFA9" si="4482">-MFA8*$C9</f>
        <v>0</v>
      </c>
      <c r="MFC9" s="356">
        <f t="shared" ref="MFC9" si="4483">-MFC8*$C9</f>
        <v>0</v>
      </c>
      <c r="MFE9" s="356">
        <f t="shared" ref="MFE9" si="4484">-MFE8*$C9</f>
        <v>0</v>
      </c>
      <c r="MFG9" s="356">
        <f t="shared" ref="MFG9" si="4485">-MFG8*$C9</f>
        <v>0</v>
      </c>
      <c r="MFI9" s="356">
        <f t="shared" ref="MFI9" si="4486">-MFI8*$C9</f>
        <v>0</v>
      </c>
      <c r="MFK9" s="356">
        <f t="shared" ref="MFK9" si="4487">-MFK8*$C9</f>
        <v>0</v>
      </c>
      <c r="MFM9" s="356">
        <f t="shared" ref="MFM9" si="4488">-MFM8*$C9</f>
        <v>0</v>
      </c>
      <c r="MFO9" s="356">
        <f t="shared" ref="MFO9" si="4489">-MFO8*$C9</f>
        <v>0</v>
      </c>
      <c r="MFQ9" s="356">
        <f t="shared" ref="MFQ9" si="4490">-MFQ8*$C9</f>
        <v>0</v>
      </c>
      <c r="MFS9" s="356">
        <f t="shared" ref="MFS9" si="4491">-MFS8*$C9</f>
        <v>0</v>
      </c>
      <c r="MFU9" s="356">
        <f t="shared" ref="MFU9" si="4492">-MFU8*$C9</f>
        <v>0</v>
      </c>
      <c r="MFW9" s="356">
        <f t="shared" ref="MFW9" si="4493">-MFW8*$C9</f>
        <v>0</v>
      </c>
      <c r="MFY9" s="356">
        <f t="shared" ref="MFY9" si="4494">-MFY8*$C9</f>
        <v>0</v>
      </c>
      <c r="MGA9" s="356">
        <f t="shared" ref="MGA9" si="4495">-MGA8*$C9</f>
        <v>0</v>
      </c>
      <c r="MGC9" s="356">
        <f t="shared" ref="MGC9" si="4496">-MGC8*$C9</f>
        <v>0</v>
      </c>
      <c r="MGE9" s="356">
        <f t="shared" ref="MGE9" si="4497">-MGE8*$C9</f>
        <v>0</v>
      </c>
      <c r="MGG9" s="356">
        <f t="shared" ref="MGG9" si="4498">-MGG8*$C9</f>
        <v>0</v>
      </c>
      <c r="MGI9" s="356">
        <f t="shared" ref="MGI9" si="4499">-MGI8*$C9</f>
        <v>0</v>
      </c>
      <c r="MGK9" s="356">
        <f t="shared" ref="MGK9" si="4500">-MGK8*$C9</f>
        <v>0</v>
      </c>
      <c r="MGM9" s="356">
        <f t="shared" ref="MGM9" si="4501">-MGM8*$C9</f>
        <v>0</v>
      </c>
      <c r="MGO9" s="356">
        <f t="shared" ref="MGO9" si="4502">-MGO8*$C9</f>
        <v>0</v>
      </c>
      <c r="MGQ9" s="356">
        <f t="shared" ref="MGQ9" si="4503">-MGQ8*$C9</f>
        <v>0</v>
      </c>
      <c r="MGS9" s="356">
        <f t="shared" ref="MGS9" si="4504">-MGS8*$C9</f>
        <v>0</v>
      </c>
      <c r="MGU9" s="356">
        <f t="shared" ref="MGU9" si="4505">-MGU8*$C9</f>
        <v>0</v>
      </c>
      <c r="MGW9" s="356">
        <f t="shared" ref="MGW9" si="4506">-MGW8*$C9</f>
        <v>0</v>
      </c>
      <c r="MGY9" s="356">
        <f t="shared" ref="MGY9" si="4507">-MGY8*$C9</f>
        <v>0</v>
      </c>
      <c r="MHA9" s="356">
        <f t="shared" ref="MHA9" si="4508">-MHA8*$C9</f>
        <v>0</v>
      </c>
      <c r="MHC9" s="356">
        <f t="shared" ref="MHC9" si="4509">-MHC8*$C9</f>
        <v>0</v>
      </c>
      <c r="MHE9" s="356">
        <f t="shared" ref="MHE9" si="4510">-MHE8*$C9</f>
        <v>0</v>
      </c>
      <c r="MHG9" s="356">
        <f t="shared" ref="MHG9" si="4511">-MHG8*$C9</f>
        <v>0</v>
      </c>
      <c r="MHI9" s="356">
        <f t="shared" ref="MHI9" si="4512">-MHI8*$C9</f>
        <v>0</v>
      </c>
      <c r="MHK9" s="356">
        <f t="shared" ref="MHK9" si="4513">-MHK8*$C9</f>
        <v>0</v>
      </c>
      <c r="MHM9" s="356">
        <f t="shared" ref="MHM9" si="4514">-MHM8*$C9</f>
        <v>0</v>
      </c>
      <c r="MHO9" s="356">
        <f t="shared" ref="MHO9" si="4515">-MHO8*$C9</f>
        <v>0</v>
      </c>
      <c r="MHQ9" s="356">
        <f t="shared" ref="MHQ9" si="4516">-MHQ8*$C9</f>
        <v>0</v>
      </c>
      <c r="MHS9" s="356">
        <f t="shared" ref="MHS9" si="4517">-MHS8*$C9</f>
        <v>0</v>
      </c>
      <c r="MHU9" s="356">
        <f t="shared" ref="MHU9" si="4518">-MHU8*$C9</f>
        <v>0</v>
      </c>
      <c r="MHW9" s="356">
        <f t="shared" ref="MHW9" si="4519">-MHW8*$C9</f>
        <v>0</v>
      </c>
      <c r="MHY9" s="356">
        <f t="shared" ref="MHY9" si="4520">-MHY8*$C9</f>
        <v>0</v>
      </c>
      <c r="MIA9" s="356">
        <f t="shared" ref="MIA9" si="4521">-MIA8*$C9</f>
        <v>0</v>
      </c>
      <c r="MIC9" s="356">
        <f t="shared" ref="MIC9" si="4522">-MIC8*$C9</f>
        <v>0</v>
      </c>
      <c r="MIE9" s="356">
        <f t="shared" ref="MIE9" si="4523">-MIE8*$C9</f>
        <v>0</v>
      </c>
      <c r="MIG9" s="356">
        <f t="shared" ref="MIG9" si="4524">-MIG8*$C9</f>
        <v>0</v>
      </c>
      <c r="MII9" s="356">
        <f t="shared" ref="MII9" si="4525">-MII8*$C9</f>
        <v>0</v>
      </c>
      <c r="MIK9" s="356">
        <f t="shared" ref="MIK9" si="4526">-MIK8*$C9</f>
        <v>0</v>
      </c>
      <c r="MIM9" s="356">
        <f t="shared" ref="MIM9" si="4527">-MIM8*$C9</f>
        <v>0</v>
      </c>
      <c r="MIO9" s="356">
        <f t="shared" ref="MIO9" si="4528">-MIO8*$C9</f>
        <v>0</v>
      </c>
      <c r="MIQ9" s="356">
        <f t="shared" ref="MIQ9" si="4529">-MIQ8*$C9</f>
        <v>0</v>
      </c>
      <c r="MIS9" s="356">
        <f t="shared" ref="MIS9" si="4530">-MIS8*$C9</f>
        <v>0</v>
      </c>
      <c r="MIU9" s="356">
        <f t="shared" ref="MIU9" si="4531">-MIU8*$C9</f>
        <v>0</v>
      </c>
      <c r="MIW9" s="356">
        <f t="shared" ref="MIW9" si="4532">-MIW8*$C9</f>
        <v>0</v>
      </c>
      <c r="MIY9" s="356">
        <f t="shared" ref="MIY9" si="4533">-MIY8*$C9</f>
        <v>0</v>
      </c>
      <c r="MJA9" s="356">
        <f t="shared" ref="MJA9" si="4534">-MJA8*$C9</f>
        <v>0</v>
      </c>
      <c r="MJC9" s="356">
        <f t="shared" ref="MJC9" si="4535">-MJC8*$C9</f>
        <v>0</v>
      </c>
      <c r="MJE9" s="356">
        <f t="shared" ref="MJE9" si="4536">-MJE8*$C9</f>
        <v>0</v>
      </c>
      <c r="MJG9" s="356">
        <f t="shared" ref="MJG9" si="4537">-MJG8*$C9</f>
        <v>0</v>
      </c>
      <c r="MJI9" s="356">
        <f t="shared" ref="MJI9" si="4538">-MJI8*$C9</f>
        <v>0</v>
      </c>
      <c r="MJK9" s="356">
        <f t="shared" ref="MJK9" si="4539">-MJK8*$C9</f>
        <v>0</v>
      </c>
      <c r="MJM9" s="356">
        <f t="shared" ref="MJM9" si="4540">-MJM8*$C9</f>
        <v>0</v>
      </c>
      <c r="MJO9" s="356">
        <f t="shared" ref="MJO9" si="4541">-MJO8*$C9</f>
        <v>0</v>
      </c>
      <c r="MJQ9" s="356">
        <f t="shared" ref="MJQ9" si="4542">-MJQ8*$C9</f>
        <v>0</v>
      </c>
      <c r="MJS9" s="356">
        <f t="shared" ref="MJS9" si="4543">-MJS8*$C9</f>
        <v>0</v>
      </c>
      <c r="MJU9" s="356">
        <f t="shared" ref="MJU9" si="4544">-MJU8*$C9</f>
        <v>0</v>
      </c>
      <c r="MJW9" s="356">
        <f t="shared" ref="MJW9" si="4545">-MJW8*$C9</f>
        <v>0</v>
      </c>
      <c r="MJY9" s="356">
        <f t="shared" ref="MJY9" si="4546">-MJY8*$C9</f>
        <v>0</v>
      </c>
      <c r="MKA9" s="356">
        <f t="shared" ref="MKA9" si="4547">-MKA8*$C9</f>
        <v>0</v>
      </c>
      <c r="MKC9" s="356">
        <f t="shared" ref="MKC9" si="4548">-MKC8*$C9</f>
        <v>0</v>
      </c>
      <c r="MKE9" s="356">
        <f t="shared" ref="MKE9" si="4549">-MKE8*$C9</f>
        <v>0</v>
      </c>
      <c r="MKG9" s="356">
        <f t="shared" ref="MKG9" si="4550">-MKG8*$C9</f>
        <v>0</v>
      </c>
      <c r="MKI9" s="356">
        <f t="shared" ref="MKI9" si="4551">-MKI8*$C9</f>
        <v>0</v>
      </c>
      <c r="MKK9" s="356">
        <f t="shared" ref="MKK9" si="4552">-MKK8*$C9</f>
        <v>0</v>
      </c>
      <c r="MKM9" s="356">
        <f t="shared" ref="MKM9" si="4553">-MKM8*$C9</f>
        <v>0</v>
      </c>
      <c r="MKO9" s="356">
        <f t="shared" ref="MKO9" si="4554">-MKO8*$C9</f>
        <v>0</v>
      </c>
      <c r="MKQ9" s="356">
        <f t="shared" ref="MKQ9" si="4555">-MKQ8*$C9</f>
        <v>0</v>
      </c>
      <c r="MKS9" s="356">
        <f t="shared" ref="MKS9" si="4556">-MKS8*$C9</f>
        <v>0</v>
      </c>
      <c r="MKU9" s="356">
        <f t="shared" ref="MKU9" si="4557">-MKU8*$C9</f>
        <v>0</v>
      </c>
      <c r="MKW9" s="356">
        <f t="shared" ref="MKW9" si="4558">-MKW8*$C9</f>
        <v>0</v>
      </c>
      <c r="MKY9" s="356">
        <f t="shared" ref="MKY9" si="4559">-MKY8*$C9</f>
        <v>0</v>
      </c>
      <c r="MLA9" s="356">
        <f t="shared" ref="MLA9" si="4560">-MLA8*$C9</f>
        <v>0</v>
      </c>
      <c r="MLC9" s="356">
        <f t="shared" ref="MLC9" si="4561">-MLC8*$C9</f>
        <v>0</v>
      </c>
      <c r="MLE9" s="356">
        <f t="shared" ref="MLE9" si="4562">-MLE8*$C9</f>
        <v>0</v>
      </c>
      <c r="MLG9" s="356">
        <f t="shared" ref="MLG9" si="4563">-MLG8*$C9</f>
        <v>0</v>
      </c>
      <c r="MLI9" s="356">
        <f t="shared" ref="MLI9" si="4564">-MLI8*$C9</f>
        <v>0</v>
      </c>
      <c r="MLK9" s="356">
        <f t="shared" ref="MLK9" si="4565">-MLK8*$C9</f>
        <v>0</v>
      </c>
      <c r="MLM9" s="356">
        <f t="shared" ref="MLM9" si="4566">-MLM8*$C9</f>
        <v>0</v>
      </c>
      <c r="MLO9" s="356">
        <f t="shared" ref="MLO9" si="4567">-MLO8*$C9</f>
        <v>0</v>
      </c>
      <c r="MLQ9" s="356">
        <f t="shared" ref="MLQ9" si="4568">-MLQ8*$C9</f>
        <v>0</v>
      </c>
      <c r="MLS9" s="356">
        <f t="shared" ref="MLS9" si="4569">-MLS8*$C9</f>
        <v>0</v>
      </c>
      <c r="MLU9" s="356">
        <f t="shared" ref="MLU9" si="4570">-MLU8*$C9</f>
        <v>0</v>
      </c>
      <c r="MLW9" s="356">
        <f t="shared" ref="MLW9" si="4571">-MLW8*$C9</f>
        <v>0</v>
      </c>
      <c r="MLY9" s="356">
        <f t="shared" ref="MLY9" si="4572">-MLY8*$C9</f>
        <v>0</v>
      </c>
      <c r="MMA9" s="356">
        <f t="shared" ref="MMA9" si="4573">-MMA8*$C9</f>
        <v>0</v>
      </c>
      <c r="MMC9" s="356">
        <f t="shared" ref="MMC9" si="4574">-MMC8*$C9</f>
        <v>0</v>
      </c>
      <c r="MME9" s="356">
        <f t="shared" ref="MME9" si="4575">-MME8*$C9</f>
        <v>0</v>
      </c>
      <c r="MMG9" s="356">
        <f t="shared" ref="MMG9" si="4576">-MMG8*$C9</f>
        <v>0</v>
      </c>
      <c r="MMI9" s="356">
        <f t="shared" ref="MMI9" si="4577">-MMI8*$C9</f>
        <v>0</v>
      </c>
      <c r="MMK9" s="356">
        <f t="shared" ref="MMK9" si="4578">-MMK8*$C9</f>
        <v>0</v>
      </c>
      <c r="MMM9" s="356">
        <f t="shared" ref="MMM9" si="4579">-MMM8*$C9</f>
        <v>0</v>
      </c>
      <c r="MMO9" s="356">
        <f t="shared" ref="MMO9" si="4580">-MMO8*$C9</f>
        <v>0</v>
      </c>
      <c r="MMQ9" s="356">
        <f t="shared" ref="MMQ9" si="4581">-MMQ8*$C9</f>
        <v>0</v>
      </c>
      <c r="MMS9" s="356">
        <f t="shared" ref="MMS9" si="4582">-MMS8*$C9</f>
        <v>0</v>
      </c>
      <c r="MMU9" s="356">
        <f t="shared" ref="MMU9" si="4583">-MMU8*$C9</f>
        <v>0</v>
      </c>
      <c r="MMW9" s="356">
        <f t="shared" ref="MMW9" si="4584">-MMW8*$C9</f>
        <v>0</v>
      </c>
      <c r="MMY9" s="356">
        <f t="shared" ref="MMY9" si="4585">-MMY8*$C9</f>
        <v>0</v>
      </c>
      <c r="MNA9" s="356">
        <f t="shared" ref="MNA9" si="4586">-MNA8*$C9</f>
        <v>0</v>
      </c>
      <c r="MNC9" s="356">
        <f t="shared" ref="MNC9" si="4587">-MNC8*$C9</f>
        <v>0</v>
      </c>
      <c r="MNE9" s="356">
        <f t="shared" ref="MNE9" si="4588">-MNE8*$C9</f>
        <v>0</v>
      </c>
      <c r="MNG9" s="356">
        <f t="shared" ref="MNG9" si="4589">-MNG8*$C9</f>
        <v>0</v>
      </c>
      <c r="MNI9" s="356">
        <f t="shared" ref="MNI9" si="4590">-MNI8*$C9</f>
        <v>0</v>
      </c>
      <c r="MNK9" s="356">
        <f t="shared" ref="MNK9" si="4591">-MNK8*$C9</f>
        <v>0</v>
      </c>
      <c r="MNM9" s="356">
        <f t="shared" ref="MNM9" si="4592">-MNM8*$C9</f>
        <v>0</v>
      </c>
      <c r="MNO9" s="356">
        <f t="shared" ref="MNO9" si="4593">-MNO8*$C9</f>
        <v>0</v>
      </c>
      <c r="MNQ9" s="356">
        <f t="shared" ref="MNQ9" si="4594">-MNQ8*$C9</f>
        <v>0</v>
      </c>
      <c r="MNS9" s="356">
        <f t="shared" ref="MNS9" si="4595">-MNS8*$C9</f>
        <v>0</v>
      </c>
      <c r="MNU9" s="356">
        <f t="shared" ref="MNU9" si="4596">-MNU8*$C9</f>
        <v>0</v>
      </c>
      <c r="MNW9" s="356">
        <f t="shared" ref="MNW9" si="4597">-MNW8*$C9</f>
        <v>0</v>
      </c>
      <c r="MNY9" s="356">
        <f t="shared" ref="MNY9" si="4598">-MNY8*$C9</f>
        <v>0</v>
      </c>
      <c r="MOA9" s="356">
        <f t="shared" ref="MOA9" si="4599">-MOA8*$C9</f>
        <v>0</v>
      </c>
      <c r="MOC9" s="356">
        <f t="shared" ref="MOC9" si="4600">-MOC8*$C9</f>
        <v>0</v>
      </c>
      <c r="MOE9" s="356">
        <f t="shared" ref="MOE9" si="4601">-MOE8*$C9</f>
        <v>0</v>
      </c>
      <c r="MOG9" s="356">
        <f t="shared" ref="MOG9" si="4602">-MOG8*$C9</f>
        <v>0</v>
      </c>
      <c r="MOI9" s="356">
        <f t="shared" ref="MOI9" si="4603">-MOI8*$C9</f>
        <v>0</v>
      </c>
      <c r="MOK9" s="356">
        <f t="shared" ref="MOK9" si="4604">-MOK8*$C9</f>
        <v>0</v>
      </c>
      <c r="MOM9" s="356">
        <f t="shared" ref="MOM9" si="4605">-MOM8*$C9</f>
        <v>0</v>
      </c>
      <c r="MOO9" s="356">
        <f t="shared" ref="MOO9" si="4606">-MOO8*$C9</f>
        <v>0</v>
      </c>
      <c r="MOQ9" s="356">
        <f t="shared" ref="MOQ9" si="4607">-MOQ8*$C9</f>
        <v>0</v>
      </c>
      <c r="MOS9" s="356">
        <f t="shared" ref="MOS9" si="4608">-MOS8*$C9</f>
        <v>0</v>
      </c>
      <c r="MOU9" s="356">
        <f t="shared" ref="MOU9" si="4609">-MOU8*$C9</f>
        <v>0</v>
      </c>
      <c r="MOW9" s="356">
        <f t="shared" ref="MOW9" si="4610">-MOW8*$C9</f>
        <v>0</v>
      </c>
      <c r="MOY9" s="356">
        <f t="shared" ref="MOY9" si="4611">-MOY8*$C9</f>
        <v>0</v>
      </c>
      <c r="MPA9" s="356">
        <f t="shared" ref="MPA9" si="4612">-MPA8*$C9</f>
        <v>0</v>
      </c>
      <c r="MPC9" s="356">
        <f t="shared" ref="MPC9" si="4613">-MPC8*$C9</f>
        <v>0</v>
      </c>
      <c r="MPE9" s="356">
        <f t="shared" ref="MPE9" si="4614">-MPE8*$C9</f>
        <v>0</v>
      </c>
      <c r="MPG9" s="356">
        <f t="shared" ref="MPG9" si="4615">-MPG8*$C9</f>
        <v>0</v>
      </c>
      <c r="MPI9" s="356">
        <f t="shared" ref="MPI9" si="4616">-MPI8*$C9</f>
        <v>0</v>
      </c>
      <c r="MPK9" s="356">
        <f t="shared" ref="MPK9" si="4617">-MPK8*$C9</f>
        <v>0</v>
      </c>
      <c r="MPM9" s="356">
        <f t="shared" ref="MPM9" si="4618">-MPM8*$C9</f>
        <v>0</v>
      </c>
      <c r="MPO9" s="356">
        <f t="shared" ref="MPO9" si="4619">-MPO8*$C9</f>
        <v>0</v>
      </c>
      <c r="MPQ9" s="356">
        <f t="shared" ref="MPQ9" si="4620">-MPQ8*$C9</f>
        <v>0</v>
      </c>
      <c r="MPS9" s="356">
        <f t="shared" ref="MPS9" si="4621">-MPS8*$C9</f>
        <v>0</v>
      </c>
      <c r="MPU9" s="356">
        <f t="shared" ref="MPU9" si="4622">-MPU8*$C9</f>
        <v>0</v>
      </c>
      <c r="MPW9" s="356">
        <f t="shared" ref="MPW9" si="4623">-MPW8*$C9</f>
        <v>0</v>
      </c>
      <c r="MPY9" s="356">
        <f t="shared" ref="MPY9" si="4624">-MPY8*$C9</f>
        <v>0</v>
      </c>
      <c r="MQA9" s="356">
        <f t="shared" ref="MQA9" si="4625">-MQA8*$C9</f>
        <v>0</v>
      </c>
      <c r="MQC9" s="356">
        <f t="shared" ref="MQC9" si="4626">-MQC8*$C9</f>
        <v>0</v>
      </c>
      <c r="MQE9" s="356">
        <f t="shared" ref="MQE9" si="4627">-MQE8*$C9</f>
        <v>0</v>
      </c>
      <c r="MQG9" s="356">
        <f t="shared" ref="MQG9" si="4628">-MQG8*$C9</f>
        <v>0</v>
      </c>
      <c r="MQI9" s="356">
        <f t="shared" ref="MQI9" si="4629">-MQI8*$C9</f>
        <v>0</v>
      </c>
      <c r="MQK9" s="356">
        <f t="shared" ref="MQK9" si="4630">-MQK8*$C9</f>
        <v>0</v>
      </c>
      <c r="MQM9" s="356">
        <f t="shared" ref="MQM9" si="4631">-MQM8*$C9</f>
        <v>0</v>
      </c>
      <c r="MQO9" s="356">
        <f t="shared" ref="MQO9" si="4632">-MQO8*$C9</f>
        <v>0</v>
      </c>
      <c r="MQQ9" s="356">
        <f t="shared" ref="MQQ9" si="4633">-MQQ8*$C9</f>
        <v>0</v>
      </c>
      <c r="MQS9" s="356">
        <f t="shared" ref="MQS9" si="4634">-MQS8*$C9</f>
        <v>0</v>
      </c>
      <c r="MQU9" s="356">
        <f t="shared" ref="MQU9" si="4635">-MQU8*$C9</f>
        <v>0</v>
      </c>
      <c r="MQW9" s="356">
        <f t="shared" ref="MQW9" si="4636">-MQW8*$C9</f>
        <v>0</v>
      </c>
      <c r="MQY9" s="356">
        <f t="shared" ref="MQY9" si="4637">-MQY8*$C9</f>
        <v>0</v>
      </c>
      <c r="MRA9" s="356">
        <f t="shared" ref="MRA9" si="4638">-MRA8*$C9</f>
        <v>0</v>
      </c>
      <c r="MRC9" s="356">
        <f t="shared" ref="MRC9" si="4639">-MRC8*$C9</f>
        <v>0</v>
      </c>
      <c r="MRE9" s="356">
        <f t="shared" ref="MRE9" si="4640">-MRE8*$C9</f>
        <v>0</v>
      </c>
      <c r="MRG9" s="356">
        <f t="shared" ref="MRG9" si="4641">-MRG8*$C9</f>
        <v>0</v>
      </c>
      <c r="MRI9" s="356">
        <f t="shared" ref="MRI9" si="4642">-MRI8*$C9</f>
        <v>0</v>
      </c>
      <c r="MRK9" s="356">
        <f t="shared" ref="MRK9" si="4643">-MRK8*$C9</f>
        <v>0</v>
      </c>
      <c r="MRM9" s="356">
        <f t="shared" ref="MRM9" si="4644">-MRM8*$C9</f>
        <v>0</v>
      </c>
      <c r="MRO9" s="356">
        <f t="shared" ref="MRO9" si="4645">-MRO8*$C9</f>
        <v>0</v>
      </c>
      <c r="MRQ9" s="356">
        <f t="shared" ref="MRQ9" si="4646">-MRQ8*$C9</f>
        <v>0</v>
      </c>
      <c r="MRS9" s="356">
        <f t="shared" ref="MRS9" si="4647">-MRS8*$C9</f>
        <v>0</v>
      </c>
      <c r="MRU9" s="356">
        <f t="shared" ref="MRU9" si="4648">-MRU8*$C9</f>
        <v>0</v>
      </c>
      <c r="MRW9" s="356">
        <f t="shared" ref="MRW9" si="4649">-MRW8*$C9</f>
        <v>0</v>
      </c>
      <c r="MRY9" s="356">
        <f t="shared" ref="MRY9" si="4650">-MRY8*$C9</f>
        <v>0</v>
      </c>
      <c r="MSA9" s="356">
        <f t="shared" ref="MSA9" si="4651">-MSA8*$C9</f>
        <v>0</v>
      </c>
      <c r="MSC9" s="356">
        <f t="shared" ref="MSC9" si="4652">-MSC8*$C9</f>
        <v>0</v>
      </c>
      <c r="MSE9" s="356">
        <f t="shared" ref="MSE9" si="4653">-MSE8*$C9</f>
        <v>0</v>
      </c>
      <c r="MSG9" s="356">
        <f t="shared" ref="MSG9" si="4654">-MSG8*$C9</f>
        <v>0</v>
      </c>
      <c r="MSI9" s="356">
        <f t="shared" ref="MSI9" si="4655">-MSI8*$C9</f>
        <v>0</v>
      </c>
      <c r="MSK9" s="356">
        <f t="shared" ref="MSK9" si="4656">-MSK8*$C9</f>
        <v>0</v>
      </c>
      <c r="MSM9" s="356">
        <f t="shared" ref="MSM9" si="4657">-MSM8*$C9</f>
        <v>0</v>
      </c>
      <c r="MSO9" s="356">
        <f t="shared" ref="MSO9" si="4658">-MSO8*$C9</f>
        <v>0</v>
      </c>
      <c r="MSQ9" s="356">
        <f t="shared" ref="MSQ9" si="4659">-MSQ8*$C9</f>
        <v>0</v>
      </c>
      <c r="MSS9" s="356">
        <f t="shared" ref="MSS9" si="4660">-MSS8*$C9</f>
        <v>0</v>
      </c>
      <c r="MSU9" s="356">
        <f t="shared" ref="MSU9" si="4661">-MSU8*$C9</f>
        <v>0</v>
      </c>
      <c r="MSW9" s="356">
        <f t="shared" ref="MSW9" si="4662">-MSW8*$C9</f>
        <v>0</v>
      </c>
      <c r="MSY9" s="356">
        <f t="shared" ref="MSY9" si="4663">-MSY8*$C9</f>
        <v>0</v>
      </c>
      <c r="MTA9" s="356">
        <f t="shared" ref="MTA9" si="4664">-MTA8*$C9</f>
        <v>0</v>
      </c>
      <c r="MTC9" s="356">
        <f t="shared" ref="MTC9" si="4665">-MTC8*$C9</f>
        <v>0</v>
      </c>
      <c r="MTE9" s="356">
        <f t="shared" ref="MTE9" si="4666">-MTE8*$C9</f>
        <v>0</v>
      </c>
      <c r="MTG9" s="356">
        <f t="shared" ref="MTG9" si="4667">-MTG8*$C9</f>
        <v>0</v>
      </c>
      <c r="MTI9" s="356">
        <f t="shared" ref="MTI9" si="4668">-MTI8*$C9</f>
        <v>0</v>
      </c>
      <c r="MTK9" s="356">
        <f t="shared" ref="MTK9" si="4669">-MTK8*$C9</f>
        <v>0</v>
      </c>
      <c r="MTM9" s="356">
        <f t="shared" ref="MTM9" si="4670">-MTM8*$C9</f>
        <v>0</v>
      </c>
      <c r="MTO9" s="356">
        <f t="shared" ref="MTO9" si="4671">-MTO8*$C9</f>
        <v>0</v>
      </c>
      <c r="MTQ9" s="356">
        <f t="shared" ref="MTQ9" si="4672">-MTQ8*$C9</f>
        <v>0</v>
      </c>
      <c r="MTS9" s="356">
        <f t="shared" ref="MTS9" si="4673">-MTS8*$C9</f>
        <v>0</v>
      </c>
      <c r="MTU9" s="356">
        <f t="shared" ref="MTU9" si="4674">-MTU8*$C9</f>
        <v>0</v>
      </c>
      <c r="MTW9" s="356">
        <f t="shared" ref="MTW9" si="4675">-MTW8*$C9</f>
        <v>0</v>
      </c>
      <c r="MTY9" s="356">
        <f t="shared" ref="MTY9" si="4676">-MTY8*$C9</f>
        <v>0</v>
      </c>
      <c r="MUA9" s="356">
        <f t="shared" ref="MUA9" si="4677">-MUA8*$C9</f>
        <v>0</v>
      </c>
      <c r="MUC9" s="356">
        <f t="shared" ref="MUC9" si="4678">-MUC8*$C9</f>
        <v>0</v>
      </c>
      <c r="MUE9" s="356">
        <f t="shared" ref="MUE9" si="4679">-MUE8*$C9</f>
        <v>0</v>
      </c>
      <c r="MUG9" s="356">
        <f t="shared" ref="MUG9" si="4680">-MUG8*$C9</f>
        <v>0</v>
      </c>
      <c r="MUI9" s="356">
        <f t="shared" ref="MUI9" si="4681">-MUI8*$C9</f>
        <v>0</v>
      </c>
      <c r="MUK9" s="356">
        <f t="shared" ref="MUK9" si="4682">-MUK8*$C9</f>
        <v>0</v>
      </c>
      <c r="MUM9" s="356">
        <f t="shared" ref="MUM9" si="4683">-MUM8*$C9</f>
        <v>0</v>
      </c>
      <c r="MUO9" s="356">
        <f t="shared" ref="MUO9" si="4684">-MUO8*$C9</f>
        <v>0</v>
      </c>
      <c r="MUQ9" s="356">
        <f t="shared" ref="MUQ9" si="4685">-MUQ8*$C9</f>
        <v>0</v>
      </c>
      <c r="MUS9" s="356">
        <f t="shared" ref="MUS9" si="4686">-MUS8*$C9</f>
        <v>0</v>
      </c>
      <c r="MUU9" s="356">
        <f t="shared" ref="MUU9" si="4687">-MUU8*$C9</f>
        <v>0</v>
      </c>
      <c r="MUW9" s="356">
        <f t="shared" ref="MUW9" si="4688">-MUW8*$C9</f>
        <v>0</v>
      </c>
      <c r="MUY9" s="356">
        <f t="shared" ref="MUY9" si="4689">-MUY8*$C9</f>
        <v>0</v>
      </c>
      <c r="MVA9" s="356">
        <f t="shared" ref="MVA9" si="4690">-MVA8*$C9</f>
        <v>0</v>
      </c>
      <c r="MVC9" s="356">
        <f t="shared" ref="MVC9" si="4691">-MVC8*$C9</f>
        <v>0</v>
      </c>
      <c r="MVE9" s="356">
        <f t="shared" ref="MVE9" si="4692">-MVE8*$C9</f>
        <v>0</v>
      </c>
      <c r="MVG9" s="356">
        <f t="shared" ref="MVG9" si="4693">-MVG8*$C9</f>
        <v>0</v>
      </c>
      <c r="MVI9" s="356">
        <f t="shared" ref="MVI9" si="4694">-MVI8*$C9</f>
        <v>0</v>
      </c>
      <c r="MVK9" s="356">
        <f t="shared" ref="MVK9" si="4695">-MVK8*$C9</f>
        <v>0</v>
      </c>
      <c r="MVM9" s="356">
        <f t="shared" ref="MVM9" si="4696">-MVM8*$C9</f>
        <v>0</v>
      </c>
      <c r="MVO9" s="356">
        <f t="shared" ref="MVO9" si="4697">-MVO8*$C9</f>
        <v>0</v>
      </c>
      <c r="MVQ9" s="356">
        <f t="shared" ref="MVQ9" si="4698">-MVQ8*$C9</f>
        <v>0</v>
      </c>
      <c r="MVS9" s="356">
        <f t="shared" ref="MVS9" si="4699">-MVS8*$C9</f>
        <v>0</v>
      </c>
      <c r="MVU9" s="356">
        <f t="shared" ref="MVU9" si="4700">-MVU8*$C9</f>
        <v>0</v>
      </c>
      <c r="MVW9" s="356">
        <f t="shared" ref="MVW9" si="4701">-MVW8*$C9</f>
        <v>0</v>
      </c>
      <c r="MVY9" s="356">
        <f t="shared" ref="MVY9" si="4702">-MVY8*$C9</f>
        <v>0</v>
      </c>
      <c r="MWA9" s="356">
        <f t="shared" ref="MWA9" si="4703">-MWA8*$C9</f>
        <v>0</v>
      </c>
      <c r="MWC9" s="356">
        <f t="shared" ref="MWC9" si="4704">-MWC8*$C9</f>
        <v>0</v>
      </c>
      <c r="MWE9" s="356">
        <f t="shared" ref="MWE9" si="4705">-MWE8*$C9</f>
        <v>0</v>
      </c>
      <c r="MWG9" s="356">
        <f t="shared" ref="MWG9" si="4706">-MWG8*$C9</f>
        <v>0</v>
      </c>
      <c r="MWI9" s="356">
        <f t="shared" ref="MWI9" si="4707">-MWI8*$C9</f>
        <v>0</v>
      </c>
      <c r="MWK9" s="356">
        <f t="shared" ref="MWK9" si="4708">-MWK8*$C9</f>
        <v>0</v>
      </c>
      <c r="MWM9" s="356">
        <f t="shared" ref="MWM9" si="4709">-MWM8*$C9</f>
        <v>0</v>
      </c>
      <c r="MWO9" s="356">
        <f t="shared" ref="MWO9" si="4710">-MWO8*$C9</f>
        <v>0</v>
      </c>
      <c r="MWQ9" s="356">
        <f t="shared" ref="MWQ9" si="4711">-MWQ8*$C9</f>
        <v>0</v>
      </c>
      <c r="MWS9" s="356">
        <f t="shared" ref="MWS9" si="4712">-MWS8*$C9</f>
        <v>0</v>
      </c>
      <c r="MWU9" s="356">
        <f t="shared" ref="MWU9" si="4713">-MWU8*$C9</f>
        <v>0</v>
      </c>
      <c r="MWW9" s="356">
        <f t="shared" ref="MWW9" si="4714">-MWW8*$C9</f>
        <v>0</v>
      </c>
      <c r="MWY9" s="356">
        <f t="shared" ref="MWY9" si="4715">-MWY8*$C9</f>
        <v>0</v>
      </c>
      <c r="MXA9" s="356">
        <f t="shared" ref="MXA9" si="4716">-MXA8*$C9</f>
        <v>0</v>
      </c>
      <c r="MXC9" s="356">
        <f t="shared" ref="MXC9" si="4717">-MXC8*$C9</f>
        <v>0</v>
      </c>
      <c r="MXE9" s="356">
        <f t="shared" ref="MXE9" si="4718">-MXE8*$C9</f>
        <v>0</v>
      </c>
      <c r="MXG9" s="356">
        <f t="shared" ref="MXG9" si="4719">-MXG8*$C9</f>
        <v>0</v>
      </c>
      <c r="MXI9" s="356">
        <f t="shared" ref="MXI9" si="4720">-MXI8*$C9</f>
        <v>0</v>
      </c>
      <c r="MXK9" s="356">
        <f t="shared" ref="MXK9" si="4721">-MXK8*$C9</f>
        <v>0</v>
      </c>
      <c r="MXM9" s="356">
        <f t="shared" ref="MXM9" si="4722">-MXM8*$C9</f>
        <v>0</v>
      </c>
      <c r="MXO9" s="356">
        <f t="shared" ref="MXO9" si="4723">-MXO8*$C9</f>
        <v>0</v>
      </c>
      <c r="MXQ9" s="356">
        <f t="shared" ref="MXQ9" si="4724">-MXQ8*$C9</f>
        <v>0</v>
      </c>
      <c r="MXS9" s="356">
        <f t="shared" ref="MXS9" si="4725">-MXS8*$C9</f>
        <v>0</v>
      </c>
      <c r="MXU9" s="356">
        <f t="shared" ref="MXU9" si="4726">-MXU8*$C9</f>
        <v>0</v>
      </c>
      <c r="MXW9" s="356">
        <f t="shared" ref="MXW9" si="4727">-MXW8*$C9</f>
        <v>0</v>
      </c>
      <c r="MXY9" s="356">
        <f t="shared" ref="MXY9" si="4728">-MXY8*$C9</f>
        <v>0</v>
      </c>
      <c r="MYA9" s="356">
        <f t="shared" ref="MYA9" si="4729">-MYA8*$C9</f>
        <v>0</v>
      </c>
      <c r="MYC9" s="356">
        <f t="shared" ref="MYC9" si="4730">-MYC8*$C9</f>
        <v>0</v>
      </c>
      <c r="MYE9" s="356">
        <f t="shared" ref="MYE9" si="4731">-MYE8*$C9</f>
        <v>0</v>
      </c>
      <c r="MYG9" s="356">
        <f t="shared" ref="MYG9" si="4732">-MYG8*$C9</f>
        <v>0</v>
      </c>
      <c r="MYI9" s="356">
        <f t="shared" ref="MYI9" si="4733">-MYI8*$C9</f>
        <v>0</v>
      </c>
      <c r="MYK9" s="356">
        <f t="shared" ref="MYK9" si="4734">-MYK8*$C9</f>
        <v>0</v>
      </c>
      <c r="MYM9" s="356">
        <f t="shared" ref="MYM9" si="4735">-MYM8*$C9</f>
        <v>0</v>
      </c>
      <c r="MYO9" s="356">
        <f t="shared" ref="MYO9" si="4736">-MYO8*$C9</f>
        <v>0</v>
      </c>
      <c r="MYQ9" s="356">
        <f t="shared" ref="MYQ9" si="4737">-MYQ8*$C9</f>
        <v>0</v>
      </c>
      <c r="MYS9" s="356">
        <f t="shared" ref="MYS9" si="4738">-MYS8*$C9</f>
        <v>0</v>
      </c>
      <c r="MYU9" s="356">
        <f t="shared" ref="MYU9" si="4739">-MYU8*$C9</f>
        <v>0</v>
      </c>
      <c r="MYW9" s="356">
        <f t="shared" ref="MYW9" si="4740">-MYW8*$C9</f>
        <v>0</v>
      </c>
      <c r="MYY9" s="356">
        <f t="shared" ref="MYY9" si="4741">-MYY8*$C9</f>
        <v>0</v>
      </c>
      <c r="MZA9" s="356">
        <f t="shared" ref="MZA9" si="4742">-MZA8*$C9</f>
        <v>0</v>
      </c>
      <c r="MZC9" s="356">
        <f t="shared" ref="MZC9" si="4743">-MZC8*$C9</f>
        <v>0</v>
      </c>
      <c r="MZE9" s="356">
        <f t="shared" ref="MZE9" si="4744">-MZE8*$C9</f>
        <v>0</v>
      </c>
      <c r="MZG9" s="356">
        <f t="shared" ref="MZG9" si="4745">-MZG8*$C9</f>
        <v>0</v>
      </c>
      <c r="MZI9" s="356">
        <f t="shared" ref="MZI9" si="4746">-MZI8*$C9</f>
        <v>0</v>
      </c>
      <c r="MZK9" s="356">
        <f t="shared" ref="MZK9" si="4747">-MZK8*$C9</f>
        <v>0</v>
      </c>
      <c r="MZM9" s="356">
        <f t="shared" ref="MZM9" si="4748">-MZM8*$C9</f>
        <v>0</v>
      </c>
      <c r="MZO9" s="356">
        <f t="shared" ref="MZO9" si="4749">-MZO8*$C9</f>
        <v>0</v>
      </c>
      <c r="MZQ9" s="356">
        <f t="shared" ref="MZQ9" si="4750">-MZQ8*$C9</f>
        <v>0</v>
      </c>
      <c r="MZS9" s="356">
        <f t="shared" ref="MZS9" si="4751">-MZS8*$C9</f>
        <v>0</v>
      </c>
      <c r="MZU9" s="356">
        <f t="shared" ref="MZU9" si="4752">-MZU8*$C9</f>
        <v>0</v>
      </c>
      <c r="MZW9" s="356">
        <f t="shared" ref="MZW9" si="4753">-MZW8*$C9</f>
        <v>0</v>
      </c>
      <c r="MZY9" s="356">
        <f t="shared" ref="MZY9" si="4754">-MZY8*$C9</f>
        <v>0</v>
      </c>
      <c r="NAA9" s="356">
        <f t="shared" ref="NAA9" si="4755">-NAA8*$C9</f>
        <v>0</v>
      </c>
      <c r="NAC9" s="356">
        <f t="shared" ref="NAC9" si="4756">-NAC8*$C9</f>
        <v>0</v>
      </c>
      <c r="NAE9" s="356">
        <f t="shared" ref="NAE9" si="4757">-NAE8*$C9</f>
        <v>0</v>
      </c>
      <c r="NAG9" s="356">
        <f t="shared" ref="NAG9" si="4758">-NAG8*$C9</f>
        <v>0</v>
      </c>
      <c r="NAI9" s="356">
        <f t="shared" ref="NAI9" si="4759">-NAI8*$C9</f>
        <v>0</v>
      </c>
      <c r="NAK9" s="356">
        <f t="shared" ref="NAK9" si="4760">-NAK8*$C9</f>
        <v>0</v>
      </c>
      <c r="NAM9" s="356">
        <f t="shared" ref="NAM9" si="4761">-NAM8*$C9</f>
        <v>0</v>
      </c>
      <c r="NAO9" s="356">
        <f t="shared" ref="NAO9" si="4762">-NAO8*$C9</f>
        <v>0</v>
      </c>
      <c r="NAQ9" s="356">
        <f t="shared" ref="NAQ9" si="4763">-NAQ8*$C9</f>
        <v>0</v>
      </c>
      <c r="NAS9" s="356">
        <f t="shared" ref="NAS9" si="4764">-NAS8*$C9</f>
        <v>0</v>
      </c>
      <c r="NAU9" s="356">
        <f t="shared" ref="NAU9" si="4765">-NAU8*$C9</f>
        <v>0</v>
      </c>
      <c r="NAW9" s="356">
        <f t="shared" ref="NAW9" si="4766">-NAW8*$C9</f>
        <v>0</v>
      </c>
      <c r="NAY9" s="356">
        <f t="shared" ref="NAY9" si="4767">-NAY8*$C9</f>
        <v>0</v>
      </c>
      <c r="NBA9" s="356">
        <f t="shared" ref="NBA9" si="4768">-NBA8*$C9</f>
        <v>0</v>
      </c>
      <c r="NBC9" s="356">
        <f t="shared" ref="NBC9" si="4769">-NBC8*$C9</f>
        <v>0</v>
      </c>
      <c r="NBE9" s="356">
        <f t="shared" ref="NBE9" si="4770">-NBE8*$C9</f>
        <v>0</v>
      </c>
      <c r="NBG9" s="356">
        <f t="shared" ref="NBG9" si="4771">-NBG8*$C9</f>
        <v>0</v>
      </c>
      <c r="NBI9" s="356">
        <f t="shared" ref="NBI9" si="4772">-NBI8*$C9</f>
        <v>0</v>
      </c>
      <c r="NBK9" s="356">
        <f t="shared" ref="NBK9" si="4773">-NBK8*$C9</f>
        <v>0</v>
      </c>
      <c r="NBM9" s="356">
        <f t="shared" ref="NBM9" si="4774">-NBM8*$C9</f>
        <v>0</v>
      </c>
      <c r="NBO9" s="356">
        <f t="shared" ref="NBO9" si="4775">-NBO8*$C9</f>
        <v>0</v>
      </c>
      <c r="NBQ9" s="356">
        <f t="shared" ref="NBQ9" si="4776">-NBQ8*$C9</f>
        <v>0</v>
      </c>
      <c r="NBS9" s="356">
        <f t="shared" ref="NBS9" si="4777">-NBS8*$C9</f>
        <v>0</v>
      </c>
      <c r="NBU9" s="356">
        <f t="shared" ref="NBU9" si="4778">-NBU8*$C9</f>
        <v>0</v>
      </c>
      <c r="NBW9" s="356">
        <f t="shared" ref="NBW9" si="4779">-NBW8*$C9</f>
        <v>0</v>
      </c>
      <c r="NBY9" s="356">
        <f t="shared" ref="NBY9" si="4780">-NBY8*$C9</f>
        <v>0</v>
      </c>
      <c r="NCA9" s="356">
        <f t="shared" ref="NCA9" si="4781">-NCA8*$C9</f>
        <v>0</v>
      </c>
      <c r="NCC9" s="356">
        <f t="shared" ref="NCC9" si="4782">-NCC8*$C9</f>
        <v>0</v>
      </c>
      <c r="NCE9" s="356">
        <f t="shared" ref="NCE9" si="4783">-NCE8*$C9</f>
        <v>0</v>
      </c>
      <c r="NCG9" s="356">
        <f t="shared" ref="NCG9" si="4784">-NCG8*$C9</f>
        <v>0</v>
      </c>
      <c r="NCI9" s="356">
        <f t="shared" ref="NCI9" si="4785">-NCI8*$C9</f>
        <v>0</v>
      </c>
      <c r="NCK9" s="356">
        <f t="shared" ref="NCK9" si="4786">-NCK8*$C9</f>
        <v>0</v>
      </c>
      <c r="NCM9" s="356">
        <f t="shared" ref="NCM9" si="4787">-NCM8*$C9</f>
        <v>0</v>
      </c>
      <c r="NCO9" s="356">
        <f t="shared" ref="NCO9" si="4788">-NCO8*$C9</f>
        <v>0</v>
      </c>
      <c r="NCQ9" s="356">
        <f t="shared" ref="NCQ9" si="4789">-NCQ8*$C9</f>
        <v>0</v>
      </c>
      <c r="NCS9" s="356">
        <f t="shared" ref="NCS9" si="4790">-NCS8*$C9</f>
        <v>0</v>
      </c>
      <c r="NCU9" s="356">
        <f t="shared" ref="NCU9" si="4791">-NCU8*$C9</f>
        <v>0</v>
      </c>
      <c r="NCW9" s="356">
        <f t="shared" ref="NCW9" si="4792">-NCW8*$C9</f>
        <v>0</v>
      </c>
      <c r="NCY9" s="356">
        <f t="shared" ref="NCY9" si="4793">-NCY8*$C9</f>
        <v>0</v>
      </c>
      <c r="NDA9" s="356">
        <f t="shared" ref="NDA9" si="4794">-NDA8*$C9</f>
        <v>0</v>
      </c>
      <c r="NDC9" s="356">
        <f t="shared" ref="NDC9" si="4795">-NDC8*$C9</f>
        <v>0</v>
      </c>
      <c r="NDE9" s="356">
        <f t="shared" ref="NDE9" si="4796">-NDE8*$C9</f>
        <v>0</v>
      </c>
      <c r="NDG9" s="356">
        <f t="shared" ref="NDG9" si="4797">-NDG8*$C9</f>
        <v>0</v>
      </c>
      <c r="NDI9" s="356">
        <f t="shared" ref="NDI9" si="4798">-NDI8*$C9</f>
        <v>0</v>
      </c>
      <c r="NDK9" s="356">
        <f t="shared" ref="NDK9" si="4799">-NDK8*$C9</f>
        <v>0</v>
      </c>
      <c r="NDM9" s="356">
        <f t="shared" ref="NDM9" si="4800">-NDM8*$C9</f>
        <v>0</v>
      </c>
      <c r="NDO9" s="356">
        <f t="shared" ref="NDO9" si="4801">-NDO8*$C9</f>
        <v>0</v>
      </c>
      <c r="NDQ9" s="356">
        <f t="shared" ref="NDQ9" si="4802">-NDQ8*$C9</f>
        <v>0</v>
      </c>
      <c r="NDS9" s="356">
        <f t="shared" ref="NDS9" si="4803">-NDS8*$C9</f>
        <v>0</v>
      </c>
      <c r="NDU9" s="356">
        <f t="shared" ref="NDU9" si="4804">-NDU8*$C9</f>
        <v>0</v>
      </c>
      <c r="NDW9" s="356">
        <f t="shared" ref="NDW9" si="4805">-NDW8*$C9</f>
        <v>0</v>
      </c>
      <c r="NDY9" s="356">
        <f t="shared" ref="NDY9" si="4806">-NDY8*$C9</f>
        <v>0</v>
      </c>
      <c r="NEA9" s="356">
        <f t="shared" ref="NEA9" si="4807">-NEA8*$C9</f>
        <v>0</v>
      </c>
      <c r="NEC9" s="356">
        <f t="shared" ref="NEC9" si="4808">-NEC8*$C9</f>
        <v>0</v>
      </c>
      <c r="NEE9" s="356">
        <f t="shared" ref="NEE9" si="4809">-NEE8*$C9</f>
        <v>0</v>
      </c>
      <c r="NEG9" s="356">
        <f t="shared" ref="NEG9" si="4810">-NEG8*$C9</f>
        <v>0</v>
      </c>
      <c r="NEI9" s="356">
        <f t="shared" ref="NEI9" si="4811">-NEI8*$C9</f>
        <v>0</v>
      </c>
      <c r="NEK9" s="356">
        <f t="shared" ref="NEK9" si="4812">-NEK8*$C9</f>
        <v>0</v>
      </c>
      <c r="NEM9" s="356">
        <f t="shared" ref="NEM9" si="4813">-NEM8*$C9</f>
        <v>0</v>
      </c>
      <c r="NEO9" s="356">
        <f t="shared" ref="NEO9" si="4814">-NEO8*$C9</f>
        <v>0</v>
      </c>
      <c r="NEQ9" s="356">
        <f t="shared" ref="NEQ9" si="4815">-NEQ8*$C9</f>
        <v>0</v>
      </c>
      <c r="NES9" s="356">
        <f t="shared" ref="NES9" si="4816">-NES8*$C9</f>
        <v>0</v>
      </c>
      <c r="NEU9" s="356">
        <f t="shared" ref="NEU9" si="4817">-NEU8*$C9</f>
        <v>0</v>
      </c>
      <c r="NEW9" s="356">
        <f t="shared" ref="NEW9" si="4818">-NEW8*$C9</f>
        <v>0</v>
      </c>
      <c r="NEY9" s="356">
        <f t="shared" ref="NEY9" si="4819">-NEY8*$C9</f>
        <v>0</v>
      </c>
      <c r="NFA9" s="356">
        <f t="shared" ref="NFA9" si="4820">-NFA8*$C9</f>
        <v>0</v>
      </c>
      <c r="NFC9" s="356">
        <f t="shared" ref="NFC9" si="4821">-NFC8*$C9</f>
        <v>0</v>
      </c>
      <c r="NFE9" s="356">
        <f t="shared" ref="NFE9" si="4822">-NFE8*$C9</f>
        <v>0</v>
      </c>
      <c r="NFG9" s="356">
        <f t="shared" ref="NFG9" si="4823">-NFG8*$C9</f>
        <v>0</v>
      </c>
      <c r="NFI9" s="356">
        <f t="shared" ref="NFI9" si="4824">-NFI8*$C9</f>
        <v>0</v>
      </c>
      <c r="NFK9" s="356">
        <f t="shared" ref="NFK9" si="4825">-NFK8*$C9</f>
        <v>0</v>
      </c>
      <c r="NFM9" s="356">
        <f t="shared" ref="NFM9" si="4826">-NFM8*$C9</f>
        <v>0</v>
      </c>
      <c r="NFO9" s="356">
        <f t="shared" ref="NFO9" si="4827">-NFO8*$C9</f>
        <v>0</v>
      </c>
      <c r="NFQ9" s="356">
        <f t="shared" ref="NFQ9" si="4828">-NFQ8*$C9</f>
        <v>0</v>
      </c>
      <c r="NFS9" s="356">
        <f t="shared" ref="NFS9" si="4829">-NFS8*$C9</f>
        <v>0</v>
      </c>
      <c r="NFU9" s="356">
        <f t="shared" ref="NFU9" si="4830">-NFU8*$C9</f>
        <v>0</v>
      </c>
      <c r="NFW9" s="356">
        <f t="shared" ref="NFW9" si="4831">-NFW8*$C9</f>
        <v>0</v>
      </c>
      <c r="NFY9" s="356">
        <f t="shared" ref="NFY9" si="4832">-NFY8*$C9</f>
        <v>0</v>
      </c>
      <c r="NGA9" s="356">
        <f t="shared" ref="NGA9" si="4833">-NGA8*$C9</f>
        <v>0</v>
      </c>
      <c r="NGC9" s="356">
        <f t="shared" ref="NGC9" si="4834">-NGC8*$C9</f>
        <v>0</v>
      </c>
      <c r="NGE9" s="356">
        <f t="shared" ref="NGE9" si="4835">-NGE8*$C9</f>
        <v>0</v>
      </c>
      <c r="NGG9" s="356">
        <f t="shared" ref="NGG9" si="4836">-NGG8*$C9</f>
        <v>0</v>
      </c>
      <c r="NGI9" s="356">
        <f t="shared" ref="NGI9" si="4837">-NGI8*$C9</f>
        <v>0</v>
      </c>
      <c r="NGK9" s="356">
        <f t="shared" ref="NGK9" si="4838">-NGK8*$C9</f>
        <v>0</v>
      </c>
      <c r="NGM9" s="356">
        <f t="shared" ref="NGM9" si="4839">-NGM8*$C9</f>
        <v>0</v>
      </c>
      <c r="NGO9" s="356">
        <f t="shared" ref="NGO9" si="4840">-NGO8*$C9</f>
        <v>0</v>
      </c>
      <c r="NGQ9" s="356">
        <f t="shared" ref="NGQ9" si="4841">-NGQ8*$C9</f>
        <v>0</v>
      </c>
      <c r="NGS9" s="356">
        <f t="shared" ref="NGS9" si="4842">-NGS8*$C9</f>
        <v>0</v>
      </c>
      <c r="NGU9" s="356">
        <f t="shared" ref="NGU9" si="4843">-NGU8*$C9</f>
        <v>0</v>
      </c>
      <c r="NGW9" s="356">
        <f t="shared" ref="NGW9" si="4844">-NGW8*$C9</f>
        <v>0</v>
      </c>
      <c r="NGY9" s="356">
        <f t="shared" ref="NGY9" si="4845">-NGY8*$C9</f>
        <v>0</v>
      </c>
      <c r="NHA9" s="356">
        <f t="shared" ref="NHA9" si="4846">-NHA8*$C9</f>
        <v>0</v>
      </c>
      <c r="NHC9" s="356">
        <f t="shared" ref="NHC9" si="4847">-NHC8*$C9</f>
        <v>0</v>
      </c>
      <c r="NHE9" s="356">
        <f t="shared" ref="NHE9" si="4848">-NHE8*$C9</f>
        <v>0</v>
      </c>
      <c r="NHG9" s="356">
        <f t="shared" ref="NHG9" si="4849">-NHG8*$C9</f>
        <v>0</v>
      </c>
      <c r="NHI9" s="356">
        <f t="shared" ref="NHI9" si="4850">-NHI8*$C9</f>
        <v>0</v>
      </c>
      <c r="NHK9" s="356">
        <f t="shared" ref="NHK9" si="4851">-NHK8*$C9</f>
        <v>0</v>
      </c>
      <c r="NHM9" s="356">
        <f t="shared" ref="NHM9" si="4852">-NHM8*$C9</f>
        <v>0</v>
      </c>
      <c r="NHO9" s="356">
        <f t="shared" ref="NHO9" si="4853">-NHO8*$C9</f>
        <v>0</v>
      </c>
      <c r="NHQ9" s="356">
        <f t="shared" ref="NHQ9" si="4854">-NHQ8*$C9</f>
        <v>0</v>
      </c>
      <c r="NHS9" s="356">
        <f t="shared" ref="NHS9" si="4855">-NHS8*$C9</f>
        <v>0</v>
      </c>
      <c r="NHU9" s="356">
        <f t="shared" ref="NHU9" si="4856">-NHU8*$C9</f>
        <v>0</v>
      </c>
      <c r="NHW9" s="356">
        <f t="shared" ref="NHW9" si="4857">-NHW8*$C9</f>
        <v>0</v>
      </c>
      <c r="NHY9" s="356">
        <f t="shared" ref="NHY9" si="4858">-NHY8*$C9</f>
        <v>0</v>
      </c>
      <c r="NIA9" s="356">
        <f t="shared" ref="NIA9" si="4859">-NIA8*$C9</f>
        <v>0</v>
      </c>
      <c r="NIC9" s="356">
        <f t="shared" ref="NIC9" si="4860">-NIC8*$C9</f>
        <v>0</v>
      </c>
      <c r="NIE9" s="356">
        <f t="shared" ref="NIE9" si="4861">-NIE8*$C9</f>
        <v>0</v>
      </c>
      <c r="NIG9" s="356">
        <f t="shared" ref="NIG9" si="4862">-NIG8*$C9</f>
        <v>0</v>
      </c>
      <c r="NII9" s="356">
        <f t="shared" ref="NII9" si="4863">-NII8*$C9</f>
        <v>0</v>
      </c>
      <c r="NIK9" s="356">
        <f t="shared" ref="NIK9" si="4864">-NIK8*$C9</f>
        <v>0</v>
      </c>
      <c r="NIM9" s="356">
        <f t="shared" ref="NIM9" si="4865">-NIM8*$C9</f>
        <v>0</v>
      </c>
      <c r="NIO9" s="356">
        <f t="shared" ref="NIO9" si="4866">-NIO8*$C9</f>
        <v>0</v>
      </c>
      <c r="NIQ9" s="356">
        <f t="shared" ref="NIQ9" si="4867">-NIQ8*$C9</f>
        <v>0</v>
      </c>
      <c r="NIS9" s="356">
        <f t="shared" ref="NIS9" si="4868">-NIS8*$C9</f>
        <v>0</v>
      </c>
      <c r="NIU9" s="356">
        <f t="shared" ref="NIU9" si="4869">-NIU8*$C9</f>
        <v>0</v>
      </c>
      <c r="NIW9" s="356">
        <f t="shared" ref="NIW9" si="4870">-NIW8*$C9</f>
        <v>0</v>
      </c>
      <c r="NIY9" s="356">
        <f t="shared" ref="NIY9" si="4871">-NIY8*$C9</f>
        <v>0</v>
      </c>
      <c r="NJA9" s="356">
        <f t="shared" ref="NJA9" si="4872">-NJA8*$C9</f>
        <v>0</v>
      </c>
      <c r="NJC9" s="356">
        <f t="shared" ref="NJC9" si="4873">-NJC8*$C9</f>
        <v>0</v>
      </c>
      <c r="NJE9" s="356">
        <f t="shared" ref="NJE9" si="4874">-NJE8*$C9</f>
        <v>0</v>
      </c>
      <c r="NJG9" s="356">
        <f t="shared" ref="NJG9" si="4875">-NJG8*$C9</f>
        <v>0</v>
      </c>
      <c r="NJI9" s="356">
        <f t="shared" ref="NJI9" si="4876">-NJI8*$C9</f>
        <v>0</v>
      </c>
      <c r="NJK9" s="356">
        <f t="shared" ref="NJK9" si="4877">-NJK8*$C9</f>
        <v>0</v>
      </c>
      <c r="NJM9" s="356">
        <f t="shared" ref="NJM9" si="4878">-NJM8*$C9</f>
        <v>0</v>
      </c>
      <c r="NJO9" s="356">
        <f t="shared" ref="NJO9" si="4879">-NJO8*$C9</f>
        <v>0</v>
      </c>
      <c r="NJQ9" s="356">
        <f t="shared" ref="NJQ9" si="4880">-NJQ8*$C9</f>
        <v>0</v>
      </c>
      <c r="NJS9" s="356">
        <f t="shared" ref="NJS9" si="4881">-NJS8*$C9</f>
        <v>0</v>
      </c>
      <c r="NJU9" s="356">
        <f t="shared" ref="NJU9" si="4882">-NJU8*$C9</f>
        <v>0</v>
      </c>
      <c r="NJW9" s="356">
        <f t="shared" ref="NJW9" si="4883">-NJW8*$C9</f>
        <v>0</v>
      </c>
      <c r="NJY9" s="356">
        <f t="shared" ref="NJY9" si="4884">-NJY8*$C9</f>
        <v>0</v>
      </c>
      <c r="NKA9" s="356">
        <f t="shared" ref="NKA9" si="4885">-NKA8*$C9</f>
        <v>0</v>
      </c>
      <c r="NKC9" s="356">
        <f t="shared" ref="NKC9" si="4886">-NKC8*$C9</f>
        <v>0</v>
      </c>
      <c r="NKE9" s="356">
        <f t="shared" ref="NKE9" si="4887">-NKE8*$C9</f>
        <v>0</v>
      </c>
      <c r="NKG9" s="356">
        <f t="shared" ref="NKG9" si="4888">-NKG8*$C9</f>
        <v>0</v>
      </c>
      <c r="NKI9" s="356">
        <f t="shared" ref="NKI9" si="4889">-NKI8*$C9</f>
        <v>0</v>
      </c>
      <c r="NKK9" s="356">
        <f t="shared" ref="NKK9" si="4890">-NKK8*$C9</f>
        <v>0</v>
      </c>
      <c r="NKM9" s="356">
        <f t="shared" ref="NKM9" si="4891">-NKM8*$C9</f>
        <v>0</v>
      </c>
      <c r="NKO9" s="356">
        <f t="shared" ref="NKO9" si="4892">-NKO8*$C9</f>
        <v>0</v>
      </c>
      <c r="NKQ9" s="356">
        <f t="shared" ref="NKQ9" si="4893">-NKQ8*$C9</f>
        <v>0</v>
      </c>
      <c r="NKS9" s="356">
        <f t="shared" ref="NKS9" si="4894">-NKS8*$C9</f>
        <v>0</v>
      </c>
      <c r="NKU9" s="356">
        <f t="shared" ref="NKU9" si="4895">-NKU8*$C9</f>
        <v>0</v>
      </c>
      <c r="NKW9" s="356">
        <f t="shared" ref="NKW9" si="4896">-NKW8*$C9</f>
        <v>0</v>
      </c>
      <c r="NKY9" s="356">
        <f t="shared" ref="NKY9" si="4897">-NKY8*$C9</f>
        <v>0</v>
      </c>
      <c r="NLA9" s="356">
        <f t="shared" ref="NLA9" si="4898">-NLA8*$C9</f>
        <v>0</v>
      </c>
      <c r="NLC9" s="356">
        <f t="shared" ref="NLC9" si="4899">-NLC8*$C9</f>
        <v>0</v>
      </c>
      <c r="NLE9" s="356">
        <f t="shared" ref="NLE9" si="4900">-NLE8*$C9</f>
        <v>0</v>
      </c>
      <c r="NLG9" s="356">
        <f t="shared" ref="NLG9" si="4901">-NLG8*$C9</f>
        <v>0</v>
      </c>
      <c r="NLI9" s="356">
        <f t="shared" ref="NLI9" si="4902">-NLI8*$C9</f>
        <v>0</v>
      </c>
      <c r="NLK9" s="356">
        <f t="shared" ref="NLK9" si="4903">-NLK8*$C9</f>
        <v>0</v>
      </c>
      <c r="NLM9" s="356">
        <f t="shared" ref="NLM9" si="4904">-NLM8*$C9</f>
        <v>0</v>
      </c>
      <c r="NLO9" s="356">
        <f t="shared" ref="NLO9" si="4905">-NLO8*$C9</f>
        <v>0</v>
      </c>
      <c r="NLQ9" s="356">
        <f t="shared" ref="NLQ9" si="4906">-NLQ8*$C9</f>
        <v>0</v>
      </c>
      <c r="NLS9" s="356">
        <f t="shared" ref="NLS9" si="4907">-NLS8*$C9</f>
        <v>0</v>
      </c>
      <c r="NLU9" s="356">
        <f t="shared" ref="NLU9" si="4908">-NLU8*$C9</f>
        <v>0</v>
      </c>
      <c r="NLW9" s="356">
        <f t="shared" ref="NLW9" si="4909">-NLW8*$C9</f>
        <v>0</v>
      </c>
      <c r="NLY9" s="356">
        <f t="shared" ref="NLY9" si="4910">-NLY8*$C9</f>
        <v>0</v>
      </c>
      <c r="NMA9" s="356">
        <f t="shared" ref="NMA9" si="4911">-NMA8*$C9</f>
        <v>0</v>
      </c>
      <c r="NMC9" s="356">
        <f t="shared" ref="NMC9" si="4912">-NMC8*$C9</f>
        <v>0</v>
      </c>
      <c r="NME9" s="356">
        <f t="shared" ref="NME9" si="4913">-NME8*$C9</f>
        <v>0</v>
      </c>
      <c r="NMG9" s="356">
        <f t="shared" ref="NMG9" si="4914">-NMG8*$C9</f>
        <v>0</v>
      </c>
      <c r="NMI9" s="356">
        <f t="shared" ref="NMI9" si="4915">-NMI8*$C9</f>
        <v>0</v>
      </c>
      <c r="NMK9" s="356">
        <f t="shared" ref="NMK9" si="4916">-NMK8*$C9</f>
        <v>0</v>
      </c>
      <c r="NMM9" s="356">
        <f t="shared" ref="NMM9" si="4917">-NMM8*$C9</f>
        <v>0</v>
      </c>
      <c r="NMO9" s="356">
        <f t="shared" ref="NMO9" si="4918">-NMO8*$C9</f>
        <v>0</v>
      </c>
      <c r="NMQ9" s="356">
        <f t="shared" ref="NMQ9" si="4919">-NMQ8*$C9</f>
        <v>0</v>
      </c>
      <c r="NMS9" s="356">
        <f t="shared" ref="NMS9" si="4920">-NMS8*$C9</f>
        <v>0</v>
      </c>
      <c r="NMU9" s="356">
        <f t="shared" ref="NMU9" si="4921">-NMU8*$C9</f>
        <v>0</v>
      </c>
      <c r="NMW9" s="356">
        <f t="shared" ref="NMW9" si="4922">-NMW8*$C9</f>
        <v>0</v>
      </c>
      <c r="NMY9" s="356">
        <f t="shared" ref="NMY9" si="4923">-NMY8*$C9</f>
        <v>0</v>
      </c>
      <c r="NNA9" s="356">
        <f t="shared" ref="NNA9" si="4924">-NNA8*$C9</f>
        <v>0</v>
      </c>
      <c r="NNC9" s="356">
        <f t="shared" ref="NNC9" si="4925">-NNC8*$C9</f>
        <v>0</v>
      </c>
      <c r="NNE9" s="356">
        <f t="shared" ref="NNE9" si="4926">-NNE8*$C9</f>
        <v>0</v>
      </c>
      <c r="NNG9" s="356">
        <f t="shared" ref="NNG9" si="4927">-NNG8*$C9</f>
        <v>0</v>
      </c>
      <c r="NNI9" s="356">
        <f t="shared" ref="NNI9" si="4928">-NNI8*$C9</f>
        <v>0</v>
      </c>
      <c r="NNK9" s="356">
        <f t="shared" ref="NNK9" si="4929">-NNK8*$C9</f>
        <v>0</v>
      </c>
      <c r="NNM9" s="356">
        <f t="shared" ref="NNM9" si="4930">-NNM8*$C9</f>
        <v>0</v>
      </c>
      <c r="NNO9" s="356">
        <f t="shared" ref="NNO9" si="4931">-NNO8*$C9</f>
        <v>0</v>
      </c>
      <c r="NNQ9" s="356">
        <f t="shared" ref="NNQ9" si="4932">-NNQ8*$C9</f>
        <v>0</v>
      </c>
      <c r="NNS9" s="356">
        <f t="shared" ref="NNS9" si="4933">-NNS8*$C9</f>
        <v>0</v>
      </c>
      <c r="NNU9" s="356">
        <f t="shared" ref="NNU9" si="4934">-NNU8*$C9</f>
        <v>0</v>
      </c>
      <c r="NNW9" s="356">
        <f t="shared" ref="NNW9" si="4935">-NNW8*$C9</f>
        <v>0</v>
      </c>
      <c r="NNY9" s="356">
        <f t="shared" ref="NNY9" si="4936">-NNY8*$C9</f>
        <v>0</v>
      </c>
      <c r="NOA9" s="356">
        <f t="shared" ref="NOA9" si="4937">-NOA8*$C9</f>
        <v>0</v>
      </c>
      <c r="NOC9" s="356">
        <f t="shared" ref="NOC9" si="4938">-NOC8*$C9</f>
        <v>0</v>
      </c>
      <c r="NOE9" s="356">
        <f t="shared" ref="NOE9" si="4939">-NOE8*$C9</f>
        <v>0</v>
      </c>
      <c r="NOG9" s="356">
        <f t="shared" ref="NOG9" si="4940">-NOG8*$C9</f>
        <v>0</v>
      </c>
      <c r="NOI9" s="356">
        <f t="shared" ref="NOI9" si="4941">-NOI8*$C9</f>
        <v>0</v>
      </c>
      <c r="NOK9" s="356">
        <f t="shared" ref="NOK9" si="4942">-NOK8*$C9</f>
        <v>0</v>
      </c>
      <c r="NOM9" s="356">
        <f t="shared" ref="NOM9" si="4943">-NOM8*$C9</f>
        <v>0</v>
      </c>
      <c r="NOO9" s="356">
        <f t="shared" ref="NOO9" si="4944">-NOO8*$C9</f>
        <v>0</v>
      </c>
      <c r="NOQ9" s="356">
        <f t="shared" ref="NOQ9" si="4945">-NOQ8*$C9</f>
        <v>0</v>
      </c>
      <c r="NOS9" s="356">
        <f t="shared" ref="NOS9" si="4946">-NOS8*$C9</f>
        <v>0</v>
      </c>
      <c r="NOU9" s="356">
        <f t="shared" ref="NOU9" si="4947">-NOU8*$C9</f>
        <v>0</v>
      </c>
      <c r="NOW9" s="356">
        <f t="shared" ref="NOW9" si="4948">-NOW8*$C9</f>
        <v>0</v>
      </c>
      <c r="NOY9" s="356">
        <f t="shared" ref="NOY9" si="4949">-NOY8*$C9</f>
        <v>0</v>
      </c>
      <c r="NPA9" s="356">
        <f t="shared" ref="NPA9" si="4950">-NPA8*$C9</f>
        <v>0</v>
      </c>
      <c r="NPC9" s="356">
        <f t="shared" ref="NPC9" si="4951">-NPC8*$C9</f>
        <v>0</v>
      </c>
      <c r="NPE9" s="356">
        <f t="shared" ref="NPE9" si="4952">-NPE8*$C9</f>
        <v>0</v>
      </c>
      <c r="NPG9" s="356">
        <f t="shared" ref="NPG9" si="4953">-NPG8*$C9</f>
        <v>0</v>
      </c>
      <c r="NPI9" s="356">
        <f t="shared" ref="NPI9" si="4954">-NPI8*$C9</f>
        <v>0</v>
      </c>
      <c r="NPK9" s="356">
        <f t="shared" ref="NPK9" si="4955">-NPK8*$C9</f>
        <v>0</v>
      </c>
      <c r="NPM9" s="356">
        <f t="shared" ref="NPM9" si="4956">-NPM8*$C9</f>
        <v>0</v>
      </c>
      <c r="NPO9" s="356">
        <f t="shared" ref="NPO9" si="4957">-NPO8*$C9</f>
        <v>0</v>
      </c>
      <c r="NPQ9" s="356">
        <f t="shared" ref="NPQ9" si="4958">-NPQ8*$C9</f>
        <v>0</v>
      </c>
      <c r="NPS9" s="356">
        <f t="shared" ref="NPS9" si="4959">-NPS8*$C9</f>
        <v>0</v>
      </c>
      <c r="NPU9" s="356">
        <f t="shared" ref="NPU9" si="4960">-NPU8*$C9</f>
        <v>0</v>
      </c>
      <c r="NPW9" s="356">
        <f t="shared" ref="NPW9" si="4961">-NPW8*$C9</f>
        <v>0</v>
      </c>
      <c r="NPY9" s="356">
        <f t="shared" ref="NPY9" si="4962">-NPY8*$C9</f>
        <v>0</v>
      </c>
      <c r="NQA9" s="356">
        <f t="shared" ref="NQA9" si="4963">-NQA8*$C9</f>
        <v>0</v>
      </c>
      <c r="NQC9" s="356">
        <f t="shared" ref="NQC9" si="4964">-NQC8*$C9</f>
        <v>0</v>
      </c>
      <c r="NQE9" s="356">
        <f t="shared" ref="NQE9" si="4965">-NQE8*$C9</f>
        <v>0</v>
      </c>
      <c r="NQG9" s="356">
        <f t="shared" ref="NQG9" si="4966">-NQG8*$C9</f>
        <v>0</v>
      </c>
      <c r="NQI9" s="356">
        <f t="shared" ref="NQI9" si="4967">-NQI8*$C9</f>
        <v>0</v>
      </c>
      <c r="NQK9" s="356">
        <f t="shared" ref="NQK9" si="4968">-NQK8*$C9</f>
        <v>0</v>
      </c>
      <c r="NQM9" s="356">
        <f t="shared" ref="NQM9" si="4969">-NQM8*$C9</f>
        <v>0</v>
      </c>
      <c r="NQO9" s="356">
        <f t="shared" ref="NQO9" si="4970">-NQO8*$C9</f>
        <v>0</v>
      </c>
      <c r="NQQ9" s="356">
        <f t="shared" ref="NQQ9" si="4971">-NQQ8*$C9</f>
        <v>0</v>
      </c>
      <c r="NQS9" s="356">
        <f t="shared" ref="NQS9" si="4972">-NQS8*$C9</f>
        <v>0</v>
      </c>
      <c r="NQU9" s="356">
        <f t="shared" ref="NQU9" si="4973">-NQU8*$C9</f>
        <v>0</v>
      </c>
      <c r="NQW9" s="356">
        <f t="shared" ref="NQW9" si="4974">-NQW8*$C9</f>
        <v>0</v>
      </c>
      <c r="NQY9" s="356">
        <f t="shared" ref="NQY9" si="4975">-NQY8*$C9</f>
        <v>0</v>
      </c>
      <c r="NRA9" s="356">
        <f t="shared" ref="NRA9" si="4976">-NRA8*$C9</f>
        <v>0</v>
      </c>
      <c r="NRC9" s="356">
        <f t="shared" ref="NRC9" si="4977">-NRC8*$C9</f>
        <v>0</v>
      </c>
      <c r="NRE9" s="356">
        <f t="shared" ref="NRE9" si="4978">-NRE8*$C9</f>
        <v>0</v>
      </c>
      <c r="NRG9" s="356">
        <f t="shared" ref="NRG9" si="4979">-NRG8*$C9</f>
        <v>0</v>
      </c>
      <c r="NRI9" s="356">
        <f t="shared" ref="NRI9" si="4980">-NRI8*$C9</f>
        <v>0</v>
      </c>
      <c r="NRK9" s="356">
        <f t="shared" ref="NRK9" si="4981">-NRK8*$C9</f>
        <v>0</v>
      </c>
      <c r="NRM9" s="356">
        <f t="shared" ref="NRM9" si="4982">-NRM8*$C9</f>
        <v>0</v>
      </c>
      <c r="NRO9" s="356">
        <f t="shared" ref="NRO9" si="4983">-NRO8*$C9</f>
        <v>0</v>
      </c>
      <c r="NRQ9" s="356">
        <f t="shared" ref="NRQ9" si="4984">-NRQ8*$C9</f>
        <v>0</v>
      </c>
      <c r="NRS9" s="356">
        <f t="shared" ref="NRS9" si="4985">-NRS8*$C9</f>
        <v>0</v>
      </c>
      <c r="NRU9" s="356">
        <f t="shared" ref="NRU9" si="4986">-NRU8*$C9</f>
        <v>0</v>
      </c>
      <c r="NRW9" s="356">
        <f t="shared" ref="NRW9" si="4987">-NRW8*$C9</f>
        <v>0</v>
      </c>
      <c r="NRY9" s="356">
        <f t="shared" ref="NRY9" si="4988">-NRY8*$C9</f>
        <v>0</v>
      </c>
      <c r="NSA9" s="356">
        <f t="shared" ref="NSA9" si="4989">-NSA8*$C9</f>
        <v>0</v>
      </c>
      <c r="NSC9" s="356">
        <f t="shared" ref="NSC9" si="4990">-NSC8*$C9</f>
        <v>0</v>
      </c>
      <c r="NSE9" s="356">
        <f t="shared" ref="NSE9" si="4991">-NSE8*$C9</f>
        <v>0</v>
      </c>
      <c r="NSG9" s="356">
        <f t="shared" ref="NSG9" si="4992">-NSG8*$C9</f>
        <v>0</v>
      </c>
      <c r="NSI9" s="356">
        <f t="shared" ref="NSI9" si="4993">-NSI8*$C9</f>
        <v>0</v>
      </c>
      <c r="NSK9" s="356">
        <f t="shared" ref="NSK9" si="4994">-NSK8*$C9</f>
        <v>0</v>
      </c>
      <c r="NSM9" s="356">
        <f t="shared" ref="NSM9" si="4995">-NSM8*$C9</f>
        <v>0</v>
      </c>
      <c r="NSO9" s="356">
        <f t="shared" ref="NSO9" si="4996">-NSO8*$C9</f>
        <v>0</v>
      </c>
      <c r="NSQ9" s="356">
        <f t="shared" ref="NSQ9" si="4997">-NSQ8*$C9</f>
        <v>0</v>
      </c>
      <c r="NSS9" s="356">
        <f t="shared" ref="NSS9" si="4998">-NSS8*$C9</f>
        <v>0</v>
      </c>
      <c r="NSU9" s="356">
        <f t="shared" ref="NSU9" si="4999">-NSU8*$C9</f>
        <v>0</v>
      </c>
      <c r="NSW9" s="356">
        <f t="shared" ref="NSW9" si="5000">-NSW8*$C9</f>
        <v>0</v>
      </c>
      <c r="NSY9" s="356">
        <f t="shared" ref="NSY9" si="5001">-NSY8*$C9</f>
        <v>0</v>
      </c>
      <c r="NTA9" s="356">
        <f t="shared" ref="NTA9" si="5002">-NTA8*$C9</f>
        <v>0</v>
      </c>
      <c r="NTC9" s="356">
        <f t="shared" ref="NTC9" si="5003">-NTC8*$C9</f>
        <v>0</v>
      </c>
      <c r="NTE9" s="356">
        <f t="shared" ref="NTE9" si="5004">-NTE8*$C9</f>
        <v>0</v>
      </c>
      <c r="NTG9" s="356">
        <f t="shared" ref="NTG9" si="5005">-NTG8*$C9</f>
        <v>0</v>
      </c>
      <c r="NTI9" s="356">
        <f t="shared" ref="NTI9" si="5006">-NTI8*$C9</f>
        <v>0</v>
      </c>
      <c r="NTK9" s="356">
        <f t="shared" ref="NTK9" si="5007">-NTK8*$C9</f>
        <v>0</v>
      </c>
      <c r="NTM9" s="356">
        <f t="shared" ref="NTM9" si="5008">-NTM8*$C9</f>
        <v>0</v>
      </c>
      <c r="NTO9" s="356">
        <f t="shared" ref="NTO9" si="5009">-NTO8*$C9</f>
        <v>0</v>
      </c>
      <c r="NTQ9" s="356">
        <f t="shared" ref="NTQ9" si="5010">-NTQ8*$C9</f>
        <v>0</v>
      </c>
      <c r="NTS9" s="356">
        <f t="shared" ref="NTS9" si="5011">-NTS8*$C9</f>
        <v>0</v>
      </c>
      <c r="NTU9" s="356">
        <f t="shared" ref="NTU9" si="5012">-NTU8*$C9</f>
        <v>0</v>
      </c>
      <c r="NTW9" s="356">
        <f t="shared" ref="NTW9" si="5013">-NTW8*$C9</f>
        <v>0</v>
      </c>
      <c r="NTY9" s="356">
        <f t="shared" ref="NTY9" si="5014">-NTY8*$C9</f>
        <v>0</v>
      </c>
      <c r="NUA9" s="356">
        <f t="shared" ref="NUA9" si="5015">-NUA8*$C9</f>
        <v>0</v>
      </c>
      <c r="NUC9" s="356">
        <f t="shared" ref="NUC9" si="5016">-NUC8*$C9</f>
        <v>0</v>
      </c>
      <c r="NUE9" s="356">
        <f t="shared" ref="NUE9" si="5017">-NUE8*$C9</f>
        <v>0</v>
      </c>
      <c r="NUG9" s="356">
        <f t="shared" ref="NUG9" si="5018">-NUG8*$C9</f>
        <v>0</v>
      </c>
      <c r="NUI9" s="356">
        <f t="shared" ref="NUI9" si="5019">-NUI8*$C9</f>
        <v>0</v>
      </c>
      <c r="NUK9" s="356">
        <f t="shared" ref="NUK9" si="5020">-NUK8*$C9</f>
        <v>0</v>
      </c>
      <c r="NUM9" s="356">
        <f t="shared" ref="NUM9" si="5021">-NUM8*$C9</f>
        <v>0</v>
      </c>
      <c r="NUO9" s="356">
        <f t="shared" ref="NUO9" si="5022">-NUO8*$C9</f>
        <v>0</v>
      </c>
      <c r="NUQ9" s="356">
        <f t="shared" ref="NUQ9" si="5023">-NUQ8*$C9</f>
        <v>0</v>
      </c>
      <c r="NUS9" s="356">
        <f t="shared" ref="NUS9" si="5024">-NUS8*$C9</f>
        <v>0</v>
      </c>
      <c r="NUU9" s="356">
        <f t="shared" ref="NUU9" si="5025">-NUU8*$C9</f>
        <v>0</v>
      </c>
      <c r="NUW9" s="356">
        <f t="shared" ref="NUW9" si="5026">-NUW8*$C9</f>
        <v>0</v>
      </c>
      <c r="NUY9" s="356">
        <f t="shared" ref="NUY9" si="5027">-NUY8*$C9</f>
        <v>0</v>
      </c>
      <c r="NVA9" s="356">
        <f t="shared" ref="NVA9" si="5028">-NVA8*$C9</f>
        <v>0</v>
      </c>
      <c r="NVC9" s="356">
        <f t="shared" ref="NVC9" si="5029">-NVC8*$C9</f>
        <v>0</v>
      </c>
      <c r="NVE9" s="356">
        <f t="shared" ref="NVE9" si="5030">-NVE8*$C9</f>
        <v>0</v>
      </c>
      <c r="NVG9" s="356">
        <f t="shared" ref="NVG9" si="5031">-NVG8*$C9</f>
        <v>0</v>
      </c>
      <c r="NVI9" s="356">
        <f t="shared" ref="NVI9" si="5032">-NVI8*$C9</f>
        <v>0</v>
      </c>
      <c r="NVK9" s="356">
        <f t="shared" ref="NVK9" si="5033">-NVK8*$C9</f>
        <v>0</v>
      </c>
      <c r="NVM9" s="356">
        <f t="shared" ref="NVM9" si="5034">-NVM8*$C9</f>
        <v>0</v>
      </c>
      <c r="NVO9" s="356">
        <f t="shared" ref="NVO9" si="5035">-NVO8*$C9</f>
        <v>0</v>
      </c>
      <c r="NVQ9" s="356">
        <f t="shared" ref="NVQ9" si="5036">-NVQ8*$C9</f>
        <v>0</v>
      </c>
      <c r="NVS9" s="356">
        <f t="shared" ref="NVS9" si="5037">-NVS8*$C9</f>
        <v>0</v>
      </c>
      <c r="NVU9" s="356">
        <f t="shared" ref="NVU9" si="5038">-NVU8*$C9</f>
        <v>0</v>
      </c>
      <c r="NVW9" s="356">
        <f t="shared" ref="NVW9" si="5039">-NVW8*$C9</f>
        <v>0</v>
      </c>
      <c r="NVY9" s="356">
        <f t="shared" ref="NVY9" si="5040">-NVY8*$C9</f>
        <v>0</v>
      </c>
      <c r="NWA9" s="356">
        <f t="shared" ref="NWA9" si="5041">-NWA8*$C9</f>
        <v>0</v>
      </c>
      <c r="NWC9" s="356">
        <f t="shared" ref="NWC9" si="5042">-NWC8*$C9</f>
        <v>0</v>
      </c>
      <c r="NWE9" s="356">
        <f t="shared" ref="NWE9" si="5043">-NWE8*$C9</f>
        <v>0</v>
      </c>
      <c r="NWG9" s="356">
        <f t="shared" ref="NWG9" si="5044">-NWG8*$C9</f>
        <v>0</v>
      </c>
      <c r="NWI9" s="356">
        <f t="shared" ref="NWI9" si="5045">-NWI8*$C9</f>
        <v>0</v>
      </c>
      <c r="NWK9" s="356">
        <f t="shared" ref="NWK9" si="5046">-NWK8*$C9</f>
        <v>0</v>
      </c>
      <c r="NWM9" s="356">
        <f t="shared" ref="NWM9" si="5047">-NWM8*$C9</f>
        <v>0</v>
      </c>
      <c r="NWO9" s="356">
        <f t="shared" ref="NWO9" si="5048">-NWO8*$C9</f>
        <v>0</v>
      </c>
      <c r="NWQ9" s="356">
        <f t="shared" ref="NWQ9" si="5049">-NWQ8*$C9</f>
        <v>0</v>
      </c>
      <c r="NWS9" s="356">
        <f t="shared" ref="NWS9" si="5050">-NWS8*$C9</f>
        <v>0</v>
      </c>
      <c r="NWU9" s="356">
        <f t="shared" ref="NWU9" si="5051">-NWU8*$C9</f>
        <v>0</v>
      </c>
      <c r="NWW9" s="356">
        <f t="shared" ref="NWW9" si="5052">-NWW8*$C9</f>
        <v>0</v>
      </c>
      <c r="NWY9" s="356">
        <f t="shared" ref="NWY9" si="5053">-NWY8*$C9</f>
        <v>0</v>
      </c>
      <c r="NXA9" s="356">
        <f t="shared" ref="NXA9" si="5054">-NXA8*$C9</f>
        <v>0</v>
      </c>
      <c r="NXC9" s="356">
        <f t="shared" ref="NXC9" si="5055">-NXC8*$C9</f>
        <v>0</v>
      </c>
      <c r="NXE9" s="356">
        <f t="shared" ref="NXE9" si="5056">-NXE8*$C9</f>
        <v>0</v>
      </c>
      <c r="NXG9" s="356">
        <f t="shared" ref="NXG9" si="5057">-NXG8*$C9</f>
        <v>0</v>
      </c>
      <c r="NXI9" s="356">
        <f t="shared" ref="NXI9" si="5058">-NXI8*$C9</f>
        <v>0</v>
      </c>
      <c r="NXK9" s="356">
        <f t="shared" ref="NXK9" si="5059">-NXK8*$C9</f>
        <v>0</v>
      </c>
      <c r="NXM9" s="356">
        <f t="shared" ref="NXM9" si="5060">-NXM8*$C9</f>
        <v>0</v>
      </c>
      <c r="NXO9" s="356">
        <f t="shared" ref="NXO9" si="5061">-NXO8*$C9</f>
        <v>0</v>
      </c>
      <c r="NXQ9" s="356">
        <f t="shared" ref="NXQ9" si="5062">-NXQ8*$C9</f>
        <v>0</v>
      </c>
      <c r="NXS9" s="356">
        <f t="shared" ref="NXS9" si="5063">-NXS8*$C9</f>
        <v>0</v>
      </c>
      <c r="NXU9" s="356">
        <f t="shared" ref="NXU9" si="5064">-NXU8*$C9</f>
        <v>0</v>
      </c>
      <c r="NXW9" s="356">
        <f t="shared" ref="NXW9" si="5065">-NXW8*$C9</f>
        <v>0</v>
      </c>
      <c r="NXY9" s="356">
        <f t="shared" ref="NXY9" si="5066">-NXY8*$C9</f>
        <v>0</v>
      </c>
      <c r="NYA9" s="356">
        <f t="shared" ref="NYA9" si="5067">-NYA8*$C9</f>
        <v>0</v>
      </c>
      <c r="NYC9" s="356">
        <f t="shared" ref="NYC9" si="5068">-NYC8*$C9</f>
        <v>0</v>
      </c>
      <c r="NYE9" s="356">
        <f t="shared" ref="NYE9" si="5069">-NYE8*$C9</f>
        <v>0</v>
      </c>
      <c r="NYG9" s="356">
        <f t="shared" ref="NYG9" si="5070">-NYG8*$C9</f>
        <v>0</v>
      </c>
      <c r="NYI9" s="356">
        <f t="shared" ref="NYI9" si="5071">-NYI8*$C9</f>
        <v>0</v>
      </c>
      <c r="NYK9" s="356">
        <f t="shared" ref="NYK9" si="5072">-NYK8*$C9</f>
        <v>0</v>
      </c>
      <c r="NYM9" s="356">
        <f t="shared" ref="NYM9" si="5073">-NYM8*$C9</f>
        <v>0</v>
      </c>
      <c r="NYO9" s="356">
        <f t="shared" ref="NYO9" si="5074">-NYO8*$C9</f>
        <v>0</v>
      </c>
      <c r="NYQ9" s="356">
        <f t="shared" ref="NYQ9" si="5075">-NYQ8*$C9</f>
        <v>0</v>
      </c>
      <c r="NYS9" s="356">
        <f t="shared" ref="NYS9" si="5076">-NYS8*$C9</f>
        <v>0</v>
      </c>
      <c r="NYU9" s="356">
        <f t="shared" ref="NYU9" si="5077">-NYU8*$C9</f>
        <v>0</v>
      </c>
      <c r="NYW9" s="356">
        <f t="shared" ref="NYW9" si="5078">-NYW8*$C9</f>
        <v>0</v>
      </c>
      <c r="NYY9" s="356">
        <f t="shared" ref="NYY9" si="5079">-NYY8*$C9</f>
        <v>0</v>
      </c>
      <c r="NZA9" s="356">
        <f t="shared" ref="NZA9" si="5080">-NZA8*$C9</f>
        <v>0</v>
      </c>
      <c r="NZC9" s="356">
        <f t="shared" ref="NZC9" si="5081">-NZC8*$C9</f>
        <v>0</v>
      </c>
      <c r="NZE9" s="356">
        <f t="shared" ref="NZE9" si="5082">-NZE8*$C9</f>
        <v>0</v>
      </c>
      <c r="NZG9" s="356">
        <f t="shared" ref="NZG9" si="5083">-NZG8*$C9</f>
        <v>0</v>
      </c>
      <c r="NZI9" s="356">
        <f t="shared" ref="NZI9" si="5084">-NZI8*$C9</f>
        <v>0</v>
      </c>
      <c r="NZK9" s="356">
        <f t="shared" ref="NZK9" si="5085">-NZK8*$C9</f>
        <v>0</v>
      </c>
      <c r="NZM9" s="356">
        <f t="shared" ref="NZM9" si="5086">-NZM8*$C9</f>
        <v>0</v>
      </c>
      <c r="NZO9" s="356">
        <f t="shared" ref="NZO9" si="5087">-NZO8*$C9</f>
        <v>0</v>
      </c>
      <c r="NZQ9" s="356">
        <f t="shared" ref="NZQ9" si="5088">-NZQ8*$C9</f>
        <v>0</v>
      </c>
      <c r="NZS9" s="356">
        <f t="shared" ref="NZS9" si="5089">-NZS8*$C9</f>
        <v>0</v>
      </c>
      <c r="NZU9" s="356">
        <f t="shared" ref="NZU9" si="5090">-NZU8*$C9</f>
        <v>0</v>
      </c>
      <c r="NZW9" s="356">
        <f t="shared" ref="NZW9" si="5091">-NZW8*$C9</f>
        <v>0</v>
      </c>
      <c r="NZY9" s="356">
        <f t="shared" ref="NZY9" si="5092">-NZY8*$C9</f>
        <v>0</v>
      </c>
      <c r="OAA9" s="356">
        <f t="shared" ref="OAA9" si="5093">-OAA8*$C9</f>
        <v>0</v>
      </c>
      <c r="OAC9" s="356">
        <f t="shared" ref="OAC9" si="5094">-OAC8*$C9</f>
        <v>0</v>
      </c>
      <c r="OAE9" s="356">
        <f t="shared" ref="OAE9" si="5095">-OAE8*$C9</f>
        <v>0</v>
      </c>
      <c r="OAG9" s="356">
        <f t="shared" ref="OAG9" si="5096">-OAG8*$C9</f>
        <v>0</v>
      </c>
      <c r="OAI9" s="356">
        <f t="shared" ref="OAI9" si="5097">-OAI8*$C9</f>
        <v>0</v>
      </c>
      <c r="OAK9" s="356">
        <f t="shared" ref="OAK9" si="5098">-OAK8*$C9</f>
        <v>0</v>
      </c>
      <c r="OAM9" s="356">
        <f t="shared" ref="OAM9" si="5099">-OAM8*$C9</f>
        <v>0</v>
      </c>
      <c r="OAO9" s="356">
        <f t="shared" ref="OAO9" si="5100">-OAO8*$C9</f>
        <v>0</v>
      </c>
      <c r="OAQ9" s="356">
        <f t="shared" ref="OAQ9" si="5101">-OAQ8*$C9</f>
        <v>0</v>
      </c>
      <c r="OAS9" s="356">
        <f t="shared" ref="OAS9" si="5102">-OAS8*$C9</f>
        <v>0</v>
      </c>
      <c r="OAU9" s="356">
        <f t="shared" ref="OAU9" si="5103">-OAU8*$C9</f>
        <v>0</v>
      </c>
      <c r="OAW9" s="356">
        <f t="shared" ref="OAW9" si="5104">-OAW8*$C9</f>
        <v>0</v>
      </c>
      <c r="OAY9" s="356">
        <f t="shared" ref="OAY9" si="5105">-OAY8*$C9</f>
        <v>0</v>
      </c>
      <c r="OBA9" s="356">
        <f t="shared" ref="OBA9" si="5106">-OBA8*$C9</f>
        <v>0</v>
      </c>
      <c r="OBC9" s="356">
        <f t="shared" ref="OBC9" si="5107">-OBC8*$C9</f>
        <v>0</v>
      </c>
      <c r="OBE9" s="356">
        <f t="shared" ref="OBE9" si="5108">-OBE8*$C9</f>
        <v>0</v>
      </c>
      <c r="OBG9" s="356">
        <f t="shared" ref="OBG9" si="5109">-OBG8*$C9</f>
        <v>0</v>
      </c>
      <c r="OBI9" s="356">
        <f t="shared" ref="OBI9" si="5110">-OBI8*$C9</f>
        <v>0</v>
      </c>
      <c r="OBK9" s="356">
        <f t="shared" ref="OBK9" si="5111">-OBK8*$C9</f>
        <v>0</v>
      </c>
      <c r="OBM9" s="356">
        <f t="shared" ref="OBM9" si="5112">-OBM8*$C9</f>
        <v>0</v>
      </c>
      <c r="OBO9" s="356">
        <f t="shared" ref="OBO9" si="5113">-OBO8*$C9</f>
        <v>0</v>
      </c>
      <c r="OBQ9" s="356">
        <f t="shared" ref="OBQ9" si="5114">-OBQ8*$C9</f>
        <v>0</v>
      </c>
      <c r="OBS9" s="356">
        <f t="shared" ref="OBS9" si="5115">-OBS8*$C9</f>
        <v>0</v>
      </c>
      <c r="OBU9" s="356">
        <f t="shared" ref="OBU9" si="5116">-OBU8*$C9</f>
        <v>0</v>
      </c>
      <c r="OBW9" s="356">
        <f t="shared" ref="OBW9" si="5117">-OBW8*$C9</f>
        <v>0</v>
      </c>
      <c r="OBY9" s="356">
        <f t="shared" ref="OBY9" si="5118">-OBY8*$C9</f>
        <v>0</v>
      </c>
      <c r="OCA9" s="356">
        <f t="shared" ref="OCA9" si="5119">-OCA8*$C9</f>
        <v>0</v>
      </c>
      <c r="OCC9" s="356">
        <f t="shared" ref="OCC9" si="5120">-OCC8*$C9</f>
        <v>0</v>
      </c>
      <c r="OCE9" s="356">
        <f t="shared" ref="OCE9" si="5121">-OCE8*$C9</f>
        <v>0</v>
      </c>
      <c r="OCG9" s="356">
        <f t="shared" ref="OCG9" si="5122">-OCG8*$C9</f>
        <v>0</v>
      </c>
      <c r="OCI9" s="356">
        <f t="shared" ref="OCI9" si="5123">-OCI8*$C9</f>
        <v>0</v>
      </c>
      <c r="OCK9" s="356">
        <f t="shared" ref="OCK9" si="5124">-OCK8*$C9</f>
        <v>0</v>
      </c>
      <c r="OCM9" s="356">
        <f t="shared" ref="OCM9" si="5125">-OCM8*$C9</f>
        <v>0</v>
      </c>
      <c r="OCO9" s="356">
        <f t="shared" ref="OCO9" si="5126">-OCO8*$C9</f>
        <v>0</v>
      </c>
      <c r="OCQ9" s="356">
        <f t="shared" ref="OCQ9" si="5127">-OCQ8*$C9</f>
        <v>0</v>
      </c>
      <c r="OCS9" s="356">
        <f t="shared" ref="OCS9" si="5128">-OCS8*$C9</f>
        <v>0</v>
      </c>
      <c r="OCU9" s="356">
        <f t="shared" ref="OCU9" si="5129">-OCU8*$C9</f>
        <v>0</v>
      </c>
      <c r="OCW9" s="356">
        <f t="shared" ref="OCW9" si="5130">-OCW8*$C9</f>
        <v>0</v>
      </c>
      <c r="OCY9" s="356">
        <f t="shared" ref="OCY9" si="5131">-OCY8*$C9</f>
        <v>0</v>
      </c>
      <c r="ODA9" s="356">
        <f t="shared" ref="ODA9" si="5132">-ODA8*$C9</f>
        <v>0</v>
      </c>
      <c r="ODC9" s="356">
        <f t="shared" ref="ODC9" si="5133">-ODC8*$C9</f>
        <v>0</v>
      </c>
      <c r="ODE9" s="356">
        <f t="shared" ref="ODE9" si="5134">-ODE8*$C9</f>
        <v>0</v>
      </c>
      <c r="ODG9" s="356">
        <f t="shared" ref="ODG9" si="5135">-ODG8*$C9</f>
        <v>0</v>
      </c>
      <c r="ODI9" s="356">
        <f t="shared" ref="ODI9" si="5136">-ODI8*$C9</f>
        <v>0</v>
      </c>
      <c r="ODK9" s="356">
        <f t="shared" ref="ODK9" si="5137">-ODK8*$C9</f>
        <v>0</v>
      </c>
      <c r="ODM9" s="356">
        <f t="shared" ref="ODM9" si="5138">-ODM8*$C9</f>
        <v>0</v>
      </c>
      <c r="ODO9" s="356">
        <f t="shared" ref="ODO9" si="5139">-ODO8*$C9</f>
        <v>0</v>
      </c>
      <c r="ODQ9" s="356">
        <f t="shared" ref="ODQ9" si="5140">-ODQ8*$C9</f>
        <v>0</v>
      </c>
      <c r="ODS9" s="356">
        <f t="shared" ref="ODS9" si="5141">-ODS8*$C9</f>
        <v>0</v>
      </c>
      <c r="ODU9" s="356">
        <f t="shared" ref="ODU9" si="5142">-ODU8*$C9</f>
        <v>0</v>
      </c>
      <c r="ODW9" s="356">
        <f t="shared" ref="ODW9" si="5143">-ODW8*$C9</f>
        <v>0</v>
      </c>
      <c r="ODY9" s="356">
        <f t="shared" ref="ODY9" si="5144">-ODY8*$C9</f>
        <v>0</v>
      </c>
      <c r="OEA9" s="356">
        <f t="shared" ref="OEA9" si="5145">-OEA8*$C9</f>
        <v>0</v>
      </c>
      <c r="OEC9" s="356">
        <f t="shared" ref="OEC9" si="5146">-OEC8*$C9</f>
        <v>0</v>
      </c>
      <c r="OEE9" s="356">
        <f t="shared" ref="OEE9" si="5147">-OEE8*$C9</f>
        <v>0</v>
      </c>
      <c r="OEG9" s="356">
        <f t="shared" ref="OEG9" si="5148">-OEG8*$C9</f>
        <v>0</v>
      </c>
      <c r="OEI9" s="356">
        <f t="shared" ref="OEI9" si="5149">-OEI8*$C9</f>
        <v>0</v>
      </c>
      <c r="OEK9" s="356">
        <f t="shared" ref="OEK9" si="5150">-OEK8*$C9</f>
        <v>0</v>
      </c>
      <c r="OEM9" s="356">
        <f t="shared" ref="OEM9" si="5151">-OEM8*$C9</f>
        <v>0</v>
      </c>
      <c r="OEO9" s="356">
        <f t="shared" ref="OEO9" si="5152">-OEO8*$C9</f>
        <v>0</v>
      </c>
      <c r="OEQ9" s="356">
        <f t="shared" ref="OEQ9" si="5153">-OEQ8*$C9</f>
        <v>0</v>
      </c>
      <c r="OES9" s="356">
        <f t="shared" ref="OES9" si="5154">-OES8*$C9</f>
        <v>0</v>
      </c>
      <c r="OEU9" s="356">
        <f t="shared" ref="OEU9" si="5155">-OEU8*$C9</f>
        <v>0</v>
      </c>
      <c r="OEW9" s="356">
        <f t="shared" ref="OEW9" si="5156">-OEW8*$C9</f>
        <v>0</v>
      </c>
      <c r="OEY9" s="356">
        <f t="shared" ref="OEY9" si="5157">-OEY8*$C9</f>
        <v>0</v>
      </c>
      <c r="OFA9" s="356">
        <f t="shared" ref="OFA9" si="5158">-OFA8*$C9</f>
        <v>0</v>
      </c>
      <c r="OFC9" s="356">
        <f t="shared" ref="OFC9" si="5159">-OFC8*$C9</f>
        <v>0</v>
      </c>
      <c r="OFE9" s="356">
        <f t="shared" ref="OFE9" si="5160">-OFE8*$C9</f>
        <v>0</v>
      </c>
      <c r="OFG9" s="356">
        <f t="shared" ref="OFG9" si="5161">-OFG8*$C9</f>
        <v>0</v>
      </c>
      <c r="OFI9" s="356">
        <f t="shared" ref="OFI9" si="5162">-OFI8*$C9</f>
        <v>0</v>
      </c>
      <c r="OFK9" s="356">
        <f t="shared" ref="OFK9" si="5163">-OFK8*$C9</f>
        <v>0</v>
      </c>
      <c r="OFM9" s="356">
        <f t="shared" ref="OFM9" si="5164">-OFM8*$C9</f>
        <v>0</v>
      </c>
      <c r="OFO9" s="356">
        <f t="shared" ref="OFO9" si="5165">-OFO8*$C9</f>
        <v>0</v>
      </c>
      <c r="OFQ9" s="356">
        <f t="shared" ref="OFQ9" si="5166">-OFQ8*$C9</f>
        <v>0</v>
      </c>
      <c r="OFS9" s="356">
        <f t="shared" ref="OFS9" si="5167">-OFS8*$C9</f>
        <v>0</v>
      </c>
      <c r="OFU9" s="356">
        <f t="shared" ref="OFU9" si="5168">-OFU8*$C9</f>
        <v>0</v>
      </c>
      <c r="OFW9" s="356">
        <f t="shared" ref="OFW9" si="5169">-OFW8*$C9</f>
        <v>0</v>
      </c>
      <c r="OFY9" s="356">
        <f t="shared" ref="OFY9" si="5170">-OFY8*$C9</f>
        <v>0</v>
      </c>
      <c r="OGA9" s="356">
        <f t="shared" ref="OGA9" si="5171">-OGA8*$C9</f>
        <v>0</v>
      </c>
      <c r="OGC9" s="356">
        <f t="shared" ref="OGC9" si="5172">-OGC8*$C9</f>
        <v>0</v>
      </c>
      <c r="OGE9" s="356">
        <f t="shared" ref="OGE9" si="5173">-OGE8*$C9</f>
        <v>0</v>
      </c>
      <c r="OGG9" s="356">
        <f t="shared" ref="OGG9" si="5174">-OGG8*$C9</f>
        <v>0</v>
      </c>
      <c r="OGI9" s="356">
        <f t="shared" ref="OGI9" si="5175">-OGI8*$C9</f>
        <v>0</v>
      </c>
      <c r="OGK9" s="356">
        <f t="shared" ref="OGK9" si="5176">-OGK8*$C9</f>
        <v>0</v>
      </c>
      <c r="OGM9" s="356">
        <f t="shared" ref="OGM9" si="5177">-OGM8*$C9</f>
        <v>0</v>
      </c>
      <c r="OGO9" s="356">
        <f t="shared" ref="OGO9" si="5178">-OGO8*$C9</f>
        <v>0</v>
      </c>
      <c r="OGQ9" s="356">
        <f t="shared" ref="OGQ9" si="5179">-OGQ8*$C9</f>
        <v>0</v>
      </c>
      <c r="OGS9" s="356">
        <f t="shared" ref="OGS9" si="5180">-OGS8*$C9</f>
        <v>0</v>
      </c>
      <c r="OGU9" s="356">
        <f t="shared" ref="OGU9" si="5181">-OGU8*$C9</f>
        <v>0</v>
      </c>
      <c r="OGW9" s="356">
        <f t="shared" ref="OGW9" si="5182">-OGW8*$C9</f>
        <v>0</v>
      </c>
      <c r="OGY9" s="356">
        <f t="shared" ref="OGY9" si="5183">-OGY8*$C9</f>
        <v>0</v>
      </c>
      <c r="OHA9" s="356">
        <f t="shared" ref="OHA9" si="5184">-OHA8*$C9</f>
        <v>0</v>
      </c>
      <c r="OHC9" s="356">
        <f t="shared" ref="OHC9" si="5185">-OHC8*$C9</f>
        <v>0</v>
      </c>
      <c r="OHE9" s="356">
        <f t="shared" ref="OHE9" si="5186">-OHE8*$C9</f>
        <v>0</v>
      </c>
      <c r="OHG9" s="356">
        <f t="shared" ref="OHG9" si="5187">-OHG8*$C9</f>
        <v>0</v>
      </c>
      <c r="OHI9" s="356">
        <f t="shared" ref="OHI9" si="5188">-OHI8*$C9</f>
        <v>0</v>
      </c>
      <c r="OHK9" s="356">
        <f t="shared" ref="OHK9" si="5189">-OHK8*$C9</f>
        <v>0</v>
      </c>
      <c r="OHM9" s="356">
        <f t="shared" ref="OHM9" si="5190">-OHM8*$C9</f>
        <v>0</v>
      </c>
      <c r="OHO9" s="356">
        <f t="shared" ref="OHO9" si="5191">-OHO8*$C9</f>
        <v>0</v>
      </c>
      <c r="OHQ9" s="356">
        <f t="shared" ref="OHQ9" si="5192">-OHQ8*$C9</f>
        <v>0</v>
      </c>
      <c r="OHS9" s="356">
        <f t="shared" ref="OHS9" si="5193">-OHS8*$C9</f>
        <v>0</v>
      </c>
      <c r="OHU9" s="356">
        <f t="shared" ref="OHU9" si="5194">-OHU8*$C9</f>
        <v>0</v>
      </c>
      <c r="OHW9" s="356">
        <f t="shared" ref="OHW9" si="5195">-OHW8*$C9</f>
        <v>0</v>
      </c>
      <c r="OHY9" s="356">
        <f t="shared" ref="OHY9" si="5196">-OHY8*$C9</f>
        <v>0</v>
      </c>
      <c r="OIA9" s="356">
        <f t="shared" ref="OIA9" si="5197">-OIA8*$C9</f>
        <v>0</v>
      </c>
      <c r="OIC9" s="356">
        <f t="shared" ref="OIC9" si="5198">-OIC8*$C9</f>
        <v>0</v>
      </c>
      <c r="OIE9" s="356">
        <f t="shared" ref="OIE9" si="5199">-OIE8*$C9</f>
        <v>0</v>
      </c>
      <c r="OIG9" s="356">
        <f t="shared" ref="OIG9" si="5200">-OIG8*$C9</f>
        <v>0</v>
      </c>
      <c r="OII9" s="356">
        <f t="shared" ref="OII9" si="5201">-OII8*$C9</f>
        <v>0</v>
      </c>
      <c r="OIK9" s="356">
        <f t="shared" ref="OIK9" si="5202">-OIK8*$C9</f>
        <v>0</v>
      </c>
      <c r="OIM9" s="356">
        <f t="shared" ref="OIM9" si="5203">-OIM8*$C9</f>
        <v>0</v>
      </c>
      <c r="OIO9" s="356">
        <f t="shared" ref="OIO9" si="5204">-OIO8*$C9</f>
        <v>0</v>
      </c>
      <c r="OIQ9" s="356">
        <f t="shared" ref="OIQ9" si="5205">-OIQ8*$C9</f>
        <v>0</v>
      </c>
      <c r="OIS9" s="356">
        <f t="shared" ref="OIS9" si="5206">-OIS8*$C9</f>
        <v>0</v>
      </c>
      <c r="OIU9" s="356">
        <f t="shared" ref="OIU9" si="5207">-OIU8*$C9</f>
        <v>0</v>
      </c>
      <c r="OIW9" s="356">
        <f t="shared" ref="OIW9" si="5208">-OIW8*$C9</f>
        <v>0</v>
      </c>
      <c r="OIY9" s="356">
        <f t="shared" ref="OIY9" si="5209">-OIY8*$C9</f>
        <v>0</v>
      </c>
      <c r="OJA9" s="356">
        <f t="shared" ref="OJA9" si="5210">-OJA8*$C9</f>
        <v>0</v>
      </c>
      <c r="OJC9" s="356">
        <f t="shared" ref="OJC9" si="5211">-OJC8*$C9</f>
        <v>0</v>
      </c>
      <c r="OJE9" s="356">
        <f t="shared" ref="OJE9" si="5212">-OJE8*$C9</f>
        <v>0</v>
      </c>
      <c r="OJG9" s="356">
        <f t="shared" ref="OJG9" si="5213">-OJG8*$C9</f>
        <v>0</v>
      </c>
      <c r="OJI9" s="356">
        <f t="shared" ref="OJI9" si="5214">-OJI8*$C9</f>
        <v>0</v>
      </c>
      <c r="OJK9" s="356">
        <f t="shared" ref="OJK9" si="5215">-OJK8*$C9</f>
        <v>0</v>
      </c>
      <c r="OJM9" s="356">
        <f t="shared" ref="OJM9" si="5216">-OJM8*$C9</f>
        <v>0</v>
      </c>
      <c r="OJO9" s="356">
        <f t="shared" ref="OJO9" si="5217">-OJO8*$C9</f>
        <v>0</v>
      </c>
      <c r="OJQ9" s="356">
        <f t="shared" ref="OJQ9" si="5218">-OJQ8*$C9</f>
        <v>0</v>
      </c>
      <c r="OJS9" s="356">
        <f t="shared" ref="OJS9" si="5219">-OJS8*$C9</f>
        <v>0</v>
      </c>
      <c r="OJU9" s="356">
        <f t="shared" ref="OJU9" si="5220">-OJU8*$C9</f>
        <v>0</v>
      </c>
      <c r="OJW9" s="356">
        <f t="shared" ref="OJW9" si="5221">-OJW8*$C9</f>
        <v>0</v>
      </c>
      <c r="OJY9" s="356">
        <f t="shared" ref="OJY9" si="5222">-OJY8*$C9</f>
        <v>0</v>
      </c>
      <c r="OKA9" s="356">
        <f t="shared" ref="OKA9" si="5223">-OKA8*$C9</f>
        <v>0</v>
      </c>
      <c r="OKC9" s="356">
        <f t="shared" ref="OKC9" si="5224">-OKC8*$C9</f>
        <v>0</v>
      </c>
      <c r="OKE9" s="356">
        <f t="shared" ref="OKE9" si="5225">-OKE8*$C9</f>
        <v>0</v>
      </c>
      <c r="OKG9" s="356">
        <f t="shared" ref="OKG9" si="5226">-OKG8*$C9</f>
        <v>0</v>
      </c>
      <c r="OKI9" s="356">
        <f t="shared" ref="OKI9" si="5227">-OKI8*$C9</f>
        <v>0</v>
      </c>
      <c r="OKK9" s="356">
        <f t="shared" ref="OKK9" si="5228">-OKK8*$C9</f>
        <v>0</v>
      </c>
      <c r="OKM9" s="356">
        <f t="shared" ref="OKM9" si="5229">-OKM8*$C9</f>
        <v>0</v>
      </c>
      <c r="OKO9" s="356">
        <f t="shared" ref="OKO9" si="5230">-OKO8*$C9</f>
        <v>0</v>
      </c>
      <c r="OKQ9" s="356">
        <f t="shared" ref="OKQ9" si="5231">-OKQ8*$C9</f>
        <v>0</v>
      </c>
      <c r="OKS9" s="356">
        <f t="shared" ref="OKS9" si="5232">-OKS8*$C9</f>
        <v>0</v>
      </c>
      <c r="OKU9" s="356">
        <f t="shared" ref="OKU9" si="5233">-OKU8*$C9</f>
        <v>0</v>
      </c>
      <c r="OKW9" s="356">
        <f t="shared" ref="OKW9" si="5234">-OKW8*$C9</f>
        <v>0</v>
      </c>
      <c r="OKY9" s="356">
        <f t="shared" ref="OKY9" si="5235">-OKY8*$C9</f>
        <v>0</v>
      </c>
      <c r="OLA9" s="356">
        <f t="shared" ref="OLA9" si="5236">-OLA8*$C9</f>
        <v>0</v>
      </c>
      <c r="OLC9" s="356">
        <f t="shared" ref="OLC9" si="5237">-OLC8*$C9</f>
        <v>0</v>
      </c>
      <c r="OLE9" s="356">
        <f t="shared" ref="OLE9" si="5238">-OLE8*$C9</f>
        <v>0</v>
      </c>
      <c r="OLG9" s="356">
        <f t="shared" ref="OLG9" si="5239">-OLG8*$C9</f>
        <v>0</v>
      </c>
      <c r="OLI9" s="356">
        <f t="shared" ref="OLI9" si="5240">-OLI8*$C9</f>
        <v>0</v>
      </c>
      <c r="OLK9" s="356">
        <f t="shared" ref="OLK9" si="5241">-OLK8*$C9</f>
        <v>0</v>
      </c>
      <c r="OLM9" s="356">
        <f t="shared" ref="OLM9" si="5242">-OLM8*$C9</f>
        <v>0</v>
      </c>
      <c r="OLO9" s="356">
        <f t="shared" ref="OLO9" si="5243">-OLO8*$C9</f>
        <v>0</v>
      </c>
      <c r="OLQ9" s="356">
        <f t="shared" ref="OLQ9" si="5244">-OLQ8*$C9</f>
        <v>0</v>
      </c>
      <c r="OLS9" s="356">
        <f t="shared" ref="OLS9" si="5245">-OLS8*$C9</f>
        <v>0</v>
      </c>
      <c r="OLU9" s="356">
        <f t="shared" ref="OLU9" si="5246">-OLU8*$C9</f>
        <v>0</v>
      </c>
      <c r="OLW9" s="356">
        <f t="shared" ref="OLW9" si="5247">-OLW8*$C9</f>
        <v>0</v>
      </c>
      <c r="OLY9" s="356">
        <f t="shared" ref="OLY9" si="5248">-OLY8*$C9</f>
        <v>0</v>
      </c>
      <c r="OMA9" s="356">
        <f t="shared" ref="OMA9" si="5249">-OMA8*$C9</f>
        <v>0</v>
      </c>
      <c r="OMC9" s="356">
        <f t="shared" ref="OMC9" si="5250">-OMC8*$C9</f>
        <v>0</v>
      </c>
      <c r="OME9" s="356">
        <f t="shared" ref="OME9" si="5251">-OME8*$C9</f>
        <v>0</v>
      </c>
      <c r="OMG9" s="356">
        <f t="shared" ref="OMG9" si="5252">-OMG8*$C9</f>
        <v>0</v>
      </c>
      <c r="OMI9" s="356">
        <f t="shared" ref="OMI9" si="5253">-OMI8*$C9</f>
        <v>0</v>
      </c>
      <c r="OMK9" s="356">
        <f t="shared" ref="OMK9" si="5254">-OMK8*$C9</f>
        <v>0</v>
      </c>
      <c r="OMM9" s="356">
        <f t="shared" ref="OMM9" si="5255">-OMM8*$C9</f>
        <v>0</v>
      </c>
      <c r="OMO9" s="356">
        <f t="shared" ref="OMO9" si="5256">-OMO8*$C9</f>
        <v>0</v>
      </c>
      <c r="OMQ9" s="356">
        <f t="shared" ref="OMQ9" si="5257">-OMQ8*$C9</f>
        <v>0</v>
      </c>
      <c r="OMS9" s="356">
        <f t="shared" ref="OMS9" si="5258">-OMS8*$C9</f>
        <v>0</v>
      </c>
      <c r="OMU9" s="356">
        <f t="shared" ref="OMU9" si="5259">-OMU8*$C9</f>
        <v>0</v>
      </c>
      <c r="OMW9" s="356">
        <f t="shared" ref="OMW9" si="5260">-OMW8*$C9</f>
        <v>0</v>
      </c>
      <c r="OMY9" s="356">
        <f t="shared" ref="OMY9" si="5261">-OMY8*$C9</f>
        <v>0</v>
      </c>
      <c r="ONA9" s="356">
        <f t="shared" ref="ONA9" si="5262">-ONA8*$C9</f>
        <v>0</v>
      </c>
      <c r="ONC9" s="356">
        <f t="shared" ref="ONC9" si="5263">-ONC8*$C9</f>
        <v>0</v>
      </c>
      <c r="ONE9" s="356">
        <f t="shared" ref="ONE9" si="5264">-ONE8*$C9</f>
        <v>0</v>
      </c>
      <c r="ONG9" s="356">
        <f t="shared" ref="ONG9" si="5265">-ONG8*$C9</f>
        <v>0</v>
      </c>
      <c r="ONI9" s="356">
        <f t="shared" ref="ONI9" si="5266">-ONI8*$C9</f>
        <v>0</v>
      </c>
      <c r="ONK9" s="356">
        <f t="shared" ref="ONK9" si="5267">-ONK8*$C9</f>
        <v>0</v>
      </c>
      <c r="ONM9" s="356">
        <f t="shared" ref="ONM9" si="5268">-ONM8*$C9</f>
        <v>0</v>
      </c>
      <c r="ONO9" s="356">
        <f t="shared" ref="ONO9" si="5269">-ONO8*$C9</f>
        <v>0</v>
      </c>
      <c r="ONQ9" s="356">
        <f t="shared" ref="ONQ9" si="5270">-ONQ8*$C9</f>
        <v>0</v>
      </c>
      <c r="ONS9" s="356">
        <f t="shared" ref="ONS9" si="5271">-ONS8*$C9</f>
        <v>0</v>
      </c>
      <c r="ONU9" s="356">
        <f t="shared" ref="ONU9" si="5272">-ONU8*$C9</f>
        <v>0</v>
      </c>
      <c r="ONW9" s="356">
        <f t="shared" ref="ONW9" si="5273">-ONW8*$C9</f>
        <v>0</v>
      </c>
      <c r="ONY9" s="356">
        <f t="shared" ref="ONY9" si="5274">-ONY8*$C9</f>
        <v>0</v>
      </c>
      <c r="OOA9" s="356">
        <f t="shared" ref="OOA9" si="5275">-OOA8*$C9</f>
        <v>0</v>
      </c>
      <c r="OOC9" s="356">
        <f t="shared" ref="OOC9" si="5276">-OOC8*$C9</f>
        <v>0</v>
      </c>
      <c r="OOE9" s="356">
        <f t="shared" ref="OOE9" si="5277">-OOE8*$C9</f>
        <v>0</v>
      </c>
      <c r="OOG9" s="356">
        <f t="shared" ref="OOG9" si="5278">-OOG8*$C9</f>
        <v>0</v>
      </c>
      <c r="OOI9" s="356">
        <f t="shared" ref="OOI9" si="5279">-OOI8*$C9</f>
        <v>0</v>
      </c>
      <c r="OOK9" s="356">
        <f t="shared" ref="OOK9" si="5280">-OOK8*$C9</f>
        <v>0</v>
      </c>
      <c r="OOM9" s="356">
        <f t="shared" ref="OOM9" si="5281">-OOM8*$C9</f>
        <v>0</v>
      </c>
      <c r="OOO9" s="356">
        <f t="shared" ref="OOO9" si="5282">-OOO8*$C9</f>
        <v>0</v>
      </c>
      <c r="OOQ9" s="356">
        <f t="shared" ref="OOQ9" si="5283">-OOQ8*$C9</f>
        <v>0</v>
      </c>
      <c r="OOS9" s="356">
        <f t="shared" ref="OOS9" si="5284">-OOS8*$C9</f>
        <v>0</v>
      </c>
      <c r="OOU9" s="356">
        <f t="shared" ref="OOU9" si="5285">-OOU8*$C9</f>
        <v>0</v>
      </c>
      <c r="OOW9" s="356">
        <f t="shared" ref="OOW9" si="5286">-OOW8*$C9</f>
        <v>0</v>
      </c>
      <c r="OOY9" s="356">
        <f t="shared" ref="OOY9" si="5287">-OOY8*$C9</f>
        <v>0</v>
      </c>
      <c r="OPA9" s="356">
        <f t="shared" ref="OPA9" si="5288">-OPA8*$C9</f>
        <v>0</v>
      </c>
      <c r="OPC9" s="356">
        <f t="shared" ref="OPC9" si="5289">-OPC8*$C9</f>
        <v>0</v>
      </c>
      <c r="OPE9" s="356">
        <f t="shared" ref="OPE9" si="5290">-OPE8*$C9</f>
        <v>0</v>
      </c>
      <c r="OPG9" s="356">
        <f t="shared" ref="OPG9" si="5291">-OPG8*$C9</f>
        <v>0</v>
      </c>
      <c r="OPI9" s="356">
        <f t="shared" ref="OPI9" si="5292">-OPI8*$C9</f>
        <v>0</v>
      </c>
      <c r="OPK9" s="356">
        <f t="shared" ref="OPK9" si="5293">-OPK8*$C9</f>
        <v>0</v>
      </c>
      <c r="OPM9" s="356">
        <f t="shared" ref="OPM9" si="5294">-OPM8*$C9</f>
        <v>0</v>
      </c>
      <c r="OPO9" s="356">
        <f t="shared" ref="OPO9" si="5295">-OPO8*$C9</f>
        <v>0</v>
      </c>
      <c r="OPQ9" s="356">
        <f t="shared" ref="OPQ9" si="5296">-OPQ8*$C9</f>
        <v>0</v>
      </c>
      <c r="OPS9" s="356">
        <f t="shared" ref="OPS9" si="5297">-OPS8*$C9</f>
        <v>0</v>
      </c>
      <c r="OPU9" s="356">
        <f t="shared" ref="OPU9" si="5298">-OPU8*$C9</f>
        <v>0</v>
      </c>
      <c r="OPW9" s="356">
        <f t="shared" ref="OPW9" si="5299">-OPW8*$C9</f>
        <v>0</v>
      </c>
      <c r="OPY9" s="356">
        <f t="shared" ref="OPY9" si="5300">-OPY8*$C9</f>
        <v>0</v>
      </c>
      <c r="OQA9" s="356">
        <f t="shared" ref="OQA9" si="5301">-OQA8*$C9</f>
        <v>0</v>
      </c>
      <c r="OQC9" s="356">
        <f t="shared" ref="OQC9" si="5302">-OQC8*$C9</f>
        <v>0</v>
      </c>
      <c r="OQE9" s="356">
        <f t="shared" ref="OQE9" si="5303">-OQE8*$C9</f>
        <v>0</v>
      </c>
      <c r="OQG9" s="356">
        <f t="shared" ref="OQG9" si="5304">-OQG8*$C9</f>
        <v>0</v>
      </c>
      <c r="OQI9" s="356">
        <f t="shared" ref="OQI9" si="5305">-OQI8*$C9</f>
        <v>0</v>
      </c>
      <c r="OQK9" s="356">
        <f t="shared" ref="OQK9" si="5306">-OQK8*$C9</f>
        <v>0</v>
      </c>
      <c r="OQM9" s="356">
        <f t="shared" ref="OQM9" si="5307">-OQM8*$C9</f>
        <v>0</v>
      </c>
      <c r="OQO9" s="356">
        <f t="shared" ref="OQO9" si="5308">-OQO8*$C9</f>
        <v>0</v>
      </c>
      <c r="OQQ9" s="356">
        <f t="shared" ref="OQQ9" si="5309">-OQQ8*$C9</f>
        <v>0</v>
      </c>
      <c r="OQS9" s="356">
        <f t="shared" ref="OQS9" si="5310">-OQS8*$C9</f>
        <v>0</v>
      </c>
      <c r="OQU9" s="356">
        <f t="shared" ref="OQU9" si="5311">-OQU8*$C9</f>
        <v>0</v>
      </c>
      <c r="OQW9" s="356">
        <f t="shared" ref="OQW9" si="5312">-OQW8*$C9</f>
        <v>0</v>
      </c>
      <c r="OQY9" s="356">
        <f t="shared" ref="OQY9" si="5313">-OQY8*$C9</f>
        <v>0</v>
      </c>
      <c r="ORA9" s="356">
        <f t="shared" ref="ORA9" si="5314">-ORA8*$C9</f>
        <v>0</v>
      </c>
      <c r="ORC9" s="356">
        <f t="shared" ref="ORC9" si="5315">-ORC8*$C9</f>
        <v>0</v>
      </c>
      <c r="ORE9" s="356">
        <f t="shared" ref="ORE9" si="5316">-ORE8*$C9</f>
        <v>0</v>
      </c>
      <c r="ORG9" s="356">
        <f t="shared" ref="ORG9" si="5317">-ORG8*$C9</f>
        <v>0</v>
      </c>
      <c r="ORI9" s="356">
        <f t="shared" ref="ORI9" si="5318">-ORI8*$C9</f>
        <v>0</v>
      </c>
      <c r="ORK9" s="356">
        <f t="shared" ref="ORK9" si="5319">-ORK8*$C9</f>
        <v>0</v>
      </c>
      <c r="ORM9" s="356">
        <f t="shared" ref="ORM9" si="5320">-ORM8*$C9</f>
        <v>0</v>
      </c>
      <c r="ORO9" s="356">
        <f t="shared" ref="ORO9" si="5321">-ORO8*$C9</f>
        <v>0</v>
      </c>
      <c r="ORQ9" s="356">
        <f t="shared" ref="ORQ9" si="5322">-ORQ8*$C9</f>
        <v>0</v>
      </c>
      <c r="ORS9" s="356">
        <f t="shared" ref="ORS9" si="5323">-ORS8*$C9</f>
        <v>0</v>
      </c>
      <c r="ORU9" s="356">
        <f t="shared" ref="ORU9" si="5324">-ORU8*$C9</f>
        <v>0</v>
      </c>
      <c r="ORW9" s="356">
        <f t="shared" ref="ORW9" si="5325">-ORW8*$C9</f>
        <v>0</v>
      </c>
      <c r="ORY9" s="356">
        <f t="shared" ref="ORY9" si="5326">-ORY8*$C9</f>
        <v>0</v>
      </c>
      <c r="OSA9" s="356">
        <f t="shared" ref="OSA9" si="5327">-OSA8*$C9</f>
        <v>0</v>
      </c>
      <c r="OSC9" s="356">
        <f t="shared" ref="OSC9" si="5328">-OSC8*$C9</f>
        <v>0</v>
      </c>
      <c r="OSE9" s="356">
        <f t="shared" ref="OSE9" si="5329">-OSE8*$C9</f>
        <v>0</v>
      </c>
      <c r="OSG9" s="356">
        <f t="shared" ref="OSG9" si="5330">-OSG8*$C9</f>
        <v>0</v>
      </c>
      <c r="OSI9" s="356">
        <f t="shared" ref="OSI9" si="5331">-OSI8*$C9</f>
        <v>0</v>
      </c>
      <c r="OSK9" s="356">
        <f t="shared" ref="OSK9" si="5332">-OSK8*$C9</f>
        <v>0</v>
      </c>
      <c r="OSM9" s="356">
        <f t="shared" ref="OSM9" si="5333">-OSM8*$C9</f>
        <v>0</v>
      </c>
      <c r="OSO9" s="356">
        <f t="shared" ref="OSO9" si="5334">-OSO8*$C9</f>
        <v>0</v>
      </c>
      <c r="OSQ9" s="356">
        <f t="shared" ref="OSQ9" si="5335">-OSQ8*$C9</f>
        <v>0</v>
      </c>
      <c r="OSS9" s="356">
        <f t="shared" ref="OSS9" si="5336">-OSS8*$C9</f>
        <v>0</v>
      </c>
      <c r="OSU9" s="356">
        <f t="shared" ref="OSU9" si="5337">-OSU8*$C9</f>
        <v>0</v>
      </c>
      <c r="OSW9" s="356">
        <f t="shared" ref="OSW9" si="5338">-OSW8*$C9</f>
        <v>0</v>
      </c>
      <c r="OSY9" s="356">
        <f t="shared" ref="OSY9" si="5339">-OSY8*$C9</f>
        <v>0</v>
      </c>
      <c r="OTA9" s="356">
        <f t="shared" ref="OTA9" si="5340">-OTA8*$C9</f>
        <v>0</v>
      </c>
      <c r="OTC9" s="356">
        <f t="shared" ref="OTC9" si="5341">-OTC8*$C9</f>
        <v>0</v>
      </c>
      <c r="OTE9" s="356">
        <f t="shared" ref="OTE9" si="5342">-OTE8*$C9</f>
        <v>0</v>
      </c>
      <c r="OTG9" s="356">
        <f t="shared" ref="OTG9" si="5343">-OTG8*$C9</f>
        <v>0</v>
      </c>
      <c r="OTI9" s="356">
        <f t="shared" ref="OTI9" si="5344">-OTI8*$C9</f>
        <v>0</v>
      </c>
      <c r="OTK9" s="356">
        <f t="shared" ref="OTK9" si="5345">-OTK8*$C9</f>
        <v>0</v>
      </c>
      <c r="OTM9" s="356">
        <f t="shared" ref="OTM9" si="5346">-OTM8*$C9</f>
        <v>0</v>
      </c>
      <c r="OTO9" s="356">
        <f t="shared" ref="OTO9" si="5347">-OTO8*$C9</f>
        <v>0</v>
      </c>
      <c r="OTQ9" s="356">
        <f t="shared" ref="OTQ9" si="5348">-OTQ8*$C9</f>
        <v>0</v>
      </c>
      <c r="OTS9" s="356">
        <f t="shared" ref="OTS9" si="5349">-OTS8*$C9</f>
        <v>0</v>
      </c>
      <c r="OTU9" s="356">
        <f t="shared" ref="OTU9" si="5350">-OTU8*$C9</f>
        <v>0</v>
      </c>
      <c r="OTW9" s="356">
        <f t="shared" ref="OTW9" si="5351">-OTW8*$C9</f>
        <v>0</v>
      </c>
      <c r="OTY9" s="356">
        <f t="shared" ref="OTY9" si="5352">-OTY8*$C9</f>
        <v>0</v>
      </c>
      <c r="OUA9" s="356">
        <f t="shared" ref="OUA9" si="5353">-OUA8*$C9</f>
        <v>0</v>
      </c>
      <c r="OUC9" s="356">
        <f t="shared" ref="OUC9" si="5354">-OUC8*$C9</f>
        <v>0</v>
      </c>
      <c r="OUE9" s="356">
        <f t="shared" ref="OUE9" si="5355">-OUE8*$C9</f>
        <v>0</v>
      </c>
      <c r="OUG9" s="356">
        <f t="shared" ref="OUG9" si="5356">-OUG8*$C9</f>
        <v>0</v>
      </c>
      <c r="OUI9" s="356">
        <f t="shared" ref="OUI9" si="5357">-OUI8*$C9</f>
        <v>0</v>
      </c>
      <c r="OUK9" s="356">
        <f t="shared" ref="OUK9" si="5358">-OUK8*$C9</f>
        <v>0</v>
      </c>
      <c r="OUM9" s="356">
        <f t="shared" ref="OUM9" si="5359">-OUM8*$C9</f>
        <v>0</v>
      </c>
      <c r="OUO9" s="356">
        <f t="shared" ref="OUO9" si="5360">-OUO8*$C9</f>
        <v>0</v>
      </c>
      <c r="OUQ9" s="356">
        <f t="shared" ref="OUQ9" si="5361">-OUQ8*$C9</f>
        <v>0</v>
      </c>
      <c r="OUS9" s="356">
        <f t="shared" ref="OUS9" si="5362">-OUS8*$C9</f>
        <v>0</v>
      </c>
      <c r="OUU9" s="356">
        <f t="shared" ref="OUU9" si="5363">-OUU8*$C9</f>
        <v>0</v>
      </c>
      <c r="OUW9" s="356">
        <f t="shared" ref="OUW9" si="5364">-OUW8*$C9</f>
        <v>0</v>
      </c>
      <c r="OUY9" s="356">
        <f t="shared" ref="OUY9" si="5365">-OUY8*$C9</f>
        <v>0</v>
      </c>
      <c r="OVA9" s="356">
        <f t="shared" ref="OVA9" si="5366">-OVA8*$C9</f>
        <v>0</v>
      </c>
      <c r="OVC9" s="356">
        <f t="shared" ref="OVC9" si="5367">-OVC8*$C9</f>
        <v>0</v>
      </c>
      <c r="OVE9" s="356">
        <f t="shared" ref="OVE9" si="5368">-OVE8*$C9</f>
        <v>0</v>
      </c>
      <c r="OVG9" s="356">
        <f t="shared" ref="OVG9" si="5369">-OVG8*$C9</f>
        <v>0</v>
      </c>
      <c r="OVI9" s="356">
        <f t="shared" ref="OVI9" si="5370">-OVI8*$C9</f>
        <v>0</v>
      </c>
      <c r="OVK9" s="356">
        <f t="shared" ref="OVK9" si="5371">-OVK8*$C9</f>
        <v>0</v>
      </c>
      <c r="OVM9" s="356">
        <f t="shared" ref="OVM9" si="5372">-OVM8*$C9</f>
        <v>0</v>
      </c>
      <c r="OVO9" s="356">
        <f t="shared" ref="OVO9" si="5373">-OVO8*$C9</f>
        <v>0</v>
      </c>
      <c r="OVQ9" s="356">
        <f t="shared" ref="OVQ9" si="5374">-OVQ8*$C9</f>
        <v>0</v>
      </c>
      <c r="OVS9" s="356">
        <f t="shared" ref="OVS9" si="5375">-OVS8*$C9</f>
        <v>0</v>
      </c>
      <c r="OVU9" s="356">
        <f t="shared" ref="OVU9" si="5376">-OVU8*$C9</f>
        <v>0</v>
      </c>
      <c r="OVW9" s="356">
        <f t="shared" ref="OVW9" si="5377">-OVW8*$C9</f>
        <v>0</v>
      </c>
      <c r="OVY9" s="356">
        <f t="shared" ref="OVY9" si="5378">-OVY8*$C9</f>
        <v>0</v>
      </c>
      <c r="OWA9" s="356">
        <f t="shared" ref="OWA9" si="5379">-OWA8*$C9</f>
        <v>0</v>
      </c>
      <c r="OWC9" s="356">
        <f t="shared" ref="OWC9" si="5380">-OWC8*$C9</f>
        <v>0</v>
      </c>
      <c r="OWE9" s="356">
        <f t="shared" ref="OWE9" si="5381">-OWE8*$C9</f>
        <v>0</v>
      </c>
      <c r="OWG9" s="356">
        <f t="shared" ref="OWG9" si="5382">-OWG8*$C9</f>
        <v>0</v>
      </c>
      <c r="OWI9" s="356">
        <f t="shared" ref="OWI9" si="5383">-OWI8*$C9</f>
        <v>0</v>
      </c>
      <c r="OWK9" s="356">
        <f t="shared" ref="OWK9" si="5384">-OWK8*$C9</f>
        <v>0</v>
      </c>
      <c r="OWM9" s="356">
        <f t="shared" ref="OWM9" si="5385">-OWM8*$C9</f>
        <v>0</v>
      </c>
      <c r="OWO9" s="356">
        <f t="shared" ref="OWO9" si="5386">-OWO8*$C9</f>
        <v>0</v>
      </c>
      <c r="OWQ9" s="356">
        <f t="shared" ref="OWQ9" si="5387">-OWQ8*$C9</f>
        <v>0</v>
      </c>
      <c r="OWS9" s="356">
        <f t="shared" ref="OWS9" si="5388">-OWS8*$C9</f>
        <v>0</v>
      </c>
      <c r="OWU9" s="356">
        <f t="shared" ref="OWU9" si="5389">-OWU8*$C9</f>
        <v>0</v>
      </c>
      <c r="OWW9" s="356">
        <f t="shared" ref="OWW9" si="5390">-OWW8*$C9</f>
        <v>0</v>
      </c>
      <c r="OWY9" s="356">
        <f t="shared" ref="OWY9" si="5391">-OWY8*$C9</f>
        <v>0</v>
      </c>
      <c r="OXA9" s="356">
        <f t="shared" ref="OXA9" si="5392">-OXA8*$C9</f>
        <v>0</v>
      </c>
      <c r="OXC9" s="356">
        <f t="shared" ref="OXC9" si="5393">-OXC8*$C9</f>
        <v>0</v>
      </c>
      <c r="OXE9" s="356">
        <f t="shared" ref="OXE9" si="5394">-OXE8*$C9</f>
        <v>0</v>
      </c>
      <c r="OXG9" s="356">
        <f t="shared" ref="OXG9" si="5395">-OXG8*$C9</f>
        <v>0</v>
      </c>
      <c r="OXI9" s="356">
        <f t="shared" ref="OXI9" si="5396">-OXI8*$C9</f>
        <v>0</v>
      </c>
      <c r="OXK9" s="356">
        <f t="shared" ref="OXK9" si="5397">-OXK8*$C9</f>
        <v>0</v>
      </c>
      <c r="OXM9" s="356">
        <f t="shared" ref="OXM9" si="5398">-OXM8*$C9</f>
        <v>0</v>
      </c>
      <c r="OXO9" s="356">
        <f t="shared" ref="OXO9" si="5399">-OXO8*$C9</f>
        <v>0</v>
      </c>
      <c r="OXQ9" s="356">
        <f t="shared" ref="OXQ9" si="5400">-OXQ8*$C9</f>
        <v>0</v>
      </c>
      <c r="OXS9" s="356">
        <f t="shared" ref="OXS9" si="5401">-OXS8*$C9</f>
        <v>0</v>
      </c>
      <c r="OXU9" s="356">
        <f t="shared" ref="OXU9" si="5402">-OXU8*$C9</f>
        <v>0</v>
      </c>
      <c r="OXW9" s="356">
        <f t="shared" ref="OXW9" si="5403">-OXW8*$C9</f>
        <v>0</v>
      </c>
      <c r="OXY9" s="356">
        <f t="shared" ref="OXY9" si="5404">-OXY8*$C9</f>
        <v>0</v>
      </c>
      <c r="OYA9" s="356">
        <f t="shared" ref="OYA9" si="5405">-OYA8*$C9</f>
        <v>0</v>
      </c>
      <c r="OYC9" s="356">
        <f t="shared" ref="OYC9" si="5406">-OYC8*$C9</f>
        <v>0</v>
      </c>
      <c r="OYE9" s="356">
        <f t="shared" ref="OYE9" si="5407">-OYE8*$C9</f>
        <v>0</v>
      </c>
      <c r="OYG9" s="356">
        <f t="shared" ref="OYG9" si="5408">-OYG8*$C9</f>
        <v>0</v>
      </c>
      <c r="OYI9" s="356">
        <f t="shared" ref="OYI9" si="5409">-OYI8*$C9</f>
        <v>0</v>
      </c>
      <c r="OYK9" s="356">
        <f t="shared" ref="OYK9" si="5410">-OYK8*$C9</f>
        <v>0</v>
      </c>
      <c r="OYM9" s="356">
        <f t="shared" ref="OYM9" si="5411">-OYM8*$C9</f>
        <v>0</v>
      </c>
      <c r="OYO9" s="356">
        <f t="shared" ref="OYO9" si="5412">-OYO8*$C9</f>
        <v>0</v>
      </c>
      <c r="OYQ9" s="356">
        <f t="shared" ref="OYQ9" si="5413">-OYQ8*$C9</f>
        <v>0</v>
      </c>
      <c r="OYS9" s="356">
        <f t="shared" ref="OYS9" si="5414">-OYS8*$C9</f>
        <v>0</v>
      </c>
      <c r="OYU9" s="356">
        <f t="shared" ref="OYU9" si="5415">-OYU8*$C9</f>
        <v>0</v>
      </c>
      <c r="OYW9" s="356">
        <f t="shared" ref="OYW9" si="5416">-OYW8*$C9</f>
        <v>0</v>
      </c>
      <c r="OYY9" s="356">
        <f t="shared" ref="OYY9" si="5417">-OYY8*$C9</f>
        <v>0</v>
      </c>
      <c r="OZA9" s="356">
        <f t="shared" ref="OZA9" si="5418">-OZA8*$C9</f>
        <v>0</v>
      </c>
      <c r="OZC9" s="356">
        <f t="shared" ref="OZC9" si="5419">-OZC8*$C9</f>
        <v>0</v>
      </c>
      <c r="OZE9" s="356">
        <f t="shared" ref="OZE9" si="5420">-OZE8*$C9</f>
        <v>0</v>
      </c>
      <c r="OZG9" s="356">
        <f t="shared" ref="OZG9" si="5421">-OZG8*$C9</f>
        <v>0</v>
      </c>
      <c r="OZI9" s="356">
        <f t="shared" ref="OZI9" si="5422">-OZI8*$C9</f>
        <v>0</v>
      </c>
      <c r="OZK9" s="356">
        <f t="shared" ref="OZK9" si="5423">-OZK8*$C9</f>
        <v>0</v>
      </c>
      <c r="OZM9" s="356">
        <f t="shared" ref="OZM9" si="5424">-OZM8*$C9</f>
        <v>0</v>
      </c>
      <c r="OZO9" s="356">
        <f t="shared" ref="OZO9" si="5425">-OZO8*$C9</f>
        <v>0</v>
      </c>
      <c r="OZQ9" s="356">
        <f t="shared" ref="OZQ9" si="5426">-OZQ8*$C9</f>
        <v>0</v>
      </c>
      <c r="OZS9" s="356">
        <f t="shared" ref="OZS9" si="5427">-OZS8*$C9</f>
        <v>0</v>
      </c>
      <c r="OZU9" s="356">
        <f t="shared" ref="OZU9" si="5428">-OZU8*$C9</f>
        <v>0</v>
      </c>
      <c r="OZW9" s="356">
        <f t="shared" ref="OZW9" si="5429">-OZW8*$C9</f>
        <v>0</v>
      </c>
      <c r="OZY9" s="356">
        <f t="shared" ref="OZY9" si="5430">-OZY8*$C9</f>
        <v>0</v>
      </c>
      <c r="PAA9" s="356">
        <f t="shared" ref="PAA9" si="5431">-PAA8*$C9</f>
        <v>0</v>
      </c>
      <c r="PAC9" s="356">
        <f t="shared" ref="PAC9" si="5432">-PAC8*$C9</f>
        <v>0</v>
      </c>
      <c r="PAE9" s="356">
        <f t="shared" ref="PAE9" si="5433">-PAE8*$C9</f>
        <v>0</v>
      </c>
      <c r="PAG9" s="356">
        <f t="shared" ref="PAG9" si="5434">-PAG8*$C9</f>
        <v>0</v>
      </c>
      <c r="PAI9" s="356">
        <f t="shared" ref="PAI9" si="5435">-PAI8*$C9</f>
        <v>0</v>
      </c>
      <c r="PAK9" s="356">
        <f t="shared" ref="PAK9" si="5436">-PAK8*$C9</f>
        <v>0</v>
      </c>
      <c r="PAM9" s="356">
        <f t="shared" ref="PAM9" si="5437">-PAM8*$C9</f>
        <v>0</v>
      </c>
      <c r="PAO9" s="356">
        <f t="shared" ref="PAO9" si="5438">-PAO8*$C9</f>
        <v>0</v>
      </c>
      <c r="PAQ9" s="356">
        <f t="shared" ref="PAQ9" si="5439">-PAQ8*$C9</f>
        <v>0</v>
      </c>
      <c r="PAS9" s="356">
        <f t="shared" ref="PAS9" si="5440">-PAS8*$C9</f>
        <v>0</v>
      </c>
      <c r="PAU9" s="356">
        <f t="shared" ref="PAU9" si="5441">-PAU8*$C9</f>
        <v>0</v>
      </c>
      <c r="PAW9" s="356">
        <f t="shared" ref="PAW9" si="5442">-PAW8*$C9</f>
        <v>0</v>
      </c>
      <c r="PAY9" s="356">
        <f t="shared" ref="PAY9" si="5443">-PAY8*$C9</f>
        <v>0</v>
      </c>
      <c r="PBA9" s="356">
        <f t="shared" ref="PBA9" si="5444">-PBA8*$C9</f>
        <v>0</v>
      </c>
      <c r="PBC9" s="356">
        <f t="shared" ref="PBC9" si="5445">-PBC8*$C9</f>
        <v>0</v>
      </c>
      <c r="PBE9" s="356">
        <f t="shared" ref="PBE9" si="5446">-PBE8*$C9</f>
        <v>0</v>
      </c>
      <c r="PBG9" s="356">
        <f t="shared" ref="PBG9" si="5447">-PBG8*$C9</f>
        <v>0</v>
      </c>
      <c r="PBI9" s="356">
        <f t="shared" ref="PBI9" si="5448">-PBI8*$C9</f>
        <v>0</v>
      </c>
      <c r="PBK9" s="356">
        <f t="shared" ref="PBK9" si="5449">-PBK8*$C9</f>
        <v>0</v>
      </c>
      <c r="PBM9" s="356">
        <f t="shared" ref="PBM9" si="5450">-PBM8*$C9</f>
        <v>0</v>
      </c>
      <c r="PBO9" s="356">
        <f t="shared" ref="PBO9" si="5451">-PBO8*$C9</f>
        <v>0</v>
      </c>
      <c r="PBQ9" s="356">
        <f t="shared" ref="PBQ9" si="5452">-PBQ8*$C9</f>
        <v>0</v>
      </c>
      <c r="PBS9" s="356">
        <f t="shared" ref="PBS9" si="5453">-PBS8*$C9</f>
        <v>0</v>
      </c>
      <c r="PBU9" s="356">
        <f t="shared" ref="PBU9" si="5454">-PBU8*$C9</f>
        <v>0</v>
      </c>
      <c r="PBW9" s="356">
        <f t="shared" ref="PBW9" si="5455">-PBW8*$C9</f>
        <v>0</v>
      </c>
      <c r="PBY9" s="356">
        <f t="shared" ref="PBY9" si="5456">-PBY8*$C9</f>
        <v>0</v>
      </c>
      <c r="PCA9" s="356">
        <f t="shared" ref="PCA9" si="5457">-PCA8*$C9</f>
        <v>0</v>
      </c>
      <c r="PCC9" s="356">
        <f t="shared" ref="PCC9" si="5458">-PCC8*$C9</f>
        <v>0</v>
      </c>
      <c r="PCE9" s="356">
        <f t="shared" ref="PCE9" si="5459">-PCE8*$C9</f>
        <v>0</v>
      </c>
      <c r="PCG9" s="356">
        <f t="shared" ref="PCG9" si="5460">-PCG8*$C9</f>
        <v>0</v>
      </c>
      <c r="PCI9" s="356">
        <f t="shared" ref="PCI9" si="5461">-PCI8*$C9</f>
        <v>0</v>
      </c>
      <c r="PCK9" s="356">
        <f t="shared" ref="PCK9" si="5462">-PCK8*$C9</f>
        <v>0</v>
      </c>
      <c r="PCM9" s="356">
        <f t="shared" ref="PCM9" si="5463">-PCM8*$C9</f>
        <v>0</v>
      </c>
      <c r="PCO9" s="356">
        <f t="shared" ref="PCO9" si="5464">-PCO8*$C9</f>
        <v>0</v>
      </c>
      <c r="PCQ9" s="356">
        <f t="shared" ref="PCQ9" si="5465">-PCQ8*$C9</f>
        <v>0</v>
      </c>
      <c r="PCS9" s="356">
        <f t="shared" ref="PCS9" si="5466">-PCS8*$C9</f>
        <v>0</v>
      </c>
      <c r="PCU9" s="356">
        <f t="shared" ref="PCU9" si="5467">-PCU8*$C9</f>
        <v>0</v>
      </c>
      <c r="PCW9" s="356">
        <f t="shared" ref="PCW9" si="5468">-PCW8*$C9</f>
        <v>0</v>
      </c>
      <c r="PCY9" s="356">
        <f t="shared" ref="PCY9" si="5469">-PCY8*$C9</f>
        <v>0</v>
      </c>
      <c r="PDA9" s="356">
        <f t="shared" ref="PDA9" si="5470">-PDA8*$C9</f>
        <v>0</v>
      </c>
      <c r="PDC9" s="356">
        <f t="shared" ref="PDC9" si="5471">-PDC8*$C9</f>
        <v>0</v>
      </c>
      <c r="PDE9" s="356">
        <f t="shared" ref="PDE9" si="5472">-PDE8*$C9</f>
        <v>0</v>
      </c>
      <c r="PDG9" s="356">
        <f t="shared" ref="PDG9" si="5473">-PDG8*$C9</f>
        <v>0</v>
      </c>
      <c r="PDI9" s="356">
        <f t="shared" ref="PDI9" si="5474">-PDI8*$C9</f>
        <v>0</v>
      </c>
      <c r="PDK9" s="356">
        <f t="shared" ref="PDK9" si="5475">-PDK8*$C9</f>
        <v>0</v>
      </c>
      <c r="PDM9" s="356">
        <f t="shared" ref="PDM9" si="5476">-PDM8*$C9</f>
        <v>0</v>
      </c>
      <c r="PDO9" s="356">
        <f t="shared" ref="PDO9" si="5477">-PDO8*$C9</f>
        <v>0</v>
      </c>
      <c r="PDQ9" s="356">
        <f t="shared" ref="PDQ9" si="5478">-PDQ8*$C9</f>
        <v>0</v>
      </c>
      <c r="PDS9" s="356">
        <f t="shared" ref="PDS9" si="5479">-PDS8*$C9</f>
        <v>0</v>
      </c>
      <c r="PDU9" s="356">
        <f t="shared" ref="PDU9" si="5480">-PDU8*$C9</f>
        <v>0</v>
      </c>
      <c r="PDW9" s="356">
        <f t="shared" ref="PDW9" si="5481">-PDW8*$C9</f>
        <v>0</v>
      </c>
      <c r="PDY9" s="356">
        <f t="shared" ref="PDY9" si="5482">-PDY8*$C9</f>
        <v>0</v>
      </c>
      <c r="PEA9" s="356">
        <f t="shared" ref="PEA9" si="5483">-PEA8*$C9</f>
        <v>0</v>
      </c>
      <c r="PEC9" s="356">
        <f t="shared" ref="PEC9" si="5484">-PEC8*$C9</f>
        <v>0</v>
      </c>
      <c r="PEE9" s="356">
        <f t="shared" ref="PEE9" si="5485">-PEE8*$C9</f>
        <v>0</v>
      </c>
      <c r="PEG9" s="356">
        <f t="shared" ref="PEG9" si="5486">-PEG8*$C9</f>
        <v>0</v>
      </c>
      <c r="PEI9" s="356">
        <f t="shared" ref="PEI9" si="5487">-PEI8*$C9</f>
        <v>0</v>
      </c>
      <c r="PEK9" s="356">
        <f t="shared" ref="PEK9" si="5488">-PEK8*$C9</f>
        <v>0</v>
      </c>
      <c r="PEM9" s="356">
        <f t="shared" ref="PEM9" si="5489">-PEM8*$C9</f>
        <v>0</v>
      </c>
      <c r="PEO9" s="356">
        <f t="shared" ref="PEO9" si="5490">-PEO8*$C9</f>
        <v>0</v>
      </c>
      <c r="PEQ9" s="356">
        <f t="shared" ref="PEQ9" si="5491">-PEQ8*$C9</f>
        <v>0</v>
      </c>
      <c r="PES9" s="356">
        <f t="shared" ref="PES9" si="5492">-PES8*$C9</f>
        <v>0</v>
      </c>
      <c r="PEU9" s="356">
        <f t="shared" ref="PEU9" si="5493">-PEU8*$C9</f>
        <v>0</v>
      </c>
      <c r="PEW9" s="356">
        <f t="shared" ref="PEW9" si="5494">-PEW8*$C9</f>
        <v>0</v>
      </c>
      <c r="PEY9" s="356">
        <f t="shared" ref="PEY9" si="5495">-PEY8*$C9</f>
        <v>0</v>
      </c>
      <c r="PFA9" s="356">
        <f t="shared" ref="PFA9" si="5496">-PFA8*$C9</f>
        <v>0</v>
      </c>
      <c r="PFC9" s="356">
        <f t="shared" ref="PFC9" si="5497">-PFC8*$C9</f>
        <v>0</v>
      </c>
      <c r="PFE9" s="356">
        <f t="shared" ref="PFE9" si="5498">-PFE8*$C9</f>
        <v>0</v>
      </c>
      <c r="PFG9" s="356">
        <f t="shared" ref="PFG9" si="5499">-PFG8*$C9</f>
        <v>0</v>
      </c>
      <c r="PFI9" s="356">
        <f t="shared" ref="PFI9" si="5500">-PFI8*$C9</f>
        <v>0</v>
      </c>
      <c r="PFK9" s="356">
        <f t="shared" ref="PFK9" si="5501">-PFK8*$C9</f>
        <v>0</v>
      </c>
      <c r="PFM9" s="356">
        <f t="shared" ref="PFM9" si="5502">-PFM8*$C9</f>
        <v>0</v>
      </c>
      <c r="PFO9" s="356">
        <f t="shared" ref="PFO9" si="5503">-PFO8*$C9</f>
        <v>0</v>
      </c>
      <c r="PFQ9" s="356">
        <f t="shared" ref="PFQ9" si="5504">-PFQ8*$C9</f>
        <v>0</v>
      </c>
      <c r="PFS9" s="356">
        <f t="shared" ref="PFS9" si="5505">-PFS8*$C9</f>
        <v>0</v>
      </c>
      <c r="PFU9" s="356">
        <f t="shared" ref="PFU9" si="5506">-PFU8*$C9</f>
        <v>0</v>
      </c>
      <c r="PFW9" s="356">
        <f t="shared" ref="PFW9" si="5507">-PFW8*$C9</f>
        <v>0</v>
      </c>
      <c r="PFY9" s="356">
        <f t="shared" ref="PFY9" si="5508">-PFY8*$C9</f>
        <v>0</v>
      </c>
      <c r="PGA9" s="356">
        <f t="shared" ref="PGA9" si="5509">-PGA8*$C9</f>
        <v>0</v>
      </c>
      <c r="PGC9" s="356">
        <f t="shared" ref="PGC9" si="5510">-PGC8*$C9</f>
        <v>0</v>
      </c>
      <c r="PGE9" s="356">
        <f t="shared" ref="PGE9" si="5511">-PGE8*$C9</f>
        <v>0</v>
      </c>
      <c r="PGG9" s="356">
        <f t="shared" ref="PGG9" si="5512">-PGG8*$C9</f>
        <v>0</v>
      </c>
      <c r="PGI9" s="356">
        <f t="shared" ref="PGI9" si="5513">-PGI8*$C9</f>
        <v>0</v>
      </c>
      <c r="PGK9" s="356">
        <f t="shared" ref="PGK9" si="5514">-PGK8*$C9</f>
        <v>0</v>
      </c>
      <c r="PGM9" s="356">
        <f t="shared" ref="PGM9" si="5515">-PGM8*$C9</f>
        <v>0</v>
      </c>
      <c r="PGO9" s="356">
        <f t="shared" ref="PGO9" si="5516">-PGO8*$C9</f>
        <v>0</v>
      </c>
      <c r="PGQ9" s="356">
        <f t="shared" ref="PGQ9" si="5517">-PGQ8*$C9</f>
        <v>0</v>
      </c>
      <c r="PGS9" s="356">
        <f t="shared" ref="PGS9" si="5518">-PGS8*$C9</f>
        <v>0</v>
      </c>
      <c r="PGU9" s="356">
        <f t="shared" ref="PGU9" si="5519">-PGU8*$C9</f>
        <v>0</v>
      </c>
      <c r="PGW9" s="356">
        <f t="shared" ref="PGW9" si="5520">-PGW8*$C9</f>
        <v>0</v>
      </c>
      <c r="PGY9" s="356">
        <f t="shared" ref="PGY9" si="5521">-PGY8*$C9</f>
        <v>0</v>
      </c>
      <c r="PHA9" s="356">
        <f t="shared" ref="PHA9" si="5522">-PHA8*$C9</f>
        <v>0</v>
      </c>
      <c r="PHC9" s="356">
        <f t="shared" ref="PHC9" si="5523">-PHC8*$C9</f>
        <v>0</v>
      </c>
      <c r="PHE9" s="356">
        <f t="shared" ref="PHE9" si="5524">-PHE8*$C9</f>
        <v>0</v>
      </c>
      <c r="PHG9" s="356">
        <f t="shared" ref="PHG9" si="5525">-PHG8*$C9</f>
        <v>0</v>
      </c>
      <c r="PHI9" s="356">
        <f t="shared" ref="PHI9" si="5526">-PHI8*$C9</f>
        <v>0</v>
      </c>
      <c r="PHK9" s="356">
        <f t="shared" ref="PHK9" si="5527">-PHK8*$C9</f>
        <v>0</v>
      </c>
      <c r="PHM9" s="356">
        <f t="shared" ref="PHM9" si="5528">-PHM8*$C9</f>
        <v>0</v>
      </c>
      <c r="PHO9" s="356">
        <f t="shared" ref="PHO9" si="5529">-PHO8*$C9</f>
        <v>0</v>
      </c>
      <c r="PHQ9" s="356">
        <f t="shared" ref="PHQ9" si="5530">-PHQ8*$C9</f>
        <v>0</v>
      </c>
      <c r="PHS9" s="356">
        <f t="shared" ref="PHS9" si="5531">-PHS8*$C9</f>
        <v>0</v>
      </c>
      <c r="PHU9" s="356">
        <f t="shared" ref="PHU9" si="5532">-PHU8*$C9</f>
        <v>0</v>
      </c>
      <c r="PHW9" s="356">
        <f t="shared" ref="PHW9" si="5533">-PHW8*$C9</f>
        <v>0</v>
      </c>
      <c r="PHY9" s="356">
        <f t="shared" ref="PHY9" si="5534">-PHY8*$C9</f>
        <v>0</v>
      </c>
      <c r="PIA9" s="356">
        <f t="shared" ref="PIA9" si="5535">-PIA8*$C9</f>
        <v>0</v>
      </c>
      <c r="PIC9" s="356">
        <f t="shared" ref="PIC9" si="5536">-PIC8*$C9</f>
        <v>0</v>
      </c>
      <c r="PIE9" s="356">
        <f t="shared" ref="PIE9" si="5537">-PIE8*$C9</f>
        <v>0</v>
      </c>
      <c r="PIG9" s="356">
        <f t="shared" ref="PIG9" si="5538">-PIG8*$C9</f>
        <v>0</v>
      </c>
      <c r="PII9" s="356">
        <f t="shared" ref="PII9" si="5539">-PII8*$C9</f>
        <v>0</v>
      </c>
      <c r="PIK9" s="356">
        <f t="shared" ref="PIK9" si="5540">-PIK8*$C9</f>
        <v>0</v>
      </c>
      <c r="PIM9" s="356">
        <f t="shared" ref="PIM9" si="5541">-PIM8*$C9</f>
        <v>0</v>
      </c>
      <c r="PIO9" s="356">
        <f t="shared" ref="PIO9" si="5542">-PIO8*$C9</f>
        <v>0</v>
      </c>
      <c r="PIQ9" s="356">
        <f t="shared" ref="PIQ9" si="5543">-PIQ8*$C9</f>
        <v>0</v>
      </c>
      <c r="PIS9" s="356">
        <f t="shared" ref="PIS9" si="5544">-PIS8*$C9</f>
        <v>0</v>
      </c>
      <c r="PIU9" s="356">
        <f t="shared" ref="PIU9" si="5545">-PIU8*$C9</f>
        <v>0</v>
      </c>
      <c r="PIW9" s="356">
        <f t="shared" ref="PIW9" si="5546">-PIW8*$C9</f>
        <v>0</v>
      </c>
      <c r="PIY9" s="356">
        <f t="shared" ref="PIY9" si="5547">-PIY8*$C9</f>
        <v>0</v>
      </c>
      <c r="PJA9" s="356">
        <f t="shared" ref="PJA9" si="5548">-PJA8*$C9</f>
        <v>0</v>
      </c>
      <c r="PJC9" s="356">
        <f t="shared" ref="PJC9" si="5549">-PJC8*$C9</f>
        <v>0</v>
      </c>
      <c r="PJE9" s="356">
        <f t="shared" ref="PJE9" si="5550">-PJE8*$C9</f>
        <v>0</v>
      </c>
      <c r="PJG9" s="356">
        <f t="shared" ref="PJG9" si="5551">-PJG8*$C9</f>
        <v>0</v>
      </c>
      <c r="PJI9" s="356">
        <f t="shared" ref="PJI9" si="5552">-PJI8*$C9</f>
        <v>0</v>
      </c>
      <c r="PJK9" s="356">
        <f t="shared" ref="PJK9" si="5553">-PJK8*$C9</f>
        <v>0</v>
      </c>
      <c r="PJM9" s="356">
        <f t="shared" ref="PJM9" si="5554">-PJM8*$C9</f>
        <v>0</v>
      </c>
      <c r="PJO9" s="356">
        <f t="shared" ref="PJO9" si="5555">-PJO8*$C9</f>
        <v>0</v>
      </c>
      <c r="PJQ9" s="356">
        <f t="shared" ref="PJQ9" si="5556">-PJQ8*$C9</f>
        <v>0</v>
      </c>
      <c r="PJS9" s="356">
        <f t="shared" ref="PJS9" si="5557">-PJS8*$C9</f>
        <v>0</v>
      </c>
      <c r="PJU9" s="356">
        <f t="shared" ref="PJU9" si="5558">-PJU8*$C9</f>
        <v>0</v>
      </c>
      <c r="PJW9" s="356">
        <f t="shared" ref="PJW9" si="5559">-PJW8*$C9</f>
        <v>0</v>
      </c>
      <c r="PJY9" s="356">
        <f t="shared" ref="PJY9" si="5560">-PJY8*$C9</f>
        <v>0</v>
      </c>
      <c r="PKA9" s="356">
        <f t="shared" ref="PKA9" si="5561">-PKA8*$C9</f>
        <v>0</v>
      </c>
      <c r="PKC9" s="356">
        <f t="shared" ref="PKC9" si="5562">-PKC8*$C9</f>
        <v>0</v>
      </c>
      <c r="PKE9" s="356">
        <f t="shared" ref="PKE9" si="5563">-PKE8*$C9</f>
        <v>0</v>
      </c>
      <c r="PKG9" s="356">
        <f t="shared" ref="PKG9" si="5564">-PKG8*$C9</f>
        <v>0</v>
      </c>
      <c r="PKI9" s="356">
        <f t="shared" ref="PKI9" si="5565">-PKI8*$C9</f>
        <v>0</v>
      </c>
      <c r="PKK9" s="356">
        <f t="shared" ref="PKK9" si="5566">-PKK8*$C9</f>
        <v>0</v>
      </c>
      <c r="PKM9" s="356">
        <f t="shared" ref="PKM9" si="5567">-PKM8*$C9</f>
        <v>0</v>
      </c>
      <c r="PKO9" s="356">
        <f t="shared" ref="PKO9" si="5568">-PKO8*$C9</f>
        <v>0</v>
      </c>
      <c r="PKQ9" s="356">
        <f t="shared" ref="PKQ9" si="5569">-PKQ8*$C9</f>
        <v>0</v>
      </c>
      <c r="PKS9" s="356">
        <f t="shared" ref="PKS9" si="5570">-PKS8*$C9</f>
        <v>0</v>
      </c>
      <c r="PKU9" s="356">
        <f t="shared" ref="PKU9" si="5571">-PKU8*$C9</f>
        <v>0</v>
      </c>
      <c r="PKW9" s="356">
        <f t="shared" ref="PKW9" si="5572">-PKW8*$C9</f>
        <v>0</v>
      </c>
      <c r="PKY9" s="356">
        <f t="shared" ref="PKY9" si="5573">-PKY8*$C9</f>
        <v>0</v>
      </c>
      <c r="PLA9" s="356">
        <f t="shared" ref="PLA9" si="5574">-PLA8*$C9</f>
        <v>0</v>
      </c>
      <c r="PLC9" s="356">
        <f t="shared" ref="PLC9" si="5575">-PLC8*$C9</f>
        <v>0</v>
      </c>
      <c r="PLE9" s="356">
        <f t="shared" ref="PLE9" si="5576">-PLE8*$C9</f>
        <v>0</v>
      </c>
      <c r="PLG9" s="356">
        <f t="shared" ref="PLG9" si="5577">-PLG8*$C9</f>
        <v>0</v>
      </c>
      <c r="PLI9" s="356">
        <f t="shared" ref="PLI9" si="5578">-PLI8*$C9</f>
        <v>0</v>
      </c>
      <c r="PLK9" s="356">
        <f t="shared" ref="PLK9" si="5579">-PLK8*$C9</f>
        <v>0</v>
      </c>
      <c r="PLM9" s="356">
        <f t="shared" ref="PLM9" si="5580">-PLM8*$C9</f>
        <v>0</v>
      </c>
      <c r="PLO9" s="356">
        <f t="shared" ref="PLO9" si="5581">-PLO8*$C9</f>
        <v>0</v>
      </c>
      <c r="PLQ9" s="356">
        <f t="shared" ref="PLQ9" si="5582">-PLQ8*$C9</f>
        <v>0</v>
      </c>
      <c r="PLS9" s="356">
        <f t="shared" ref="PLS9" si="5583">-PLS8*$C9</f>
        <v>0</v>
      </c>
      <c r="PLU9" s="356">
        <f t="shared" ref="PLU9" si="5584">-PLU8*$C9</f>
        <v>0</v>
      </c>
      <c r="PLW9" s="356">
        <f t="shared" ref="PLW9" si="5585">-PLW8*$C9</f>
        <v>0</v>
      </c>
      <c r="PLY9" s="356">
        <f t="shared" ref="PLY9" si="5586">-PLY8*$C9</f>
        <v>0</v>
      </c>
      <c r="PMA9" s="356">
        <f t="shared" ref="PMA9" si="5587">-PMA8*$C9</f>
        <v>0</v>
      </c>
      <c r="PMC9" s="356">
        <f t="shared" ref="PMC9" si="5588">-PMC8*$C9</f>
        <v>0</v>
      </c>
      <c r="PME9" s="356">
        <f t="shared" ref="PME9" si="5589">-PME8*$C9</f>
        <v>0</v>
      </c>
      <c r="PMG9" s="356">
        <f t="shared" ref="PMG9" si="5590">-PMG8*$C9</f>
        <v>0</v>
      </c>
      <c r="PMI9" s="356">
        <f t="shared" ref="PMI9" si="5591">-PMI8*$C9</f>
        <v>0</v>
      </c>
      <c r="PMK9" s="356">
        <f t="shared" ref="PMK9" si="5592">-PMK8*$C9</f>
        <v>0</v>
      </c>
      <c r="PMM9" s="356">
        <f t="shared" ref="PMM9" si="5593">-PMM8*$C9</f>
        <v>0</v>
      </c>
      <c r="PMO9" s="356">
        <f t="shared" ref="PMO9" si="5594">-PMO8*$C9</f>
        <v>0</v>
      </c>
      <c r="PMQ9" s="356">
        <f t="shared" ref="PMQ9" si="5595">-PMQ8*$C9</f>
        <v>0</v>
      </c>
      <c r="PMS9" s="356">
        <f t="shared" ref="PMS9" si="5596">-PMS8*$C9</f>
        <v>0</v>
      </c>
      <c r="PMU9" s="356">
        <f t="shared" ref="PMU9" si="5597">-PMU8*$C9</f>
        <v>0</v>
      </c>
      <c r="PMW9" s="356">
        <f t="shared" ref="PMW9" si="5598">-PMW8*$C9</f>
        <v>0</v>
      </c>
      <c r="PMY9" s="356">
        <f t="shared" ref="PMY9" si="5599">-PMY8*$C9</f>
        <v>0</v>
      </c>
      <c r="PNA9" s="356">
        <f t="shared" ref="PNA9" si="5600">-PNA8*$C9</f>
        <v>0</v>
      </c>
      <c r="PNC9" s="356">
        <f t="shared" ref="PNC9" si="5601">-PNC8*$C9</f>
        <v>0</v>
      </c>
      <c r="PNE9" s="356">
        <f t="shared" ref="PNE9" si="5602">-PNE8*$C9</f>
        <v>0</v>
      </c>
      <c r="PNG9" s="356">
        <f t="shared" ref="PNG9" si="5603">-PNG8*$C9</f>
        <v>0</v>
      </c>
      <c r="PNI9" s="356">
        <f t="shared" ref="PNI9" si="5604">-PNI8*$C9</f>
        <v>0</v>
      </c>
      <c r="PNK9" s="356">
        <f t="shared" ref="PNK9" si="5605">-PNK8*$C9</f>
        <v>0</v>
      </c>
      <c r="PNM9" s="356">
        <f t="shared" ref="PNM9" si="5606">-PNM8*$C9</f>
        <v>0</v>
      </c>
      <c r="PNO9" s="356">
        <f t="shared" ref="PNO9" si="5607">-PNO8*$C9</f>
        <v>0</v>
      </c>
      <c r="PNQ9" s="356">
        <f t="shared" ref="PNQ9" si="5608">-PNQ8*$C9</f>
        <v>0</v>
      </c>
      <c r="PNS9" s="356">
        <f t="shared" ref="PNS9" si="5609">-PNS8*$C9</f>
        <v>0</v>
      </c>
      <c r="PNU9" s="356">
        <f t="shared" ref="PNU9" si="5610">-PNU8*$C9</f>
        <v>0</v>
      </c>
      <c r="PNW9" s="356">
        <f t="shared" ref="PNW9" si="5611">-PNW8*$C9</f>
        <v>0</v>
      </c>
      <c r="PNY9" s="356">
        <f t="shared" ref="PNY9" si="5612">-PNY8*$C9</f>
        <v>0</v>
      </c>
      <c r="POA9" s="356">
        <f t="shared" ref="POA9" si="5613">-POA8*$C9</f>
        <v>0</v>
      </c>
      <c r="POC9" s="356">
        <f t="shared" ref="POC9" si="5614">-POC8*$C9</f>
        <v>0</v>
      </c>
      <c r="POE9" s="356">
        <f t="shared" ref="POE9" si="5615">-POE8*$C9</f>
        <v>0</v>
      </c>
      <c r="POG9" s="356">
        <f t="shared" ref="POG9" si="5616">-POG8*$C9</f>
        <v>0</v>
      </c>
      <c r="POI9" s="356">
        <f t="shared" ref="POI9" si="5617">-POI8*$C9</f>
        <v>0</v>
      </c>
      <c r="POK9" s="356">
        <f t="shared" ref="POK9" si="5618">-POK8*$C9</f>
        <v>0</v>
      </c>
      <c r="POM9" s="356">
        <f t="shared" ref="POM9" si="5619">-POM8*$C9</f>
        <v>0</v>
      </c>
      <c r="POO9" s="356">
        <f t="shared" ref="POO9" si="5620">-POO8*$C9</f>
        <v>0</v>
      </c>
      <c r="POQ9" s="356">
        <f t="shared" ref="POQ9" si="5621">-POQ8*$C9</f>
        <v>0</v>
      </c>
      <c r="POS9" s="356">
        <f t="shared" ref="POS9" si="5622">-POS8*$C9</f>
        <v>0</v>
      </c>
      <c r="POU9" s="356">
        <f t="shared" ref="POU9" si="5623">-POU8*$C9</f>
        <v>0</v>
      </c>
      <c r="POW9" s="356">
        <f t="shared" ref="POW9" si="5624">-POW8*$C9</f>
        <v>0</v>
      </c>
      <c r="POY9" s="356">
        <f t="shared" ref="POY9" si="5625">-POY8*$C9</f>
        <v>0</v>
      </c>
      <c r="PPA9" s="356">
        <f t="shared" ref="PPA9" si="5626">-PPA8*$C9</f>
        <v>0</v>
      </c>
      <c r="PPC9" s="356">
        <f t="shared" ref="PPC9" si="5627">-PPC8*$C9</f>
        <v>0</v>
      </c>
      <c r="PPE9" s="356">
        <f t="shared" ref="PPE9" si="5628">-PPE8*$C9</f>
        <v>0</v>
      </c>
      <c r="PPG9" s="356">
        <f t="shared" ref="PPG9" si="5629">-PPG8*$C9</f>
        <v>0</v>
      </c>
      <c r="PPI9" s="356">
        <f t="shared" ref="PPI9" si="5630">-PPI8*$C9</f>
        <v>0</v>
      </c>
      <c r="PPK9" s="356">
        <f t="shared" ref="PPK9" si="5631">-PPK8*$C9</f>
        <v>0</v>
      </c>
      <c r="PPM9" s="356">
        <f t="shared" ref="PPM9" si="5632">-PPM8*$C9</f>
        <v>0</v>
      </c>
      <c r="PPO9" s="356">
        <f t="shared" ref="PPO9" si="5633">-PPO8*$C9</f>
        <v>0</v>
      </c>
      <c r="PPQ9" s="356">
        <f t="shared" ref="PPQ9" si="5634">-PPQ8*$C9</f>
        <v>0</v>
      </c>
      <c r="PPS9" s="356">
        <f t="shared" ref="PPS9" si="5635">-PPS8*$C9</f>
        <v>0</v>
      </c>
      <c r="PPU9" s="356">
        <f t="shared" ref="PPU9" si="5636">-PPU8*$C9</f>
        <v>0</v>
      </c>
      <c r="PPW9" s="356">
        <f t="shared" ref="PPW9" si="5637">-PPW8*$C9</f>
        <v>0</v>
      </c>
      <c r="PPY9" s="356">
        <f t="shared" ref="PPY9" si="5638">-PPY8*$C9</f>
        <v>0</v>
      </c>
      <c r="PQA9" s="356">
        <f t="shared" ref="PQA9" si="5639">-PQA8*$C9</f>
        <v>0</v>
      </c>
      <c r="PQC9" s="356">
        <f t="shared" ref="PQC9" si="5640">-PQC8*$C9</f>
        <v>0</v>
      </c>
      <c r="PQE9" s="356">
        <f t="shared" ref="PQE9" si="5641">-PQE8*$C9</f>
        <v>0</v>
      </c>
      <c r="PQG9" s="356">
        <f t="shared" ref="PQG9" si="5642">-PQG8*$C9</f>
        <v>0</v>
      </c>
      <c r="PQI9" s="356">
        <f t="shared" ref="PQI9" si="5643">-PQI8*$C9</f>
        <v>0</v>
      </c>
      <c r="PQK9" s="356">
        <f t="shared" ref="PQK9" si="5644">-PQK8*$C9</f>
        <v>0</v>
      </c>
      <c r="PQM9" s="356">
        <f t="shared" ref="PQM9" si="5645">-PQM8*$C9</f>
        <v>0</v>
      </c>
      <c r="PQO9" s="356">
        <f t="shared" ref="PQO9" si="5646">-PQO8*$C9</f>
        <v>0</v>
      </c>
      <c r="PQQ9" s="356">
        <f t="shared" ref="PQQ9" si="5647">-PQQ8*$C9</f>
        <v>0</v>
      </c>
      <c r="PQS9" s="356">
        <f t="shared" ref="PQS9" si="5648">-PQS8*$C9</f>
        <v>0</v>
      </c>
      <c r="PQU9" s="356">
        <f t="shared" ref="PQU9" si="5649">-PQU8*$C9</f>
        <v>0</v>
      </c>
      <c r="PQW9" s="356">
        <f t="shared" ref="PQW9" si="5650">-PQW8*$C9</f>
        <v>0</v>
      </c>
      <c r="PQY9" s="356">
        <f t="shared" ref="PQY9" si="5651">-PQY8*$C9</f>
        <v>0</v>
      </c>
      <c r="PRA9" s="356">
        <f t="shared" ref="PRA9" si="5652">-PRA8*$C9</f>
        <v>0</v>
      </c>
      <c r="PRC9" s="356">
        <f t="shared" ref="PRC9" si="5653">-PRC8*$C9</f>
        <v>0</v>
      </c>
      <c r="PRE9" s="356">
        <f t="shared" ref="PRE9" si="5654">-PRE8*$C9</f>
        <v>0</v>
      </c>
      <c r="PRG9" s="356">
        <f t="shared" ref="PRG9" si="5655">-PRG8*$C9</f>
        <v>0</v>
      </c>
      <c r="PRI9" s="356">
        <f t="shared" ref="PRI9" si="5656">-PRI8*$C9</f>
        <v>0</v>
      </c>
      <c r="PRK9" s="356">
        <f t="shared" ref="PRK9" si="5657">-PRK8*$C9</f>
        <v>0</v>
      </c>
      <c r="PRM9" s="356">
        <f t="shared" ref="PRM9" si="5658">-PRM8*$C9</f>
        <v>0</v>
      </c>
      <c r="PRO9" s="356">
        <f t="shared" ref="PRO9" si="5659">-PRO8*$C9</f>
        <v>0</v>
      </c>
      <c r="PRQ9" s="356">
        <f t="shared" ref="PRQ9" si="5660">-PRQ8*$C9</f>
        <v>0</v>
      </c>
      <c r="PRS9" s="356">
        <f t="shared" ref="PRS9" si="5661">-PRS8*$C9</f>
        <v>0</v>
      </c>
      <c r="PRU9" s="356">
        <f t="shared" ref="PRU9" si="5662">-PRU8*$C9</f>
        <v>0</v>
      </c>
      <c r="PRW9" s="356">
        <f t="shared" ref="PRW9" si="5663">-PRW8*$C9</f>
        <v>0</v>
      </c>
      <c r="PRY9" s="356">
        <f t="shared" ref="PRY9" si="5664">-PRY8*$C9</f>
        <v>0</v>
      </c>
      <c r="PSA9" s="356">
        <f t="shared" ref="PSA9" si="5665">-PSA8*$C9</f>
        <v>0</v>
      </c>
      <c r="PSC9" s="356">
        <f t="shared" ref="PSC9" si="5666">-PSC8*$C9</f>
        <v>0</v>
      </c>
      <c r="PSE9" s="356">
        <f t="shared" ref="PSE9" si="5667">-PSE8*$C9</f>
        <v>0</v>
      </c>
      <c r="PSG9" s="356">
        <f t="shared" ref="PSG9" si="5668">-PSG8*$C9</f>
        <v>0</v>
      </c>
      <c r="PSI9" s="356">
        <f t="shared" ref="PSI9" si="5669">-PSI8*$C9</f>
        <v>0</v>
      </c>
      <c r="PSK9" s="356">
        <f t="shared" ref="PSK9" si="5670">-PSK8*$C9</f>
        <v>0</v>
      </c>
      <c r="PSM9" s="356">
        <f t="shared" ref="PSM9" si="5671">-PSM8*$C9</f>
        <v>0</v>
      </c>
      <c r="PSO9" s="356">
        <f t="shared" ref="PSO9" si="5672">-PSO8*$C9</f>
        <v>0</v>
      </c>
      <c r="PSQ9" s="356">
        <f t="shared" ref="PSQ9" si="5673">-PSQ8*$C9</f>
        <v>0</v>
      </c>
      <c r="PSS9" s="356">
        <f t="shared" ref="PSS9" si="5674">-PSS8*$C9</f>
        <v>0</v>
      </c>
      <c r="PSU9" s="356">
        <f t="shared" ref="PSU9" si="5675">-PSU8*$C9</f>
        <v>0</v>
      </c>
      <c r="PSW9" s="356">
        <f t="shared" ref="PSW9" si="5676">-PSW8*$C9</f>
        <v>0</v>
      </c>
      <c r="PSY9" s="356">
        <f t="shared" ref="PSY9" si="5677">-PSY8*$C9</f>
        <v>0</v>
      </c>
      <c r="PTA9" s="356">
        <f t="shared" ref="PTA9" si="5678">-PTA8*$C9</f>
        <v>0</v>
      </c>
      <c r="PTC9" s="356">
        <f t="shared" ref="PTC9" si="5679">-PTC8*$C9</f>
        <v>0</v>
      </c>
      <c r="PTE9" s="356">
        <f t="shared" ref="PTE9" si="5680">-PTE8*$C9</f>
        <v>0</v>
      </c>
      <c r="PTG9" s="356">
        <f t="shared" ref="PTG9" si="5681">-PTG8*$C9</f>
        <v>0</v>
      </c>
      <c r="PTI9" s="356">
        <f t="shared" ref="PTI9" si="5682">-PTI8*$C9</f>
        <v>0</v>
      </c>
      <c r="PTK9" s="356">
        <f t="shared" ref="PTK9" si="5683">-PTK8*$C9</f>
        <v>0</v>
      </c>
      <c r="PTM9" s="356">
        <f t="shared" ref="PTM9" si="5684">-PTM8*$C9</f>
        <v>0</v>
      </c>
      <c r="PTO9" s="356">
        <f t="shared" ref="PTO9" si="5685">-PTO8*$C9</f>
        <v>0</v>
      </c>
      <c r="PTQ9" s="356">
        <f t="shared" ref="PTQ9" si="5686">-PTQ8*$C9</f>
        <v>0</v>
      </c>
      <c r="PTS9" s="356">
        <f t="shared" ref="PTS9" si="5687">-PTS8*$C9</f>
        <v>0</v>
      </c>
      <c r="PTU9" s="356">
        <f t="shared" ref="PTU9" si="5688">-PTU8*$C9</f>
        <v>0</v>
      </c>
      <c r="PTW9" s="356">
        <f t="shared" ref="PTW9" si="5689">-PTW8*$C9</f>
        <v>0</v>
      </c>
      <c r="PTY9" s="356">
        <f t="shared" ref="PTY9" si="5690">-PTY8*$C9</f>
        <v>0</v>
      </c>
      <c r="PUA9" s="356">
        <f t="shared" ref="PUA9" si="5691">-PUA8*$C9</f>
        <v>0</v>
      </c>
      <c r="PUC9" s="356">
        <f t="shared" ref="PUC9" si="5692">-PUC8*$C9</f>
        <v>0</v>
      </c>
      <c r="PUE9" s="356">
        <f t="shared" ref="PUE9" si="5693">-PUE8*$C9</f>
        <v>0</v>
      </c>
      <c r="PUG9" s="356">
        <f t="shared" ref="PUG9" si="5694">-PUG8*$C9</f>
        <v>0</v>
      </c>
      <c r="PUI9" s="356">
        <f t="shared" ref="PUI9" si="5695">-PUI8*$C9</f>
        <v>0</v>
      </c>
      <c r="PUK9" s="356">
        <f t="shared" ref="PUK9" si="5696">-PUK8*$C9</f>
        <v>0</v>
      </c>
      <c r="PUM9" s="356">
        <f t="shared" ref="PUM9" si="5697">-PUM8*$C9</f>
        <v>0</v>
      </c>
      <c r="PUO9" s="356">
        <f t="shared" ref="PUO9" si="5698">-PUO8*$C9</f>
        <v>0</v>
      </c>
      <c r="PUQ9" s="356">
        <f t="shared" ref="PUQ9" si="5699">-PUQ8*$C9</f>
        <v>0</v>
      </c>
      <c r="PUS9" s="356">
        <f t="shared" ref="PUS9" si="5700">-PUS8*$C9</f>
        <v>0</v>
      </c>
      <c r="PUU9" s="356">
        <f t="shared" ref="PUU9" si="5701">-PUU8*$C9</f>
        <v>0</v>
      </c>
      <c r="PUW9" s="356">
        <f t="shared" ref="PUW9" si="5702">-PUW8*$C9</f>
        <v>0</v>
      </c>
      <c r="PUY9" s="356">
        <f t="shared" ref="PUY9" si="5703">-PUY8*$C9</f>
        <v>0</v>
      </c>
      <c r="PVA9" s="356">
        <f t="shared" ref="PVA9" si="5704">-PVA8*$C9</f>
        <v>0</v>
      </c>
      <c r="PVC9" s="356">
        <f t="shared" ref="PVC9" si="5705">-PVC8*$C9</f>
        <v>0</v>
      </c>
      <c r="PVE9" s="356">
        <f t="shared" ref="PVE9" si="5706">-PVE8*$C9</f>
        <v>0</v>
      </c>
      <c r="PVG9" s="356">
        <f t="shared" ref="PVG9" si="5707">-PVG8*$C9</f>
        <v>0</v>
      </c>
      <c r="PVI9" s="356">
        <f t="shared" ref="PVI9" si="5708">-PVI8*$C9</f>
        <v>0</v>
      </c>
      <c r="PVK9" s="356">
        <f t="shared" ref="PVK9" si="5709">-PVK8*$C9</f>
        <v>0</v>
      </c>
      <c r="PVM9" s="356">
        <f t="shared" ref="PVM9" si="5710">-PVM8*$C9</f>
        <v>0</v>
      </c>
      <c r="PVO9" s="356">
        <f t="shared" ref="PVO9" si="5711">-PVO8*$C9</f>
        <v>0</v>
      </c>
      <c r="PVQ9" s="356">
        <f t="shared" ref="PVQ9" si="5712">-PVQ8*$C9</f>
        <v>0</v>
      </c>
      <c r="PVS9" s="356">
        <f t="shared" ref="PVS9" si="5713">-PVS8*$C9</f>
        <v>0</v>
      </c>
      <c r="PVU9" s="356">
        <f t="shared" ref="PVU9" si="5714">-PVU8*$C9</f>
        <v>0</v>
      </c>
      <c r="PVW9" s="356">
        <f t="shared" ref="PVW9" si="5715">-PVW8*$C9</f>
        <v>0</v>
      </c>
      <c r="PVY9" s="356">
        <f t="shared" ref="PVY9" si="5716">-PVY8*$C9</f>
        <v>0</v>
      </c>
      <c r="PWA9" s="356">
        <f t="shared" ref="PWA9" si="5717">-PWA8*$C9</f>
        <v>0</v>
      </c>
      <c r="PWC9" s="356">
        <f t="shared" ref="PWC9" si="5718">-PWC8*$C9</f>
        <v>0</v>
      </c>
      <c r="PWE9" s="356">
        <f t="shared" ref="PWE9" si="5719">-PWE8*$C9</f>
        <v>0</v>
      </c>
      <c r="PWG9" s="356">
        <f t="shared" ref="PWG9" si="5720">-PWG8*$C9</f>
        <v>0</v>
      </c>
      <c r="PWI9" s="356">
        <f t="shared" ref="PWI9" si="5721">-PWI8*$C9</f>
        <v>0</v>
      </c>
      <c r="PWK9" s="356">
        <f t="shared" ref="PWK9" si="5722">-PWK8*$C9</f>
        <v>0</v>
      </c>
      <c r="PWM9" s="356">
        <f t="shared" ref="PWM9" si="5723">-PWM8*$C9</f>
        <v>0</v>
      </c>
      <c r="PWO9" s="356">
        <f t="shared" ref="PWO9" si="5724">-PWO8*$C9</f>
        <v>0</v>
      </c>
      <c r="PWQ9" s="356">
        <f t="shared" ref="PWQ9" si="5725">-PWQ8*$C9</f>
        <v>0</v>
      </c>
      <c r="PWS9" s="356">
        <f t="shared" ref="PWS9" si="5726">-PWS8*$C9</f>
        <v>0</v>
      </c>
      <c r="PWU9" s="356">
        <f t="shared" ref="PWU9" si="5727">-PWU8*$C9</f>
        <v>0</v>
      </c>
      <c r="PWW9" s="356">
        <f t="shared" ref="PWW9" si="5728">-PWW8*$C9</f>
        <v>0</v>
      </c>
      <c r="PWY9" s="356">
        <f t="shared" ref="PWY9" si="5729">-PWY8*$C9</f>
        <v>0</v>
      </c>
      <c r="PXA9" s="356">
        <f t="shared" ref="PXA9" si="5730">-PXA8*$C9</f>
        <v>0</v>
      </c>
      <c r="PXC9" s="356">
        <f t="shared" ref="PXC9" si="5731">-PXC8*$C9</f>
        <v>0</v>
      </c>
      <c r="PXE9" s="356">
        <f t="shared" ref="PXE9" si="5732">-PXE8*$C9</f>
        <v>0</v>
      </c>
      <c r="PXG9" s="356">
        <f t="shared" ref="PXG9" si="5733">-PXG8*$C9</f>
        <v>0</v>
      </c>
      <c r="PXI9" s="356">
        <f t="shared" ref="PXI9" si="5734">-PXI8*$C9</f>
        <v>0</v>
      </c>
      <c r="PXK9" s="356">
        <f t="shared" ref="PXK9" si="5735">-PXK8*$C9</f>
        <v>0</v>
      </c>
      <c r="PXM9" s="356">
        <f t="shared" ref="PXM9" si="5736">-PXM8*$C9</f>
        <v>0</v>
      </c>
      <c r="PXO9" s="356">
        <f t="shared" ref="PXO9" si="5737">-PXO8*$C9</f>
        <v>0</v>
      </c>
      <c r="PXQ9" s="356">
        <f t="shared" ref="PXQ9" si="5738">-PXQ8*$C9</f>
        <v>0</v>
      </c>
      <c r="PXS9" s="356">
        <f t="shared" ref="PXS9" si="5739">-PXS8*$C9</f>
        <v>0</v>
      </c>
      <c r="PXU9" s="356">
        <f t="shared" ref="PXU9" si="5740">-PXU8*$C9</f>
        <v>0</v>
      </c>
      <c r="PXW9" s="356">
        <f t="shared" ref="PXW9" si="5741">-PXW8*$C9</f>
        <v>0</v>
      </c>
      <c r="PXY9" s="356">
        <f t="shared" ref="PXY9" si="5742">-PXY8*$C9</f>
        <v>0</v>
      </c>
      <c r="PYA9" s="356">
        <f t="shared" ref="PYA9" si="5743">-PYA8*$C9</f>
        <v>0</v>
      </c>
      <c r="PYC9" s="356">
        <f t="shared" ref="PYC9" si="5744">-PYC8*$C9</f>
        <v>0</v>
      </c>
      <c r="PYE9" s="356">
        <f t="shared" ref="PYE9" si="5745">-PYE8*$C9</f>
        <v>0</v>
      </c>
      <c r="PYG9" s="356">
        <f t="shared" ref="PYG9" si="5746">-PYG8*$C9</f>
        <v>0</v>
      </c>
      <c r="PYI9" s="356">
        <f t="shared" ref="PYI9" si="5747">-PYI8*$C9</f>
        <v>0</v>
      </c>
      <c r="PYK9" s="356">
        <f t="shared" ref="PYK9" si="5748">-PYK8*$C9</f>
        <v>0</v>
      </c>
      <c r="PYM9" s="356">
        <f t="shared" ref="PYM9" si="5749">-PYM8*$C9</f>
        <v>0</v>
      </c>
      <c r="PYO9" s="356">
        <f t="shared" ref="PYO9" si="5750">-PYO8*$C9</f>
        <v>0</v>
      </c>
      <c r="PYQ9" s="356">
        <f t="shared" ref="PYQ9" si="5751">-PYQ8*$C9</f>
        <v>0</v>
      </c>
      <c r="PYS9" s="356">
        <f t="shared" ref="PYS9" si="5752">-PYS8*$C9</f>
        <v>0</v>
      </c>
      <c r="PYU9" s="356">
        <f t="shared" ref="PYU9" si="5753">-PYU8*$C9</f>
        <v>0</v>
      </c>
      <c r="PYW9" s="356">
        <f t="shared" ref="PYW9" si="5754">-PYW8*$C9</f>
        <v>0</v>
      </c>
      <c r="PYY9" s="356">
        <f t="shared" ref="PYY9" si="5755">-PYY8*$C9</f>
        <v>0</v>
      </c>
      <c r="PZA9" s="356">
        <f t="shared" ref="PZA9" si="5756">-PZA8*$C9</f>
        <v>0</v>
      </c>
      <c r="PZC9" s="356">
        <f t="shared" ref="PZC9" si="5757">-PZC8*$C9</f>
        <v>0</v>
      </c>
      <c r="PZE9" s="356">
        <f t="shared" ref="PZE9" si="5758">-PZE8*$C9</f>
        <v>0</v>
      </c>
      <c r="PZG9" s="356">
        <f t="shared" ref="PZG9" si="5759">-PZG8*$C9</f>
        <v>0</v>
      </c>
      <c r="PZI9" s="356">
        <f t="shared" ref="PZI9" si="5760">-PZI8*$C9</f>
        <v>0</v>
      </c>
      <c r="PZK9" s="356">
        <f t="shared" ref="PZK9" si="5761">-PZK8*$C9</f>
        <v>0</v>
      </c>
      <c r="PZM9" s="356">
        <f t="shared" ref="PZM9" si="5762">-PZM8*$C9</f>
        <v>0</v>
      </c>
      <c r="PZO9" s="356">
        <f t="shared" ref="PZO9" si="5763">-PZO8*$C9</f>
        <v>0</v>
      </c>
      <c r="PZQ9" s="356">
        <f t="shared" ref="PZQ9" si="5764">-PZQ8*$C9</f>
        <v>0</v>
      </c>
      <c r="PZS9" s="356">
        <f t="shared" ref="PZS9" si="5765">-PZS8*$C9</f>
        <v>0</v>
      </c>
      <c r="PZU9" s="356">
        <f t="shared" ref="PZU9" si="5766">-PZU8*$C9</f>
        <v>0</v>
      </c>
      <c r="PZW9" s="356">
        <f t="shared" ref="PZW9" si="5767">-PZW8*$C9</f>
        <v>0</v>
      </c>
      <c r="PZY9" s="356">
        <f t="shared" ref="PZY9" si="5768">-PZY8*$C9</f>
        <v>0</v>
      </c>
      <c r="QAA9" s="356">
        <f t="shared" ref="QAA9" si="5769">-QAA8*$C9</f>
        <v>0</v>
      </c>
      <c r="QAC9" s="356">
        <f t="shared" ref="QAC9" si="5770">-QAC8*$C9</f>
        <v>0</v>
      </c>
      <c r="QAE9" s="356">
        <f t="shared" ref="QAE9" si="5771">-QAE8*$C9</f>
        <v>0</v>
      </c>
      <c r="QAG9" s="356">
        <f t="shared" ref="QAG9" si="5772">-QAG8*$C9</f>
        <v>0</v>
      </c>
      <c r="QAI9" s="356">
        <f t="shared" ref="QAI9" si="5773">-QAI8*$C9</f>
        <v>0</v>
      </c>
      <c r="QAK9" s="356">
        <f t="shared" ref="QAK9" si="5774">-QAK8*$C9</f>
        <v>0</v>
      </c>
      <c r="QAM9" s="356">
        <f t="shared" ref="QAM9" si="5775">-QAM8*$C9</f>
        <v>0</v>
      </c>
      <c r="QAO9" s="356">
        <f t="shared" ref="QAO9" si="5776">-QAO8*$C9</f>
        <v>0</v>
      </c>
      <c r="QAQ9" s="356">
        <f t="shared" ref="QAQ9" si="5777">-QAQ8*$C9</f>
        <v>0</v>
      </c>
      <c r="QAS9" s="356">
        <f t="shared" ref="QAS9" si="5778">-QAS8*$C9</f>
        <v>0</v>
      </c>
      <c r="QAU9" s="356">
        <f t="shared" ref="QAU9" si="5779">-QAU8*$C9</f>
        <v>0</v>
      </c>
      <c r="QAW9" s="356">
        <f t="shared" ref="QAW9" si="5780">-QAW8*$C9</f>
        <v>0</v>
      </c>
      <c r="QAY9" s="356">
        <f t="shared" ref="QAY9" si="5781">-QAY8*$C9</f>
        <v>0</v>
      </c>
      <c r="QBA9" s="356">
        <f t="shared" ref="QBA9" si="5782">-QBA8*$C9</f>
        <v>0</v>
      </c>
      <c r="QBC9" s="356">
        <f t="shared" ref="QBC9" si="5783">-QBC8*$C9</f>
        <v>0</v>
      </c>
      <c r="QBE9" s="356">
        <f t="shared" ref="QBE9" si="5784">-QBE8*$C9</f>
        <v>0</v>
      </c>
      <c r="QBG9" s="356">
        <f t="shared" ref="QBG9" si="5785">-QBG8*$C9</f>
        <v>0</v>
      </c>
      <c r="QBI9" s="356">
        <f t="shared" ref="QBI9" si="5786">-QBI8*$C9</f>
        <v>0</v>
      </c>
      <c r="QBK9" s="356">
        <f t="shared" ref="QBK9" si="5787">-QBK8*$C9</f>
        <v>0</v>
      </c>
      <c r="QBM9" s="356">
        <f t="shared" ref="QBM9" si="5788">-QBM8*$C9</f>
        <v>0</v>
      </c>
      <c r="QBO9" s="356">
        <f t="shared" ref="QBO9" si="5789">-QBO8*$C9</f>
        <v>0</v>
      </c>
      <c r="QBQ9" s="356">
        <f t="shared" ref="QBQ9" si="5790">-QBQ8*$C9</f>
        <v>0</v>
      </c>
      <c r="QBS9" s="356">
        <f t="shared" ref="QBS9" si="5791">-QBS8*$C9</f>
        <v>0</v>
      </c>
      <c r="QBU9" s="356">
        <f t="shared" ref="QBU9" si="5792">-QBU8*$C9</f>
        <v>0</v>
      </c>
      <c r="QBW9" s="356">
        <f t="shared" ref="QBW9" si="5793">-QBW8*$C9</f>
        <v>0</v>
      </c>
      <c r="QBY9" s="356">
        <f t="shared" ref="QBY9" si="5794">-QBY8*$C9</f>
        <v>0</v>
      </c>
      <c r="QCA9" s="356">
        <f t="shared" ref="QCA9" si="5795">-QCA8*$C9</f>
        <v>0</v>
      </c>
      <c r="QCC9" s="356">
        <f t="shared" ref="QCC9" si="5796">-QCC8*$C9</f>
        <v>0</v>
      </c>
      <c r="QCE9" s="356">
        <f t="shared" ref="QCE9" si="5797">-QCE8*$C9</f>
        <v>0</v>
      </c>
      <c r="QCG9" s="356">
        <f t="shared" ref="QCG9" si="5798">-QCG8*$C9</f>
        <v>0</v>
      </c>
      <c r="QCI9" s="356">
        <f t="shared" ref="QCI9" si="5799">-QCI8*$C9</f>
        <v>0</v>
      </c>
      <c r="QCK9" s="356">
        <f t="shared" ref="QCK9" si="5800">-QCK8*$C9</f>
        <v>0</v>
      </c>
      <c r="QCM9" s="356">
        <f t="shared" ref="QCM9" si="5801">-QCM8*$C9</f>
        <v>0</v>
      </c>
      <c r="QCO9" s="356">
        <f t="shared" ref="QCO9" si="5802">-QCO8*$C9</f>
        <v>0</v>
      </c>
      <c r="QCQ9" s="356">
        <f t="shared" ref="QCQ9" si="5803">-QCQ8*$C9</f>
        <v>0</v>
      </c>
      <c r="QCS9" s="356">
        <f t="shared" ref="QCS9" si="5804">-QCS8*$C9</f>
        <v>0</v>
      </c>
      <c r="QCU9" s="356">
        <f t="shared" ref="QCU9" si="5805">-QCU8*$C9</f>
        <v>0</v>
      </c>
      <c r="QCW9" s="356">
        <f t="shared" ref="QCW9" si="5806">-QCW8*$C9</f>
        <v>0</v>
      </c>
      <c r="QCY9" s="356">
        <f t="shared" ref="QCY9" si="5807">-QCY8*$C9</f>
        <v>0</v>
      </c>
      <c r="QDA9" s="356">
        <f t="shared" ref="QDA9" si="5808">-QDA8*$C9</f>
        <v>0</v>
      </c>
      <c r="QDC9" s="356">
        <f t="shared" ref="QDC9" si="5809">-QDC8*$C9</f>
        <v>0</v>
      </c>
      <c r="QDE9" s="356">
        <f t="shared" ref="QDE9" si="5810">-QDE8*$C9</f>
        <v>0</v>
      </c>
      <c r="QDG9" s="356">
        <f t="shared" ref="QDG9" si="5811">-QDG8*$C9</f>
        <v>0</v>
      </c>
      <c r="QDI9" s="356">
        <f t="shared" ref="QDI9" si="5812">-QDI8*$C9</f>
        <v>0</v>
      </c>
      <c r="QDK9" s="356">
        <f t="shared" ref="QDK9" si="5813">-QDK8*$C9</f>
        <v>0</v>
      </c>
      <c r="QDM9" s="356">
        <f t="shared" ref="QDM9" si="5814">-QDM8*$C9</f>
        <v>0</v>
      </c>
      <c r="QDO9" s="356">
        <f t="shared" ref="QDO9" si="5815">-QDO8*$C9</f>
        <v>0</v>
      </c>
      <c r="QDQ9" s="356">
        <f t="shared" ref="QDQ9" si="5816">-QDQ8*$C9</f>
        <v>0</v>
      </c>
      <c r="QDS9" s="356">
        <f t="shared" ref="QDS9" si="5817">-QDS8*$C9</f>
        <v>0</v>
      </c>
      <c r="QDU9" s="356">
        <f t="shared" ref="QDU9" si="5818">-QDU8*$C9</f>
        <v>0</v>
      </c>
      <c r="QDW9" s="356">
        <f t="shared" ref="QDW9" si="5819">-QDW8*$C9</f>
        <v>0</v>
      </c>
      <c r="QDY9" s="356">
        <f t="shared" ref="QDY9" si="5820">-QDY8*$C9</f>
        <v>0</v>
      </c>
      <c r="QEA9" s="356">
        <f t="shared" ref="QEA9" si="5821">-QEA8*$C9</f>
        <v>0</v>
      </c>
      <c r="QEC9" s="356">
        <f t="shared" ref="QEC9" si="5822">-QEC8*$C9</f>
        <v>0</v>
      </c>
      <c r="QEE9" s="356">
        <f t="shared" ref="QEE9" si="5823">-QEE8*$C9</f>
        <v>0</v>
      </c>
      <c r="QEG9" s="356">
        <f t="shared" ref="QEG9" si="5824">-QEG8*$C9</f>
        <v>0</v>
      </c>
      <c r="QEI9" s="356">
        <f t="shared" ref="QEI9" si="5825">-QEI8*$C9</f>
        <v>0</v>
      </c>
      <c r="QEK9" s="356">
        <f t="shared" ref="QEK9" si="5826">-QEK8*$C9</f>
        <v>0</v>
      </c>
      <c r="QEM9" s="356">
        <f t="shared" ref="QEM9" si="5827">-QEM8*$C9</f>
        <v>0</v>
      </c>
      <c r="QEO9" s="356">
        <f t="shared" ref="QEO9" si="5828">-QEO8*$C9</f>
        <v>0</v>
      </c>
      <c r="QEQ9" s="356">
        <f t="shared" ref="QEQ9" si="5829">-QEQ8*$C9</f>
        <v>0</v>
      </c>
      <c r="QES9" s="356">
        <f t="shared" ref="QES9" si="5830">-QES8*$C9</f>
        <v>0</v>
      </c>
      <c r="QEU9" s="356">
        <f t="shared" ref="QEU9" si="5831">-QEU8*$C9</f>
        <v>0</v>
      </c>
      <c r="QEW9" s="356">
        <f t="shared" ref="QEW9" si="5832">-QEW8*$C9</f>
        <v>0</v>
      </c>
      <c r="QEY9" s="356">
        <f t="shared" ref="QEY9" si="5833">-QEY8*$C9</f>
        <v>0</v>
      </c>
      <c r="QFA9" s="356">
        <f t="shared" ref="QFA9" si="5834">-QFA8*$C9</f>
        <v>0</v>
      </c>
      <c r="QFC9" s="356">
        <f t="shared" ref="QFC9" si="5835">-QFC8*$C9</f>
        <v>0</v>
      </c>
      <c r="QFE9" s="356">
        <f t="shared" ref="QFE9" si="5836">-QFE8*$C9</f>
        <v>0</v>
      </c>
      <c r="QFG9" s="356">
        <f t="shared" ref="QFG9" si="5837">-QFG8*$C9</f>
        <v>0</v>
      </c>
      <c r="QFI9" s="356">
        <f t="shared" ref="QFI9" si="5838">-QFI8*$C9</f>
        <v>0</v>
      </c>
      <c r="QFK9" s="356">
        <f t="shared" ref="QFK9" si="5839">-QFK8*$C9</f>
        <v>0</v>
      </c>
      <c r="QFM9" s="356">
        <f t="shared" ref="QFM9" si="5840">-QFM8*$C9</f>
        <v>0</v>
      </c>
      <c r="QFO9" s="356">
        <f t="shared" ref="QFO9" si="5841">-QFO8*$C9</f>
        <v>0</v>
      </c>
      <c r="QFQ9" s="356">
        <f t="shared" ref="QFQ9" si="5842">-QFQ8*$C9</f>
        <v>0</v>
      </c>
      <c r="QFS9" s="356">
        <f t="shared" ref="QFS9" si="5843">-QFS8*$C9</f>
        <v>0</v>
      </c>
      <c r="QFU9" s="356">
        <f t="shared" ref="QFU9" si="5844">-QFU8*$C9</f>
        <v>0</v>
      </c>
      <c r="QFW9" s="356">
        <f t="shared" ref="QFW9" si="5845">-QFW8*$C9</f>
        <v>0</v>
      </c>
      <c r="QFY9" s="356">
        <f t="shared" ref="QFY9" si="5846">-QFY8*$C9</f>
        <v>0</v>
      </c>
      <c r="QGA9" s="356">
        <f t="shared" ref="QGA9" si="5847">-QGA8*$C9</f>
        <v>0</v>
      </c>
      <c r="QGC9" s="356">
        <f t="shared" ref="QGC9" si="5848">-QGC8*$C9</f>
        <v>0</v>
      </c>
      <c r="QGE9" s="356">
        <f t="shared" ref="QGE9" si="5849">-QGE8*$C9</f>
        <v>0</v>
      </c>
      <c r="QGG9" s="356">
        <f t="shared" ref="QGG9" si="5850">-QGG8*$C9</f>
        <v>0</v>
      </c>
      <c r="QGI9" s="356">
        <f t="shared" ref="QGI9" si="5851">-QGI8*$C9</f>
        <v>0</v>
      </c>
      <c r="QGK9" s="356">
        <f t="shared" ref="QGK9" si="5852">-QGK8*$C9</f>
        <v>0</v>
      </c>
      <c r="QGM9" s="356">
        <f t="shared" ref="QGM9" si="5853">-QGM8*$C9</f>
        <v>0</v>
      </c>
      <c r="QGO9" s="356">
        <f t="shared" ref="QGO9" si="5854">-QGO8*$C9</f>
        <v>0</v>
      </c>
      <c r="QGQ9" s="356">
        <f t="shared" ref="QGQ9" si="5855">-QGQ8*$C9</f>
        <v>0</v>
      </c>
      <c r="QGS9" s="356">
        <f t="shared" ref="QGS9" si="5856">-QGS8*$C9</f>
        <v>0</v>
      </c>
      <c r="QGU9" s="356">
        <f t="shared" ref="QGU9" si="5857">-QGU8*$C9</f>
        <v>0</v>
      </c>
      <c r="QGW9" s="356">
        <f t="shared" ref="QGW9" si="5858">-QGW8*$C9</f>
        <v>0</v>
      </c>
      <c r="QGY9" s="356">
        <f t="shared" ref="QGY9" si="5859">-QGY8*$C9</f>
        <v>0</v>
      </c>
      <c r="QHA9" s="356">
        <f t="shared" ref="QHA9" si="5860">-QHA8*$C9</f>
        <v>0</v>
      </c>
      <c r="QHC9" s="356">
        <f t="shared" ref="QHC9" si="5861">-QHC8*$C9</f>
        <v>0</v>
      </c>
      <c r="QHE9" s="356">
        <f t="shared" ref="QHE9" si="5862">-QHE8*$C9</f>
        <v>0</v>
      </c>
      <c r="QHG9" s="356">
        <f t="shared" ref="QHG9" si="5863">-QHG8*$C9</f>
        <v>0</v>
      </c>
      <c r="QHI9" s="356">
        <f t="shared" ref="QHI9" si="5864">-QHI8*$C9</f>
        <v>0</v>
      </c>
      <c r="QHK9" s="356">
        <f t="shared" ref="QHK9" si="5865">-QHK8*$C9</f>
        <v>0</v>
      </c>
      <c r="QHM9" s="356">
        <f t="shared" ref="QHM9" si="5866">-QHM8*$C9</f>
        <v>0</v>
      </c>
      <c r="QHO9" s="356">
        <f t="shared" ref="QHO9" si="5867">-QHO8*$C9</f>
        <v>0</v>
      </c>
      <c r="QHQ9" s="356">
        <f t="shared" ref="QHQ9" si="5868">-QHQ8*$C9</f>
        <v>0</v>
      </c>
      <c r="QHS9" s="356">
        <f t="shared" ref="QHS9" si="5869">-QHS8*$C9</f>
        <v>0</v>
      </c>
      <c r="QHU9" s="356">
        <f t="shared" ref="QHU9" si="5870">-QHU8*$C9</f>
        <v>0</v>
      </c>
      <c r="QHW9" s="356">
        <f t="shared" ref="QHW9" si="5871">-QHW8*$C9</f>
        <v>0</v>
      </c>
      <c r="QHY9" s="356">
        <f t="shared" ref="QHY9" si="5872">-QHY8*$C9</f>
        <v>0</v>
      </c>
      <c r="QIA9" s="356">
        <f t="shared" ref="QIA9" si="5873">-QIA8*$C9</f>
        <v>0</v>
      </c>
      <c r="QIC9" s="356">
        <f t="shared" ref="QIC9" si="5874">-QIC8*$C9</f>
        <v>0</v>
      </c>
      <c r="QIE9" s="356">
        <f t="shared" ref="QIE9" si="5875">-QIE8*$C9</f>
        <v>0</v>
      </c>
      <c r="QIG9" s="356">
        <f t="shared" ref="QIG9" si="5876">-QIG8*$C9</f>
        <v>0</v>
      </c>
      <c r="QII9" s="356">
        <f t="shared" ref="QII9" si="5877">-QII8*$C9</f>
        <v>0</v>
      </c>
      <c r="QIK9" s="356">
        <f t="shared" ref="QIK9" si="5878">-QIK8*$C9</f>
        <v>0</v>
      </c>
      <c r="QIM9" s="356">
        <f t="shared" ref="QIM9" si="5879">-QIM8*$C9</f>
        <v>0</v>
      </c>
      <c r="QIO9" s="356">
        <f t="shared" ref="QIO9" si="5880">-QIO8*$C9</f>
        <v>0</v>
      </c>
      <c r="QIQ9" s="356">
        <f t="shared" ref="QIQ9" si="5881">-QIQ8*$C9</f>
        <v>0</v>
      </c>
      <c r="QIS9" s="356">
        <f t="shared" ref="QIS9" si="5882">-QIS8*$C9</f>
        <v>0</v>
      </c>
      <c r="QIU9" s="356">
        <f t="shared" ref="QIU9" si="5883">-QIU8*$C9</f>
        <v>0</v>
      </c>
      <c r="QIW9" s="356">
        <f t="shared" ref="QIW9" si="5884">-QIW8*$C9</f>
        <v>0</v>
      </c>
      <c r="QIY9" s="356">
        <f t="shared" ref="QIY9" si="5885">-QIY8*$C9</f>
        <v>0</v>
      </c>
      <c r="QJA9" s="356">
        <f t="shared" ref="QJA9" si="5886">-QJA8*$C9</f>
        <v>0</v>
      </c>
      <c r="QJC9" s="356">
        <f t="shared" ref="QJC9" si="5887">-QJC8*$C9</f>
        <v>0</v>
      </c>
      <c r="QJE9" s="356">
        <f t="shared" ref="QJE9" si="5888">-QJE8*$C9</f>
        <v>0</v>
      </c>
      <c r="QJG9" s="356">
        <f t="shared" ref="QJG9" si="5889">-QJG8*$C9</f>
        <v>0</v>
      </c>
      <c r="QJI9" s="356">
        <f t="shared" ref="QJI9" si="5890">-QJI8*$C9</f>
        <v>0</v>
      </c>
      <c r="QJK9" s="356">
        <f t="shared" ref="QJK9" si="5891">-QJK8*$C9</f>
        <v>0</v>
      </c>
      <c r="QJM9" s="356">
        <f t="shared" ref="QJM9" si="5892">-QJM8*$C9</f>
        <v>0</v>
      </c>
      <c r="QJO9" s="356">
        <f t="shared" ref="QJO9" si="5893">-QJO8*$C9</f>
        <v>0</v>
      </c>
      <c r="QJQ9" s="356">
        <f t="shared" ref="QJQ9" si="5894">-QJQ8*$C9</f>
        <v>0</v>
      </c>
      <c r="QJS9" s="356">
        <f t="shared" ref="QJS9" si="5895">-QJS8*$C9</f>
        <v>0</v>
      </c>
      <c r="QJU9" s="356">
        <f t="shared" ref="QJU9" si="5896">-QJU8*$C9</f>
        <v>0</v>
      </c>
      <c r="QJW9" s="356">
        <f t="shared" ref="QJW9" si="5897">-QJW8*$C9</f>
        <v>0</v>
      </c>
      <c r="QJY9" s="356">
        <f t="shared" ref="QJY9" si="5898">-QJY8*$C9</f>
        <v>0</v>
      </c>
      <c r="QKA9" s="356">
        <f t="shared" ref="QKA9" si="5899">-QKA8*$C9</f>
        <v>0</v>
      </c>
      <c r="QKC9" s="356">
        <f t="shared" ref="QKC9" si="5900">-QKC8*$C9</f>
        <v>0</v>
      </c>
      <c r="QKE9" s="356">
        <f t="shared" ref="QKE9" si="5901">-QKE8*$C9</f>
        <v>0</v>
      </c>
      <c r="QKG9" s="356">
        <f t="shared" ref="QKG9" si="5902">-QKG8*$C9</f>
        <v>0</v>
      </c>
      <c r="QKI9" s="356">
        <f t="shared" ref="QKI9" si="5903">-QKI8*$C9</f>
        <v>0</v>
      </c>
      <c r="QKK9" s="356">
        <f t="shared" ref="QKK9" si="5904">-QKK8*$C9</f>
        <v>0</v>
      </c>
      <c r="QKM9" s="356">
        <f t="shared" ref="QKM9" si="5905">-QKM8*$C9</f>
        <v>0</v>
      </c>
      <c r="QKO9" s="356">
        <f t="shared" ref="QKO9" si="5906">-QKO8*$C9</f>
        <v>0</v>
      </c>
      <c r="QKQ9" s="356">
        <f t="shared" ref="QKQ9" si="5907">-QKQ8*$C9</f>
        <v>0</v>
      </c>
      <c r="QKS9" s="356">
        <f t="shared" ref="QKS9" si="5908">-QKS8*$C9</f>
        <v>0</v>
      </c>
      <c r="QKU9" s="356">
        <f t="shared" ref="QKU9" si="5909">-QKU8*$C9</f>
        <v>0</v>
      </c>
      <c r="QKW9" s="356">
        <f t="shared" ref="QKW9" si="5910">-QKW8*$C9</f>
        <v>0</v>
      </c>
      <c r="QKY9" s="356">
        <f t="shared" ref="QKY9" si="5911">-QKY8*$C9</f>
        <v>0</v>
      </c>
      <c r="QLA9" s="356">
        <f t="shared" ref="QLA9" si="5912">-QLA8*$C9</f>
        <v>0</v>
      </c>
      <c r="QLC9" s="356">
        <f t="shared" ref="QLC9" si="5913">-QLC8*$C9</f>
        <v>0</v>
      </c>
      <c r="QLE9" s="356">
        <f t="shared" ref="QLE9" si="5914">-QLE8*$C9</f>
        <v>0</v>
      </c>
      <c r="QLG9" s="356">
        <f t="shared" ref="QLG9" si="5915">-QLG8*$C9</f>
        <v>0</v>
      </c>
      <c r="QLI9" s="356">
        <f t="shared" ref="QLI9" si="5916">-QLI8*$C9</f>
        <v>0</v>
      </c>
      <c r="QLK9" s="356">
        <f t="shared" ref="QLK9" si="5917">-QLK8*$C9</f>
        <v>0</v>
      </c>
      <c r="QLM9" s="356">
        <f t="shared" ref="QLM9" si="5918">-QLM8*$C9</f>
        <v>0</v>
      </c>
      <c r="QLO9" s="356">
        <f t="shared" ref="QLO9" si="5919">-QLO8*$C9</f>
        <v>0</v>
      </c>
      <c r="QLQ9" s="356">
        <f t="shared" ref="QLQ9" si="5920">-QLQ8*$C9</f>
        <v>0</v>
      </c>
      <c r="QLS9" s="356">
        <f t="shared" ref="QLS9" si="5921">-QLS8*$C9</f>
        <v>0</v>
      </c>
      <c r="QLU9" s="356">
        <f t="shared" ref="QLU9" si="5922">-QLU8*$C9</f>
        <v>0</v>
      </c>
      <c r="QLW9" s="356">
        <f t="shared" ref="QLW9" si="5923">-QLW8*$C9</f>
        <v>0</v>
      </c>
      <c r="QLY9" s="356">
        <f t="shared" ref="QLY9" si="5924">-QLY8*$C9</f>
        <v>0</v>
      </c>
      <c r="QMA9" s="356">
        <f t="shared" ref="QMA9" si="5925">-QMA8*$C9</f>
        <v>0</v>
      </c>
      <c r="QMC9" s="356">
        <f t="shared" ref="QMC9" si="5926">-QMC8*$C9</f>
        <v>0</v>
      </c>
      <c r="QME9" s="356">
        <f t="shared" ref="QME9" si="5927">-QME8*$C9</f>
        <v>0</v>
      </c>
      <c r="QMG9" s="356">
        <f t="shared" ref="QMG9" si="5928">-QMG8*$C9</f>
        <v>0</v>
      </c>
      <c r="QMI9" s="356">
        <f t="shared" ref="QMI9" si="5929">-QMI8*$C9</f>
        <v>0</v>
      </c>
      <c r="QMK9" s="356">
        <f t="shared" ref="QMK9" si="5930">-QMK8*$C9</f>
        <v>0</v>
      </c>
      <c r="QMM9" s="356">
        <f t="shared" ref="QMM9" si="5931">-QMM8*$C9</f>
        <v>0</v>
      </c>
      <c r="QMO9" s="356">
        <f t="shared" ref="QMO9" si="5932">-QMO8*$C9</f>
        <v>0</v>
      </c>
      <c r="QMQ9" s="356">
        <f t="shared" ref="QMQ9" si="5933">-QMQ8*$C9</f>
        <v>0</v>
      </c>
      <c r="QMS9" s="356">
        <f t="shared" ref="QMS9" si="5934">-QMS8*$C9</f>
        <v>0</v>
      </c>
      <c r="QMU9" s="356">
        <f t="shared" ref="QMU9" si="5935">-QMU8*$C9</f>
        <v>0</v>
      </c>
      <c r="QMW9" s="356">
        <f t="shared" ref="QMW9" si="5936">-QMW8*$C9</f>
        <v>0</v>
      </c>
      <c r="QMY9" s="356">
        <f t="shared" ref="QMY9" si="5937">-QMY8*$C9</f>
        <v>0</v>
      </c>
      <c r="QNA9" s="356">
        <f t="shared" ref="QNA9" si="5938">-QNA8*$C9</f>
        <v>0</v>
      </c>
      <c r="QNC9" s="356">
        <f t="shared" ref="QNC9" si="5939">-QNC8*$C9</f>
        <v>0</v>
      </c>
      <c r="QNE9" s="356">
        <f t="shared" ref="QNE9" si="5940">-QNE8*$C9</f>
        <v>0</v>
      </c>
      <c r="QNG9" s="356">
        <f t="shared" ref="QNG9" si="5941">-QNG8*$C9</f>
        <v>0</v>
      </c>
      <c r="QNI9" s="356">
        <f t="shared" ref="QNI9" si="5942">-QNI8*$C9</f>
        <v>0</v>
      </c>
      <c r="QNK9" s="356">
        <f t="shared" ref="QNK9" si="5943">-QNK8*$C9</f>
        <v>0</v>
      </c>
      <c r="QNM9" s="356">
        <f t="shared" ref="QNM9" si="5944">-QNM8*$C9</f>
        <v>0</v>
      </c>
      <c r="QNO9" s="356">
        <f t="shared" ref="QNO9" si="5945">-QNO8*$C9</f>
        <v>0</v>
      </c>
      <c r="QNQ9" s="356">
        <f t="shared" ref="QNQ9" si="5946">-QNQ8*$C9</f>
        <v>0</v>
      </c>
      <c r="QNS9" s="356">
        <f t="shared" ref="QNS9" si="5947">-QNS8*$C9</f>
        <v>0</v>
      </c>
      <c r="QNU9" s="356">
        <f t="shared" ref="QNU9" si="5948">-QNU8*$C9</f>
        <v>0</v>
      </c>
      <c r="QNW9" s="356">
        <f t="shared" ref="QNW9" si="5949">-QNW8*$C9</f>
        <v>0</v>
      </c>
      <c r="QNY9" s="356">
        <f t="shared" ref="QNY9" si="5950">-QNY8*$C9</f>
        <v>0</v>
      </c>
      <c r="QOA9" s="356">
        <f t="shared" ref="QOA9" si="5951">-QOA8*$C9</f>
        <v>0</v>
      </c>
      <c r="QOC9" s="356">
        <f t="shared" ref="QOC9" si="5952">-QOC8*$C9</f>
        <v>0</v>
      </c>
      <c r="QOE9" s="356">
        <f t="shared" ref="QOE9" si="5953">-QOE8*$C9</f>
        <v>0</v>
      </c>
      <c r="QOG9" s="356">
        <f t="shared" ref="QOG9" si="5954">-QOG8*$C9</f>
        <v>0</v>
      </c>
      <c r="QOI9" s="356">
        <f t="shared" ref="QOI9" si="5955">-QOI8*$C9</f>
        <v>0</v>
      </c>
      <c r="QOK9" s="356">
        <f t="shared" ref="QOK9" si="5956">-QOK8*$C9</f>
        <v>0</v>
      </c>
      <c r="QOM9" s="356">
        <f t="shared" ref="QOM9" si="5957">-QOM8*$C9</f>
        <v>0</v>
      </c>
      <c r="QOO9" s="356">
        <f t="shared" ref="QOO9" si="5958">-QOO8*$C9</f>
        <v>0</v>
      </c>
      <c r="QOQ9" s="356">
        <f t="shared" ref="QOQ9" si="5959">-QOQ8*$C9</f>
        <v>0</v>
      </c>
      <c r="QOS9" s="356">
        <f t="shared" ref="QOS9" si="5960">-QOS8*$C9</f>
        <v>0</v>
      </c>
      <c r="QOU9" s="356">
        <f t="shared" ref="QOU9" si="5961">-QOU8*$C9</f>
        <v>0</v>
      </c>
      <c r="QOW9" s="356">
        <f t="shared" ref="QOW9" si="5962">-QOW8*$C9</f>
        <v>0</v>
      </c>
      <c r="QOY9" s="356">
        <f t="shared" ref="QOY9" si="5963">-QOY8*$C9</f>
        <v>0</v>
      </c>
      <c r="QPA9" s="356">
        <f t="shared" ref="QPA9" si="5964">-QPA8*$C9</f>
        <v>0</v>
      </c>
      <c r="QPC9" s="356">
        <f t="shared" ref="QPC9" si="5965">-QPC8*$C9</f>
        <v>0</v>
      </c>
      <c r="QPE9" s="356">
        <f t="shared" ref="QPE9" si="5966">-QPE8*$C9</f>
        <v>0</v>
      </c>
      <c r="QPG9" s="356">
        <f t="shared" ref="QPG9" si="5967">-QPG8*$C9</f>
        <v>0</v>
      </c>
      <c r="QPI9" s="356">
        <f t="shared" ref="QPI9" si="5968">-QPI8*$C9</f>
        <v>0</v>
      </c>
      <c r="QPK9" s="356">
        <f t="shared" ref="QPK9" si="5969">-QPK8*$C9</f>
        <v>0</v>
      </c>
      <c r="QPM9" s="356">
        <f t="shared" ref="QPM9" si="5970">-QPM8*$C9</f>
        <v>0</v>
      </c>
      <c r="QPO9" s="356">
        <f t="shared" ref="QPO9" si="5971">-QPO8*$C9</f>
        <v>0</v>
      </c>
      <c r="QPQ9" s="356">
        <f t="shared" ref="QPQ9" si="5972">-QPQ8*$C9</f>
        <v>0</v>
      </c>
      <c r="QPS9" s="356">
        <f t="shared" ref="QPS9" si="5973">-QPS8*$C9</f>
        <v>0</v>
      </c>
      <c r="QPU9" s="356">
        <f t="shared" ref="QPU9" si="5974">-QPU8*$C9</f>
        <v>0</v>
      </c>
      <c r="QPW9" s="356">
        <f t="shared" ref="QPW9" si="5975">-QPW8*$C9</f>
        <v>0</v>
      </c>
      <c r="QPY9" s="356">
        <f t="shared" ref="QPY9" si="5976">-QPY8*$C9</f>
        <v>0</v>
      </c>
      <c r="QQA9" s="356">
        <f t="shared" ref="QQA9" si="5977">-QQA8*$C9</f>
        <v>0</v>
      </c>
      <c r="QQC9" s="356">
        <f t="shared" ref="QQC9" si="5978">-QQC8*$C9</f>
        <v>0</v>
      </c>
      <c r="QQE9" s="356">
        <f t="shared" ref="QQE9" si="5979">-QQE8*$C9</f>
        <v>0</v>
      </c>
      <c r="QQG9" s="356">
        <f t="shared" ref="QQG9" si="5980">-QQG8*$C9</f>
        <v>0</v>
      </c>
      <c r="QQI9" s="356">
        <f t="shared" ref="QQI9" si="5981">-QQI8*$C9</f>
        <v>0</v>
      </c>
      <c r="QQK9" s="356">
        <f t="shared" ref="QQK9" si="5982">-QQK8*$C9</f>
        <v>0</v>
      </c>
      <c r="QQM9" s="356">
        <f t="shared" ref="QQM9" si="5983">-QQM8*$C9</f>
        <v>0</v>
      </c>
      <c r="QQO9" s="356">
        <f t="shared" ref="QQO9" si="5984">-QQO8*$C9</f>
        <v>0</v>
      </c>
      <c r="QQQ9" s="356">
        <f t="shared" ref="QQQ9" si="5985">-QQQ8*$C9</f>
        <v>0</v>
      </c>
      <c r="QQS9" s="356">
        <f t="shared" ref="QQS9" si="5986">-QQS8*$C9</f>
        <v>0</v>
      </c>
      <c r="QQU9" s="356">
        <f t="shared" ref="QQU9" si="5987">-QQU8*$C9</f>
        <v>0</v>
      </c>
      <c r="QQW9" s="356">
        <f t="shared" ref="QQW9" si="5988">-QQW8*$C9</f>
        <v>0</v>
      </c>
      <c r="QQY9" s="356">
        <f t="shared" ref="QQY9" si="5989">-QQY8*$C9</f>
        <v>0</v>
      </c>
      <c r="QRA9" s="356">
        <f t="shared" ref="QRA9" si="5990">-QRA8*$C9</f>
        <v>0</v>
      </c>
      <c r="QRC9" s="356">
        <f t="shared" ref="QRC9" si="5991">-QRC8*$C9</f>
        <v>0</v>
      </c>
      <c r="QRE9" s="356">
        <f t="shared" ref="QRE9" si="5992">-QRE8*$C9</f>
        <v>0</v>
      </c>
      <c r="QRG9" s="356">
        <f t="shared" ref="QRG9" si="5993">-QRG8*$C9</f>
        <v>0</v>
      </c>
      <c r="QRI9" s="356">
        <f t="shared" ref="QRI9" si="5994">-QRI8*$C9</f>
        <v>0</v>
      </c>
      <c r="QRK9" s="356">
        <f t="shared" ref="QRK9" si="5995">-QRK8*$C9</f>
        <v>0</v>
      </c>
      <c r="QRM9" s="356">
        <f t="shared" ref="QRM9" si="5996">-QRM8*$C9</f>
        <v>0</v>
      </c>
      <c r="QRO9" s="356">
        <f t="shared" ref="QRO9" si="5997">-QRO8*$C9</f>
        <v>0</v>
      </c>
      <c r="QRQ9" s="356">
        <f t="shared" ref="QRQ9" si="5998">-QRQ8*$C9</f>
        <v>0</v>
      </c>
      <c r="QRS9" s="356">
        <f t="shared" ref="QRS9" si="5999">-QRS8*$C9</f>
        <v>0</v>
      </c>
      <c r="QRU9" s="356">
        <f t="shared" ref="QRU9" si="6000">-QRU8*$C9</f>
        <v>0</v>
      </c>
      <c r="QRW9" s="356">
        <f t="shared" ref="QRW9" si="6001">-QRW8*$C9</f>
        <v>0</v>
      </c>
      <c r="QRY9" s="356">
        <f t="shared" ref="QRY9" si="6002">-QRY8*$C9</f>
        <v>0</v>
      </c>
      <c r="QSA9" s="356">
        <f t="shared" ref="QSA9" si="6003">-QSA8*$C9</f>
        <v>0</v>
      </c>
      <c r="QSC9" s="356">
        <f t="shared" ref="QSC9" si="6004">-QSC8*$C9</f>
        <v>0</v>
      </c>
      <c r="QSE9" s="356">
        <f t="shared" ref="QSE9" si="6005">-QSE8*$C9</f>
        <v>0</v>
      </c>
      <c r="QSG9" s="356">
        <f t="shared" ref="QSG9" si="6006">-QSG8*$C9</f>
        <v>0</v>
      </c>
      <c r="QSI9" s="356">
        <f t="shared" ref="QSI9" si="6007">-QSI8*$C9</f>
        <v>0</v>
      </c>
      <c r="QSK9" s="356">
        <f t="shared" ref="QSK9" si="6008">-QSK8*$C9</f>
        <v>0</v>
      </c>
      <c r="QSM9" s="356">
        <f t="shared" ref="QSM9" si="6009">-QSM8*$C9</f>
        <v>0</v>
      </c>
      <c r="QSO9" s="356">
        <f t="shared" ref="QSO9" si="6010">-QSO8*$C9</f>
        <v>0</v>
      </c>
      <c r="QSQ9" s="356">
        <f t="shared" ref="QSQ9" si="6011">-QSQ8*$C9</f>
        <v>0</v>
      </c>
      <c r="QSS9" s="356">
        <f t="shared" ref="QSS9" si="6012">-QSS8*$C9</f>
        <v>0</v>
      </c>
      <c r="QSU9" s="356">
        <f t="shared" ref="QSU9" si="6013">-QSU8*$C9</f>
        <v>0</v>
      </c>
      <c r="QSW9" s="356">
        <f t="shared" ref="QSW9" si="6014">-QSW8*$C9</f>
        <v>0</v>
      </c>
      <c r="QSY9" s="356">
        <f t="shared" ref="QSY9" si="6015">-QSY8*$C9</f>
        <v>0</v>
      </c>
      <c r="QTA9" s="356">
        <f t="shared" ref="QTA9" si="6016">-QTA8*$C9</f>
        <v>0</v>
      </c>
      <c r="QTC9" s="356">
        <f t="shared" ref="QTC9" si="6017">-QTC8*$C9</f>
        <v>0</v>
      </c>
      <c r="QTE9" s="356">
        <f t="shared" ref="QTE9" si="6018">-QTE8*$C9</f>
        <v>0</v>
      </c>
      <c r="QTG9" s="356">
        <f t="shared" ref="QTG9" si="6019">-QTG8*$C9</f>
        <v>0</v>
      </c>
      <c r="QTI9" s="356">
        <f t="shared" ref="QTI9" si="6020">-QTI8*$C9</f>
        <v>0</v>
      </c>
      <c r="QTK9" s="356">
        <f t="shared" ref="QTK9" si="6021">-QTK8*$C9</f>
        <v>0</v>
      </c>
      <c r="QTM9" s="356">
        <f t="shared" ref="QTM9" si="6022">-QTM8*$C9</f>
        <v>0</v>
      </c>
      <c r="QTO9" s="356">
        <f t="shared" ref="QTO9" si="6023">-QTO8*$C9</f>
        <v>0</v>
      </c>
      <c r="QTQ9" s="356">
        <f t="shared" ref="QTQ9" si="6024">-QTQ8*$C9</f>
        <v>0</v>
      </c>
      <c r="QTS9" s="356">
        <f t="shared" ref="QTS9" si="6025">-QTS8*$C9</f>
        <v>0</v>
      </c>
      <c r="QTU9" s="356">
        <f t="shared" ref="QTU9" si="6026">-QTU8*$C9</f>
        <v>0</v>
      </c>
      <c r="QTW9" s="356">
        <f t="shared" ref="QTW9" si="6027">-QTW8*$C9</f>
        <v>0</v>
      </c>
      <c r="QTY9" s="356">
        <f t="shared" ref="QTY9" si="6028">-QTY8*$C9</f>
        <v>0</v>
      </c>
      <c r="QUA9" s="356">
        <f t="shared" ref="QUA9" si="6029">-QUA8*$C9</f>
        <v>0</v>
      </c>
      <c r="QUC9" s="356">
        <f t="shared" ref="QUC9" si="6030">-QUC8*$C9</f>
        <v>0</v>
      </c>
      <c r="QUE9" s="356">
        <f t="shared" ref="QUE9" si="6031">-QUE8*$C9</f>
        <v>0</v>
      </c>
      <c r="QUG9" s="356">
        <f t="shared" ref="QUG9" si="6032">-QUG8*$C9</f>
        <v>0</v>
      </c>
      <c r="QUI9" s="356">
        <f t="shared" ref="QUI9" si="6033">-QUI8*$C9</f>
        <v>0</v>
      </c>
      <c r="QUK9" s="356">
        <f t="shared" ref="QUK9" si="6034">-QUK8*$C9</f>
        <v>0</v>
      </c>
      <c r="QUM9" s="356">
        <f t="shared" ref="QUM9" si="6035">-QUM8*$C9</f>
        <v>0</v>
      </c>
      <c r="QUO9" s="356">
        <f t="shared" ref="QUO9" si="6036">-QUO8*$C9</f>
        <v>0</v>
      </c>
      <c r="QUQ9" s="356">
        <f t="shared" ref="QUQ9" si="6037">-QUQ8*$C9</f>
        <v>0</v>
      </c>
      <c r="QUS9" s="356">
        <f t="shared" ref="QUS9" si="6038">-QUS8*$C9</f>
        <v>0</v>
      </c>
      <c r="QUU9" s="356">
        <f t="shared" ref="QUU9" si="6039">-QUU8*$C9</f>
        <v>0</v>
      </c>
      <c r="QUW9" s="356">
        <f t="shared" ref="QUW9" si="6040">-QUW8*$C9</f>
        <v>0</v>
      </c>
      <c r="QUY9" s="356">
        <f t="shared" ref="QUY9" si="6041">-QUY8*$C9</f>
        <v>0</v>
      </c>
      <c r="QVA9" s="356">
        <f t="shared" ref="QVA9" si="6042">-QVA8*$C9</f>
        <v>0</v>
      </c>
      <c r="QVC9" s="356">
        <f t="shared" ref="QVC9" si="6043">-QVC8*$C9</f>
        <v>0</v>
      </c>
      <c r="QVE9" s="356">
        <f t="shared" ref="QVE9" si="6044">-QVE8*$C9</f>
        <v>0</v>
      </c>
      <c r="QVG9" s="356">
        <f t="shared" ref="QVG9" si="6045">-QVG8*$C9</f>
        <v>0</v>
      </c>
      <c r="QVI9" s="356">
        <f t="shared" ref="QVI9" si="6046">-QVI8*$C9</f>
        <v>0</v>
      </c>
      <c r="QVK9" s="356">
        <f t="shared" ref="QVK9" si="6047">-QVK8*$C9</f>
        <v>0</v>
      </c>
      <c r="QVM9" s="356">
        <f t="shared" ref="QVM9" si="6048">-QVM8*$C9</f>
        <v>0</v>
      </c>
      <c r="QVO9" s="356">
        <f t="shared" ref="QVO9" si="6049">-QVO8*$C9</f>
        <v>0</v>
      </c>
      <c r="QVQ9" s="356">
        <f t="shared" ref="QVQ9" si="6050">-QVQ8*$C9</f>
        <v>0</v>
      </c>
      <c r="QVS9" s="356">
        <f t="shared" ref="QVS9" si="6051">-QVS8*$C9</f>
        <v>0</v>
      </c>
      <c r="QVU9" s="356">
        <f t="shared" ref="QVU9" si="6052">-QVU8*$C9</f>
        <v>0</v>
      </c>
      <c r="QVW9" s="356">
        <f t="shared" ref="QVW9" si="6053">-QVW8*$C9</f>
        <v>0</v>
      </c>
      <c r="QVY9" s="356">
        <f t="shared" ref="QVY9" si="6054">-QVY8*$C9</f>
        <v>0</v>
      </c>
      <c r="QWA9" s="356">
        <f t="shared" ref="QWA9" si="6055">-QWA8*$C9</f>
        <v>0</v>
      </c>
      <c r="QWC9" s="356">
        <f t="shared" ref="QWC9" si="6056">-QWC8*$C9</f>
        <v>0</v>
      </c>
      <c r="QWE9" s="356">
        <f t="shared" ref="QWE9" si="6057">-QWE8*$C9</f>
        <v>0</v>
      </c>
      <c r="QWG9" s="356">
        <f t="shared" ref="QWG9" si="6058">-QWG8*$C9</f>
        <v>0</v>
      </c>
      <c r="QWI9" s="356">
        <f t="shared" ref="QWI9" si="6059">-QWI8*$C9</f>
        <v>0</v>
      </c>
      <c r="QWK9" s="356">
        <f t="shared" ref="QWK9" si="6060">-QWK8*$C9</f>
        <v>0</v>
      </c>
      <c r="QWM9" s="356">
        <f t="shared" ref="QWM9" si="6061">-QWM8*$C9</f>
        <v>0</v>
      </c>
      <c r="QWO9" s="356">
        <f t="shared" ref="QWO9" si="6062">-QWO8*$C9</f>
        <v>0</v>
      </c>
      <c r="QWQ9" s="356">
        <f t="shared" ref="QWQ9" si="6063">-QWQ8*$C9</f>
        <v>0</v>
      </c>
      <c r="QWS9" s="356">
        <f t="shared" ref="QWS9" si="6064">-QWS8*$C9</f>
        <v>0</v>
      </c>
      <c r="QWU9" s="356">
        <f t="shared" ref="QWU9" si="6065">-QWU8*$C9</f>
        <v>0</v>
      </c>
      <c r="QWW9" s="356">
        <f t="shared" ref="QWW9" si="6066">-QWW8*$C9</f>
        <v>0</v>
      </c>
      <c r="QWY9" s="356">
        <f t="shared" ref="QWY9" si="6067">-QWY8*$C9</f>
        <v>0</v>
      </c>
      <c r="QXA9" s="356">
        <f t="shared" ref="QXA9" si="6068">-QXA8*$C9</f>
        <v>0</v>
      </c>
      <c r="QXC9" s="356">
        <f t="shared" ref="QXC9" si="6069">-QXC8*$C9</f>
        <v>0</v>
      </c>
      <c r="QXE9" s="356">
        <f t="shared" ref="QXE9" si="6070">-QXE8*$C9</f>
        <v>0</v>
      </c>
      <c r="QXG9" s="356">
        <f t="shared" ref="QXG9" si="6071">-QXG8*$C9</f>
        <v>0</v>
      </c>
      <c r="QXI9" s="356">
        <f t="shared" ref="QXI9" si="6072">-QXI8*$C9</f>
        <v>0</v>
      </c>
      <c r="QXK9" s="356">
        <f t="shared" ref="QXK9" si="6073">-QXK8*$C9</f>
        <v>0</v>
      </c>
      <c r="QXM9" s="356">
        <f t="shared" ref="QXM9" si="6074">-QXM8*$C9</f>
        <v>0</v>
      </c>
      <c r="QXO9" s="356">
        <f t="shared" ref="QXO9" si="6075">-QXO8*$C9</f>
        <v>0</v>
      </c>
      <c r="QXQ9" s="356">
        <f t="shared" ref="QXQ9" si="6076">-QXQ8*$C9</f>
        <v>0</v>
      </c>
      <c r="QXS9" s="356">
        <f t="shared" ref="QXS9" si="6077">-QXS8*$C9</f>
        <v>0</v>
      </c>
      <c r="QXU9" s="356">
        <f t="shared" ref="QXU9" si="6078">-QXU8*$C9</f>
        <v>0</v>
      </c>
      <c r="QXW9" s="356">
        <f t="shared" ref="QXW9" si="6079">-QXW8*$C9</f>
        <v>0</v>
      </c>
      <c r="QXY9" s="356">
        <f t="shared" ref="QXY9" si="6080">-QXY8*$C9</f>
        <v>0</v>
      </c>
      <c r="QYA9" s="356">
        <f t="shared" ref="QYA9" si="6081">-QYA8*$C9</f>
        <v>0</v>
      </c>
      <c r="QYC9" s="356">
        <f t="shared" ref="QYC9" si="6082">-QYC8*$C9</f>
        <v>0</v>
      </c>
      <c r="QYE9" s="356">
        <f t="shared" ref="QYE9" si="6083">-QYE8*$C9</f>
        <v>0</v>
      </c>
      <c r="QYG9" s="356">
        <f t="shared" ref="QYG9" si="6084">-QYG8*$C9</f>
        <v>0</v>
      </c>
      <c r="QYI9" s="356">
        <f t="shared" ref="QYI9" si="6085">-QYI8*$C9</f>
        <v>0</v>
      </c>
      <c r="QYK9" s="356">
        <f t="shared" ref="QYK9" si="6086">-QYK8*$C9</f>
        <v>0</v>
      </c>
      <c r="QYM9" s="356">
        <f t="shared" ref="QYM9" si="6087">-QYM8*$C9</f>
        <v>0</v>
      </c>
      <c r="QYO9" s="356">
        <f t="shared" ref="QYO9" si="6088">-QYO8*$C9</f>
        <v>0</v>
      </c>
      <c r="QYQ9" s="356">
        <f t="shared" ref="QYQ9" si="6089">-QYQ8*$C9</f>
        <v>0</v>
      </c>
      <c r="QYS9" s="356">
        <f t="shared" ref="QYS9" si="6090">-QYS8*$C9</f>
        <v>0</v>
      </c>
      <c r="QYU9" s="356">
        <f t="shared" ref="QYU9" si="6091">-QYU8*$C9</f>
        <v>0</v>
      </c>
      <c r="QYW9" s="356">
        <f t="shared" ref="QYW9" si="6092">-QYW8*$C9</f>
        <v>0</v>
      </c>
      <c r="QYY9" s="356">
        <f t="shared" ref="QYY9" si="6093">-QYY8*$C9</f>
        <v>0</v>
      </c>
      <c r="QZA9" s="356">
        <f t="shared" ref="QZA9" si="6094">-QZA8*$C9</f>
        <v>0</v>
      </c>
      <c r="QZC9" s="356">
        <f t="shared" ref="QZC9" si="6095">-QZC8*$C9</f>
        <v>0</v>
      </c>
      <c r="QZE9" s="356">
        <f t="shared" ref="QZE9" si="6096">-QZE8*$C9</f>
        <v>0</v>
      </c>
      <c r="QZG9" s="356">
        <f t="shared" ref="QZG9" si="6097">-QZG8*$C9</f>
        <v>0</v>
      </c>
      <c r="QZI9" s="356">
        <f t="shared" ref="QZI9" si="6098">-QZI8*$C9</f>
        <v>0</v>
      </c>
      <c r="QZK9" s="356">
        <f t="shared" ref="QZK9" si="6099">-QZK8*$C9</f>
        <v>0</v>
      </c>
      <c r="QZM9" s="356">
        <f t="shared" ref="QZM9" si="6100">-QZM8*$C9</f>
        <v>0</v>
      </c>
      <c r="QZO9" s="356">
        <f t="shared" ref="QZO9" si="6101">-QZO8*$C9</f>
        <v>0</v>
      </c>
      <c r="QZQ9" s="356">
        <f t="shared" ref="QZQ9" si="6102">-QZQ8*$C9</f>
        <v>0</v>
      </c>
      <c r="QZS9" s="356">
        <f t="shared" ref="QZS9" si="6103">-QZS8*$C9</f>
        <v>0</v>
      </c>
      <c r="QZU9" s="356">
        <f t="shared" ref="QZU9" si="6104">-QZU8*$C9</f>
        <v>0</v>
      </c>
      <c r="QZW9" s="356">
        <f t="shared" ref="QZW9" si="6105">-QZW8*$C9</f>
        <v>0</v>
      </c>
      <c r="QZY9" s="356">
        <f t="shared" ref="QZY9" si="6106">-QZY8*$C9</f>
        <v>0</v>
      </c>
      <c r="RAA9" s="356">
        <f t="shared" ref="RAA9" si="6107">-RAA8*$C9</f>
        <v>0</v>
      </c>
      <c r="RAC9" s="356">
        <f t="shared" ref="RAC9" si="6108">-RAC8*$C9</f>
        <v>0</v>
      </c>
      <c r="RAE9" s="356">
        <f t="shared" ref="RAE9" si="6109">-RAE8*$C9</f>
        <v>0</v>
      </c>
      <c r="RAG9" s="356">
        <f t="shared" ref="RAG9" si="6110">-RAG8*$C9</f>
        <v>0</v>
      </c>
      <c r="RAI9" s="356">
        <f t="shared" ref="RAI9" si="6111">-RAI8*$C9</f>
        <v>0</v>
      </c>
      <c r="RAK9" s="356">
        <f t="shared" ref="RAK9" si="6112">-RAK8*$C9</f>
        <v>0</v>
      </c>
      <c r="RAM9" s="356">
        <f t="shared" ref="RAM9" si="6113">-RAM8*$C9</f>
        <v>0</v>
      </c>
      <c r="RAO9" s="356">
        <f t="shared" ref="RAO9" si="6114">-RAO8*$C9</f>
        <v>0</v>
      </c>
      <c r="RAQ9" s="356">
        <f t="shared" ref="RAQ9" si="6115">-RAQ8*$C9</f>
        <v>0</v>
      </c>
      <c r="RAS9" s="356">
        <f t="shared" ref="RAS9" si="6116">-RAS8*$C9</f>
        <v>0</v>
      </c>
      <c r="RAU9" s="356">
        <f t="shared" ref="RAU9" si="6117">-RAU8*$C9</f>
        <v>0</v>
      </c>
      <c r="RAW9" s="356">
        <f t="shared" ref="RAW9" si="6118">-RAW8*$C9</f>
        <v>0</v>
      </c>
      <c r="RAY9" s="356">
        <f t="shared" ref="RAY9" si="6119">-RAY8*$C9</f>
        <v>0</v>
      </c>
      <c r="RBA9" s="356">
        <f t="shared" ref="RBA9" si="6120">-RBA8*$C9</f>
        <v>0</v>
      </c>
      <c r="RBC9" s="356">
        <f t="shared" ref="RBC9" si="6121">-RBC8*$C9</f>
        <v>0</v>
      </c>
      <c r="RBE9" s="356">
        <f t="shared" ref="RBE9" si="6122">-RBE8*$C9</f>
        <v>0</v>
      </c>
      <c r="RBG9" s="356">
        <f t="shared" ref="RBG9" si="6123">-RBG8*$C9</f>
        <v>0</v>
      </c>
      <c r="RBI9" s="356">
        <f t="shared" ref="RBI9" si="6124">-RBI8*$C9</f>
        <v>0</v>
      </c>
      <c r="RBK9" s="356">
        <f t="shared" ref="RBK9" si="6125">-RBK8*$C9</f>
        <v>0</v>
      </c>
      <c r="RBM9" s="356">
        <f t="shared" ref="RBM9" si="6126">-RBM8*$C9</f>
        <v>0</v>
      </c>
      <c r="RBO9" s="356">
        <f t="shared" ref="RBO9" si="6127">-RBO8*$C9</f>
        <v>0</v>
      </c>
      <c r="RBQ9" s="356">
        <f t="shared" ref="RBQ9" si="6128">-RBQ8*$C9</f>
        <v>0</v>
      </c>
      <c r="RBS9" s="356">
        <f t="shared" ref="RBS9" si="6129">-RBS8*$C9</f>
        <v>0</v>
      </c>
      <c r="RBU9" s="356">
        <f t="shared" ref="RBU9" si="6130">-RBU8*$C9</f>
        <v>0</v>
      </c>
      <c r="RBW9" s="356">
        <f t="shared" ref="RBW9" si="6131">-RBW8*$C9</f>
        <v>0</v>
      </c>
      <c r="RBY9" s="356">
        <f t="shared" ref="RBY9" si="6132">-RBY8*$C9</f>
        <v>0</v>
      </c>
      <c r="RCA9" s="356">
        <f t="shared" ref="RCA9" si="6133">-RCA8*$C9</f>
        <v>0</v>
      </c>
      <c r="RCC9" s="356">
        <f t="shared" ref="RCC9" si="6134">-RCC8*$C9</f>
        <v>0</v>
      </c>
      <c r="RCE9" s="356">
        <f t="shared" ref="RCE9" si="6135">-RCE8*$C9</f>
        <v>0</v>
      </c>
      <c r="RCG9" s="356">
        <f t="shared" ref="RCG9" si="6136">-RCG8*$C9</f>
        <v>0</v>
      </c>
      <c r="RCI9" s="356">
        <f t="shared" ref="RCI9" si="6137">-RCI8*$C9</f>
        <v>0</v>
      </c>
      <c r="RCK9" s="356">
        <f t="shared" ref="RCK9" si="6138">-RCK8*$C9</f>
        <v>0</v>
      </c>
      <c r="RCM9" s="356">
        <f t="shared" ref="RCM9" si="6139">-RCM8*$C9</f>
        <v>0</v>
      </c>
      <c r="RCO9" s="356">
        <f t="shared" ref="RCO9" si="6140">-RCO8*$C9</f>
        <v>0</v>
      </c>
      <c r="RCQ9" s="356">
        <f t="shared" ref="RCQ9" si="6141">-RCQ8*$C9</f>
        <v>0</v>
      </c>
      <c r="RCS9" s="356">
        <f t="shared" ref="RCS9" si="6142">-RCS8*$C9</f>
        <v>0</v>
      </c>
      <c r="RCU9" s="356">
        <f t="shared" ref="RCU9" si="6143">-RCU8*$C9</f>
        <v>0</v>
      </c>
      <c r="RCW9" s="356">
        <f t="shared" ref="RCW9" si="6144">-RCW8*$C9</f>
        <v>0</v>
      </c>
      <c r="RCY9" s="356">
        <f t="shared" ref="RCY9" si="6145">-RCY8*$C9</f>
        <v>0</v>
      </c>
      <c r="RDA9" s="356">
        <f t="shared" ref="RDA9" si="6146">-RDA8*$C9</f>
        <v>0</v>
      </c>
      <c r="RDC9" s="356">
        <f t="shared" ref="RDC9" si="6147">-RDC8*$C9</f>
        <v>0</v>
      </c>
      <c r="RDE9" s="356">
        <f t="shared" ref="RDE9" si="6148">-RDE8*$C9</f>
        <v>0</v>
      </c>
      <c r="RDG9" s="356">
        <f t="shared" ref="RDG9" si="6149">-RDG8*$C9</f>
        <v>0</v>
      </c>
      <c r="RDI9" s="356">
        <f t="shared" ref="RDI9" si="6150">-RDI8*$C9</f>
        <v>0</v>
      </c>
      <c r="RDK9" s="356">
        <f t="shared" ref="RDK9" si="6151">-RDK8*$C9</f>
        <v>0</v>
      </c>
      <c r="RDM9" s="356">
        <f t="shared" ref="RDM9" si="6152">-RDM8*$C9</f>
        <v>0</v>
      </c>
      <c r="RDO9" s="356">
        <f t="shared" ref="RDO9" si="6153">-RDO8*$C9</f>
        <v>0</v>
      </c>
      <c r="RDQ9" s="356">
        <f t="shared" ref="RDQ9" si="6154">-RDQ8*$C9</f>
        <v>0</v>
      </c>
      <c r="RDS9" s="356">
        <f t="shared" ref="RDS9" si="6155">-RDS8*$C9</f>
        <v>0</v>
      </c>
      <c r="RDU9" s="356">
        <f t="shared" ref="RDU9" si="6156">-RDU8*$C9</f>
        <v>0</v>
      </c>
      <c r="RDW9" s="356">
        <f t="shared" ref="RDW9" si="6157">-RDW8*$C9</f>
        <v>0</v>
      </c>
      <c r="RDY9" s="356">
        <f t="shared" ref="RDY9" si="6158">-RDY8*$C9</f>
        <v>0</v>
      </c>
      <c r="REA9" s="356">
        <f t="shared" ref="REA9" si="6159">-REA8*$C9</f>
        <v>0</v>
      </c>
      <c r="REC9" s="356">
        <f t="shared" ref="REC9" si="6160">-REC8*$C9</f>
        <v>0</v>
      </c>
      <c r="REE9" s="356">
        <f t="shared" ref="REE9" si="6161">-REE8*$C9</f>
        <v>0</v>
      </c>
      <c r="REG9" s="356">
        <f t="shared" ref="REG9" si="6162">-REG8*$C9</f>
        <v>0</v>
      </c>
      <c r="REI9" s="356">
        <f t="shared" ref="REI9" si="6163">-REI8*$C9</f>
        <v>0</v>
      </c>
      <c r="REK9" s="356">
        <f t="shared" ref="REK9" si="6164">-REK8*$C9</f>
        <v>0</v>
      </c>
      <c r="REM9" s="356">
        <f t="shared" ref="REM9" si="6165">-REM8*$C9</f>
        <v>0</v>
      </c>
      <c r="REO9" s="356">
        <f t="shared" ref="REO9" si="6166">-REO8*$C9</f>
        <v>0</v>
      </c>
      <c r="REQ9" s="356">
        <f t="shared" ref="REQ9" si="6167">-REQ8*$C9</f>
        <v>0</v>
      </c>
      <c r="RES9" s="356">
        <f t="shared" ref="RES9" si="6168">-RES8*$C9</f>
        <v>0</v>
      </c>
      <c r="REU9" s="356">
        <f t="shared" ref="REU9" si="6169">-REU8*$C9</f>
        <v>0</v>
      </c>
      <c r="REW9" s="356">
        <f t="shared" ref="REW9" si="6170">-REW8*$C9</f>
        <v>0</v>
      </c>
      <c r="REY9" s="356">
        <f t="shared" ref="REY9" si="6171">-REY8*$C9</f>
        <v>0</v>
      </c>
      <c r="RFA9" s="356">
        <f t="shared" ref="RFA9" si="6172">-RFA8*$C9</f>
        <v>0</v>
      </c>
      <c r="RFC9" s="356">
        <f t="shared" ref="RFC9" si="6173">-RFC8*$C9</f>
        <v>0</v>
      </c>
      <c r="RFE9" s="356">
        <f t="shared" ref="RFE9" si="6174">-RFE8*$C9</f>
        <v>0</v>
      </c>
      <c r="RFG9" s="356">
        <f t="shared" ref="RFG9" si="6175">-RFG8*$C9</f>
        <v>0</v>
      </c>
      <c r="RFI9" s="356">
        <f t="shared" ref="RFI9" si="6176">-RFI8*$C9</f>
        <v>0</v>
      </c>
      <c r="RFK9" s="356">
        <f t="shared" ref="RFK9" si="6177">-RFK8*$C9</f>
        <v>0</v>
      </c>
      <c r="RFM9" s="356">
        <f t="shared" ref="RFM9" si="6178">-RFM8*$C9</f>
        <v>0</v>
      </c>
      <c r="RFO9" s="356">
        <f t="shared" ref="RFO9" si="6179">-RFO8*$C9</f>
        <v>0</v>
      </c>
      <c r="RFQ9" s="356">
        <f t="shared" ref="RFQ9" si="6180">-RFQ8*$C9</f>
        <v>0</v>
      </c>
      <c r="RFS9" s="356">
        <f t="shared" ref="RFS9" si="6181">-RFS8*$C9</f>
        <v>0</v>
      </c>
      <c r="RFU9" s="356">
        <f t="shared" ref="RFU9" si="6182">-RFU8*$C9</f>
        <v>0</v>
      </c>
      <c r="RFW9" s="356">
        <f t="shared" ref="RFW9" si="6183">-RFW8*$C9</f>
        <v>0</v>
      </c>
      <c r="RFY9" s="356">
        <f t="shared" ref="RFY9" si="6184">-RFY8*$C9</f>
        <v>0</v>
      </c>
      <c r="RGA9" s="356">
        <f t="shared" ref="RGA9" si="6185">-RGA8*$C9</f>
        <v>0</v>
      </c>
      <c r="RGC9" s="356">
        <f t="shared" ref="RGC9" si="6186">-RGC8*$C9</f>
        <v>0</v>
      </c>
      <c r="RGE9" s="356">
        <f t="shared" ref="RGE9" si="6187">-RGE8*$C9</f>
        <v>0</v>
      </c>
      <c r="RGG9" s="356">
        <f t="shared" ref="RGG9" si="6188">-RGG8*$C9</f>
        <v>0</v>
      </c>
      <c r="RGI9" s="356">
        <f t="shared" ref="RGI9" si="6189">-RGI8*$C9</f>
        <v>0</v>
      </c>
      <c r="RGK9" s="356">
        <f t="shared" ref="RGK9" si="6190">-RGK8*$C9</f>
        <v>0</v>
      </c>
      <c r="RGM9" s="356">
        <f t="shared" ref="RGM9" si="6191">-RGM8*$C9</f>
        <v>0</v>
      </c>
      <c r="RGO9" s="356">
        <f t="shared" ref="RGO9" si="6192">-RGO8*$C9</f>
        <v>0</v>
      </c>
      <c r="RGQ9" s="356">
        <f t="shared" ref="RGQ9" si="6193">-RGQ8*$C9</f>
        <v>0</v>
      </c>
      <c r="RGS9" s="356">
        <f t="shared" ref="RGS9" si="6194">-RGS8*$C9</f>
        <v>0</v>
      </c>
      <c r="RGU9" s="356">
        <f t="shared" ref="RGU9" si="6195">-RGU8*$C9</f>
        <v>0</v>
      </c>
      <c r="RGW9" s="356">
        <f t="shared" ref="RGW9" si="6196">-RGW8*$C9</f>
        <v>0</v>
      </c>
      <c r="RGY9" s="356">
        <f t="shared" ref="RGY9" si="6197">-RGY8*$C9</f>
        <v>0</v>
      </c>
      <c r="RHA9" s="356">
        <f t="shared" ref="RHA9" si="6198">-RHA8*$C9</f>
        <v>0</v>
      </c>
      <c r="RHC9" s="356">
        <f t="shared" ref="RHC9" si="6199">-RHC8*$C9</f>
        <v>0</v>
      </c>
      <c r="RHE9" s="356">
        <f t="shared" ref="RHE9" si="6200">-RHE8*$C9</f>
        <v>0</v>
      </c>
      <c r="RHG9" s="356">
        <f t="shared" ref="RHG9" si="6201">-RHG8*$C9</f>
        <v>0</v>
      </c>
      <c r="RHI9" s="356">
        <f t="shared" ref="RHI9" si="6202">-RHI8*$C9</f>
        <v>0</v>
      </c>
      <c r="RHK9" s="356">
        <f t="shared" ref="RHK9" si="6203">-RHK8*$C9</f>
        <v>0</v>
      </c>
      <c r="RHM9" s="356">
        <f t="shared" ref="RHM9" si="6204">-RHM8*$C9</f>
        <v>0</v>
      </c>
      <c r="RHO9" s="356">
        <f t="shared" ref="RHO9" si="6205">-RHO8*$C9</f>
        <v>0</v>
      </c>
      <c r="RHQ9" s="356">
        <f t="shared" ref="RHQ9" si="6206">-RHQ8*$C9</f>
        <v>0</v>
      </c>
      <c r="RHS9" s="356">
        <f t="shared" ref="RHS9" si="6207">-RHS8*$C9</f>
        <v>0</v>
      </c>
      <c r="RHU9" s="356">
        <f t="shared" ref="RHU9" si="6208">-RHU8*$C9</f>
        <v>0</v>
      </c>
      <c r="RHW9" s="356">
        <f t="shared" ref="RHW9" si="6209">-RHW8*$C9</f>
        <v>0</v>
      </c>
      <c r="RHY9" s="356">
        <f t="shared" ref="RHY9" si="6210">-RHY8*$C9</f>
        <v>0</v>
      </c>
      <c r="RIA9" s="356">
        <f t="shared" ref="RIA9" si="6211">-RIA8*$C9</f>
        <v>0</v>
      </c>
      <c r="RIC9" s="356">
        <f t="shared" ref="RIC9" si="6212">-RIC8*$C9</f>
        <v>0</v>
      </c>
      <c r="RIE9" s="356">
        <f t="shared" ref="RIE9" si="6213">-RIE8*$C9</f>
        <v>0</v>
      </c>
      <c r="RIG9" s="356">
        <f t="shared" ref="RIG9" si="6214">-RIG8*$C9</f>
        <v>0</v>
      </c>
      <c r="RII9" s="356">
        <f t="shared" ref="RII9" si="6215">-RII8*$C9</f>
        <v>0</v>
      </c>
      <c r="RIK9" s="356">
        <f t="shared" ref="RIK9" si="6216">-RIK8*$C9</f>
        <v>0</v>
      </c>
      <c r="RIM9" s="356">
        <f t="shared" ref="RIM9" si="6217">-RIM8*$C9</f>
        <v>0</v>
      </c>
      <c r="RIO9" s="356">
        <f t="shared" ref="RIO9" si="6218">-RIO8*$C9</f>
        <v>0</v>
      </c>
      <c r="RIQ9" s="356">
        <f t="shared" ref="RIQ9" si="6219">-RIQ8*$C9</f>
        <v>0</v>
      </c>
      <c r="RIS9" s="356">
        <f t="shared" ref="RIS9" si="6220">-RIS8*$C9</f>
        <v>0</v>
      </c>
      <c r="RIU9" s="356">
        <f t="shared" ref="RIU9" si="6221">-RIU8*$C9</f>
        <v>0</v>
      </c>
      <c r="RIW9" s="356">
        <f t="shared" ref="RIW9" si="6222">-RIW8*$C9</f>
        <v>0</v>
      </c>
      <c r="RIY9" s="356">
        <f t="shared" ref="RIY9" si="6223">-RIY8*$C9</f>
        <v>0</v>
      </c>
      <c r="RJA9" s="356">
        <f t="shared" ref="RJA9" si="6224">-RJA8*$C9</f>
        <v>0</v>
      </c>
      <c r="RJC9" s="356">
        <f t="shared" ref="RJC9" si="6225">-RJC8*$C9</f>
        <v>0</v>
      </c>
      <c r="RJE9" s="356">
        <f t="shared" ref="RJE9" si="6226">-RJE8*$C9</f>
        <v>0</v>
      </c>
      <c r="RJG9" s="356">
        <f t="shared" ref="RJG9" si="6227">-RJG8*$C9</f>
        <v>0</v>
      </c>
      <c r="RJI9" s="356">
        <f t="shared" ref="RJI9" si="6228">-RJI8*$C9</f>
        <v>0</v>
      </c>
      <c r="RJK9" s="356">
        <f t="shared" ref="RJK9" si="6229">-RJK8*$C9</f>
        <v>0</v>
      </c>
      <c r="RJM9" s="356">
        <f t="shared" ref="RJM9" si="6230">-RJM8*$C9</f>
        <v>0</v>
      </c>
      <c r="RJO9" s="356">
        <f t="shared" ref="RJO9" si="6231">-RJO8*$C9</f>
        <v>0</v>
      </c>
      <c r="RJQ9" s="356">
        <f t="shared" ref="RJQ9" si="6232">-RJQ8*$C9</f>
        <v>0</v>
      </c>
      <c r="RJS9" s="356">
        <f t="shared" ref="RJS9" si="6233">-RJS8*$C9</f>
        <v>0</v>
      </c>
      <c r="RJU9" s="356">
        <f t="shared" ref="RJU9" si="6234">-RJU8*$C9</f>
        <v>0</v>
      </c>
      <c r="RJW9" s="356">
        <f t="shared" ref="RJW9" si="6235">-RJW8*$C9</f>
        <v>0</v>
      </c>
      <c r="RJY9" s="356">
        <f t="shared" ref="RJY9" si="6236">-RJY8*$C9</f>
        <v>0</v>
      </c>
      <c r="RKA9" s="356">
        <f t="shared" ref="RKA9" si="6237">-RKA8*$C9</f>
        <v>0</v>
      </c>
      <c r="RKC9" s="356">
        <f t="shared" ref="RKC9" si="6238">-RKC8*$C9</f>
        <v>0</v>
      </c>
      <c r="RKE9" s="356">
        <f t="shared" ref="RKE9" si="6239">-RKE8*$C9</f>
        <v>0</v>
      </c>
      <c r="RKG9" s="356">
        <f t="shared" ref="RKG9" si="6240">-RKG8*$C9</f>
        <v>0</v>
      </c>
      <c r="RKI9" s="356">
        <f t="shared" ref="RKI9" si="6241">-RKI8*$C9</f>
        <v>0</v>
      </c>
      <c r="RKK9" s="356">
        <f t="shared" ref="RKK9" si="6242">-RKK8*$C9</f>
        <v>0</v>
      </c>
      <c r="RKM9" s="356">
        <f t="shared" ref="RKM9" si="6243">-RKM8*$C9</f>
        <v>0</v>
      </c>
      <c r="RKO9" s="356">
        <f t="shared" ref="RKO9" si="6244">-RKO8*$C9</f>
        <v>0</v>
      </c>
      <c r="RKQ9" s="356">
        <f t="shared" ref="RKQ9" si="6245">-RKQ8*$C9</f>
        <v>0</v>
      </c>
      <c r="RKS9" s="356">
        <f t="shared" ref="RKS9" si="6246">-RKS8*$C9</f>
        <v>0</v>
      </c>
      <c r="RKU9" s="356">
        <f t="shared" ref="RKU9" si="6247">-RKU8*$C9</f>
        <v>0</v>
      </c>
      <c r="RKW9" s="356">
        <f t="shared" ref="RKW9" si="6248">-RKW8*$C9</f>
        <v>0</v>
      </c>
      <c r="RKY9" s="356">
        <f t="shared" ref="RKY9" si="6249">-RKY8*$C9</f>
        <v>0</v>
      </c>
      <c r="RLA9" s="356">
        <f t="shared" ref="RLA9" si="6250">-RLA8*$C9</f>
        <v>0</v>
      </c>
      <c r="RLC9" s="356">
        <f t="shared" ref="RLC9" si="6251">-RLC8*$C9</f>
        <v>0</v>
      </c>
      <c r="RLE9" s="356">
        <f t="shared" ref="RLE9" si="6252">-RLE8*$C9</f>
        <v>0</v>
      </c>
      <c r="RLG9" s="356">
        <f t="shared" ref="RLG9" si="6253">-RLG8*$C9</f>
        <v>0</v>
      </c>
      <c r="RLI9" s="356">
        <f t="shared" ref="RLI9" si="6254">-RLI8*$C9</f>
        <v>0</v>
      </c>
      <c r="RLK9" s="356">
        <f t="shared" ref="RLK9" si="6255">-RLK8*$C9</f>
        <v>0</v>
      </c>
      <c r="RLM9" s="356">
        <f t="shared" ref="RLM9" si="6256">-RLM8*$C9</f>
        <v>0</v>
      </c>
      <c r="RLO9" s="356">
        <f t="shared" ref="RLO9" si="6257">-RLO8*$C9</f>
        <v>0</v>
      </c>
      <c r="RLQ9" s="356">
        <f t="shared" ref="RLQ9" si="6258">-RLQ8*$C9</f>
        <v>0</v>
      </c>
      <c r="RLS9" s="356">
        <f t="shared" ref="RLS9" si="6259">-RLS8*$C9</f>
        <v>0</v>
      </c>
      <c r="RLU9" s="356">
        <f t="shared" ref="RLU9" si="6260">-RLU8*$C9</f>
        <v>0</v>
      </c>
      <c r="RLW9" s="356">
        <f t="shared" ref="RLW9" si="6261">-RLW8*$C9</f>
        <v>0</v>
      </c>
      <c r="RLY9" s="356">
        <f t="shared" ref="RLY9" si="6262">-RLY8*$C9</f>
        <v>0</v>
      </c>
      <c r="RMA9" s="356">
        <f t="shared" ref="RMA9" si="6263">-RMA8*$C9</f>
        <v>0</v>
      </c>
      <c r="RMC9" s="356">
        <f t="shared" ref="RMC9" si="6264">-RMC8*$C9</f>
        <v>0</v>
      </c>
      <c r="RME9" s="356">
        <f t="shared" ref="RME9" si="6265">-RME8*$C9</f>
        <v>0</v>
      </c>
      <c r="RMG9" s="356">
        <f t="shared" ref="RMG9" si="6266">-RMG8*$C9</f>
        <v>0</v>
      </c>
      <c r="RMI9" s="356">
        <f t="shared" ref="RMI9" si="6267">-RMI8*$C9</f>
        <v>0</v>
      </c>
      <c r="RMK9" s="356">
        <f t="shared" ref="RMK9" si="6268">-RMK8*$C9</f>
        <v>0</v>
      </c>
      <c r="RMM9" s="356">
        <f t="shared" ref="RMM9" si="6269">-RMM8*$C9</f>
        <v>0</v>
      </c>
      <c r="RMO9" s="356">
        <f t="shared" ref="RMO9" si="6270">-RMO8*$C9</f>
        <v>0</v>
      </c>
      <c r="RMQ9" s="356">
        <f t="shared" ref="RMQ9" si="6271">-RMQ8*$C9</f>
        <v>0</v>
      </c>
      <c r="RMS9" s="356">
        <f t="shared" ref="RMS9" si="6272">-RMS8*$C9</f>
        <v>0</v>
      </c>
      <c r="RMU9" s="356">
        <f t="shared" ref="RMU9" si="6273">-RMU8*$C9</f>
        <v>0</v>
      </c>
      <c r="RMW9" s="356">
        <f t="shared" ref="RMW9" si="6274">-RMW8*$C9</f>
        <v>0</v>
      </c>
      <c r="RMY9" s="356">
        <f t="shared" ref="RMY9" si="6275">-RMY8*$C9</f>
        <v>0</v>
      </c>
      <c r="RNA9" s="356">
        <f t="shared" ref="RNA9" si="6276">-RNA8*$C9</f>
        <v>0</v>
      </c>
      <c r="RNC9" s="356">
        <f t="shared" ref="RNC9" si="6277">-RNC8*$C9</f>
        <v>0</v>
      </c>
      <c r="RNE9" s="356">
        <f t="shared" ref="RNE9" si="6278">-RNE8*$C9</f>
        <v>0</v>
      </c>
      <c r="RNG9" s="356">
        <f t="shared" ref="RNG9" si="6279">-RNG8*$C9</f>
        <v>0</v>
      </c>
      <c r="RNI9" s="356">
        <f t="shared" ref="RNI9" si="6280">-RNI8*$C9</f>
        <v>0</v>
      </c>
      <c r="RNK9" s="356">
        <f t="shared" ref="RNK9" si="6281">-RNK8*$C9</f>
        <v>0</v>
      </c>
      <c r="RNM9" s="356">
        <f t="shared" ref="RNM9" si="6282">-RNM8*$C9</f>
        <v>0</v>
      </c>
      <c r="RNO9" s="356">
        <f t="shared" ref="RNO9" si="6283">-RNO8*$C9</f>
        <v>0</v>
      </c>
      <c r="RNQ9" s="356">
        <f t="shared" ref="RNQ9" si="6284">-RNQ8*$C9</f>
        <v>0</v>
      </c>
      <c r="RNS9" s="356">
        <f t="shared" ref="RNS9" si="6285">-RNS8*$C9</f>
        <v>0</v>
      </c>
      <c r="RNU9" s="356">
        <f t="shared" ref="RNU9" si="6286">-RNU8*$C9</f>
        <v>0</v>
      </c>
      <c r="RNW9" s="356">
        <f t="shared" ref="RNW9" si="6287">-RNW8*$C9</f>
        <v>0</v>
      </c>
      <c r="RNY9" s="356">
        <f t="shared" ref="RNY9" si="6288">-RNY8*$C9</f>
        <v>0</v>
      </c>
      <c r="ROA9" s="356">
        <f t="shared" ref="ROA9" si="6289">-ROA8*$C9</f>
        <v>0</v>
      </c>
      <c r="ROC9" s="356">
        <f t="shared" ref="ROC9" si="6290">-ROC8*$C9</f>
        <v>0</v>
      </c>
      <c r="ROE9" s="356">
        <f t="shared" ref="ROE9" si="6291">-ROE8*$C9</f>
        <v>0</v>
      </c>
      <c r="ROG9" s="356">
        <f t="shared" ref="ROG9" si="6292">-ROG8*$C9</f>
        <v>0</v>
      </c>
      <c r="ROI9" s="356">
        <f t="shared" ref="ROI9" si="6293">-ROI8*$C9</f>
        <v>0</v>
      </c>
      <c r="ROK9" s="356">
        <f t="shared" ref="ROK9" si="6294">-ROK8*$C9</f>
        <v>0</v>
      </c>
      <c r="ROM9" s="356">
        <f t="shared" ref="ROM9" si="6295">-ROM8*$C9</f>
        <v>0</v>
      </c>
      <c r="ROO9" s="356">
        <f t="shared" ref="ROO9" si="6296">-ROO8*$C9</f>
        <v>0</v>
      </c>
      <c r="ROQ9" s="356">
        <f t="shared" ref="ROQ9" si="6297">-ROQ8*$C9</f>
        <v>0</v>
      </c>
      <c r="ROS9" s="356">
        <f t="shared" ref="ROS9" si="6298">-ROS8*$C9</f>
        <v>0</v>
      </c>
      <c r="ROU9" s="356">
        <f t="shared" ref="ROU9" si="6299">-ROU8*$C9</f>
        <v>0</v>
      </c>
      <c r="ROW9" s="356">
        <f t="shared" ref="ROW9" si="6300">-ROW8*$C9</f>
        <v>0</v>
      </c>
      <c r="ROY9" s="356">
        <f t="shared" ref="ROY9" si="6301">-ROY8*$C9</f>
        <v>0</v>
      </c>
      <c r="RPA9" s="356">
        <f t="shared" ref="RPA9" si="6302">-RPA8*$C9</f>
        <v>0</v>
      </c>
      <c r="RPC9" s="356">
        <f t="shared" ref="RPC9" si="6303">-RPC8*$C9</f>
        <v>0</v>
      </c>
      <c r="RPE9" s="356">
        <f t="shared" ref="RPE9" si="6304">-RPE8*$C9</f>
        <v>0</v>
      </c>
      <c r="RPG9" s="356">
        <f t="shared" ref="RPG9" si="6305">-RPG8*$C9</f>
        <v>0</v>
      </c>
      <c r="RPI9" s="356">
        <f t="shared" ref="RPI9" si="6306">-RPI8*$C9</f>
        <v>0</v>
      </c>
      <c r="RPK9" s="356">
        <f t="shared" ref="RPK9" si="6307">-RPK8*$C9</f>
        <v>0</v>
      </c>
      <c r="RPM9" s="356">
        <f t="shared" ref="RPM9" si="6308">-RPM8*$C9</f>
        <v>0</v>
      </c>
      <c r="RPO9" s="356">
        <f t="shared" ref="RPO9" si="6309">-RPO8*$C9</f>
        <v>0</v>
      </c>
      <c r="RPQ9" s="356">
        <f t="shared" ref="RPQ9" si="6310">-RPQ8*$C9</f>
        <v>0</v>
      </c>
      <c r="RPS9" s="356">
        <f t="shared" ref="RPS9" si="6311">-RPS8*$C9</f>
        <v>0</v>
      </c>
      <c r="RPU9" s="356">
        <f t="shared" ref="RPU9" si="6312">-RPU8*$C9</f>
        <v>0</v>
      </c>
      <c r="RPW9" s="356">
        <f t="shared" ref="RPW9" si="6313">-RPW8*$C9</f>
        <v>0</v>
      </c>
      <c r="RPY9" s="356">
        <f t="shared" ref="RPY9" si="6314">-RPY8*$C9</f>
        <v>0</v>
      </c>
      <c r="RQA9" s="356">
        <f t="shared" ref="RQA9" si="6315">-RQA8*$C9</f>
        <v>0</v>
      </c>
      <c r="RQC9" s="356">
        <f t="shared" ref="RQC9" si="6316">-RQC8*$C9</f>
        <v>0</v>
      </c>
      <c r="RQE9" s="356">
        <f t="shared" ref="RQE9" si="6317">-RQE8*$C9</f>
        <v>0</v>
      </c>
      <c r="RQG9" s="356">
        <f t="shared" ref="RQG9" si="6318">-RQG8*$C9</f>
        <v>0</v>
      </c>
      <c r="RQI9" s="356">
        <f t="shared" ref="RQI9" si="6319">-RQI8*$C9</f>
        <v>0</v>
      </c>
      <c r="RQK9" s="356">
        <f t="shared" ref="RQK9" si="6320">-RQK8*$C9</f>
        <v>0</v>
      </c>
      <c r="RQM9" s="356">
        <f t="shared" ref="RQM9" si="6321">-RQM8*$C9</f>
        <v>0</v>
      </c>
      <c r="RQO9" s="356">
        <f t="shared" ref="RQO9" si="6322">-RQO8*$C9</f>
        <v>0</v>
      </c>
      <c r="RQQ9" s="356">
        <f t="shared" ref="RQQ9" si="6323">-RQQ8*$C9</f>
        <v>0</v>
      </c>
      <c r="RQS9" s="356">
        <f t="shared" ref="RQS9" si="6324">-RQS8*$C9</f>
        <v>0</v>
      </c>
      <c r="RQU9" s="356">
        <f t="shared" ref="RQU9" si="6325">-RQU8*$C9</f>
        <v>0</v>
      </c>
      <c r="RQW9" s="356">
        <f t="shared" ref="RQW9" si="6326">-RQW8*$C9</f>
        <v>0</v>
      </c>
      <c r="RQY9" s="356">
        <f t="shared" ref="RQY9" si="6327">-RQY8*$C9</f>
        <v>0</v>
      </c>
      <c r="RRA9" s="356">
        <f t="shared" ref="RRA9" si="6328">-RRA8*$C9</f>
        <v>0</v>
      </c>
      <c r="RRC9" s="356">
        <f t="shared" ref="RRC9" si="6329">-RRC8*$C9</f>
        <v>0</v>
      </c>
      <c r="RRE9" s="356">
        <f t="shared" ref="RRE9" si="6330">-RRE8*$C9</f>
        <v>0</v>
      </c>
      <c r="RRG9" s="356">
        <f t="shared" ref="RRG9" si="6331">-RRG8*$C9</f>
        <v>0</v>
      </c>
      <c r="RRI9" s="356">
        <f t="shared" ref="RRI9" si="6332">-RRI8*$C9</f>
        <v>0</v>
      </c>
      <c r="RRK9" s="356">
        <f t="shared" ref="RRK9" si="6333">-RRK8*$C9</f>
        <v>0</v>
      </c>
      <c r="RRM9" s="356">
        <f t="shared" ref="RRM9" si="6334">-RRM8*$C9</f>
        <v>0</v>
      </c>
      <c r="RRO9" s="356">
        <f t="shared" ref="RRO9" si="6335">-RRO8*$C9</f>
        <v>0</v>
      </c>
      <c r="RRQ9" s="356">
        <f t="shared" ref="RRQ9" si="6336">-RRQ8*$C9</f>
        <v>0</v>
      </c>
      <c r="RRS9" s="356">
        <f t="shared" ref="RRS9" si="6337">-RRS8*$C9</f>
        <v>0</v>
      </c>
      <c r="RRU9" s="356">
        <f t="shared" ref="RRU9" si="6338">-RRU8*$C9</f>
        <v>0</v>
      </c>
      <c r="RRW9" s="356">
        <f t="shared" ref="RRW9" si="6339">-RRW8*$C9</f>
        <v>0</v>
      </c>
      <c r="RRY9" s="356">
        <f t="shared" ref="RRY9" si="6340">-RRY8*$C9</f>
        <v>0</v>
      </c>
      <c r="RSA9" s="356">
        <f t="shared" ref="RSA9" si="6341">-RSA8*$C9</f>
        <v>0</v>
      </c>
      <c r="RSC9" s="356">
        <f t="shared" ref="RSC9" si="6342">-RSC8*$C9</f>
        <v>0</v>
      </c>
      <c r="RSE9" s="356">
        <f t="shared" ref="RSE9" si="6343">-RSE8*$C9</f>
        <v>0</v>
      </c>
      <c r="RSG9" s="356">
        <f t="shared" ref="RSG9" si="6344">-RSG8*$C9</f>
        <v>0</v>
      </c>
      <c r="RSI9" s="356">
        <f t="shared" ref="RSI9" si="6345">-RSI8*$C9</f>
        <v>0</v>
      </c>
      <c r="RSK9" s="356">
        <f t="shared" ref="RSK9" si="6346">-RSK8*$C9</f>
        <v>0</v>
      </c>
      <c r="RSM9" s="356">
        <f t="shared" ref="RSM9" si="6347">-RSM8*$C9</f>
        <v>0</v>
      </c>
      <c r="RSO9" s="356">
        <f t="shared" ref="RSO9" si="6348">-RSO8*$C9</f>
        <v>0</v>
      </c>
      <c r="RSQ9" s="356">
        <f t="shared" ref="RSQ9" si="6349">-RSQ8*$C9</f>
        <v>0</v>
      </c>
      <c r="RSS9" s="356">
        <f t="shared" ref="RSS9" si="6350">-RSS8*$C9</f>
        <v>0</v>
      </c>
      <c r="RSU9" s="356">
        <f t="shared" ref="RSU9" si="6351">-RSU8*$C9</f>
        <v>0</v>
      </c>
      <c r="RSW9" s="356">
        <f t="shared" ref="RSW9" si="6352">-RSW8*$C9</f>
        <v>0</v>
      </c>
      <c r="RSY9" s="356">
        <f t="shared" ref="RSY9" si="6353">-RSY8*$C9</f>
        <v>0</v>
      </c>
      <c r="RTA9" s="356">
        <f t="shared" ref="RTA9" si="6354">-RTA8*$C9</f>
        <v>0</v>
      </c>
      <c r="RTC9" s="356">
        <f t="shared" ref="RTC9" si="6355">-RTC8*$C9</f>
        <v>0</v>
      </c>
      <c r="RTE9" s="356">
        <f t="shared" ref="RTE9" si="6356">-RTE8*$C9</f>
        <v>0</v>
      </c>
      <c r="RTG9" s="356">
        <f t="shared" ref="RTG9" si="6357">-RTG8*$C9</f>
        <v>0</v>
      </c>
      <c r="RTI9" s="356">
        <f t="shared" ref="RTI9" si="6358">-RTI8*$C9</f>
        <v>0</v>
      </c>
      <c r="RTK9" s="356">
        <f t="shared" ref="RTK9" si="6359">-RTK8*$C9</f>
        <v>0</v>
      </c>
      <c r="RTM9" s="356">
        <f t="shared" ref="RTM9" si="6360">-RTM8*$C9</f>
        <v>0</v>
      </c>
      <c r="RTO9" s="356">
        <f t="shared" ref="RTO9" si="6361">-RTO8*$C9</f>
        <v>0</v>
      </c>
      <c r="RTQ9" s="356">
        <f t="shared" ref="RTQ9" si="6362">-RTQ8*$C9</f>
        <v>0</v>
      </c>
      <c r="RTS9" s="356">
        <f t="shared" ref="RTS9" si="6363">-RTS8*$C9</f>
        <v>0</v>
      </c>
      <c r="RTU9" s="356">
        <f t="shared" ref="RTU9" si="6364">-RTU8*$C9</f>
        <v>0</v>
      </c>
      <c r="RTW9" s="356">
        <f t="shared" ref="RTW9" si="6365">-RTW8*$C9</f>
        <v>0</v>
      </c>
      <c r="RTY9" s="356">
        <f t="shared" ref="RTY9" si="6366">-RTY8*$C9</f>
        <v>0</v>
      </c>
      <c r="RUA9" s="356">
        <f t="shared" ref="RUA9" si="6367">-RUA8*$C9</f>
        <v>0</v>
      </c>
      <c r="RUC9" s="356">
        <f t="shared" ref="RUC9" si="6368">-RUC8*$C9</f>
        <v>0</v>
      </c>
      <c r="RUE9" s="356">
        <f t="shared" ref="RUE9" si="6369">-RUE8*$C9</f>
        <v>0</v>
      </c>
      <c r="RUG9" s="356">
        <f t="shared" ref="RUG9" si="6370">-RUG8*$C9</f>
        <v>0</v>
      </c>
      <c r="RUI9" s="356">
        <f t="shared" ref="RUI9" si="6371">-RUI8*$C9</f>
        <v>0</v>
      </c>
      <c r="RUK9" s="356">
        <f t="shared" ref="RUK9" si="6372">-RUK8*$C9</f>
        <v>0</v>
      </c>
      <c r="RUM9" s="356">
        <f t="shared" ref="RUM9" si="6373">-RUM8*$C9</f>
        <v>0</v>
      </c>
      <c r="RUO9" s="356">
        <f t="shared" ref="RUO9" si="6374">-RUO8*$C9</f>
        <v>0</v>
      </c>
      <c r="RUQ9" s="356">
        <f t="shared" ref="RUQ9" si="6375">-RUQ8*$C9</f>
        <v>0</v>
      </c>
      <c r="RUS9" s="356">
        <f t="shared" ref="RUS9" si="6376">-RUS8*$C9</f>
        <v>0</v>
      </c>
      <c r="RUU9" s="356">
        <f t="shared" ref="RUU9" si="6377">-RUU8*$C9</f>
        <v>0</v>
      </c>
      <c r="RUW9" s="356">
        <f t="shared" ref="RUW9" si="6378">-RUW8*$C9</f>
        <v>0</v>
      </c>
      <c r="RUY9" s="356">
        <f t="shared" ref="RUY9" si="6379">-RUY8*$C9</f>
        <v>0</v>
      </c>
      <c r="RVA9" s="356">
        <f t="shared" ref="RVA9" si="6380">-RVA8*$C9</f>
        <v>0</v>
      </c>
      <c r="RVC9" s="356">
        <f t="shared" ref="RVC9" si="6381">-RVC8*$C9</f>
        <v>0</v>
      </c>
      <c r="RVE9" s="356">
        <f t="shared" ref="RVE9" si="6382">-RVE8*$C9</f>
        <v>0</v>
      </c>
      <c r="RVG9" s="356">
        <f t="shared" ref="RVG9" si="6383">-RVG8*$C9</f>
        <v>0</v>
      </c>
      <c r="RVI9" s="356">
        <f t="shared" ref="RVI9" si="6384">-RVI8*$C9</f>
        <v>0</v>
      </c>
      <c r="RVK9" s="356">
        <f t="shared" ref="RVK9" si="6385">-RVK8*$C9</f>
        <v>0</v>
      </c>
      <c r="RVM9" s="356">
        <f t="shared" ref="RVM9" si="6386">-RVM8*$C9</f>
        <v>0</v>
      </c>
      <c r="RVO9" s="356">
        <f t="shared" ref="RVO9" si="6387">-RVO8*$C9</f>
        <v>0</v>
      </c>
      <c r="RVQ9" s="356">
        <f t="shared" ref="RVQ9" si="6388">-RVQ8*$C9</f>
        <v>0</v>
      </c>
      <c r="RVS9" s="356">
        <f t="shared" ref="RVS9" si="6389">-RVS8*$C9</f>
        <v>0</v>
      </c>
      <c r="RVU9" s="356">
        <f t="shared" ref="RVU9" si="6390">-RVU8*$C9</f>
        <v>0</v>
      </c>
      <c r="RVW9" s="356">
        <f t="shared" ref="RVW9" si="6391">-RVW8*$C9</f>
        <v>0</v>
      </c>
      <c r="RVY9" s="356">
        <f t="shared" ref="RVY9" si="6392">-RVY8*$C9</f>
        <v>0</v>
      </c>
      <c r="RWA9" s="356">
        <f t="shared" ref="RWA9" si="6393">-RWA8*$C9</f>
        <v>0</v>
      </c>
      <c r="RWC9" s="356">
        <f t="shared" ref="RWC9" si="6394">-RWC8*$C9</f>
        <v>0</v>
      </c>
      <c r="RWE9" s="356">
        <f t="shared" ref="RWE9" si="6395">-RWE8*$C9</f>
        <v>0</v>
      </c>
      <c r="RWG9" s="356">
        <f t="shared" ref="RWG9" si="6396">-RWG8*$C9</f>
        <v>0</v>
      </c>
      <c r="RWI9" s="356">
        <f t="shared" ref="RWI9" si="6397">-RWI8*$C9</f>
        <v>0</v>
      </c>
      <c r="RWK9" s="356">
        <f t="shared" ref="RWK9" si="6398">-RWK8*$C9</f>
        <v>0</v>
      </c>
      <c r="RWM9" s="356">
        <f t="shared" ref="RWM9" si="6399">-RWM8*$C9</f>
        <v>0</v>
      </c>
      <c r="RWO9" s="356">
        <f t="shared" ref="RWO9" si="6400">-RWO8*$C9</f>
        <v>0</v>
      </c>
      <c r="RWQ9" s="356">
        <f t="shared" ref="RWQ9" si="6401">-RWQ8*$C9</f>
        <v>0</v>
      </c>
      <c r="RWS9" s="356">
        <f t="shared" ref="RWS9" si="6402">-RWS8*$C9</f>
        <v>0</v>
      </c>
      <c r="RWU9" s="356">
        <f t="shared" ref="RWU9" si="6403">-RWU8*$C9</f>
        <v>0</v>
      </c>
      <c r="RWW9" s="356">
        <f t="shared" ref="RWW9" si="6404">-RWW8*$C9</f>
        <v>0</v>
      </c>
      <c r="RWY9" s="356">
        <f t="shared" ref="RWY9" si="6405">-RWY8*$C9</f>
        <v>0</v>
      </c>
      <c r="RXA9" s="356">
        <f t="shared" ref="RXA9" si="6406">-RXA8*$C9</f>
        <v>0</v>
      </c>
      <c r="RXC9" s="356">
        <f t="shared" ref="RXC9" si="6407">-RXC8*$C9</f>
        <v>0</v>
      </c>
      <c r="RXE9" s="356">
        <f t="shared" ref="RXE9" si="6408">-RXE8*$C9</f>
        <v>0</v>
      </c>
      <c r="RXG9" s="356">
        <f t="shared" ref="RXG9" si="6409">-RXG8*$C9</f>
        <v>0</v>
      </c>
      <c r="RXI9" s="356">
        <f t="shared" ref="RXI9" si="6410">-RXI8*$C9</f>
        <v>0</v>
      </c>
      <c r="RXK9" s="356">
        <f t="shared" ref="RXK9" si="6411">-RXK8*$C9</f>
        <v>0</v>
      </c>
      <c r="RXM9" s="356">
        <f t="shared" ref="RXM9" si="6412">-RXM8*$C9</f>
        <v>0</v>
      </c>
      <c r="RXO9" s="356">
        <f t="shared" ref="RXO9" si="6413">-RXO8*$C9</f>
        <v>0</v>
      </c>
      <c r="RXQ9" s="356">
        <f t="shared" ref="RXQ9" si="6414">-RXQ8*$C9</f>
        <v>0</v>
      </c>
      <c r="RXS9" s="356">
        <f t="shared" ref="RXS9" si="6415">-RXS8*$C9</f>
        <v>0</v>
      </c>
      <c r="RXU9" s="356">
        <f t="shared" ref="RXU9" si="6416">-RXU8*$C9</f>
        <v>0</v>
      </c>
      <c r="RXW9" s="356">
        <f t="shared" ref="RXW9" si="6417">-RXW8*$C9</f>
        <v>0</v>
      </c>
      <c r="RXY9" s="356">
        <f t="shared" ref="RXY9" si="6418">-RXY8*$C9</f>
        <v>0</v>
      </c>
      <c r="RYA9" s="356">
        <f t="shared" ref="RYA9" si="6419">-RYA8*$C9</f>
        <v>0</v>
      </c>
      <c r="RYC9" s="356">
        <f t="shared" ref="RYC9" si="6420">-RYC8*$C9</f>
        <v>0</v>
      </c>
      <c r="RYE9" s="356">
        <f t="shared" ref="RYE9" si="6421">-RYE8*$C9</f>
        <v>0</v>
      </c>
      <c r="RYG9" s="356">
        <f t="shared" ref="RYG9" si="6422">-RYG8*$C9</f>
        <v>0</v>
      </c>
      <c r="RYI9" s="356">
        <f t="shared" ref="RYI9" si="6423">-RYI8*$C9</f>
        <v>0</v>
      </c>
      <c r="RYK9" s="356">
        <f t="shared" ref="RYK9" si="6424">-RYK8*$C9</f>
        <v>0</v>
      </c>
      <c r="RYM9" s="356">
        <f t="shared" ref="RYM9" si="6425">-RYM8*$C9</f>
        <v>0</v>
      </c>
      <c r="RYO9" s="356">
        <f t="shared" ref="RYO9" si="6426">-RYO8*$C9</f>
        <v>0</v>
      </c>
      <c r="RYQ9" s="356">
        <f t="shared" ref="RYQ9" si="6427">-RYQ8*$C9</f>
        <v>0</v>
      </c>
      <c r="RYS9" s="356">
        <f t="shared" ref="RYS9" si="6428">-RYS8*$C9</f>
        <v>0</v>
      </c>
      <c r="RYU9" s="356">
        <f t="shared" ref="RYU9" si="6429">-RYU8*$C9</f>
        <v>0</v>
      </c>
      <c r="RYW9" s="356">
        <f t="shared" ref="RYW9" si="6430">-RYW8*$C9</f>
        <v>0</v>
      </c>
      <c r="RYY9" s="356">
        <f t="shared" ref="RYY9" si="6431">-RYY8*$C9</f>
        <v>0</v>
      </c>
      <c r="RZA9" s="356">
        <f t="shared" ref="RZA9" si="6432">-RZA8*$C9</f>
        <v>0</v>
      </c>
      <c r="RZC9" s="356">
        <f t="shared" ref="RZC9" si="6433">-RZC8*$C9</f>
        <v>0</v>
      </c>
      <c r="RZE9" s="356">
        <f t="shared" ref="RZE9" si="6434">-RZE8*$C9</f>
        <v>0</v>
      </c>
      <c r="RZG9" s="356">
        <f t="shared" ref="RZG9" si="6435">-RZG8*$C9</f>
        <v>0</v>
      </c>
      <c r="RZI9" s="356">
        <f t="shared" ref="RZI9" si="6436">-RZI8*$C9</f>
        <v>0</v>
      </c>
      <c r="RZK9" s="356">
        <f t="shared" ref="RZK9" si="6437">-RZK8*$C9</f>
        <v>0</v>
      </c>
      <c r="RZM9" s="356">
        <f t="shared" ref="RZM9" si="6438">-RZM8*$C9</f>
        <v>0</v>
      </c>
      <c r="RZO9" s="356">
        <f t="shared" ref="RZO9" si="6439">-RZO8*$C9</f>
        <v>0</v>
      </c>
      <c r="RZQ9" s="356">
        <f t="shared" ref="RZQ9" si="6440">-RZQ8*$C9</f>
        <v>0</v>
      </c>
      <c r="RZS9" s="356">
        <f t="shared" ref="RZS9" si="6441">-RZS8*$C9</f>
        <v>0</v>
      </c>
      <c r="RZU9" s="356">
        <f t="shared" ref="RZU9" si="6442">-RZU8*$C9</f>
        <v>0</v>
      </c>
      <c r="RZW9" s="356">
        <f t="shared" ref="RZW9" si="6443">-RZW8*$C9</f>
        <v>0</v>
      </c>
      <c r="RZY9" s="356">
        <f t="shared" ref="RZY9" si="6444">-RZY8*$C9</f>
        <v>0</v>
      </c>
      <c r="SAA9" s="356">
        <f t="shared" ref="SAA9" si="6445">-SAA8*$C9</f>
        <v>0</v>
      </c>
      <c r="SAC9" s="356">
        <f t="shared" ref="SAC9" si="6446">-SAC8*$C9</f>
        <v>0</v>
      </c>
      <c r="SAE9" s="356">
        <f t="shared" ref="SAE9" si="6447">-SAE8*$C9</f>
        <v>0</v>
      </c>
      <c r="SAG9" s="356">
        <f t="shared" ref="SAG9" si="6448">-SAG8*$C9</f>
        <v>0</v>
      </c>
      <c r="SAI9" s="356">
        <f t="shared" ref="SAI9" si="6449">-SAI8*$C9</f>
        <v>0</v>
      </c>
      <c r="SAK9" s="356">
        <f t="shared" ref="SAK9" si="6450">-SAK8*$C9</f>
        <v>0</v>
      </c>
      <c r="SAM9" s="356">
        <f t="shared" ref="SAM9" si="6451">-SAM8*$C9</f>
        <v>0</v>
      </c>
      <c r="SAO9" s="356">
        <f t="shared" ref="SAO9" si="6452">-SAO8*$C9</f>
        <v>0</v>
      </c>
      <c r="SAQ9" s="356">
        <f t="shared" ref="SAQ9" si="6453">-SAQ8*$C9</f>
        <v>0</v>
      </c>
      <c r="SAS9" s="356">
        <f t="shared" ref="SAS9" si="6454">-SAS8*$C9</f>
        <v>0</v>
      </c>
      <c r="SAU9" s="356">
        <f t="shared" ref="SAU9" si="6455">-SAU8*$C9</f>
        <v>0</v>
      </c>
      <c r="SAW9" s="356">
        <f t="shared" ref="SAW9" si="6456">-SAW8*$C9</f>
        <v>0</v>
      </c>
      <c r="SAY9" s="356">
        <f t="shared" ref="SAY9" si="6457">-SAY8*$C9</f>
        <v>0</v>
      </c>
      <c r="SBA9" s="356">
        <f t="shared" ref="SBA9" si="6458">-SBA8*$C9</f>
        <v>0</v>
      </c>
      <c r="SBC9" s="356">
        <f t="shared" ref="SBC9" si="6459">-SBC8*$C9</f>
        <v>0</v>
      </c>
      <c r="SBE9" s="356">
        <f t="shared" ref="SBE9" si="6460">-SBE8*$C9</f>
        <v>0</v>
      </c>
      <c r="SBG9" s="356">
        <f t="shared" ref="SBG9" si="6461">-SBG8*$C9</f>
        <v>0</v>
      </c>
      <c r="SBI9" s="356">
        <f t="shared" ref="SBI9" si="6462">-SBI8*$C9</f>
        <v>0</v>
      </c>
      <c r="SBK9" s="356">
        <f t="shared" ref="SBK9" si="6463">-SBK8*$C9</f>
        <v>0</v>
      </c>
      <c r="SBM9" s="356">
        <f t="shared" ref="SBM9" si="6464">-SBM8*$C9</f>
        <v>0</v>
      </c>
      <c r="SBO9" s="356">
        <f t="shared" ref="SBO9" si="6465">-SBO8*$C9</f>
        <v>0</v>
      </c>
      <c r="SBQ9" s="356">
        <f t="shared" ref="SBQ9" si="6466">-SBQ8*$C9</f>
        <v>0</v>
      </c>
      <c r="SBS9" s="356">
        <f t="shared" ref="SBS9" si="6467">-SBS8*$C9</f>
        <v>0</v>
      </c>
      <c r="SBU9" s="356">
        <f t="shared" ref="SBU9" si="6468">-SBU8*$C9</f>
        <v>0</v>
      </c>
      <c r="SBW9" s="356">
        <f t="shared" ref="SBW9" si="6469">-SBW8*$C9</f>
        <v>0</v>
      </c>
      <c r="SBY9" s="356">
        <f t="shared" ref="SBY9" si="6470">-SBY8*$C9</f>
        <v>0</v>
      </c>
      <c r="SCA9" s="356">
        <f t="shared" ref="SCA9" si="6471">-SCA8*$C9</f>
        <v>0</v>
      </c>
      <c r="SCC9" s="356">
        <f t="shared" ref="SCC9" si="6472">-SCC8*$C9</f>
        <v>0</v>
      </c>
      <c r="SCE9" s="356">
        <f t="shared" ref="SCE9" si="6473">-SCE8*$C9</f>
        <v>0</v>
      </c>
      <c r="SCG9" s="356">
        <f t="shared" ref="SCG9" si="6474">-SCG8*$C9</f>
        <v>0</v>
      </c>
      <c r="SCI9" s="356">
        <f t="shared" ref="SCI9" si="6475">-SCI8*$C9</f>
        <v>0</v>
      </c>
      <c r="SCK9" s="356">
        <f t="shared" ref="SCK9" si="6476">-SCK8*$C9</f>
        <v>0</v>
      </c>
      <c r="SCM9" s="356">
        <f t="shared" ref="SCM9" si="6477">-SCM8*$C9</f>
        <v>0</v>
      </c>
      <c r="SCO9" s="356">
        <f t="shared" ref="SCO9" si="6478">-SCO8*$C9</f>
        <v>0</v>
      </c>
      <c r="SCQ9" s="356">
        <f t="shared" ref="SCQ9" si="6479">-SCQ8*$C9</f>
        <v>0</v>
      </c>
      <c r="SCS9" s="356">
        <f t="shared" ref="SCS9" si="6480">-SCS8*$C9</f>
        <v>0</v>
      </c>
      <c r="SCU9" s="356">
        <f t="shared" ref="SCU9" si="6481">-SCU8*$C9</f>
        <v>0</v>
      </c>
      <c r="SCW9" s="356">
        <f t="shared" ref="SCW9" si="6482">-SCW8*$C9</f>
        <v>0</v>
      </c>
      <c r="SCY9" s="356">
        <f t="shared" ref="SCY9" si="6483">-SCY8*$C9</f>
        <v>0</v>
      </c>
      <c r="SDA9" s="356">
        <f t="shared" ref="SDA9" si="6484">-SDA8*$C9</f>
        <v>0</v>
      </c>
      <c r="SDC9" s="356">
        <f t="shared" ref="SDC9" si="6485">-SDC8*$C9</f>
        <v>0</v>
      </c>
      <c r="SDE9" s="356">
        <f t="shared" ref="SDE9" si="6486">-SDE8*$C9</f>
        <v>0</v>
      </c>
      <c r="SDG9" s="356">
        <f t="shared" ref="SDG9" si="6487">-SDG8*$C9</f>
        <v>0</v>
      </c>
      <c r="SDI9" s="356">
        <f t="shared" ref="SDI9" si="6488">-SDI8*$C9</f>
        <v>0</v>
      </c>
      <c r="SDK9" s="356">
        <f t="shared" ref="SDK9" si="6489">-SDK8*$C9</f>
        <v>0</v>
      </c>
      <c r="SDM9" s="356">
        <f t="shared" ref="SDM9" si="6490">-SDM8*$C9</f>
        <v>0</v>
      </c>
      <c r="SDO9" s="356">
        <f t="shared" ref="SDO9" si="6491">-SDO8*$C9</f>
        <v>0</v>
      </c>
      <c r="SDQ9" s="356">
        <f t="shared" ref="SDQ9" si="6492">-SDQ8*$C9</f>
        <v>0</v>
      </c>
      <c r="SDS9" s="356">
        <f t="shared" ref="SDS9" si="6493">-SDS8*$C9</f>
        <v>0</v>
      </c>
      <c r="SDU9" s="356">
        <f t="shared" ref="SDU9" si="6494">-SDU8*$C9</f>
        <v>0</v>
      </c>
      <c r="SDW9" s="356">
        <f t="shared" ref="SDW9" si="6495">-SDW8*$C9</f>
        <v>0</v>
      </c>
      <c r="SDY9" s="356">
        <f t="shared" ref="SDY9" si="6496">-SDY8*$C9</f>
        <v>0</v>
      </c>
      <c r="SEA9" s="356">
        <f t="shared" ref="SEA9" si="6497">-SEA8*$C9</f>
        <v>0</v>
      </c>
      <c r="SEC9" s="356">
        <f t="shared" ref="SEC9" si="6498">-SEC8*$C9</f>
        <v>0</v>
      </c>
      <c r="SEE9" s="356">
        <f t="shared" ref="SEE9" si="6499">-SEE8*$C9</f>
        <v>0</v>
      </c>
      <c r="SEG9" s="356">
        <f t="shared" ref="SEG9" si="6500">-SEG8*$C9</f>
        <v>0</v>
      </c>
      <c r="SEI9" s="356">
        <f t="shared" ref="SEI9" si="6501">-SEI8*$C9</f>
        <v>0</v>
      </c>
      <c r="SEK9" s="356">
        <f t="shared" ref="SEK9" si="6502">-SEK8*$C9</f>
        <v>0</v>
      </c>
      <c r="SEM9" s="356">
        <f t="shared" ref="SEM9" si="6503">-SEM8*$C9</f>
        <v>0</v>
      </c>
      <c r="SEO9" s="356">
        <f t="shared" ref="SEO9" si="6504">-SEO8*$C9</f>
        <v>0</v>
      </c>
      <c r="SEQ9" s="356">
        <f t="shared" ref="SEQ9" si="6505">-SEQ8*$C9</f>
        <v>0</v>
      </c>
      <c r="SES9" s="356">
        <f t="shared" ref="SES9" si="6506">-SES8*$C9</f>
        <v>0</v>
      </c>
      <c r="SEU9" s="356">
        <f t="shared" ref="SEU9" si="6507">-SEU8*$C9</f>
        <v>0</v>
      </c>
      <c r="SEW9" s="356">
        <f t="shared" ref="SEW9" si="6508">-SEW8*$C9</f>
        <v>0</v>
      </c>
      <c r="SEY9" s="356">
        <f t="shared" ref="SEY9" si="6509">-SEY8*$C9</f>
        <v>0</v>
      </c>
      <c r="SFA9" s="356">
        <f t="shared" ref="SFA9" si="6510">-SFA8*$C9</f>
        <v>0</v>
      </c>
      <c r="SFC9" s="356">
        <f t="shared" ref="SFC9" si="6511">-SFC8*$C9</f>
        <v>0</v>
      </c>
      <c r="SFE9" s="356">
        <f t="shared" ref="SFE9" si="6512">-SFE8*$C9</f>
        <v>0</v>
      </c>
      <c r="SFG9" s="356">
        <f t="shared" ref="SFG9" si="6513">-SFG8*$C9</f>
        <v>0</v>
      </c>
      <c r="SFI9" s="356">
        <f t="shared" ref="SFI9" si="6514">-SFI8*$C9</f>
        <v>0</v>
      </c>
      <c r="SFK9" s="356">
        <f t="shared" ref="SFK9" si="6515">-SFK8*$C9</f>
        <v>0</v>
      </c>
      <c r="SFM9" s="356">
        <f t="shared" ref="SFM9" si="6516">-SFM8*$C9</f>
        <v>0</v>
      </c>
      <c r="SFO9" s="356">
        <f t="shared" ref="SFO9" si="6517">-SFO8*$C9</f>
        <v>0</v>
      </c>
      <c r="SFQ9" s="356">
        <f t="shared" ref="SFQ9" si="6518">-SFQ8*$C9</f>
        <v>0</v>
      </c>
      <c r="SFS9" s="356">
        <f t="shared" ref="SFS9" si="6519">-SFS8*$C9</f>
        <v>0</v>
      </c>
      <c r="SFU9" s="356">
        <f t="shared" ref="SFU9" si="6520">-SFU8*$C9</f>
        <v>0</v>
      </c>
      <c r="SFW9" s="356">
        <f t="shared" ref="SFW9" si="6521">-SFW8*$C9</f>
        <v>0</v>
      </c>
      <c r="SFY9" s="356">
        <f t="shared" ref="SFY9" si="6522">-SFY8*$C9</f>
        <v>0</v>
      </c>
      <c r="SGA9" s="356">
        <f t="shared" ref="SGA9" si="6523">-SGA8*$C9</f>
        <v>0</v>
      </c>
      <c r="SGC9" s="356">
        <f t="shared" ref="SGC9" si="6524">-SGC8*$C9</f>
        <v>0</v>
      </c>
      <c r="SGE9" s="356">
        <f t="shared" ref="SGE9" si="6525">-SGE8*$C9</f>
        <v>0</v>
      </c>
      <c r="SGG9" s="356">
        <f t="shared" ref="SGG9" si="6526">-SGG8*$C9</f>
        <v>0</v>
      </c>
      <c r="SGI9" s="356">
        <f t="shared" ref="SGI9" si="6527">-SGI8*$C9</f>
        <v>0</v>
      </c>
      <c r="SGK9" s="356">
        <f t="shared" ref="SGK9" si="6528">-SGK8*$C9</f>
        <v>0</v>
      </c>
      <c r="SGM9" s="356">
        <f t="shared" ref="SGM9" si="6529">-SGM8*$C9</f>
        <v>0</v>
      </c>
      <c r="SGO9" s="356">
        <f t="shared" ref="SGO9" si="6530">-SGO8*$C9</f>
        <v>0</v>
      </c>
      <c r="SGQ9" s="356">
        <f t="shared" ref="SGQ9" si="6531">-SGQ8*$C9</f>
        <v>0</v>
      </c>
      <c r="SGS9" s="356">
        <f t="shared" ref="SGS9" si="6532">-SGS8*$C9</f>
        <v>0</v>
      </c>
      <c r="SGU9" s="356">
        <f t="shared" ref="SGU9" si="6533">-SGU8*$C9</f>
        <v>0</v>
      </c>
      <c r="SGW9" s="356">
        <f t="shared" ref="SGW9" si="6534">-SGW8*$C9</f>
        <v>0</v>
      </c>
      <c r="SGY9" s="356">
        <f t="shared" ref="SGY9" si="6535">-SGY8*$C9</f>
        <v>0</v>
      </c>
      <c r="SHA9" s="356">
        <f t="shared" ref="SHA9" si="6536">-SHA8*$C9</f>
        <v>0</v>
      </c>
      <c r="SHC9" s="356">
        <f t="shared" ref="SHC9" si="6537">-SHC8*$C9</f>
        <v>0</v>
      </c>
      <c r="SHE9" s="356">
        <f t="shared" ref="SHE9" si="6538">-SHE8*$C9</f>
        <v>0</v>
      </c>
      <c r="SHG9" s="356">
        <f t="shared" ref="SHG9" si="6539">-SHG8*$C9</f>
        <v>0</v>
      </c>
      <c r="SHI9" s="356">
        <f t="shared" ref="SHI9" si="6540">-SHI8*$C9</f>
        <v>0</v>
      </c>
      <c r="SHK9" s="356">
        <f t="shared" ref="SHK9" si="6541">-SHK8*$C9</f>
        <v>0</v>
      </c>
      <c r="SHM9" s="356">
        <f t="shared" ref="SHM9" si="6542">-SHM8*$C9</f>
        <v>0</v>
      </c>
      <c r="SHO9" s="356">
        <f t="shared" ref="SHO9" si="6543">-SHO8*$C9</f>
        <v>0</v>
      </c>
      <c r="SHQ9" s="356">
        <f t="shared" ref="SHQ9" si="6544">-SHQ8*$C9</f>
        <v>0</v>
      </c>
      <c r="SHS9" s="356">
        <f t="shared" ref="SHS9" si="6545">-SHS8*$C9</f>
        <v>0</v>
      </c>
      <c r="SHU9" s="356">
        <f t="shared" ref="SHU9" si="6546">-SHU8*$C9</f>
        <v>0</v>
      </c>
      <c r="SHW9" s="356">
        <f t="shared" ref="SHW9" si="6547">-SHW8*$C9</f>
        <v>0</v>
      </c>
      <c r="SHY9" s="356">
        <f t="shared" ref="SHY9" si="6548">-SHY8*$C9</f>
        <v>0</v>
      </c>
      <c r="SIA9" s="356">
        <f t="shared" ref="SIA9" si="6549">-SIA8*$C9</f>
        <v>0</v>
      </c>
      <c r="SIC9" s="356">
        <f t="shared" ref="SIC9" si="6550">-SIC8*$C9</f>
        <v>0</v>
      </c>
      <c r="SIE9" s="356">
        <f t="shared" ref="SIE9" si="6551">-SIE8*$C9</f>
        <v>0</v>
      </c>
      <c r="SIG9" s="356">
        <f t="shared" ref="SIG9" si="6552">-SIG8*$C9</f>
        <v>0</v>
      </c>
      <c r="SII9" s="356">
        <f t="shared" ref="SII9" si="6553">-SII8*$C9</f>
        <v>0</v>
      </c>
      <c r="SIK9" s="356">
        <f t="shared" ref="SIK9" si="6554">-SIK8*$C9</f>
        <v>0</v>
      </c>
      <c r="SIM9" s="356">
        <f t="shared" ref="SIM9" si="6555">-SIM8*$C9</f>
        <v>0</v>
      </c>
      <c r="SIO9" s="356">
        <f t="shared" ref="SIO9" si="6556">-SIO8*$C9</f>
        <v>0</v>
      </c>
      <c r="SIQ9" s="356">
        <f t="shared" ref="SIQ9" si="6557">-SIQ8*$C9</f>
        <v>0</v>
      </c>
      <c r="SIS9" s="356">
        <f t="shared" ref="SIS9" si="6558">-SIS8*$C9</f>
        <v>0</v>
      </c>
      <c r="SIU9" s="356">
        <f t="shared" ref="SIU9" si="6559">-SIU8*$C9</f>
        <v>0</v>
      </c>
      <c r="SIW9" s="356">
        <f t="shared" ref="SIW9" si="6560">-SIW8*$C9</f>
        <v>0</v>
      </c>
      <c r="SIY9" s="356">
        <f t="shared" ref="SIY9" si="6561">-SIY8*$C9</f>
        <v>0</v>
      </c>
      <c r="SJA9" s="356">
        <f t="shared" ref="SJA9" si="6562">-SJA8*$C9</f>
        <v>0</v>
      </c>
      <c r="SJC9" s="356">
        <f t="shared" ref="SJC9" si="6563">-SJC8*$C9</f>
        <v>0</v>
      </c>
      <c r="SJE9" s="356">
        <f t="shared" ref="SJE9" si="6564">-SJE8*$C9</f>
        <v>0</v>
      </c>
      <c r="SJG9" s="356">
        <f t="shared" ref="SJG9" si="6565">-SJG8*$C9</f>
        <v>0</v>
      </c>
      <c r="SJI9" s="356">
        <f t="shared" ref="SJI9" si="6566">-SJI8*$C9</f>
        <v>0</v>
      </c>
      <c r="SJK9" s="356">
        <f t="shared" ref="SJK9" si="6567">-SJK8*$C9</f>
        <v>0</v>
      </c>
      <c r="SJM9" s="356">
        <f t="shared" ref="SJM9" si="6568">-SJM8*$C9</f>
        <v>0</v>
      </c>
      <c r="SJO9" s="356">
        <f t="shared" ref="SJO9" si="6569">-SJO8*$C9</f>
        <v>0</v>
      </c>
      <c r="SJQ9" s="356">
        <f t="shared" ref="SJQ9" si="6570">-SJQ8*$C9</f>
        <v>0</v>
      </c>
      <c r="SJS9" s="356">
        <f t="shared" ref="SJS9" si="6571">-SJS8*$C9</f>
        <v>0</v>
      </c>
      <c r="SJU9" s="356">
        <f t="shared" ref="SJU9" si="6572">-SJU8*$C9</f>
        <v>0</v>
      </c>
      <c r="SJW9" s="356">
        <f t="shared" ref="SJW9" si="6573">-SJW8*$C9</f>
        <v>0</v>
      </c>
      <c r="SJY9" s="356">
        <f t="shared" ref="SJY9" si="6574">-SJY8*$C9</f>
        <v>0</v>
      </c>
      <c r="SKA9" s="356">
        <f t="shared" ref="SKA9" si="6575">-SKA8*$C9</f>
        <v>0</v>
      </c>
      <c r="SKC9" s="356">
        <f t="shared" ref="SKC9" si="6576">-SKC8*$C9</f>
        <v>0</v>
      </c>
      <c r="SKE9" s="356">
        <f t="shared" ref="SKE9" si="6577">-SKE8*$C9</f>
        <v>0</v>
      </c>
      <c r="SKG9" s="356">
        <f t="shared" ref="SKG9" si="6578">-SKG8*$C9</f>
        <v>0</v>
      </c>
      <c r="SKI9" s="356">
        <f t="shared" ref="SKI9" si="6579">-SKI8*$C9</f>
        <v>0</v>
      </c>
      <c r="SKK9" s="356">
        <f t="shared" ref="SKK9" si="6580">-SKK8*$C9</f>
        <v>0</v>
      </c>
      <c r="SKM9" s="356">
        <f t="shared" ref="SKM9" si="6581">-SKM8*$C9</f>
        <v>0</v>
      </c>
      <c r="SKO9" s="356">
        <f t="shared" ref="SKO9" si="6582">-SKO8*$C9</f>
        <v>0</v>
      </c>
      <c r="SKQ9" s="356">
        <f t="shared" ref="SKQ9" si="6583">-SKQ8*$C9</f>
        <v>0</v>
      </c>
      <c r="SKS9" s="356">
        <f t="shared" ref="SKS9" si="6584">-SKS8*$C9</f>
        <v>0</v>
      </c>
      <c r="SKU9" s="356">
        <f t="shared" ref="SKU9" si="6585">-SKU8*$C9</f>
        <v>0</v>
      </c>
      <c r="SKW9" s="356">
        <f t="shared" ref="SKW9" si="6586">-SKW8*$C9</f>
        <v>0</v>
      </c>
      <c r="SKY9" s="356">
        <f t="shared" ref="SKY9" si="6587">-SKY8*$C9</f>
        <v>0</v>
      </c>
      <c r="SLA9" s="356">
        <f t="shared" ref="SLA9" si="6588">-SLA8*$C9</f>
        <v>0</v>
      </c>
      <c r="SLC9" s="356">
        <f t="shared" ref="SLC9" si="6589">-SLC8*$C9</f>
        <v>0</v>
      </c>
      <c r="SLE9" s="356">
        <f t="shared" ref="SLE9" si="6590">-SLE8*$C9</f>
        <v>0</v>
      </c>
      <c r="SLG9" s="356">
        <f t="shared" ref="SLG9" si="6591">-SLG8*$C9</f>
        <v>0</v>
      </c>
      <c r="SLI9" s="356">
        <f t="shared" ref="SLI9" si="6592">-SLI8*$C9</f>
        <v>0</v>
      </c>
      <c r="SLK9" s="356">
        <f t="shared" ref="SLK9" si="6593">-SLK8*$C9</f>
        <v>0</v>
      </c>
      <c r="SLM9" s="356">
        <f t="shared" ref="SLM9" si="6594">-SLM8*$C9</f>
        <v>0</v>
      </c>
      <c r="SLO9" s="356">
        <f t="shared" ref="SLO9" si="6595">-SLO8*$C9</f>
        <v>0</v>
      </c>
      <c r="SLQ9" s="356">
        <f t="shared" ref="SLQ9" si="6596">-SLQ8*$C9</f>
        <v>0</v>
      </c>
      <c r="SLS9" s="356">
        <f t="shared" ref="SLS9" si="6597">-SLS8*$C9</f>
        <v>0</v>
      </c>
      <c r="SLU9" s="356">
        <f t="shared" ref="SLU9" si="6598">-SLU8*$C9</f>
        <v>0</v>
      </c>
      <c r="SLW9" s="356">
        <f t="shared" ref="SLW9" si="6599">-SLW8*$C9</f>
        <v>0</v>
      </c>
      <c r="SLY9" s="356">
        <f t="shared" ref="SLY9" si="6600">-SLY8*$C9</f>
        <v>0</v>
      </c>
      <c r="SMA9" s="356">
        <f t="shared" ref="SMA9" si="6601">-SMA8*$C9</f>
        <v>0</v>
      </c>
      <c r="SMC9" s="356">
        <f t="shared" ref="SMC9" si="6602">-SMC8*$C9</f>
        <v>0</v>
      </c>
      <c r="SME9" s="356">
        <f t="shared" ref="SME9" si="6603">-SME8*$C9</f>
        <v>0</v>
      </c>
      <c r="SMG9" s="356">
        <f t="shared" ref="SMG9" si="6604">-SMG8*$C9</f>
        <v>0</v>
      </c>
      <c r="SMI9" s="356">
        <f t="shared" ref="SMI9" si="6605">-SMI8*$C9</f>
        <v>0</v>
      </c>
      <c r="SMK9" s="356">
        <f t="shared" ref="SMK9" si="6606">-SMK8*$C9</f>
        <v>0</v>
      </c>
      <c r="SMM9" s="356">
        <f t="shared" ref="SMM9" si="6607">-SMM8*$C9</f>
        <v>0</v>
      </c>
      <c r="SMO9" s="356">
        <f t="shared" ref="SMO9" si="6608">-SMO8*$C9</f>
        <v>0</v>
      </c>
      <c r="SMQ9" s="356">
        <f t="shared" ref="SMQ9" si="6609">-SMQ8*$C9</f>
        <v>0</v>
      </c>
      <c r="SMS9" s="356">
        <f t="shared" ref="SMS9" si="6610">-SMS8*$C9</f>
        <v>0</v>
      </c>
      <c r="SMU9" s="356">
        <f t="shared" ref="SMU9" si="6611">-SMU8*$C9</f>
        <v>0</v>
      </c>
      <c r="SMW9" s="356">
        <f t="shared" ref="SMW9" si="6612">-SMW8*$C9</f>
        <v>0</v>
      </c>
      <c r="SMY9" s="356">
        <f t="shared" ref="SMY9" si="6613">-SMY8*$C9</f>
        <v>0</v>
      </c>
      <c r="SNA9" s="356">
        <f t="shared" ref="SNA9" si="6614">-SNA8*$C9</f>
        <v>0</v>
      </c>
      <c r="SNC9" s="356">
        <f t="shared" ref="SNC9" si="6615">-SNC8*$C9</f>
        <v>0</v>
      </c>
      <c r="SNE9" s="356">
        <f t="shared" ref="SNE9" si="6616">-SNE8*$C9</f>
        <v>0</v>
      </c>
      <c r="SNG9" s="356">
        <f t="shared" ref="SNG9" si="6617">-SNG8*$C9</f>
        <v>0</v>
      </c>
      <c r="SNI9" s="356">
        <f t="shared" ref="SNI9" si="6618">-SNI8*$C9</f>
        <v>0</v>
      </c>
      <c r="SNK9" s="356">
        <f t="shared" ref="SNK9" si="6619">-SNK8*$C9</f>
        <v>0</v>
      </c>
      <c r="SNM9" s="356">
        <f t="shared" ref="SNM9" si="6620">-SNM8*$C9</f>
        <v>0</v>
      </c>
      <c r="SNO9" s="356">
        <f t="shared" ref="SNO9" si="6621">-SNO8*$C9</f>
        <v>0</v>
      </c>
      <c r="SNQ9" s="356">
        <f t="shared" ref="SNQ9" si="6622">-SNQ8*$C9</f>
        <v>0</v>
      </c>
      <c r="SNS9" s="356">
        <f t="shared" ref="SNS9" si="6623">-SNS8*$C9</f>
        <v>0</v>
      </c>
      <c r="SNU9" s="356">
        <f t="shared" ref="SNU9" si="6624">-SNU8*$C9</f>
        <v>0</v>
      </c>
      <c r="SNW9" s="356">
        <f t="shared" ref="SNW9" si="6625">-SNW8*$C9</f>
        <v>0</v>
      </c>
      <c r="SNY9" s="356">
        <f t="shared" ref="SNY9" si="6626">-SNY8*$C9</f>
        <v>0</v>
      </c>
      <c r="SOA9" s="356">
        <f t="shared" ref="SOA9" si="6627">-SOA8*$C9</f>
        <v>0</v>
      </c>
      <c r="SOC9" s="356">
        <f t="shared" ref="SOC9" si="6628">-SOC8*$C9</f>
        <v>0</v>
      </c>
      <c r="SOE9" s="356">
        <f t="shared" ref="SOE9" si="6629">-SOE8*$C9</f>
        <v>0</v>
      </c>
      <c r="SOG9" s="356">
        <f t="shared" ref="SOG9" si="6630">-SOG8*$C9</f>
        <v>0</v>
      </c>
      <c r="SOI9" s="356">
        <f t="shared" ref="SOI9" si="6631">-SOI8*$C9</f>
        <v>0</v>
      </c>
      <c r="SOK9" s="356">
        <f t="shared" ref="SOK9" si="6632">-SOK8*$C9</f>
        <v>0</v>
      </c>
      <c r="SOM9" s="356">
        <f t="shared" ref="SOM9" si="6633">-SOM8*$C9</f>
        <v>0</v>
      </c>
      <c r="SOO9" s="356">
        <f t="shared" ref="SOO9" si="6634">-SOO8*$C9</f>
        <v>0</v>
      </c>
      <c r="SOQ9" s="356">
        <f t="shared" ref="SOQ9" si="6635">-SOQ8*$C9</f>
        <v>0</v>
      </c>
      <c r="SOS9" s="356">
        <f t="shared" ref="SOS9" si="6636">-SOS8*$C9</f>
        <v>0</v>
      </c>
      <c r="SOU9" s="356">
        <f t="shared" ref="SOU9" si="6637">-SOU8*$C9</f>
        <v>0</v>
      </c>
      <c r="SOW9" s="356">
        <f t="shared" ref="SOW9" si="6638">-SOW8*$C9</f>
        <v>0</v>
      </c>
      <c r="SOY9" s="356">
        <f t="shared" ref="SOY9" si="6639">-SOY8*$C9</f>
        <v>0</v>
      </c>
      <c r="SPA9" s="356">
        <f t="shared" ref="SPA9" si="6640">-SPA8*$C9</f>
        <v>0</v>
      </c>
      <c r="SPC9" s="356">
        <f t="shared" ref="SPC9" si="6641">-SPC8*$C9</f>
        <v>0</v>
      </c>
      <c r="SPE9" s="356">
        <f t="shared" ref="SPE9" si="6642">-SPE8*$C9</f>
        <v>0</v>
      </c>
      <c r="SPG9" s="356">
        <f t="shared" ref="SPG9" si="6643">-SPG8*$C9</f>
        <v>0</v>
      </c>
      <c r="SPI9" s="356">
        <f t="shared" ref="SPI9" si="6644">-SPI8*$C9</f>
        <v>0</v>
      </c>
      <c r="SPK9" s="356">
        <f t="shared" ref="SPK9" si="6645">-SPK8*$C9</f>
        <v>0</v>
      </c>
      <c r="SPM9" s="356">
        <f t="shared" ref="SPM9" si="6646">-SPM8*$C9</f>
        <v>0</v>
      </c>
      <c r="SPO9" s="356">
        <f t="shared" ref="SPO9" si="6647">-SPO8*$C9</f>
        <v>0</v>
      </c>
      <c r="SPQ9" s="356">
        <f t="shared" ref="SPQ9" si="6648">-SPQ8*$C9</f>
        <v>0</v>
      </c>
      <c r="SPS9" s="356">
        <f t="shared" ref="SPS9" si="6649">-SPS8*$C9</f>
        <v>0</v>
      </c>
      <c r="SPU9" s="356">
        <f t="shared" ref="SPU9" si="6650">-SPU8*$C9</f>
        <v>0</v>
      </c>
      <c r="SPW9" s="356">
        <f t="shared" ref="SPW9" si="6651">-SPW8*$C9</f>
        <v>0</v>
      </c>
      <c r="SPY9" s="356">
        <f t="shared" ref="SPY9" si="6652">-SPY8*$C9</f>
        <v>0</v>
      </c>
      <c r="SQA9" s="356">
        <f t="shared" ref="SQA9" si="6653">-SQA8*$C9</f>
        <v>0</v>
      </c>
      <c r="SQC9" s="356">
        <f t="shared" ref="SQC9" si="6654">-SQC8*$C9</f>
        <v>0</v>
      </c>
      <c r="SQE9" s="356">
        <f t="shared" ref="SQE9" si="6655">-SQE8*$C9</f>
        <v>0</v>
      </c>
      <c r="SQG9" s="356">
        <f t="shared" ref="SQG9" si="6656">-SQG8*$C9</f>
        <v>0</v>
      </c>
      <c r="SQI9" s="356">
        <f t="shared" ref="SQI9" si="6657">-SQI8*$C9</f>
        <v>0</v>
      </c>
      <c r="SQK9" s="356">
        <f t="shared" ref="SQK9" si="6658">-SQK8*$C9</f>
        <v>0</v>
      </c>
      <c r="SQM9" s="356">
        <f t="shared" ref="SQM9" si="6659">-SQM8*$C9</f>
        <v>0</v>
      </c>
      <c r="SQO9" s="356">
        <f t="shared" ref="SQO9" si="6660">-SQO8*$C9</f>
        <v>0</v>
      </c>
      <c r="SQQ9" s="356">
        <f t="shared" ref="SQQ9" si="6661">-SQQ8*$C9</f>
        <v>0</v>
      </c>
      <c r="SQS9" s="356">
        <f t="shared" ref="SQS9" si="6662">-SQS8*$C9</f>
        <v>0</v>
      </c>
      <c r="SQU9" s="356">
        <f t="shared" ref="SQU9" si="6663">-SQU8*$C9</f>
        <v>0</v>
      </c>
      <c r="SQW9" s="356">
        <f t="shared" ref="SQW9" si="6664">-SQW8*$C9</f>
        <v>0</v>
      </c>
      <c r="SQY9" s="356">
        <f t="shared" ref="SQY9" si="6665">-SQY8*$C9</f>
        <v>0</v>
      </c>
      <c r="SRA9" s="356">
        <f t="shared" ref="SRA9" si="6666">-SRA8*$C9</f>
        <v>0</v>
      </c>
      <c r="SRC9" s="356">
        <f t="shared" ref="SRC9" si="6667">-SRC8*$C9</f>
        <v>0</v>
      </c>
      <c r="SRE9" s="356">
        <f t="shared" ref="SRE9" si="6668">-SRE8*$C9</f>
        <v>0</v>
      </c>
      <c r="SRG9" s="356">
        <f t="shared" ref="SRG9" si="6669">-SRG8*$C9</f>
        <v>0</v>
      </c>
      <c r="SRI9" s="356">
        <f t="shared" ref="SRI9" si="6670">-SRI8*$C9</f>
        <v>0</v>
      </c>
      <c r="SRK9" s="356">
        <f t="shared" ref="SRK9" si="6671">-SRK8*$C9</f>
        <v>0</v>
      </c>
      <c r="SRM9" s="356">
        <f t="shared" ref="SRM9" si="6672">-SRM8*$C9</f>
        <v>0</v>
      </c>
      <c r="SRO9" s="356">
        <f t="shared" ref="SRO9" si="6673">-SRO8*$C9</f>
        <v>0</v>
      </c>
      <c r="SRQ9" s="356">
        <f t="shared" ref="SRQ9" si="6674">-SRQ8*$C9</f>
        <v>0</v>
      </c>
      <c r="SRS9" s="356">
        <f t="shared" ref="SRS9" si="6675">-SRS8*$C9</f>
        <v>0</v>
      </c>
      <c r="SRU9" s="356">
        <f t="shared" ref="SRU9" si="6676">-SRU8*$C9</f>
        <v>0</v>
      </c>
      <c r="SRW9" s="356">
        <f t="shared" ref="SRW9" si="6677">-SRW8*$C9</f>
        <v>0</v>
      </c>
      <c r="SRY9" s="356">
        <f t="shared" ref="SRY9" si="6678">-SRY8*$C9</f>
        <v>0</v>
      </c>
      <c r="SSA9" s="356">
        <f t="shared" ref="SSA9" si="6679">-SSA8*$C9</f>
        <v>0</v>
      </c>
      <c r="SSC9" s="356">
        <f t="shared" ref="SSC9" si="6680">-SSC8*$C9</f>
        <v>0</v>
      </c>
      <c r="SSE9" s="356">
        <f t="shared" ref="SSE9" si="6681">-SSE8*$C9</f>
        <v>0</v>
      </c>
      <c r="SSG9" s="356">
        <f t="shared" ref="SSG9" si="6682">-SSG8*$C9</f>
        <v>0</v>
      </c>
      <c r="SSI9" s="356">
        <f t="shared" ref="SSI9" si="6683">-SSI8*$C9</f>
        <v>0</v>
      </c>
      <c r="SSK9" s="356">
        <f t="shared" ref="SSK9" si="6684">-SSK8*$C9</f>
        <v>0</v>
      </c>
      <c r="SSM9" s="356">
        <f t="shared" ref="SSM9" si="6685">-SSM8*$C9</f>
        <v>0</v>
      </c>
      <c r="SSO9" s="356">
        <f t="shared" ref="SSO9" si="6686">-SSO8*$C9</f>
        <v>0</v>
      </c>
      <c r="SSQ9" s="356">
        <f t="shared" ref="SSQ9" si="6687">-SSQ8*$C9</f>
        <v>0</v>
      </c>
      <c r="SSS9" s="356">
        <f t="shared" ref="SSS9" si="6688">-SSS8*$C9</f>
        <v>0</v>
      </c>
      <c r="SSU9" s="356">
        <f t="shared" ref="SSU9" si="6689">-SSU8*$C9</f>
        <v>0</v>
      </c>
      <c r="SSW9" s="356">
        <f t="shared" ref="SSW9" si="6690">-SSW8*$C9</f>
        <v>0</v>
      </c>
      <c r="SSY9" s="356">
        <f t="shared" ref="SSY9" si="6691">-SSY8*$C9</f>
        <v>0</v>
      </c>
      <c r="STA9" s="356">
        <f t="shared" ref="STA9" si="6692">-STA8*$C9</f>
        <v>0</v>
      </c>
      <c r="STC9" s="356">
        <f t="shared" ref="STC9" si="6693">-STC8*$C9</f>
        <v>0</v>
      </c>
      <c r="STE9" s="356">
        <f t="shared" ref="STE9" si="6694">-STE8*$C9</f>
        <v>0</v>
      </c>
      <c r="STG9" s="356">
        <f t="shared" ref="STG9" si="6695">-STG8*$C9</f>
        <v>0</v>
      </c>
      <c r="STI9" s="356">
        <f t="shared" ref="STI9" si="6696">-STI8*$C9</f>
        <v>0</v>
      </c>
      <c r="STK9" s="356">
        <f t="shared" ref="STK9" si="6697">-STK8*$C9</f>
        <v>0</v>
      </c>
      <c r="STM9" s="356">
        <f t="shared" ref="STM9" si="6698">-STM8*$C9</f>
        <v>0</v>
      </c>
      <c r="STO9" s="356">
        <f t="shared" ref="STO9" si="6699">-STO8*$C9</f>
        <v>0</v>
      </c>
      <c r="STQ9" s="356">
        <f t="shared" ref="STQ9" si="6700">-STQ8*$C9</f>
        <v>0</v>
      </c>
      <c r="STS9" s="356">
        <f t="shared" ref="STS9" si="6701">-STS8*$C9</f>
        <v>0</v>
      </c>
      <c r="STU9" s="356">
        <f t="shared" ref="STU9" si="6702">-STU8*$C9</f>
        <v>0</v>
      </c>
      <c r="STW9" s="356">
        <f t="shared" ref="STW9" si="6703">-STW8*$C9</f>
        <v>0</v>
      </c>
      <c r="STY9" s="356">
        <f t="shared" ref="STY9" si="6704">-STY8*$C9</f>
        <v>0</v>
      </c>
      <c r="SUA9" s="356">
        <f t="shared" ref="SUA9" si="6705">-SUA8*$C9</f>
        <v>0</v>
      </c>
      <c r="SUC9" s="356">
        <f t="shared" ref="SUC9" si="6706">-SUC8*$C9</f>
        <v>0</v>
      </c>
      <c r="SUE9" s="356">
        <f t="shared" ref="SUE9" si="6707">-SUE8*$C9</f>
        <v>0</v>
      </c>
      <c r="SUG9" s="356">
        <f t="shared" ref="SUG9" si="6708">-SUG8*$C9</f>
        <v>0</v>
      </c>
      <c r="SUI9" s="356">
        <f t="shared" ref="SUI9" si="6709">-SUI8*$C9</f>
        <v>0</v>
      </c>
      <c r="SUK9" s="356">
        <f t="shared" ref="SUK9" si="6710">-SUK8*$C9</f>
        <v>0</v>
      </c>
      <c r="SUM9" s="356">
        <f t="shared" ref="SUM9" si="6711">-SUM8*$C9</f>
        <v>0</v>
      </c>
      <c r="SUO9" s="356">
        <f t="shared" ref="SUO9" si="6712">-SUO8*$C9</f>
        <v>0</v>
      </c>
      <c r="SUQ9" s="356">
        <f t="shared" ref="SUQ9" si="6713">-SUQ8*$C9</f>
        <v>0</v>
      </c>
      <c r="SUS9" s="356">
        <f t="shared" ref="SUS9" si="6714">-SUS8*$C9</f>
        <v>0</v>
      </c>
      <c r="SUU9" s="356">
        <f t="shared" ref="SUU9" si="6715">-SUU8*$C9</f>
        <v>0</v>
      </c>
      <c r="SUW9" s="356">
        <f t="shared" ref="SUW9" si="6716">-SUW8*$C9</f>
        <v>0</v>
      </c>
      <c r="SUY9" s="356">
        <f t="shared" ref="SUY9" si="6717">-SUY8*$C9</f>
        <v>0</v>
      </c>
      <c r="SVA9" s="356">
        <f t="shared" ref="SVA9" si="6718">-SVA8*$C9</f>
        <v>0</v>
      </c>
      <c r="SVC9" s="356">
        <f t="shared" ref="SVC9" si="6719">-SVC8*$C9</f>
        <v>0</v>
      </c>
      <c r="SVE9" s="356">
        <f t="shared" ref="SVE9" si="6720">-SVE8*$C9</f>
        <v>0</v>
      </c>
      <c r="SVG9" s="356">
        <f t="shared" ref="SVG9" si="6721">-SVG8*$C9</f>
        <v>0</v>
      </c>
      <c r="SVI9" s="356">
        <f t="shared" ref="SVI9" si="6722">-SVI8*$C9</f>
        <v>0</v>
      </c>
      <c r="SVK9" s="356">
        <f t="shared" ref="SVK9" si="6723">-SVK8*$C9</f>
        <v>0</v>
      </c>
      <c r="SVM9" s="356">
        <f t="shared" ref="SVM9" si="6724">-SVM8*$C9</f>
        <v>0</v>
      </c>
      <c r="SVO9" s="356">
        <f t="shared" ref="SVO9" si="6725">-SVO8*$C9</f>
        <v>0</v>
      </c>
      <c r="SVQ9" s="356">
        <f t="shared" ref="SVQ9" si="6726">-SVQ8*$C9</f>
        <v>0</v>
      </c>
      <c r="SVS9" s="356">
        <f t="shared" ref="SVS9" si="6727">-SVS8*$C9</f>
        <v>0</v>
      </c>
      <c r="SVU9" s="356">
        <f t="shared" ref="SVU9" si="6728">-SVU8*$C9</f>
        <v>0</v>
      </c>
      <c r="SVW9" s="356">
        <f t="shared" ref="SVW9" si="6729">-SVW8*$C9</f>
        <v>0</v>
      </c>
      <c r="SVY9" s="356">
        <f t="shared" ref="SVY9" si="6730">-SVY8*$C9</f>
        <v>0</v>
      </c>
      <c r="SWA9" s="356">
        <f t="shared" ref="SWA9" si="6731">-SWA8*$C9</f>
        <v>0</v>
      </c>
      <c r="SWC9" s="356">
        <f t="shared" ref="SWC9" si="6732">-SWC8*$C9</f>
        <v>0</v>
      </c>
      <c r="SWE9" s="356">
        <f t="shared" ref="SWE9" si="6733">-SWE8*$C9</f>
        <v>0</v>
      </c>
      <c r="SWG9" s="356">
        <f t="shared" ref="SWG9" si="6734">-SWG8*$C9</f>
        <v>0</v>
      </c>
      <c r="SWI9" s="356">
        <f t="shared" ref="SWI9" si="6735">-SWI8*$C9</f>
        <v>0</v>
      </c>
      <c r="SWK9" s="356">
        <f t="shared" ref="SWK9" si="6736">-SWK8*$C9</f>
        <v>0</v>
      </c>
      <c r="SWM9" s="356">
        <f t="shared" ref="SWM9" si="6737">-SWM8*$C9</f>
        <v>0</v>
      </c>
      <c r="SWO9" s="356">
        <f t="shared" ref="SWO9" si="6738">-SWO8*$C9</f>
        <v>0</v>
      </c>
      <c r="SWQ9" s="356">
        <f t="shared" ref="SWQ9" si="6739">-SWQ8*$C9</f>
        <v>0</v>
      </c>
      <c r="SWS9" s="356">
        <f t="shared" ref="SWS9" si="6740">-SWS8*$C9</f>
        <v>0</v>
      </c>
      <c r="SWU9" s="356">
        <f t="shared" ref="SWU9" si="6741">-SWU8*$C9</f>
        <v>0</v>
      </c>
      <c r="SWW9" s="356">
        <f t="shared" ref="SWW9" si="6742">-SWW8*$C9</f>
        <v>0</v>
      </c>
      <c r="SWY9" s="356">
        <f t="shared" ref="SWY9" si="6743">-SWY8*$C9</f>
        <v>0</v>
      </c>
      <c r="SXA9" s="356">
        <f t="shared" ref="SXA9" si="6744">-SXA8*$C9</f>
        <v>0</v>
      </c>
      <c r="SXC9" s="356">
        <f t="shared" ref="SXC9" si="6745">-SXC8*$C9</f>
        <v>0</v>
      </c>
      <c r="SXE9" s="356">
        <f t="shared" ref="SXE9" si="6746">-SXE8*$C9</f>
        <v>0</v>
      </c>
      <c r="SXG9" s="356">
        <f t="shared" ref="SXG9" si="6747">-SXG8*$C9</f>
        <v>0</v>
      </c>
      <c r="SXI9" s="356">
        <f t="shared" ref="SXI9" si="6748">-SXI8*$C9</f>
        <v>0</v>
      </c>
      <c r="SXK9" s="356">
        <f t="shared" ref="SXK9" si="6749">-SXK8*$C9</f>
        <v>0</v>
      </c>
      <c r="SXM9" s="356">
        <f t="shared" ref="SXM9" si="6750">-SXM8*$C9</f>
        <v>0</v>
      </c>
      <c r="SXO9" s="356">
        <f t="shared" ref="SXO9" si="6751">-SXO8*$C9</f>
        <v>0</v>
      </c>
      <c r="SXQ9" s="356">
        <f t="shared" ref="SXQ9" si="6752">-SXQ8*$C9</f>
        <v>0</v>
      </c>
      <c r="SXS9" s="356">
        <f t="shared" ref="SXS9" si="6753">-SXS8*$C9</f>
        <v>0</v>
      </c>
      <c r="SXU9" s="356">
        <f t="shared" ref="SXU9" si="6754">-SXU8*$C9</f>
        <v>0</v>
      </c>
      <c r="SXW9" s="356">
        <f t="shared" ref="SXW9" si="6755">-SXW8*$C9</f>
        <v>0</v>
      </c>
      <c r="SXY9" s="356">
        <f t="shared" ref="SXY9" si="6756">-SXY8*$C9</f>
        <v>0</v>
      </c>
      <c r="SYA9" s="356">
        <f t="shared" ref="SYA9" si="6757">-SYA8*$C9</f>
        <v>0</v>
      </c>
      <c r="SYC9" s="356">
        <f t="shared" ref="SYC9" si="6758">-SYC8*$C9</f>
        <v>0</v>
      </c>
      <c r="SYE9" s="356">
        <f t="shared" ref="SYE9" si="6759">-SYE8*$C9</f>
        <v>0</v>
      </c>
      <c r="SYG9" s="356">
        <f t="shared" ref="SYG9" si="6760">-SYG8*$C9</f>
        <v>0</v>
      </c>
      <c r="SYI9" s="356">
        <f t="shared" ref="SYI9" si="6761">-SYI8*$C9</f>
        <v>0</v>
      </c>
      <c r="SYK9" s="356">
        <f t="shared" ref="SYK9" si="6762">-SYK8*$C9</f>
        <v>0</v>
      </c>
      <c r="SYM9" s="356">
        <f t="shared" ref="SYM9" si="6763">-SYM8*$C9</f>
        <v>0</v>
      </c>
      <c r="SYO9" s="356">
        <f t="shared" ref="SYO9" si="6764">-SYO8*$C9</f>
        <v>0</v>
      </c>
      <c r="SYQ9" s="356">
        <f t="shared" ref="SYQ9" si="6765">-SYQ8*$C9</f>
        <v>0</v>
      </c>
      <c r="SYS9" s="356">
        <f t="shared" ref="SYS9" si="6766">-SYS8*$C9</f>
        <v>0</v>
      </c>
      <c r="SYU9" s="356">
        <f t="shared" ref="SYU9" si="6767">-SYU8*$C9</f>
        <v>0</v>
      </c>
      <c r="SYW9" s="356">
        <f t="shared" ref="SYW9" si="6768">-SYW8*$C9</f>
        <v>0</v>
      </c>
      <c r="SYY9" s="356">
        <f t="shared" ref="SYY9" si="6769">-SYY8*$C9</f>
        <v>0</v>
      </c>
      <c r="SZA9" s="356">
        <f t="shared" ref="SZA9" si="6770">-SZA8*$C9</f>
        <v>0</v>
      </c>
      <c r="SZC9" s="356">
        <f t="shared" ref="SZC9" si="6771">-SZC8*$C9</f>
        <v>0</v>
      </c>
      <c r="SZE9" s="356">
        <f t="shared" ref="SZE9" si="6772">-SZE8*$C9</f>
        <v>0</v>
      </c>
      <c r="SZG9" s="356">
        <f t="shared" ref="SZG9" si="6773">-SZG8*$C9</f>
        <v>0</v>
      </c>
      <c r="SZI9" s="356">
        <f t="shared" ref="SZI9" si="6774">-SZI8*$C9</f>
        <v>0</v>
      </c>
      <c r="SZK9" s="356">
        <f t="shared" ref="SZK9" si="6775">-SZK8*$C9</f>
        <v>0</v>
      </c>
      <c r="SZM9" s="356">
        <f t="shared" ref="SZM9" si="6776">-SZM8*$C9</f>
        <v>0</v>
      </c>
      <c r="SZO9" s="356">
        <f t="shared" ref="SZO9" si="6777">-SZO8*$C9</f>
        <v>0</v>
      </c>
      <c r="SZQ9" s="356">
        <f t="shared" ref="SZQ9" si="6778">-SZQ8*$C9</f>
        <v>0</v>
      </c>
      <c r="SZS9" s="356">
        <f t="shared" ref="SZS9" si="6779">-SZS8*$C9</f>
        <v>0</v>
      </c>
      <c r="SZU9" s="356">
        <f t="shared" ref="SZU9" si="6780">-SZU8*$C9</f>
        <v>0</v>
      </c>
      <c r="SZW9" s="356">
        <f t="shared" ref="SZW9" si="6781">-SZW8*$C9</f>
        <v>0</v>
      </c>
      <c r="SZY9" s="356">
        <f t="shared" ref="SZY9" si="6782">-SZY8*$C9</f>
        <v>0</v>
      </c>
      <c r="TAA9" s="356">
        <f t="shared" ref="TAA9" si="6783">-TAA8*$C9</f>
        <v>0</v>
      </c>
      <c r="TAC9" s="356">
        <f t="shared" ref="TAC9" si="6784">-TAC8*$C9</f>
        <v>0</v>
      </c>
      <c r="TAE9" s="356">
        <f t="shared" ref="TAE9" si="6785">-TAE8*$C9</f>
        <v>0</v>
      </c>
      <c r="TAG9" s="356">
        <f t="shared" ref="TAG9" si="6786">-TAG8*$C9</f>
        <v>0</v>
      </c>
      <c r="TAI9" s="356">
        <f t="shared" ref="TAI9" si="6787">-TAI8*$C9</f>
        <v>0</v>
      </c>
      <c r="TAK9" s="356">
        <f t="shared" ref="TAK9" si="6788">-TAK8*$C9</f>
        <v>0</v>
      </c>
      <c r="TAM9" s="356">
        <f t="shared" ref="TAM9" si="6789">-TAM8*$C9</f>
        <v>0</v>
      </c>
      <c r="TAO9" s="356">
        <f t="shared" ref="TAO9" si="6790">-TAO8*$C9</f>
        <v>0</v>
      </c>
      <c r="TAQ9" s="356">
        <f t="shared" ref="TAQ9" si="6791">-TAQ8*$C9</f>
        <v>0</v>
      </c>
      <c r="TAS9" s="356">
        <f t="shared" ref="TAS9" si="6792">-TAS8*$C9</f>
        <v>0</v>
      </c>
      <c r="TAU9" s="356">
        <f t="shared" ref="TAU9" si="6793">-TAU8*$C9</f>
        <v>0</v>
      </c>
      <c r="TAW9" s="356">
        <f t="shared" ref="TAW9" si="6794">-TAW8*$C9</f>
        <v>0</v>
      </c>
      <c r="TAY9" s="356">
        <f t="shared" ref="TAY9" si="6795">-TAY8*$C9</f>
        <v>0</v>
      </c>
      <c r="TBA9" s="356">
        <f t="shared" ref="TBA9" si="6796">-TBA8*$C9</f>
        <v>0</v>
      </c>
      <c r="TBC9" s="356">
        <f t="shared" ref="TBC9" si="6797">-TBC8*$C9</f>
        <v>0</v>
      </c>
      <c r="TBE9" s="356">
        <f t="shared" ref="TBE9" si="6798">-TBE8*$C9</f>
        <v>0</v>
      </c>
      <c r="TBG9" s="356">
        <f t="shared" ref="TBG9" si="6799">-TBG8*$C9</f>
        <v>0</v>
      </c>
      <c r="TBI9" s="356">
        <f t="shared" ref="TBI9" si="6800">-TBI8*$C9</f>
        <v>0</v>
      </c>
      <c r="TBK9" s="356">
        <f t="shared" ref="TBK9" si="6801">-TBK8*$C9</f>
        <v>0</v>
      </c>
      <c r="TBM9" s="356">
        <f t="shared" ref="TBM9" si="6802">-TBM8*$C9</f>
        <v>0</v>
      </c>
      <c r="TBO9" s="356">
        <f t="shared" ref="TBO9" si="6803">-TBO8*$C9</f>
        <v>0</v>
      </c>
      <c r="TBQ9" s="356">
        <f t="shared" ref="TBQ9" si="6804">-TBQ8*$C9</f>
        <v>0</v>
      </c>
      <c r="TBS9" s="356">
        <f t="shared" ref="TBS9" si="6805">-TBS8*$C9</f>
        <v>0</v>
      </c>
      <c r="TBU9" s="356">
        <f t="shared" ref="TBU9" si="6806">-TBU8*$C9</f>
        <v>0</v>
      </c>
      <c r="TBW9" s="356">
        <f t="shared" ref="TBW9" si="6807">-TBW8*$C9</f>
        <v>0</v>
      </c>
      <c r="TBY9" s="356">
        <f t="shared" ref="TBY9" si="6808">-TBY8*$C9</f>
        <v>0</v>
      </c>
      <c r="TCA9" s="356">
        <f t="shared" ref="TCA9" si="6809">-TCA8*$C9</f>
        <v>0</v>
      </c>
      <c r="TCC9" s="356">
        <f t="shared" ref="TCC9" si="6810">-TCC8*$C9</f>
        <v>0</v>
      </c>
      <c r="TCE9" s="356">
        <f t="shared" ref="TCE9" si="6811">-TCE8*$C9</f>
        <v>0</v>
      </c>
      <c r="TCG9" s="356">
        <f t="shared" ref="TCG9" si="6812">-TCG8*$C9</f>
        <v>0</v>
      </c>
      <c r="TCI9" s="356">
        <f t="shared" ref="TCI9" si="6813">-TCI8*$C9</f>
        <v>0</v>
      </c>
      <c r="TCK9" s="356">
        <f t="shared" ref="TCK9" si="6814">-TCK8*$C9</f>
        <v>0</v>
      </c>
      <c r="TCM9" s="356">
        <f t="shared" ref="TCM9" si="6815">-TCM8*$C9</f>
        <v>0</v>
      </c>
      <c r="TCO9" s="356">
        <f t="shared" ref="TCO9" si="6816">-TCO8*$C9</f>
        <v>0</v>
      </c>
      <c r="TCQ9" s="356">
        <f t="shared" ref="TCQ9" si="6817">-TCQ8*$C9</f>
        <v>0</v>
      </c>
      <c r="TCS9" s="356">
        <f t="shared" ref="TCS9" si="6818">-TCS8*$C9</f>
        <v>0</v>
      </c>
      <c r="TCU9" s="356">
        <f t="shared" ref="TCU9" si="6819">-TCU8*$C9</f>
        <v>0</v>
      </c>
      <c r="TCW9" s="356">
        <f t="shared" ref="TCW9" si="6820">-TCW8*$C9</f>
        <v>0</v>
      </c>
      <c r="TCY9" s="356">
        <f t="shared" ref="TCY9" si="6821">-TCY8*$C9</f>
        <v>0</v>
      </c>
      <c r="TDA9" s="356">
        <f t="shared" ref="TDA9" si="6822">-TDA8*$C9</f>
        <v>0</v>
      </c>
      <c r="TDC9" s="356">
        <f t="shared" ref="TDC9" si="6823">-TDC8*$C9</f>
        <v>0</v>
      </c>
      <c r="TDE9" s="356">
        <f t="shared" ref="TDE9" si="6824">-TDE8*$C9</f>
        <v>0</v>
      </c>
      <c r="TDG9" s="356">
        <f t="shared" ref="TDG9" si="6825">-TDG8*$C9</f>
        <v>0</v>
      </c>
      <c r="TDI9" s="356">
        <f t="shared" ref="TDI9" si="6826">-TDI8*$C9</f>
        <v>0</v>
      </c>
      <c r="TDK9" s="356">
        <f t="shared" ref="TDK9" si="6827">-TDK8*$C9</f>
        <v>0</v>
      </c>
      <c r="TDM9" s="356">
        <f t="shared" ref="TDM9" si="6828">-TDM8*$C9</f>
        <v>0</v>
      </c>
      <c r="TDO9" s="356">
        <f t="shared" ref="TDO9" si="6829">-TDO8*$C9</f>
        <v>0</v>
      </c>
      <c r="TDQ9" s="356">
        <f t="shared" ref="TDQ9" si="6830">-TDQ8*$C9</f>
        <v>0</v>
      </c>
      <c r="TDS9" s="356">
        <f t="shared" ref="TDS9" si="6831">-TDS8*$C9</f>
        <v>0</v>
      </c>
      <c r="TDU9" s="356">
        <f t="shared" ref="TDU9" si="6832">-TDU8*$C9</f>
        <v>0</v>
      </c>
      <c r="TDW9" s="356">
        <f t="shared" ref="TDW9" si="6833">-TDW8*$C9</f>
        <v>0</v>
      </c>
      <c r="TDY9" s="356">
        <f t="shared" ref="TDY9" si="6834">-TDY8*$C9</f>
        <v>0</v>
      </c>
      <c r="TEA9" s="356">
        <f t="shared" ref="TEA9" si="6835">-TEA8*$C9</f>
        <v>0</v>
      </c>
      <c r="TEC9" s="356">
        <f t="shared" ref="TEC9" si="6836">-TEC8*$C9</f>
        <v>0</v>
      </c>
      <c r="TEE9" s="356">
        <f t="shared" ref="TEE9" si="6837">-TEE8*$C9</f>
        <v>0</v>
      </c>
      <c r="TEG9" s="356">
        <f t="shared" ref="TEG9" si="6838">-TEG8*$C9</f>
        <v>0</v>
      </c>
      <c r="TEI9" s="356">
        <f t="shared" ref="TEI9" si="6839">-TEI8*$C9</f>
        <v>0</v>
      </c>
      <c r="TEK9" s="356">
        <f t="shared" ref="TEK9" si="6840">-TEK8*$C9</f>
        <v>0</v>
      </c>
      <c r="TEM9" s="356">
        <f t="shared" ref="TEM9" si="6841">-TEM8*$C9</f>
        <v>0</v>
      </c>
      <c r="TEO9" s="356">
        <f t="shared" ref="TEO9" si="6842">-TEO8*$C9</f>
        <v>0</v>
      </c>
      <c r="TEQ9" s="356">
        <f t="shared" ref="TEQ9" si="6843">-TEQ8*$C9</f>
        <v>0</v>
      </c>
      <c r="TES9" s="356">
        <f t="shared" ref="TES9" si="6844">-TES8*$C9</f>
        <v>0</v>
      </c>
      <c r="TEU9" s="356">
        <f t="shared" ref="TEU9" si="6845">-TEU8*$C9</f>
        <v>0</v>
      </c>
      <c r="TEW9" s="356">
        <f t="shared" ref="TEW9" si="6846">-TEW8*$C9</f>
        <v>0</v>
      </c>
      <c r="TEY9" s="356">
        <f t="shared" ref="TEY9" si="6847">-TEY8*$C9</f>
        <v>0</v>
      </c>
      <c r="TFA9" s="356">
        <f t="shared" ref="TFA9" si="6848">-TFA8*$C9</f>
        <v>0</v>
      </c>
      <c r="TFC9" s="356">
        <f t="shared" ref="TFC9" si="6849">-TFC8*$C9</f>
        <v>0</v>
      </c>
      <c r="TFE9" s="356">
        <f t="shared" ref="TFE9" si="6850">-TFE8*$C9</f>
        <v>0</v>
      </c>
      <c r="TFG9" s="356">
        <f t="shared" ref="TFG9" si="6851">-TFG8*$C9</f>
        <v>0</v>
      </c>
      <c r="TFI9" s="356">
        <f t="shared" ref="TFI9" si="6852">-TFI8*$C9</f>
        <v>0</v>
      </c>
      <c r="TFK9" s="356">
        <f t="shared" ref="TFK9" si="6853">-TFK8*$C9</f>
        <v>0</v>
      </c>
      <c r="TFM9" s="356">
        <f t="shared" ref="TFM9" si="6854">-TFM8*$C9</f>
        <v>0</v>
      </c>
      <c r="TFO9" s="356">
        <f t="shared" ref="TFO9" si="6855">-TFO8*$C9</f>
        <v>0</v>
      </c>
      <c r="TFQ9" s="356">
        <f t="shared" ref="TFQ9" si="6856">-TFQ8*$C9</f>
        <v>0</v>
      </c>
      <c r="TFS9" s="356">
        <f t="shared" ref="TFS9" si="6857">-TFS8*$C9</f>
        <v>0</v>
      </c>
      <c r="TFU9" s="356">
        <f t="shared" ref="TFU9" si="6858">-TFU8*$C9</f>
        <v>0</v>
      </c>
      <c r="TFW9" s="356">
        <f t="shared" ref="TFW9" si="6859">-TFW8*$C9</f>
        <v>0</v>
      </c>
      <c r="TFY9" s="356">
        <f t="shared" ref="TFY9" si="6860">-TFY8*$C9</f>
        <v>0</v>
      </c>
      <c r="TGA9" s="356">
        <f t="shared" ref="TGA9" si="6861">-TGA8*$C9</f>
        <v>0</v>
      </c>
      <c r="TGC9" s="356">
        <f t="shared" ref="TGC9" si="6862">-TGC8*$C9</f>
        <v>0</v>
      </c>
      <c r="TGE9" s="356">
        <f t="shared" ref="TGE9" si="6863">-TGE8*$C9</f>
        <v>0</v>
      </c>
      <c r="TGG9" s="356">
        <f t="shared" ref="TGG9" si="6864">-TGG8*$C9</f>
        <v>0</v>
      </c>
      <c r="TGI9" s="356">
        <f t="shared" ref="TGI9" si="6865">-TGI8*$C9</f>
        <v>0</v>
      </c>
      <c r="TGK9" s="356">
        <f t="shared" ref="TGK9" si="6866">-TGK8*$C9</f>
        <v>0</v>
      </c>
      <c r="TGM9" s="356">
        <f t="shared" ref="TGM9" si="6867">-TGM8*$C9</f>
        <v>0</v>
      </c>
      <c r="TGO9" s="356">
        <f t="shared" ref="TGO9" si="6868">-TGO8*$C9</f>
        <v>0</v>
      </c>
      <c r="TGQ9" s="356">
        <f t="shared" ref="TGQ9" si="6869">-TGQ8*$C9</f>
        <v>0</v>
      </c>
      <c r="TGS9" s="356">
        <f t="shared" ref="TGS9" si="6870">-TGS8*$C9</f>
        <v>0</v>
      </c>
      <c r="TGU9" s="356">
        <f t="shared" ref="TGU9" si="6871">-TGU8*$C9</f>
        <v>0</v>
      </c>
      <c r="TGW9" s="356">
        <f t="shared" ref="TGW9" si="6872">-TGW8*$C9</f>
        <v>0</v>
      </c>
      <c r="TGY9" s="356">
        <f t="shared" ref="TGY9" si="6873">-TGY8*$C9</f>
        <v>0</v>
      </c>
      <c r="THA9" s="356">
        <f t="shared" ref="THA9" si="6874">-THA8*$C9</f>
        <v>0</v>
      </c>
      <c r="THC9" s="356">
        <f t="shared" ref="THC9" si="6875">-THC8*$C9</f>
        <v>0</v>
      </c>
      <c r="THE9" s="356">
        <f t="shared" ref="THE9" si="6876">-THE8*$C9</f>
        <v>0</v>
      </c>
      <c r="THG9" s="356">
        <f t="shared" ref="THG9" si="6877">-THG8*$C9</f>
        <v>0</v>
      </c>
      <c r="THI9" s="356">
        <f t="shared" ref="THI9" si="6878">-THI8*$C9</f>
        <v>0</v>
      </c>
      <c r="THK9" s="356">
        <f t="shared" ref="THK9" si="6879">-THK8*$C9</f>
        <v>0</v>
      </c>
      <c r="THM9" s="356">
        <f t="shared" ref="THM9" si="6880">-THM8*$C9</f>
        <v>0</v>
      </c>
      <c r="THO9" s="356">
        <f t="shared" ref="THO9" si="6881">-THO8*$C9</f>
        <v>0</v>
      </c>
      <c r="THQ9" s="356">
        <f t="shared" ref="THQ9" si="6882">-THQ8*$C9</f>
        <v>0</v>
      </c>
      <c r="THS9" s="356">
        <f t="shared" ref="THS9" si="6883">-THS8*$C9</f>
        <v>0</v>
      </c>
      <c r="THU9" s="356">
        <f t="shared" ref="THU9" si="6884">-THU8*$C9</f>
        <v>0</v>
      </c>
      <c r="THW9" s="356">
        <f t="shared" ref="THW9" si="6885">-THW8*$C9</f>
        <v>0</v>
      </c>
      <c r="THY9" s="356">
        <f t="shared" ref="THY9" si="6886">-THY8*$C9</f>
        <v>0</v>
      </c>
      <c r="TIA9" s="356">
        <f t="shared" ref="TIA9" si="6887">-TIA8*$C9</f>
        <v>0</v>
      </c>
      <c r="TIC9" s="356">
        <f t="shared" ref="TIC9" si="6888">-TIC8*$C9</f>
        <v>0</v>
      </c>
      <c r="TIE9" s="356">
        <f t="shared" ref="TIE9" si="6889">-TIE8*$C9</f>
        <v>0</v>
      </c>
      <c r="TIG9" s="356">
        <f t="shared" ref="TIG9" si="6890">-TIG8*$C9</f>
        <v>0</v>
      </c>
      <c r="TII9" s="356">
        <f t="shared" ref="TII9" si="6891">-TII8*$C9</f>
        <v>0</v>
      </c>
      <c r="TIK9" s="356">
        <f t="shared" ref="TIK9" si="6892">-TIK8*$C9</f>
        <v>0</v>
      </c>
      <c r="TIM9" s="356">
        <f t="shared" ref="TIM9" si="6893">-TIM8*$C9</f>
        <v>0</v>
      </c>
      <c r="TIO9" s="356">
        <f t="shared" ref="TIO9" si="6894">-TIO8*$C9</f>
        <v>0</v>
      </c>
      <c r="TIQ9" s="356">
        <f t="shared" ref="TIQ9" si="6895">-TIQ8*$C9</f>
        <v>0</v>
      </c>
      <c r="TIS9" s="356">
        <f t="shared" ref="TIS9" si="6896">-TIS8*$C9</f>
        <v>0</v>
      </c>
      <c r="TIU9" s="356">
        <f t="shared" ref="TIU9" si="6897">-TIU8*$C9</f>
        <v>0</v>
      </c>
      <c r="TIW9" s="356">
        <f t="shared" ref="TIW9" si="6898">-TIW8*$C9</f>
        <v>0</v>
      </c>
      <c r="TIY9" s="356">
        <f t="shared" ref="TIY9" si="6899">-TIY8*$C9</f>
        <v>0</v>
      </c>
      <c r="TJA9" s="356">
        <f t="shared" ref="TJA9" si="6900">-TJA8*$C9</f>
        <v>0</v>
      </c>
      <c r="TJC9" s="356">
        <f t="shared" ref="TJC9" si="6901">-TJC8*$C9</f>
        <v>0</v>
      </c>
      <c r="TJE9" s="356">
        <f t="shared" ref="TJE9" si="6902">-TJE8*$C9</f>
        <v>0</v>
      </c>
      <c r="TJG9" s="356">
        <f t="shared" ref="TJG9" si="6903">-TJG8*$C9</f>
        <v>0</v>
      </c>
      <c r="TJI9" s="356">
        <f t="shared" ref="TJI9" si="6904">-TJI8*$C9</f>
        <v>0</v>
      </c>
      <c r="TJK9" s="356">
        <f t="shared" ref="TJK9" si="6905">-TJK8*$C9</f>
        <v>0</v>
      </c>
      <c r="TJM9" s="356">
        <f t="shared" ref="TJM9" si="6906">-TJM8*$C9</f>
        <v>0</v>
      </c>
      <c r="TJO9" s="356">
        <f t="shared" ref="TJO9" si="6907">-TJO8*$C9</f>
        <v>0</v>
      </c>
      <c r="TJQ9" s="356">
        <f t="shared" ref="TJQ9" si="6908">-TJQ8*$C9</f>
        <v>0</v>
      </c>
      <c r="TJS9" s="356">
        <f t="shared" ref="TJS9" si="6909">-TJS8*$C9</f>
        <v>0</v>
      </c>
      <c r="TJU9" s="356">
        <f t="shared" ref="TJU9" si="6910">-TJU8*$C9</f>
        <v>0</v>
      </c>
      <c r="TJW9" s="356">
        <f t="shared" ref="TJW9" si="6911">-TJW8*$C9</f>
        <v>0</v>
      </c>
      <c r="TJY9" s="356">
        <f t="shared" ref="TJY9" si="6912">-TJY8*$C9</f>
        <v>0</v>
      </c>
      <c r="TKA9" s="356">
        <f t="shared" ref="TKA9" si="6913">-TKA8*$C9</f>
        <v>0</v>
      </c>
      <c r="TKC9" s="356">
        <f t="shared" ref="TKC9" si="6914">-TKC8*$C9</f>
        <v>0</v>
      </c>
      <c r="TKE9" s="356">
        <f t="shared" ref="TKE9" si="6915">-TKE8*$C9</f>
        <v>0</v>
      </c>
      <c r="TKG9" s="356">
        <f t="shared" ref="TKG9" si="6916">-TKG8*$C9</f>
        <v>0</v>
      </c>
      <c r="TKI9" s="356">
        <f t="shared" ref="TKI9" si="6917">-TKI8*$C9</f>
        <v>0</v>
      </c>
      <c r="TKK9" s="356">
        <f t="shared" ref="TKK9" si="6918">-TKK8*$C9</f>
        <v>0</v>
      </c>
      <c r="TKM9" s="356">
        <f t="shared" ref="TKM9" si="6919">-TKM8*$C9</f>
        <v>0</v>
      </c>
      <c r="TKO9" s="356">
        <f t="shared" ref="TKO9" si="6920">-TKO8*$C9</f>
        <v>0</v>
      </c>
      <c r="TKQ9" s="356">
        <f t="shared" ref="TKQ9" si="6921">-TKQ8*$C9</f>
        <v>0</v>
      </c>
      <c r="TKS9" s="356">
        <f t="shared" ref="TKS9" si="6922">-TKS8*$C9</f>
        <v>0</v>
      </c>
      <c r="TKU9" s="356">
        <f t="shared" ref="TKU9" si="6923">-TKU8*$C9</f>
        <v>0</v>
      </c>
      <c r="TKW9" s="356">
        <f t="shared" ref="TKW9" si="6924">-TKW8*$C9</f>
        <v>0</v>
      </c>
      <c r="TKY9" s="356">
        <f t="shared" ref="TKY9" si="6925">-TKY8*$C9</f>
        <v>0</v>
      </c>
      <c r="TLA9" s="356">
        <f t="shared" ref="TLA9" si="6926">-TLA8*$C9</f>
        <v>0</v>
      </c>
      <c r="TLC9" s="356">
        <f t="shared" ref="TLC9" si="6927">-TLC8*$C9</f>
        <v>0</v>
      </c>
      <c r="TLE9" s="356">
        <f t="shared" ref="TLE9" si="6928">-TLE8*$C9</f>
        <v>0</v>
      </c>
      <c r="TLG9" s="356">
        <f t="shared" ref="TLG9" si="6929">-TLG8*$C9</f>
        <v>0</v>
      </c>
      <c r="TLI9" s="356">
        <f t="shared" ref="TLI9" si="6930">-TLI8*$C9</f>
        <v>0</v>
      </c>
      <c r="TLK9" s="356">
        <f t="shared" ref="TLK9" si="6931">-TLK8*$C9</f>
        <v>0</v>
      </c>
      <c r="TLM9" s="356">
        <f t="shared" ref="TLM9" si="6932">-TLM8*$C9</f>
        <v>0</v>
      </c>
      <c r="TLO9" s="356">
        <f t="shared" ref="TLO9" si="6933">-TLO8*$C9</f>
        <v>0</v>
      </c>
      <c r="TLQ9" s="356">
        <f t="shared" ref="TLQ9" si="6934">-TLQ8*$C9</f>
        <v>0</v>
      </c>
      <c r="TLS9" s="356">
        <f t="shared" ref="TLS9" si="6935">-TLS8*$C9</f>
        <v>0</v>
      </c>
      <c r="TLU9" s="356">
        <f t="shared" ref="TLU9" si="6936">-TLU8*$C9</f>
        <v>0</v>
      </c>
      <c r="TLW9" s="356">
        <f t="shared" ref="TLW9" si="6937">-TLW8*$C9</f>
        <v>0</v>
      </c>
      <c r="TLY9" s="356">
        <f t="shared" ref="TLY9" si="6938">-TLY8*$C9</f>
        <v>0</v>
      </c>
      <c r="TMA9" s="356">
        <f t="shared" ref="TMA9" si="6939">-TMA8*$C9</f>
        <v>0</v>
      </c>
      <c r="TMC9" s="356">
        <f t="shared" ref="TMC9" si="6940">-TMC8*$C9</f>
        <v>0</v>
      </c>
      <c r="TME9" s="356">
        <f t="shared" ref="TME9" si="6941">-TME8*$C9</f>
        <v>0</v>
      </c>
      <c r="TMG9" s="356">
        <f t="shared" ref="TMG9" si="6942">-TMG8*$C9</f>
        <v>0</v>
      </c>
      <c r="TMI9" s="356">
        <f t="shared" ref="TMI9" si="6943">-TMI8*$C9</f>
        <v>0</v>
      </c>
      <c r="TMK9" s="356">
        <f t="shared" ref="TMK9" si="6944">-TMK8*$C9</f>
        <v>0</v>
      </c>
      <c r="TMM9" s="356">
        <f t="shared" ref="TMM9" si="6945">-TMM8*$C9</f>
        <v>0</v>
      </c>
      <c r="TMO9" s="356">
        <f t="shared" ref="TMO9" si="6946">-TMO8*$C9</f>
        <v>0</v>
      </c>
      <c r="TMQ9" s="356">
        <f t="shared" ref="TMQ9" si="6947">-TMQ8*$C9</f>
        <v>0</v>
      </c>
      <c r="TMS9" s="356">
        <f t="shared" ref="TMS9" si="6948">-TMS8*$C9</f>
        <v>0</v>
      </c>
      <c r="TMU9" s="356">
        <f t="shared" ref="TMU9" si="6949">-TMU8*$C9</f>
        <v>0</v>
      </c>
      <c r="TMW9" s="356">
        <f t="shared" ref="TMW9" si="6950">-TMW8*$C9</f>
        <v>0</v>
      </c>
      <c r="TMY9" s="356">
        <f t="shared" ref="TMY9" si="6951">-TMY8*$C9</f>
        <v>0</v>
      </c>
      <c r="TNA9" s="356">
        <f t="shared" ref="TNA9" si="6952">-TNA8*$C9</f>
        <v>0</v>
      </c>
      <c r="TNC9" s="356">
        <f t="shared" ref="TNC9" si="6953">-TNC8*$C9</f>
        <v>0</v>
      </c>
      <c r="TNE9" s="356">
        <f t="shared" ref="TNE9" si="6954">-TNE8*$C9</f>
        <v>0</v>
      </c>
      <c r="TNG9" s="356">
        <f t="shared" ref="TNG9" si="6955">-TNG8*$C9</f>
        <v>0</v>
      </c>
      <c r="TNI9" s="356">
        <f t="shared" ref="TNI9" si="6956">-TNI8*$C9</f>
        <v>0</v>
      </c>
      <c r="TNK9" s="356">
        <f t="shared" ref="TNK9" si="6957">-TNK8*$C9</f>
        <v>0</v>
      </c>
      <c r="TNM9" s="356">
        <f t="shared" ref="TNM9" si="6958">-TNM8*$C9</f>
        <v>0</v>
      </c>
      <c r="TNO9" s="356">
        <f t="shared" ref="TNO9" si="6959">-TNO8*$C9</f>
        <v>0</v>
      </c>
      <c r="TNQ9" s="356">
        <f t="shared" ref="TNQ9" si="6960">-TNQ8*$C9</f>
        <v>0</v>
      </c>
      <c r="TNS9" s="356">
        <f t="shared" ref="TNS9" si="6961">-TNS8*$C9</f>
        <v>0</v>
      </c>
      <c r="TNU9" s="356">
        <f t="shared" ref="TNU9" si="6962">-TNU8*$C9</f>
        <v>0</v>
      </c>
      <c r="TNW9" s="356">
        <f t="shared" ref="TNW9" si="6963">-TNW8*$C9</f>
        <v>0</v>
      </c>
      <c r="TNY9" s="356">
        <f t="shared" ref="TNY9" si="6964">-TNY8*$C9</f>
        <v>0</v>
      </c>
      <c r="TOA9" s="356">
        <f t="shared" ref="TOA9" si="6965">-TOA8*$C9</f>
        <v>0</v>
      </c>
      <c r="TOC9" s="356">
        <f t="shared" ref="TOC9" si="6966">-TOC8*$C9</f>
        <v>0</v>
      </c>
      <c r="TOE9" s="356">
        <f t="shared" ref="TOE9" si="6967">-TOE8*$C9</f>
        <v>0</v>
      </c>
      <c r="TOG9" s="356">
        <f t="shared" ref="TOG9" si="6968">-TOG8*$C9</f>
        <v>0</v>
      </c>
      <c r="TOI9" s="356">
        <f t="shared" ref="TOI9" si="6969">-TOI8*$C9</f>
        <v>0</v>
      </c>
      <c r="TOK9" s="356">
        <f t="shared" ref="TOK9" si="6970">-TOK8*$C9</f>
        <v>0</v>
      </c>
      <c r="TOM9" s="356">
        <f t="shared" ref="TOM9" si="6971">-TOM8*$C9</f>
        <v>0</v>
      </c>
      <c r="TOO9" s="356">
        <f t="shared" ref="TOO9" si="6972">-TOO8*$C9</f>
        <v>0</v>
      </c>
      <c r="TOQ9" s="356">
        <f t="shared" ref="TOQ9" si="6973">-TOQ8*$C9</f>
        <v>0</v>
      </c>
      <c r="TOS9" s="356">
        <f t="shared" ref="TOS9" si="6974">-TOS8*$C9</f>
        <v>0</v>
      </c>
      <c r="TOU9" s="356">
        <f t="shared" ref="TOU9" si="6975">-TOU8*$C9</f>
        <v>0</v>
      </c>
      <c r="TOW9" s="356">
        <f t="shared" ref="TOW9" si="6976">-TOW8*$C9</f>
        <v>0</v>
      </c>
      <c r="TOY9" s="356">
        <f t="shared" ref="TOY9" si="6977">-TOY8*$C9</f>
        <v>0</v>
      </c>
      <c r="TPA9" s="356">
        <f t="shared" ref="TPA9" si="6978">-TPA8*$C9</f>
        <v>0</v>
      </c>
      <c r="TPC9" s="356">
        <f t="shared" ref="TPC9" si="6979">-TPC8*$C9</f>
        <v>0</v>
      </c>
      <c r="TPE9" s="356">
        <f t="shared" ref="TPE9" si="6980">-TPE8*$C9</f>
        <v>0</v>
      </c>
      <c r="TPG9" s="356">
        <f t="shared" ref="TPG9" si="6981">-TPG8*$C9</f>
        <v>0</v>
      </c>
      <c r="TPI9" s="356">
        <f t="shared" ref="TPI9" si="6982">-TPI8*$C9</f>
        <v>0</v>
      </c>
      <c r="TPK9" s="356">
        <f t="shared" ref="TPK9" si="6983">-TPK8*$C9</f>
        <v>0</v>
      </c>
      <c r="TPM9" s="356">
        <f t="shared" ref="TPM9" si="6984">-TPM8*$C9</f>
        <v>0</v>
      </c>
      <c r="TPO9" s="356">
        <f t="shared" ref="TPO9" si="6985">-TPO8*$C9</f>
        <v>0</v>
      </c>
      <c r="TPQ9" s="356">
        <f t="shared" ref="TPQ9" si="6986">-TPQ8*$C9</f>
        <v>0</v>
      </c>
      <c r="TPS9" s="356">
        <f t="shared" ref="TPS9" si="6987">-TPS8*$C9</f>
        <v>0</v>
      </c>
      <c r="TPU9" s="356">
        <f t="shared" ref="TPU9" si="6988">-TPU8*$C9</f>
        <v>0</v>
      </c>
      <c r="TPW9" s="356">
        <f t="shared" ref="TPW9" si="6989">-TPW8*$C9</f>
        <v>0</v>
      </c>
      <c r="TPY9" s="356">
        <f t="shared" ref="TPY9" si="6990">-TPY8*$C9</f>
        <v>0</v>
      </c>
      <c r="TQA9" s="356">
        <f t="shared" ref="TQA9" si="6991">-TQA8*$C9</f>
        <v>0</v>
      </c>
      <c r="TQC9" s="356">
        <f t="shared" ref="TQC9" si="6992">-TQC8*$C9</f>
        <v>0</v>
      </c>
      <c r="TQE9" s="356">
        <f t="shared" ref="TQE9" si="6993">-TQE8*$C9</f>
        <v>0</v>
      </c>
      <c r="TQG9" s="356">
        <f t="shared" ref="TQG9" si="6994">-TQG8*$C9</f>
        <v>0</v>
      </c>
      <c r="TQI9" s="356">
        <f t="shared" ref="TQI9" si="6995">-TQI8*$C9</f>
        <v>0</v>
      </c>
      <c r="TQK9" s="356">
        <f t="shared" ref="TQK9" si="6996">-TQK8*$C9</f>
        <v>0</v>
      </c>
      <c r="TQM9" s="356">
        <f t="shared" ref="TQM9" si="6997">-TQM8*$C9</f>
        <v>0</v>
      </c>
      <c r="TQO9" s="356">
        <f t="shared" ref="TQO9" si="6998">-TQO8*$C9</f>
        <v>0</v>
      </c>
      <c r="TQQ9" s="356">
        <f t="shared" ref="TQQ9" si="6999">-TQQ8*$C9</f>
        <v>0</v>
      </c>
      <c r="TQS9" s="356">
        <f t="shared" ref="TQS9" si="7000">-TQS8*$C9</f>
        <v>0</v>
      </c>
      <c r="TQU9" s="356">
        <f t="shared" ref="TQU9" si="7001">-TQU8*$C9</f>
        <v>0</v>
      </c>
      <c r="TQW9" s="356">
        <f t="shared" ref="TQW9" si="7002">-TQW8*$C9</f>
        <v>0</v>
      </c>
      <c r="TQY9" s="356">
        <f t="shared" ref="TQY9" si="7003">-TQY8*$C9</f>
        <v>0</v>
      </c>
      <c r="TRA9" s="356">
        <f t="shared" ref="TRA9" si="7004">-TRA8*$C9</f>
        <v>0</v>
      </c>
      <c r="TRC9" s="356">
        <f t="shared" ref="TRC9" si="7005">-TRC8*$C9</f>
        <v>0</v>
      </c>
      <c r="TRE9" s="356">
        <f t="shared" ref="TRE9" si="7006">-TRE8*$C9</f>
        <v>0</v>
      </c>
      <c r="TRG9" s="356">
        <f t="shared" ref="TRG9" si="7007">-TRG8*$C9</f>
        <v>0</v>
      </c>
      <c r="TRI9" s="356">
        <f t="shared" ref="TRI9" si="7008">-TRI8*$C9</f>
        <v>0</v>
      </c>
      <c r="TRK9" s="356">
        <f t="shared" ref="TRK9" si="7009">-TRK8*$C9</f>
        <v>0</v>
      </c>
      <c r="TRM9" s="356">
        <f t="shared" ref="TRM9" si="7010">-TRM8*$C9</f>
        <v>0</v>
      </c>
      <c r="TRO9" s="356">
        <f t="shared" ref="TRO9" si="7011">-TRO8*$C9</f>
        <v>0</v>
      </c>
      <c r="TRQ9" s="356">
        <f t="shared" ref="TRQ9" si="7012">-TRQ8*$C9</f>
        <v>0</v>
      </c>
      <c r="TRS9" s="356">
        <f t="shared" ref="TRS9" si="7013">-TRS8*$C9</f>
        <v>0</v>
      </c>
      <c r="TRU9" s="356">
        <f t="shared" ref="TRU9" si="7014">-TRU8*$C9</f>
        <v>0</v>
      </c>
      <c r="TRW9" s="356">
        <f t="shared" ref="TRW9" si="7015">-TRW8*$C9</f>
        <v>0</v>
      </c>
      <c r="TRY9" s="356">
        <f t="shared" ref="TRY9" si="7016">-TRY8*$C9</f>
        <v>0</v>
      </c>
      <c r="TSA9" s="356">
        <f t="shared" ref="TSA9" si="7017">-TSA8*$C9</f>
        <v>0</v>
      </c>
      <c r="TSC9" s="356">
        <f t="shared" ref="TSC9" si="7018">-TSC8*$C9</f>
        <v>0</v>
      </c>
      <c r="TSE9" s="356">
        <f t="shared" ref="TSE9" si="7019">-TSE8*$C9</f>
        <v>0</v>
      </c>
      <c r="TSG9" s="356">
        <f t="shared" ref="TSG9" si="7020">-TSG8*$C9</f>
        <v>0</v>
      </c>
      <c r="TSI9" s="356">
        <f t="shared" ref="TSI9" si="7021">-TSI8*$C9</f>
        <v>0</v>
      </c>
      <c r="TSK9" s="356">
        <f t="shared" ref="TSK9" si="7022">-TSK8*$C9</f>
        <v>0</v>
      </c>
      <c r="TSM9" s="356">
        <f t="shared" ref="TSM9" si="7023">-TSM8*$C9</f>
        <v>0</v>
      </c>
      <c r="TSO9" s="356">
        <f t="shared" ref="TSO9" si="7024">-TSO8*$C9</f>
        <v>0</v>
      </c>
      <c r="TSQ9" s="356">
        <f t="shared" ref="TSQ9" si="7025">-TSQ8*$C9</f>
        <v>0</v>
      </c>
      <c r="TSS9" s="356">
        <f t="shared" ref="TSS9" si="7026">-TSS8*$C9</f>
        <v>0</v>
      </c>
      <c r="TSU9" s="356">
        <f t="shared" ref="TSU9" si="7027">-TSU8*$C9</f>
        <v>0</v>
      </c>
      <c r="TSW9" s="356">
        <f t="shared" ref="TSW9" si="7028">-TSW8*$C9</f>
        <v>0</v>
      </c>
      <c r="TSY9" s="356">
        <f t="shared" ref="TSY9" si="7029">-TSY8*$C9</f>
        <v>0</v>
      </c>
      <c r="TTA9" s="356">
        <f t="shared" ref="TTA9" si="7030">-TTA8*$C9</f>
        <v>0</v>
      </c>
      <c r="TTC9" s="356">
        <f t="shared" ref="TTC9" si="7031">-TTC8*$C9</f>
        <v>0</v>
      </c>
      <c r="TTE9" s="356">
        <f t="shared" ref="TTE9" si="7032">-TTE8*$C9</f>
        <v>0</v>
      </c>
      <c r="TTG9" s="356">
        <f t="shared" ref="TTG9" si="7033">-TTG8*$C9</f>
        <v>0</v>
      </c>
      <c r="TTI9" s="356">
        <f t="shared" ref="TTI9" si="7034">-TTI8*$C9</f>
        <v>0</v>
      </c>
      <c r="TTK9" s="356">
        <f t="shared" ref="TTK9" si="7035">-TTK8*$C9</f>
        <v>0</v>
      </c>
      <c r="TTM9" s="356">
        <f t="shared" ref="TTM9" si="7036">-TTM8*$C9</f>
        <v>0</v>
      </c>
      <c r="TTO9" s="356">
        <f t="shared" ref="TTO9" si="7037">-TTO8*$C9</f>
        <v>0</v>
      </c>
      <c r="TTQ9" s="356">
        <f t="shared" ref="TTQ9" si="7038">-TTQ8*$C9</f>
        <v>0</v>
      </c>
      <c r="TTS9" s="356">
        <f t="shared" ref="TTS9" si="7039">-TTS8*$C9</f>
        <v>0</v>
      </c>
      <c r="TTU9" s="356">
        <f t="shared" ref="TTU9" si="7040">-TTU8*$C9</f>
        <v>0</v>
      </c>
      <c r="TTW9" s="356">
        <f t="shared" ref="TTW9" si="7041">-TTW8*$C9</f>
        <v>0</v>
      </c>
      <c r="TTY9" s="356">
        <f t="shared" ref="TTY9" si="7042">-TTY8*$C9</f>
        <v>0</v>
      </c>
      <c r="TUA9" s="356">
        <f t="shared" ref="TUA9" si="7043">-TUA8*$C9</f>
        <v>0</v>
      </c>
      <c r="TUC9" s="356">
        <f t="shared" ref="TUC9" si="7044">-TUC8*$C9</f>
        <v>0</v>
      </c>
      <c r="TUE9" s="356">
        <f t="shared" ref="TUE9" si="7045">-TUE8*$C9</f>
        <v>0</v>
      </c>
      <c r="TUG9" s="356">
        <f t="shared" ref="TUG9" si="7046">-TUG8*$C9</f>
        <v>0</v>
      </c>
      <c r="TUI9" s="356">
        <f t="shared" ref="TUI9" si="7047">-TUI8*$C9</f>
        <v>0</v>
      </c>
      <c r="TUK9" s="356">
        <f t="shared" ref="TUK9" si="7048">-TUK8*$C9</f>
        <v>0</v>
      </c>
      <c r="TUM9" s="356">
        <f t="shared" ref="TUM9" si="7049">-TUM8*$C9</f>
        <v>0</v>
      </c>
      <c r="TUO9" s="356">
        <f t="shared" ref="TUO9" si="7050">-TUO8*$C9</f>
        <v>0</v>
      </c>
      <c r="TUQ9" s="356">
        <f t="shared" ref="TUQ9" si="7051">-TUQ8*$C9</f>
        <v>0</v>
      </c>
      <c r="TUS9" s="356">
        <f t="shared" ref="TUS9" si="7052">-TUS8*$C9</f>
        <v>0</v>
      </c>
      <c r="TUU9" s="356">
        <f t="shared" ref="TUU9" si="7053">-TUU8*$C9</f>
        <v>0</v>
      </c>
      <c r="TUW9" s="356">
        <f t="shared" ref="TUW9" si="7054">-TUW8*$C9</f>
        <v>0</v>
      </c>
      <c r="TUY9" s="356">
        <f t="shared" ref="TUY9" si="7055">-TUY8*$C9</f>
        <v>0</v>
      </c>
      <c r="TVA9" s="356">
        <f t="shared" ref="TVA9" si="7056">-TVA8*$C9</f>
        <v>0</v>
      </c>
      <c r="TVC9" s="356">
        <f t="shared" ref="TVC9" si="7057">-TVC8*$C9</f>
        <v>0</v>
      </c>
      <c r="TVE9" s="356">
        <f t="shared" ref="TVE9" si="7058">-TVE8*$C9</f>
        <v>0</v>
      </c>
      <c r="TVG9" s="356">
        <f t="shared" ref="TVG9" si="7059">-TVG8*$C9</f>
        <v>0</v>
      </c>
      <c r="TVI9" s="356">
        <f t="shared" ref="TVI9" si="7060">-TVI8*$C9</f>
        <v>0</v>
      </c>
      <c r="TVK9" s="356">
        <f t="shared" ref="TVK9" si="7061">-TVK8*$C9</f>
        <v>0</v>
      </c>
      <c r="TVM9" s="356">
        <f t="shared" ref="TVM9" si="7062">-TVM8*$C9</f>
        <v>0</v>
      </c>
      <c r="TVO9" s="356">
        <f t="shared" ref="TVO9" si="7063">-TVO8*$C9</f>
        <v>0</v>
      </c>
      <c r="TVQ9" s="356">
        <f t="shared" ref="TVQ9" si="7064">-TVQ8*$C9</f>
        <v>0</v>
      </c>
      <c r="TVS9" s="356">
        <f t="shared" ref="TVS9" si="7065">-TVS8*$C9</f>
        <v>0</v>
      </c>
      <c r="TVU9" s="356">
        <f t="shared" ref="TVU9" si="7066">-TVU8*$C9</f>
        <v>0</v>
      </c>
      <c r="TVW9" s="356">
        <f t="shared" ref="TVW9" si="7067">-TVW8*$C9</f>
        <v>0</v>
      </c>
      <c r="TVY9" s="356">
        <f t="shared" ref="TVY9" si="7068">-TVY8*$C9</f>
        <v>0</v>
      </c>
      <c r="TWA9" s="356">
        <f t="shared" ref="TWA9" si="7069">-TWA8*$C9</f>
        <v>0</v>
      </c>
      <c r="TWC9" s="356">
        <f t="shared" ref="TWC9" si="7070">-TWC8*$C9</f>
        <v>0</v>
      </c>
      <c r="TWE9" s="356">
        <f t="shared" ref="TWE9" si="7071">-TWE8*$C9</f>
        <v>0</v>
      </c>
      <c r="TWG9" s="356">
        <f t="shared" ref="TWG9" si="7072">-TWG8*$C9</f>
        <v>0</v>
      </c>
      <c r="TWI9" s="356">
        <f t="shared" ref="TWI9" si="7073">-TWI8*$C9</f>
        <v>0</v>
      </c>
      <c r="TWK9" s="356">
        <f t="shared" ref="TWK9" si="7074">-TWK8*$C9</f>
        <v>0</v>
      </c>
      <c r="TWM9" s="356">
        <f t="shared" ref="TWM9" si="7075">-TWM8*$C9</f>
        <v>0</v>
      </c>
      <c r="TWO9" s="356">
        <f t="shared" ref="TWO9" si="7076">-TWO8*$C9</f>
        <v>0</v>
      </c>
      <c r="TWQ9" s="356">
        <f t="shared" ref="TWQ9" si="7077">-TWQ8*$C9</f>
        <v>0</v>
      </c>
      <c r="TWS9" s="356">
        <f t="shared" ref="TWS9" si="7078">-TWS8*$C9</f>
        <v>0</v>
      </c>
      <c r="TWU9" s="356">
        <f t="shared" ref="TWU9" si="7079">-TWU8*$C9</f>
        <v>0</v>
      </c>
      <c r="TWW9" s="356">
        <f t="shared" ref="TWW9" si="7080">-TWW8*$C9</f>
        <v>0</v>
      </c>
      <c r="TWY9" s="356">
        <f t="shared" ref="TWY9" si="7081">-TWY8*$C9</f>
        <v>0</v>
      </c>
      <c r="TXA9" s="356">
        <f t="shared" ref="TXA9" si="7082">-TXA8*$C9</f>
        <v>0</v>
      </c>
      <c r="TXC9" s="356">
        <f t="shared" ref="TXC9" si="7083">-TXC8*$C9</f>
        <v>0</v>
      </c>
      <c r="TXE9" s="356">
        <f t="shared" ref="TXE9" si="7084">-TXE8*$C9</f>
        <v>0</v>
      </c>
      <c r="TXG9" s="356">
        <f t="shared" ref="TXG9" si="7085">-TXG8*$C9</f>
        <v>0</v>
      </c>
      <c r="TXI9" s="356">
        <f t="shared" ref="TXI9" si="7086">-TXI8*$C9</f>
        <v>0</v>
      </c>
      <c r="TXK9" s="356">
        <f t="shared" ref="TXK9" si="7087">-TXK8*$C9</f>
        <v>0</v>
      </c>
      <c r="TXM9" s="356">
        <f t="shared" ref="TXM9" si="7088">-TXM8*$C9</f>
        <v>0</v>
      </c>
      <c r="TXO9" s="356">
        <f t="shared" ref="TXO9" si="7089">-TXO8*$C9</f>
        <v>0</v>
      </c>
      <c r="TXQ9" s="356">
        <f t="shared" ref="TXQ9" si="7090">-TXQ8*$C9</f>
        <v>0</v>
      </c>
      <c r="TXS9" s="356">
        <f t="shared" ref="TXS9" si="7091">-TXS8*$C9</f>
        <v>0</v>
      </c>
      <c r="TXU9" s="356">
        <f t="shared" ref="TXU9" si="7092">-TXU8*$C9</f>
        <v>0</v>
      </c>
      <c r="TXW9" s="356">
        <f t="shared" ref="TXW9" si="7093">-TXW8*$C9</f>
        <v>0</v>
      </c>
      <c r="TXY9" s="356">
        <f t="shared" ref="TXY9" si="7094">-TXY8*$C9</f>
        <v>0</v>
      </c>
      <c r="TYA9" s="356">
        <f t="shared" ref="TYA9" si="7095">-TYA8*$C9</f>
        <v>0</v>
      </c>
      <c r="TYC9" s="356">
        <f t="shared" ref="TYC9" si="7096">-TYC8*$C9</f>
        <v>0</v>
      </c>
      <c r="TYE9" s="356">
        <f t="shared" ref="TYE9" si="7097">-TYE8*$C9</f>
        <v>0</v>
      </c>
      <c r="TYG9" s="356">
        <f t="shared" ref="TYG9" si="7098">-TYG8*$C9</f>
        <v>0</v>
      </c>
      <c r="TYI9" s="356">
        <f t="shared" ref="TYI9" si="7099">-TYI8*$C9</f>
        <v>0</v>
      </c>
      <c r="TYK9" s="356">
        <f t="shared" ref="TYK9" si="7100">-TYK8*$C9</f>
        <v>0</v>
      </c>
      <c r="TYM9" s="356">
        <f t="shared" ref="TYM9" si="7101">-TYM8*$C9</f>
        <v>0</v>
      </c>
      <c r="TYO9" s="356">
        <f t="shared" ref="TYO9" si="7102">-TYO8*$C9</f>
        <v>0</v>
      </c>
      <c r="TYQ9" s="356">
        <f t="shared" ref="TYQ9" si="7103">-TYQ8*$C9</f>
        <v>0</v>
      </c>
      <c r="TYS9" s="356">
        <f t="shared" ref="TYS9" si="7104">-TYS8*$C9</f>
        <v>0</v>
      </c>
      <c r="TYU9" s="356">
        <f t="shared" ref="TYU9" si="7105">-TYU8*$C9</f>
        <v>0</v>
      </c>
      <c r="TYW9" s="356">
        <f t="shared" ref="TYW9" si="7106">-TYW8*$C9</f>
        <v>0</v>
      </c>
      <c r="TYY9" s="356">
        <f t="shared" ref="TYY9" si="7107">-TYY8*$C9</f>
        <v>0</v>
      </c>
      <c r="TZA9" s="356">
        <f t="shared" ref="TZA9" si="7108">-TZA8*$C9</f>
        <v>0</v>
      </c>
      <c r="TZC9" s="356">
        <f t="shared" ref="TZC9" si="7109">-TZC8*$C9</f>
        <v>0</v>
      </c>
      <c r="TZE9" s="356">
        <f t="shared" ref="TZE9" si="7110">-TZE8*$C9</f>
        <v>0</v>
      </c>
      <c r="TZG9" s="356">
        <f t="shared" ref="TZG9" si="7111">-TZG8*$C9</f>
        <v>0</v>
      </c>
      <c r="TZI9" s="356">
        <f t="shared" ref="TZI9" si="7112">-TZI8*$C9</f>
        <v>0</v>
      </c>
      <c r="TZK9" s="356">
        <f t="shared" ref="TZK9" si="7113">-TZK8*$C9</f>
        <v>0</v>
      </c>
      <c r="TZM9" s="356">
        <f t="shared" ref="TZM9" si="7114">-TZM8*$C9</f>
        <v>0</v>
      </c>
      <c r="TZO9" s="356">
        <f t="shared" ref="TZO9" si="7115">-TZO8*$C9</f>
        <v>0</v>
      </c>
      <c r="TZQ9" s="356">
        <f t="shared" ref="TZQ9" si="7116">-TZQ8*$C9</f>
        <v>0</v>
      </c>
      <c r="TZS9" s="356">
        <f t="shared" ref="TZS9" si="7117">-TZS8*$C9</f>
        <v>0</v>
      </c>
      <c r="TZU9" s="356">
        <f t="shared" ref="TZU9" si="7118">-TZU8*$C9</f>
        <v>0</v>
      </c>
      <c r="TZW9" s="356">
        <f t="shared" ref="TZW9" si="7119">-TZW8*$C9</f>
        <v>0</v>
      </c>
      <c r="TZY9" s="356">
        <f t="shared" ref="TZY9" si="7120">-TZY8*$C9</f>
        <v>0</v>
      </c>
      <c r="UAA9" s="356">
        <f t="shared" ref="UAA9" si="7121">-UAA8*$C9</f>
        <v>0</v>
      </c>
      <c r="UAC9" s="356">
        <f t="shared" ref="UAC9" si="7122">-UAC8*$C9</f>
        <v>0</v>
      </c>
      <c r="UAE9" s="356">
        <f t="shared" ref="UAE9" si="7123">-UAE8*$C9</f>
        <v>0</v>
      </c>
      <c r="UAG9" s="356">
        <f t="shared" ref="UAG9" si="7124">-UAG8*$C9</f>
        <v>0</v>
      </c>
      <c r="UAI9" s="356">
        <f t="shared" ref="UAI9" si="7125">-UAI8*$C9</f>
        <v>0</v>
      </c>
      <c r="UAK9" s="356">
        <f t="shared" ref="UAK9" si="7126">-UAK8*$C9</f>
        <v>0</v>
      </c>
      <c r="UAM9" s="356">
        <f t="shared" ref="UAM9" si="7127">-UAM8*$C9</f>
        <v>0</v>
      </c>
      <c r="UAO9" s="356">
        <f t="shared" ref="UAO9" si="7128">-UAO8*$C9</f>
        <v>0</v>
      </c>
      <c r="UAQ9" s="356">
        <f t="shared" ref="UAQ9" si="7129">-UAQ8*$C9</f>
        <v>0</v>
      </c>
      <c r="UAS9" s="356">
        <f t="shared" ref="UAS9" si="7130">-UAS8*$C9</f>
        <v>0</v>
      </c>
      <c r="UAU9" s="356">
        <f t="shared" ref="UAU9" si="7131">-UAU8*$C9</f>
        <v>0</v>
      </c>
      <c r="UAW9" s="356">
        <f t="shared" ref="UAW9" si="7132">-UAW8*$C9</f>
        <v>0</v>
      </c>
      <c r="UAY9" s="356">
        <f t="shared" ref="UAY9" si="7133">-UAY8*$C9</f>
        <v>0</v>
      </c>
      <c r="UBA9" s="356">
        <f t="shared" ref="UBA9" si="7134">-UBA8*$C9</f>
        <v>0</v>
      </c>
      <c r="UBC9" s="356">
        <f t="shared" ref="UBC9" si="7135">-UBC8*$C9</f>
        <v>0</v>
      </c>
      <c r="UBE9" s="356">
        <f t="shared" ref="UBE9" si="7136">-UBE8*$C9</f>
        <v>0</v>
      </c>
      <c r="UBG9" s="356">
        <f t="shared" ref="UBG9" si="7137">-UBG8*$C9</f>
        <v>0</v>
      </c>
      <c r="UBI9" s="356">
        <f t="shared" ref="UBI9" si="7138">-UBI8*$C9</f>
        <v>0</v>
      </c>
      <c r="UBK9" s="356">
        <f t="shared" ref="UBK9" si="7139">-UBK8*$C9</f>
        <v>0</v>
      </c>
      <c r="UBM9" s="356">
        <f t="shared" ref="UBM9" si="7140">-UBM8*$C9</f>
        <v>0</v>
      </c>
      <c r="UBO9" s="356">
        <f t="shared" ref="UBO9" si="7141">-UBO8*$C9</f>
        <v>0</v>
      </c>
      <c r="UBQ9" s="356">
        <f t="shared" ref="UBQ9" si="7142">-UBQ8*$C9</f>
        <v>0</v>
      </c>
      <c r="UBS9" s="356">
        <f t="shared" ref="UBS9" si="7143">-UBS8*$C9</f>
        <v>0</v>
      </c>
      <c r="UBU9" s="356">
        <f t="shared" ref="UBU9" si="7144">-UBU8*$C9</f>
        <v>0</v>
      </c>
      <c r="UBW9" s="356">
        <f t="shared" ref="UBW9" si="7145">-UBW8*$C9</f>
        <v>0</v>
      </c>
      <c r="UBY9" s="356">
        <f t="shared" ref="UBY9" si="7146">-UBY8*$C9</f>
        <v>0</v>
      </c>
      <c r="UCA9" s="356">
        <f t="shared" ref="UCA9" si="7147">-UCA8*$C9</f>
        <v>0</v>
      </c>
      <c r="UCC9" s="356">
        <f t="shared" ref="UCC9" si="7148">-UCC8*$C9</f>
        <v>0</v>
      </c>
      <c r="UCE9" s="356">
        <f t="shared" ref="UCE9" si="7149">-UCE8*$C9</f>
        <v>0</v>
      </c>
      <c r="UCG9" s="356">
        <f t="shared" ref="UCG9" si="7150">-UCG8*$C9</f>
        <v>0</v>
      </c>
      <c r="UCI9" s="356">
        <f t="shared" ref="UCI9" si="7151">-UCI8*$C9</f>
        <v>0</v>
      </c>
      <c r="UCK9" s="356">
        <f t="shared" ref="UCK9" si="7152">-UCK8*$C9</f>
        <v>0</v>
      </c>
      <c r="UCM9" s="356">
        <f t="shared" ref="UCM9" si="7153">-UCM8*$C9</f>
        <v>0</v>
      </c>
      <c r="UCO9" s="356">
        <f t="shared" ref="UCO9" si="7154">-UCO8*$C9</f>
        <v>0</v>
      </c>
      <c r="UCQ9" s="356">
        <f t="shared" ref="UCQ9" si="7155">-UCQ8*$C9</f>
        <v>0</v>
      </c>
      <c r="UCS9" s="356">
        <f t="shared" ref="UCS9" si="7156">-UCS8*$C9</f>
        <v>0</v>
      </c>
      <c r="UCU9" s="356">
        <f t="shared" ref="UCU9" si="7157">-UCU8*$C9</f>
        <v>0</v>
      </c>
      <c r="UCW9" s="356">
        <f t="shared" ref="UCW9" si="7158">-UCW8*$C9</f>
        <v>0</v>
      </c>
      <c r="UCY9" s="356">
        <f t="shared" ref="UCY9" si="7159">-UCY8*$C9</f>
        <v>0</v>
      </c>
      <c r="UDA9" s="356">
        <f t="shared" ref="UDA9" si="7160">-UDA8*$C9</f>
        <v>0</v>
      </c>
      <c r="UDC9" s="356">
        <f t="shared" ref="UDC9" si="7161">-UDC8*$C9</f>
        <v>0</v>
      </c>
      <c r="UDE9" s="356">
        <f t="shared" ref="UDE9" si="7162">-UDE8*$C9</f>
        <v>0</v>
      </c>
      <c r="UDG9" s="356">
        <f t="shared" ref="UDG9" si="7163">-UDG8*$C9</f>
        <v>0</v>
      </c>
      <c r="UDI9" s="356">
        <f t="shared" ref="UDI9" si="7164">-UDI8*$C9</f>
        <v>0</v>
      </c>
      <c r="UDK9" s="356">
        <f t="shared" ref="UDK9" si="7165">-UDK8*$C9</f>
        <v>0</v>
      </c>
      <c r="UDM9" s="356">
        <f t="shared" ref="UDM9" si="7166">-UDM8*$C9</f>
        <v>0</v>
      </c>
      <c r="UDO9" s="356">
        <f t="shared" ref="UDO9" si="7167">-UDO8*$C9</f>
        <v>0</v>
      </c>
      <c r="UDQ9" s="356">
        <f t="shared" ref="UDQ9" si="7168">-UDQ8*$C9</f>
        <v>0</v>
      </c>
      <c r="UDS9" s="356">
        <f t="shared" ref="UDS9" si="7169">-UDS8*$C9</f>
        <v>0</v>
      </c>
      <c r="UDU9" s="356">
        <f t="shared" ref="UDU9" si="7170">-UDU8*$C9</f>
        <v>0</v>
      </c>
      <c r="UDW9" s="356">
        <f t="shared" ref="UDW9" si="7171">-UDW8*$C9</f>
        <v>0</v>
      </c>
      <c r="UDY9" s="356">
        <f t="shared" ref="UDY9" si="7172">-UDY8*$C9</f>
        <v>0</v>
      </c>
      <c r="UEA9" s="356">
        <f t="shared" ref="UEA9" si="7173">-UEA8*$C9</f>
        <v>0</v>
      </c>
      <c r="UEC9" s="356">
        <f t="shared" ref="UEC9" si="7174">-UEC8*$C9</f>
        <v>0</v>
      </c>
      <c r="UEE9" s="356">
        <f t="shared" ref="UEE9" si="7175">-UEE8*$C9</f>
        <v>0</v>
      </c>
      <c r="UEG9" s="356">
        <f t="shared" ref="UEG9" si="7176">-UEG8*$C9</f>
        <v>0</v>
      </c>
      <c r="UEI9" s="356">
        <f t="shared" ref="UEI9" si="7177">-UEI8*$C9</f>
        <v>0</v>
      </c>
      <c r="UEK9" s="356">
        <f t="shared" ref="UEK9" si="7178">-UEK8*$C9</f>
        <v>0</v>
      </c>
      <c r="UEM9" s="356">
        <f t="shared" ref="UEM9" si="7179">-UEM8*$C9</f>
        <v>0</v>
      </c>
      <c r="UEO9" s="356">
        <f t="shared" ref="UEO9" si="7180">-UEO8*$C9</f>
        <v>0</v>
      </c>
      <c r="UEQ9" s="356">
        <f t="shared" ref="UEQ9" si="7181">-UEQ8*$C9</f>
        <v>0</v>
      </c>
      <c r="UES9" s="356">
        <f t="shared" ref="UES9" si="7182">-UES8*$C9</f>
        <v>0</v>
      </c>
      <c r="UEU9" s="356">
        <f t="shared" ref="UEU9" si="7183">-UEU8*$C9</f>
        <v>0</v>
      </c>
      <c r="UEW9" s="356">
        <f t="shared" ref="UEW9" si="7184">-UEW8*$C9</f>
        <v>0</v>
      </c>
      <c r="UEY9" s="356">
        <f t="shared" ref="UEY9" si="7185">-UEY8*$C9</f>
        <v>0</v>
      </c>
      <c r="UFA9" s="356">
        <f t="shared" ref="UFA9" si="7186">-UFA8*$C9</f>
        <v>0</v>
      </c>
      <c r="UFC9" s="356">
        <f t="shared" ref="UFC9" si="7187">-UFC8*$C9</f>
        <v>0</v>
      </c>
      <c r="UFE9" s="356">
        <f t="shared" ref="UFE9" si="7188">-UFE8*$C9</f>
        <v>0</v>
      </c>
      <c r="UFG9" s="356">
        <f t="shared" ref="UFG9" si="7189">-UFG8*$C9</f>
        <v>0</v>
      </c>
      <c r="UFI9" s="356">
        <f t="shared" ref="UFI9" si="7190">-UFI8*$C9</f>
        <v>0</v>
      </c>
      <c r="UFK9" s="356">
        <f t="shared" ref="UFK9" si="7191">-UFK8*$C9</f>
        <v>0</v>
      </c>
      <c r="UFM9" s="356">
        <f t="shared" ref="UFM9" si="7192">-UFM8*$C9</f>
        <v>0</v>
      </c>
      <c r="UFO9" s="356">
        <f t="shared" ref="UFO9" si="7193">-UFO8*$C9</f>
        <v>0</v>
      </c>
      <c r="UFQ9" s="356">
        <f t="shared" ref="UFQ9" si="7194">-UFQ8*$C9</f>
        <v>0</v>
      </c>
      <c r="UFS9" s="356">
        <f t="shared" ref="UFS9" si="7195">-UFS8*$C9</f>
        <v>0</v>
      </c>
      <c r="UFU9" s="356">
        <f t="shared" ref="UFU9" si="7196">-UFU8*$C9</f>
        <v>0</v>
      </c>
      <c r="UFW9" s="356">
        <f t="shared" ref="UFW9" si="7197">-UFW8*$C9</f>
        <v>0</v>
      </c>
      <c r="UFY9" s="356">
        <f t="shared" ref="UFY9" si="7198">-UFY8*$C9</f>
        <v>0</v>
      </c>
      <c r="UGA9" s="356">
        <f t="shared" ref="UGA9" si="7199">-UGA8*$C9</f>
        <v>0</v>
      </c>
      <c r="UGC9" s="356">
        <f t="shared" ref="UGC9" si="7200">-UGC8*$C9</f>
        <v>0</v>
      </c>
      <c r="UGE9" s="356">
        <f t="shared" ref="UGE9" si="7201">-UGE8*$C9</f>
        <v>0</v>
      </c>
      <c r="UGG9" s="356">
        <f t="shared" ref="UGG9" si="7202">-UGG8*$C9</f>
        <v>0</v>
      </c>
      <c r="UGI9" s="356">
        <f t="shared" ref="UGI9" si="7203">-UGI8*$C9</f>
        <v>0</v>
      </c>
      <c r="UGK9" s="356">
        <f t="shared" ref="UGK9" si="7204">-UGK8*$C9</f>
        <v>0</v>
      </c>
      <c r="UGM9" s="356">
        <f t="shared" ref="UGM9" si="7205">-UGM8*$C9</f>
        <v>0</v>
      </c>
      <c r="UGO9" s="356">
        <f t="shared" ref="UGO9" si="7206">-UGO8*$C9</f>
        <v>0</v>
      </c>
      <c r="UGQ9" s="356">
        <f t="shared" ref="UGQ9" si="7207">-UGQ8*$C9</f>
        <v>0</v>
      </c>
      <c r="UGS9" s="356">
        <f t="shared" ref="UGS9" si="7208">-UGS8*$C9</f>
        <v>0</v>
      </c>
      <c r="UGU9" s="356">
        <f t="shared" ref="UGU9" si="7209">-UGU8*$C9</f>
        <v>0</v>
      </c>
      <c r="UGW9" s="356">
        <f t="shared" ref="UGW9" si="7210">-UGW8*$C9</f>
        <v>0</v>
      </c>
      <c r="UGY9" s="356">
        <f t="shared" ref="UGY9" si="7211">-UGY8*$C9</f>
        <v>0</v>
      </c>
      <c r="UHA9" s="356">
        <f t="shared" ref="UHA9" si="7212">-UHA8*$C9</f>
        <v>0</v>
      </c>
      <c r="UHC9" s="356">
        <f t="shared" ref="UHC9" si="7213">-UHC8*$C9</f>
        <v>0</v>
      </c>
      <c r="UHE9" s="356">
        <f t="shared" ref="UHE9" si="7214">-UHE8*$C9</f>
        <v>0</v>
      </c>
      <c r="UHG9" s="356">
        <f t="shared" ref="UHG9" si="7215">-UHG8*$C9</f>
        <v>0</v>
      </c>
      <c r="UHI9" s="356">
        <f t="shared" ref="UHI9" si="7216">-UHI8*$C9</f>
        <v>0</v>
      </c>
      <c r="UHK9" s="356">
        <f t="shared" ref="UHK9" si="7217">-UHK8*$C9</f>
        <v>0</v>
      </c>
      <c r="UHM9" s="356">
        <f t="shared" ref="UHM9" si="7218">-UHM8*$C9</f>
        <v>0</v>
      </c>
      <c r="UHO9" s="356">
        <f t="shared" ref="UHO9" si="7219">-UHO8*$C9</f>
        <v>0</v>
      </c>
      <c r="UHQ9" s="356">
        <f t="shared" ref="UHQ9" si="7220">-UHQ8*$C9</f>
        <v>0</v>
      </c>
      <c r="UHS9" s="356">
        <f t="shared" ref="UHS9" si="7221">-UHS8*$C9</f>
        <v>0</v>
      </c>
      <c r="UHU9" s="356">
        <f t="shared" ref="UHU9" si="7222">-UHU8*$C9</f>
        <v>0</v>
      </c>
      <c r="UHW9" s="356">
        <f t="shared" ref="UHW9" si="7223">-UHW8*$C9</f>
        <v>0</v>
      </c>
      <c r="UHY9" s="356">
        <f t="shared" ref="UHY9" si="7224">-UHY8*$C9</f>
        <v>0</v>
      </c>
      <c r="UIA9" s="356">
        <f t="shared" ref="UIA9" si="7225">-UIA8*$C9</f>
        <v>0</v>
      </c>
      <c r="UIC9" s="356">
        <f t="shared" ref="UIC9" si="7226">-UIC8*$C9</f>
        <v>0</v>
      </c>
      <c r="UIE9" s="356">
        <f t="shared" ref="UIE9" si="7227">-UIE8*$C9</f>
        <v>0</v>
      </c>
      <c r="UIG9" s="356">
        <f t="shared" ref="UIG9" si="7228">-UIG8*$C9</f>
        <v>0</v>
      </c>
      <c r="UII9" s="356">
        <f t="shared" ref="UII9" si="7229">-UII8*$C9</f>
        <v>0</v>
      </c>
      <c r="UIK9" s="356">
        <f t="shared" ref="UIK9" si="7230">-UIK8*$C9</f>
        <v>0</v>
      </c>
      <c r="UIM9" s="356">
        <f t="shared" ref="UIM9" si="7231">-UIM8*$C9</f>
        <v>0</v>
      </c>
      <c r="UIO9" s="356">
        <f t="shared" ref="UIO9" si="7232">-UIO8*$C9</f>
        <v>0</v>
      </c>
      <c r="UIQ9" s="356">
        <f t="shared" ref="UIQ9" si="7233">-UIQ8*$C9</f>
        <v>0</v>
      </c>
      <c r="UIS9" s="356">
        <f t="shared" ref="UIS9" si="7234">-UIS8*$C9</f>
        <v>0</v>
      </c>
      <c r="UIU9" s="356">
        <f t="shared" ref="UIU9" si="7235">-UIU8*$C9</f>
        <v>0</v>
      </c>
      <c r="UIW9" s="356">
        <f t="shared" ref="UIW9" si="7236">-UIW8*$C9</f>
        <v>0</v>
      </c>
      <c r="UIY9" s="356">
        <f t="shared" ref="UIY9" si="7237">-UIY8*$C9</f>
        <v>0</v>
      </c>
      <c r="UJA9" s="356">
        <f t="shared" ref="UJA9" si="7238">-UJA8*$C9</f>
        <v>0</v>
      </c>
      <c r="UJC9" s="356">
        <f t="shared" ref="UJC9" si="7239">-UJC8*$C9</f>
        <v>0</v>
      </c>
      <c r="UJE9" s="356">
        <f t="shared" ref="UJE9" si="7240">-UJE8*$C9</f>
        <v>0</v>
      </c>
      <c r="UJG9" s="356">
        <f t="shared" ref="UJG9" si="7241">-UJG8*$C9</f>
        <v>0</v>
      </c>
      <c r="UJI9" s="356">
        <f t="shared" ref="UJI9" si="7242">-UJI8*$C9</f>
        <v>0</v>
      </c>
      <c r="UJK9" s="356">
        <f t="shared" ref="UJK9" si="7243">-UJK8*$C9</f>
        <v>0</v>
      </c>
      <c r="UJM9" s="356">
        <f t="shared" ref="UJM9" si="7244">-UJM8*$C9</f>
        <v>0</v>
      </c>
      <c r="UJO9" s="356">
        <f t="shared" ref="UJO9" si="7245">-UJO8*$C9</f>
        <v>0</v>
      </c>
      <c r="UJQ9" s="356">
        <f t="shared" ref="UJQ9" si="7246">-UJQ8*$C9</f>
        <v>0</v>
      </c>
      <c r="UJS9" s="356">
        <f t="shared" ref="UJS9" si="7247">-UJS8*$C9</f>
        <v>0</v>
      </c>
      <c r="UJU9" s="356">
        <f t="shared" ref="UJU9" si="7248">-UJU8*$C9</f>
        <v>0</v>
      </c>
      <c r="UJW9" s="356">
        <f t="shared" ref="UJW9" si="7249">-UJW8*$C9</f>
        <v>0</v>
      </c>
      <c r="UJY9" s="356">
        <f t="shared" ref="UJY9" si="7250">-UJY8*$C9</f>
        <v>0</v>
      </c>
      <c r="UKA9" s="356">
        <f t="shared" ref="UKA9" si="7251">-UKA8*$C9</f>
        <v>0</v>
      </c>
      <c r="UKC9" s="356">
        <f t="shared" ref="UKC9" si="7252">-UKC8*$C9</f>
        <v>0</v>
      </c>
      <c r="UKE9" s="356">
        <f t="shared" ref="UKE9" si="7253">-UKE8*$C9</f>
        <v>0</v>
      </c>
      <c r="UKG9" s="356">
        <f t="shared" ref="UKG9" si="7254">-UKG8*$C9</f>
        <v>0</v>
      </c>
      <c r="UKI9" s="356">
        <f t="shared" ref="UKI9" si="7255">-UKI8*$C9</f>
        <v>0</v>
      </c>
      <c r="UKK9" s="356">
        <f t="shared" ref="UKK9" si="7256">-UKK8*$C9</f>
        <v>0</v>
      </c>
      <c r="UKM9" s="356">
        <f t="shared" ref="UKM9" si="7257">-UKM8*$C9</f>
        <v>0</v>
      </c>
      <c r="UKO9" s="356">
        <f t="shared" ref="UKO9" si="7258">-UKO8*$C9</f>
        <v>0</v>
      </c>
      <c r="UKQ9" s="356">
        <f t="shared" ref="UKQ9" si="7259">-UKQ8*$C9</f>
        <v>0</v>
      </c>
      <c r="UKS9" s="356">
        <f t="shared" ref="UKS9" si="7260">-UKS8*$C9</f>
        <v>0</v>
      </c>
      <c r="UKU9" s="356">
        <f t="shared" ref="UKU9" si="7261">-UKU8*$C9</f>
        <v>0</v>
      </c>
      <c r="UKW9" s="356">
        <f t="shared" ref="UKW9" si="7262">-UKW8*$C9</f>
        <v>0</v>
      </c>
      <c r="UKY9" s="356">
        <f t="shared" ref="UKY9" si="7263">-UKY8*$C9</f>
        <v>0</v>
      </c>
      <c r="ULA9" s="356">
        <f t="shared" ref="ULA9" si="7264">-ULA8*$C9</f>
        <v>0</v>
      </c>
      <c r="ULC9" s="356">
        <f t="shared" ref="ULC9" si="7265">-ULC8*$C9</f>
        <v>0</v>
      </c>
      <c r="ULE9" s="356">
        <f t="shared" ref="ULE9" si="7266">-ULE8*$C9</f>
        <v>0</v>
      </c>
      <c r="ULG9" s="356">
        <f t="shared" ref="ULG9" si="7267">-ULG8*$C9</f>
        <v>0</v>
      </c>
      <c r="ULI9" s="356">
        <f t="shared" ref="ULI9" si="7268">-ULI8*$C9</f>
        <v>0</v>
      </c>
      <c r="ULK9" s="356">
        <f t="shared" ref="ULK9" si="7269">-ULK8*$C9</f>
        <v>0</v>
      </c>
      <c r="ULM9" s="356">
        <f t="shared" ref="ULM9" si="7270">-ULM8*$C9</f>
        <v>0</v>
      </c>
      <c r="ULO9" s="356">
        <f t="shared" ref="ULO9" si="7271">-ULO8*$C9</f>
        <v>0</v>
      </c>
      <c r="ULQ9" s="356">
        <f t="shared" ref="ULQ9" si="7272">-ULQ8*$C9</f>
        <v>0</v>
      </c>
      <c r="ULS9" s="356">
        <f t="shared" ref="ULS9" si="7273">-ULS8*$C9</f>
        <v>0</v>
      </c>
      <c r="ULU9" s="356">
        <f t="shared" ref="ULU9" si="7274">-ULU8*$C9</f>
        <v>0</v>
      </c>
      <c r="ULW9" s="356">
        <f t="shared" ref="ULW9" si="7275">-ULW8*$C9</f>
        <v>0</v>
      </c>
      <c r="ULY9" s="356">
        <f t="shared" ref="ULY9" si="7276">-ULY8*$C9</f>
        <v>0</v>
      </c>
      <c r="UMA9" s="356">
        <f t="shared" ref="UMA9" si="7277">-UMA8*$C9</f>
        <v>0</v>
      </c>
      <c r="UMC9" s="356">
        <f t="shared" ref="UMC9" si="7278">-UMC8*$C9</f>
        <v>0</v>
      </c>
      <c r="UME9" s="356">
        <f t="shared" ref="UME9" si="7279">-UME8*$C9</f>
        <v>0</v>
      </c>
      <c r="UMG9" s="356">
        <f t="shared" ref="UMG9" si="7280">-UMG8*$C9</f>
        <v>0</v>
      </c>
      <c r="UMI9" s="356">
        <f t="shared" ref="UMI9" si="7281">-UMI8*$C9</f>
        <v>0</v>
      </c>
      <c r="UMK9" s="356">
        <f t="shared" ref="UMK9" si="7282">-UMK8*$C9</f>
        <v>0</v>
      </c>
      <c r="UMM9" s="356">
        <f t="shared" ref="UMM9" si="7283">-UMM8*$C9</f>
        <v>0</v>
      </c>
      <c r="UMO9" s="356">
        <f t="shared" ref="UMO9" si="7284">-UMO8*$C9</f>
        <v>0</v>
      </c>
      <c r="UMQ9" s="356">
        <f t="shared" ref="UMQ9" si="7285">-UMQ8*$C9</f>
        <v>0</v>
      </c>
      <c r="UMS9" s="356">
        <f t="shared" ref="UMS9" si="7286">-UMS8*$C9</f>
        <v>0</v>
      </c>
      <c r="UMU9" s="356">
        <f t="shared" ref="UMU9" si="7287">-UMU8*$C9</f>
        <v>0</v>
      </c>
      <c r="UMW9" s="356">
        <f t="shared" ref="UMW9" si="7288">-UMW8*$C9</f>
        <v>0</v>
      </c>
      <c r="UMY9" s="356">
        <f t="shared" ref="UMY9" si="7289">-UMY8*$C9</f>
        <v>0</v>
      </c>
      <c r="UNA9" s="356">
        <f t="shared" ref="UNA9" si="7290">-UNA8*$C9</f>
        <v>0</v>
      </c>
      <c r="UNC9" s="356">
        <f t="shared" ref="UNC9" si="7291">-UNC8*$C9</f>
        <v>0</v>
      </c>
      <c r="UNE9" s="356">
        <f t="shared" ref="UNE9" si="7292">-UNE8*$C9</f>
        <v>0</v>
      </c>
      <c r="UNG9" s="356">
        <f t="shared" ref="UNG9" si="7293">-UNG8*$C9</f>
        <v>0</v>
      </c>
      <c r="UNI9" s="356">
        <f t="shared" ref="UNI9" si="7294">-UNI8*$C9</f>
        <v>0</v>
      </c>
      <c r="UNK9" s="356">
        <f t="shared" ref="UNK9" si="7295">-UNK8*$C9</f>
        <v>0</v>
      </c>
      <c r="UNM9" s="356">
        <f t="shared" ref="UNM9" si="7296">-UNM8*$C9</f>
        <v>0</v>
      </c>
      <c r="UNO9" s="356">
        <f t="shared" ref="UNO9" si="7297">-UNO8*$C9</f>
        <v>0</v>
      </c>
      <c r="UNQ9" s="356">
        <f t="shared" ref="UNQ9" si="7298">-UNQ8*$C9</f>
        <v>0</v>
      </c>
      <c r="UNS9" s="356">
        <f t="shared" ref="UNS9" si="7299">-UNS8*$C9</f>
        <v>0</v>
      </c>
      <c r="UNU9" s="356">
        <f t="shared" ref="UNU9" si="7300">-UNU8*$C9</f>
        <v>0</v>
      </c>
      <c r="UNW9" s="356">
        <f t="shared" ref="UNW9" si="7301">-UNW8*$C9</f>
        <v>0</v>
      </c>
      <c r="UNY9" s="356">
        <f t="shared" ref="UNY9" si="7302">-UNY8*$C9</f>
        <v>0</v>
      </c>
      <c r="UOA9" s="356">
        <f t="shared" ref="UOA9" si="7303">-UOA8*$C9</f>
        <v>0</v>
      </c>
      <c r="UOC9" s="356">
        <f t="shared" ref="UOC9" si="7304">-UOC8*$C9</f>
        <v>0</v>
      </c>
      <c r="UOE9" s="356">
        <f t="shared" ref="UOE9" si="7305">-UOE8*$C9</f>
        <v>0</v>
      </c>
      <c r="UOG9" s="356">
        <f t="shared" ref="UOG9" si="7306">-UOG8*$C9</f>
        <v>0</v>
      </c>
      <c r="UOI9" s="356">
        <f t="shared" ref="UOI9" si="7307">-UOI8*$C9</f>
        <v>0</v>
      </c>
      <c r="UOK9" s="356">
        <f t="shared" ref="UOK9" si="7308">-UOK8*$C9</f>
        <v>0</v>
      </c>
      <c r="UOM9" s="356">
        <f t="shared" ref="UOM9" si="7309">-UOM8*$C9</f>
        <v>0</v>
      </c>
      <c r="UOO9" s="356">
        <f t="shared" ref="UOO9" si="7310">-UOO8*$C9</f>
        <v>0</v>
      </c>
      <c r="UOQ9" s="356">
        <f t="shared" ref="UOQ9" si="7311">-UOQ8*$C9</f>
        <v>0</v>
      </c>
      <c r="UOS9" s="356">
        <f t="shared" ref="UOS9" si="7312">-UOS8*$C9</f>
        <v>0</v>
      </c>
      <c r="UOU9" s="356">
        <f t="shared" ref="UOU9" si="7313">-UOU8*$C9</f>
        <v>0</v>
      </c>
      <c r="UOW9" s="356">
        <f t="shared" ref="UOW9" si="7314">-UOW8*$C9</f>
        <v>0</v>
      </c>
      <c r="UOY9" s="356">
        <f t="shared" ref="UOY9" si="7315">-UOY8*$C9</f>
        <v>0</v>
      </c>
      <c r="UPA9" s="356">
        <f t="shared" ref="UPA9" si="7316">-UPA8*$C9</f>
        <v>0</v>
      </c>
      <c r="UPC9" s="356">
        <f t="shared" ref="UPC9" si="7317">-UPC8*$C9</f>
        <v>0</v>
      </c>
      <c r="UPE9" s="356">
        <f t="shared" ref="UPE9" si="7318">-UPE8*$C9</f>
        <v>0</v>
      </c>
      <c r="UPG9" s="356">
        <f t="shared" ref="UPG9" si="7319">-UPG8*$C9</f>
        <v>0</v>
      </c>
      <c r="UPI9" s="356">
        <f t="shared" ref="UPI9" si="7320">-UPI8*$C9</f>
        <v>0</v>
      </c>
      <c r="UPK9" s="356">
        <f t="shared" ref="UPK9" si="7321">-UPK8*$C9</f>
        <v>0</v>
      </c>
      <c r="UPM9" s="356">
        <f t="shared" ref="UPM9" si="7322">-UPM8*$C9</f>
        <v>0</v>
      </c>
      <c r="UPO9" s="356">
        <f t="shared" ref="UPO9" si="7323">-UPO8*$C9</f>
        <v>0</v>
      </c>
      <c r="UPQ9" s="356">
        <f t="shared" ref="UPQ9" si="7324">-UPQ8*$C9</f>
        <v>0</v>
      </c>
      <c r="UPS9" s="356">
        <f t="shared" ref="UPS9" si="7325">-UPS8*$C9</f>
        <v>0</v>
      </c>
      <c r="UPU9" s="356">
        <f t="shared" ref="UPU9" si="7326">-UPU8*$C9</f>
        <v>0</v>
      </c>
      <c r="UPW9" s="356">
        <f t="shared" ref="UPW9" si="7327">-UPW8*$C9</f>
        <v>0</v>
      </c>
      <c r="UPY9" s="356">
        <f t="shared" ref="UPY9" si="7328">-UPY8*$C9</f>
        <v>0</v>
      </c>
      <c r="UQA9" s="356">
        <f t="shared" ref="UQA9" si="7329">-UQA8*$C9</f>
        <v>0</v>
      </c>
      <c r="UQC9" s="356">
        <f t="shared" ref="UQC9" si="7330">-UQC8*$C9</f>
        <v>0</v>
      </c>
      <c r="UQE9" s="356">
        <f t="shared" ref="UQE9" si="7331">-UQE8*$C9</f>
        <v>0</v>
      </c>
      <c r="UQG9" s="356">
        <f t="shared" ref="UQG9" si="7332">-UQG8*$C9</f>
        <v>0</v>
      </c>
      <c r="UQI9" s="356">
        <f t="shared" ref="UQI9" si="7333">-UQI8*$C9</f>
        <v>0</v>
      </c>
      <c r="UQK9" s="356">
        <f t="shared" ref="UQK9" si="7334">-UQK8*$C9</f>
        <v>0</v>
      </c>
      <c r="UQM9" s="356">
        <f t="shared" ref="UQM9" si="7335">-UQM8*$C9</f>
        <v>0</v>
      </c>
      <c r="UQO9" s="356">
        <f t="shared" ref="UQO9" si="7336">-UQO8*$C9</f>
        <v>0</v>
      </c>
      <c r="UQQ9" s="356">
        <f t="shared" ref="UQQ9" si="7337">-UQQ8*$C9</f>
        <v>0</v>
      </c>
      <c r="UQS9" s="356">
        <f t="shared" ref="UQS9" si="7338">-UQS8*$C9</f>
        <v>0</v>
      </c>
      <c r="UQU9" s="356">
        <f t="shared" ref="UQU9" si="7339">-UQU8*$C9</f>
        <v>0</v>
      </c>
      <c r="UQW9" s="356">
        <f t="shared" ref="UQW9" si="7340">-UQW8*$C9</f>
        <v>0</v>
      </c>
      <c r="UQY9" s="356">
        <f t="shared" ref="UQY9" si="7341">-UQY8*$C9</f>
        <v>0</v>
      </c>
      <c r="URA9" s="356">
        <f t="shared" ref="URA9" si="7342">-URA8*$C9</f>
        <v>0</v>
      </c>
      <c r="URC9" s="356">
        <f t="shared" ref="URC9" si="7343">-URC8*$C9</f>
        <v>0</v>
      </c>
      <c r="URE9" s="356">
        <f t="shared" ref="URE9" si="7344">-URE8*$C9</f>
        <v>0</v>
      </c>
      <c r="URG9" s="356">
        <f t="shared" ref="URG9" si="7345">-URG8*$C9</f>
        <v>0</v>
      </c>
      <c r="URI9" s="356">
        <f t="shared" ref="URI9" si="7346">-URI8*$C9</f>
        <v>0</v>
      </c>
      <c r="URK9" s="356">
        <f t="shared" ref="URK9" si="7347">-URK8*$C9</f>
        <v>0</v>
      </c>
      <c r="URM9" s="356">
        <f t="shared" ref="URM9" si="7348">-URM8*$C9</f>
        <v>0</v>
      </c>
      <c r="URO9" s="356">
        <f t="shared" ref="URO9" si="7349">-URO8*$C9</f>
        <v>0</v>
      </c>
      <c r="URQ9" s="356">
        <f t="shared" ref="URQ9" si="7350">-URQ8*$C9</f>
        <v>0</v>
      </c>
      <c r="URS9" s="356">
        <f t="shared" ref="URS9" si="7351">-URS8*$C9</f>
        <v>0</v>
      </c>
      <c r="URU9" s="356">
        <f t="shared" ref="URU9" si="7352">-URU8*$C9</f>
        <v>0</v>
      </c>
      <c r="URW9" s="356">
        <f t="shared" ref="URW9" si="7353">-URW8*$C9</f>
        <v>0</v>
      </c>
      <c r="URY9" s="356">
        <f t="shared" ref="URY9" si="7354">-URY8*$C9</f>
        <v>0</v>
      </c>
      <c r="USA9" s="356">
        <f t="shared" ref="USA9" si="7355">-USA8*$C9</f>
        <v>0</v>
      </c>
      <c r="USC9" s="356">
        <f t="shared" ref="USC9" si="7356">-USC8*$C9</f>
        <v>0</v>
      </c>
      <c r="USE9" s="356">
        <f t="shared" ref="USE9" si="7357">-USE8*$C9</f>
        <v>0</v>
      </c>
      <c r="USG9" s="356">
        <f t="shared" ref="USG9" si="7358">-USG8*$C9</f>
        <v>0</v>
      </c>
      <c r="USI9" s="356">
        <f t="shared" ref="USI9" si="7359">-USI8*$C9</f>
        <v>0</v>
      </c>
      <c r="USK9" s="356">
        <f t="shared" ref="USK9" si="7360">-USK8*$C9</f>
        <v>0</v>
      </c>
      <c r="USM9" s="356">
        <f t="shared" ref="USM9" si="7361">-USM8*$C9</f>
        <v>0</v>
      </c>
      <c r="USO9" s="356">
        <f t="shared" ref="USO9" si="7362">-USO8*$C9</f>
        <v>0</v>
      </c>
      <c r="USQ9" s="356">
        <f t="shared" ref="USQ9" si="7363">-USQ8*$C9</f>
        <v>0</v>
      </c>
      <c r="USS9" s="356">
        <f t="shared" ref="USS9" si="7364">-USS8*$C9</f>
        <v>0</v>
      </c>
      <c r="USU9" s="356">
        <f t="shared" ref="USU9" si="7365">-USU8*$C9</f>
        <v>0</v>
      </c>
      <c r="USW9" s="356">
        <f t="shared" ref="USW9" si="7366">-USW8*$C9</f>
        <v>0</v>
      </c>
      <c r="USY9" s="356">
        <f t="shared" ref="USY9" si="7367">-USY8*$C9</f>
        <v>0</v>
      </c>
      <c r="UTA9" s="356">
        <f t="shared" ref="UTA9" si="7368">-UTA8*$C9</f>
        <v>0</v>
      </c>
      <c r="UTC9" s="356">
        <f t="shared" ref="UTC9" si="7369">-UTC8*$C9</f>
        <v>0</v>
      </c>
      <c r="UTE9" s="356">
        <f t="shared" ref="UTE9" si="7370">-UTE8*$C9</f>
        <v>0</v>
      </c>
      <c r="UTG9" s="356">
        <f t="shared" ref="UTG9" si="7371">-UTG8*$C9</f>
        <v>0</v>
      </c>
      <c r="UTI9" s="356">
        <f t="shared" ref="UTI9" si="7372">-UTI8*$C9</f>
        <v>0</v>
      </c>
      <c r="UTK9" s="356">
        <f t="shared" ref="UTK9" si="7373">-UTK8*$C9</f>
        <v>0</v>
      </c>
      <c r="UTM9" s="356">
        <f t="shared" ref="UTM9" si="7374">-UTM8*$C9</f>
        <v>0</v>
      </c>
      <c r="UTO9" s="356">
        <f t="shared" ref="UTO9" si="7375">-UTO8*$C9</f>
        <v>0</v>
      </c>
      <c r="UTQ9" s="356">
        <f t="shared" ref="UTQ9" si="7376">-UTQ8*$C9</f>
        <v>0</v>
      </c>
      <c r="UTS9" s="356">
        <f t="shared" ref="UTS9" si="7377">-UTS8*$C9</f>
        <v>0</v>
      </c>
      <c r="UTU9" s="356">
        <f t="shared" ref="UTU9" si="7378">-UTU8*$C9</f>
        <v>0</v>
      </c>
      <c r="UTW9" s="356">
        <f t="shared" ref="UTW9" si="7379">-UTW8*$C9</f>
        <v>0</v>
      </c>
      <c r="UTY9" s="356">
        <f t="shared" ref="UTY9" si="7380">-UTY8*$C9</f>
        <v>0</v>
      </c>
      <c r="UUA9" s="356">
        <f t="shared" ref="UUA9" si="7381">-UUA8*$C9</f>
        <v>0</v>
      </c>
      <c r="UUC9" s="356">
        <f t="shared" ref="UUC9" si="7382">-UUC8*$C9</f>
        <v>0</v>
      </c>
      <c r="UUE9" s="356">
        <f t="shared" ref="UUE9" si="7383">-UUE8*$C9</f>
        <v>0</v>
      </c>
      <c r="UUG9" s="356">
        <f t="shared" ref="UUG9" si="7384">-UUG8*$C9</f>
        <v>0</v>
      </c>
      <c r="UUI9" s="356">
        <f t="shared" ref="UUI9" si="7385">-UUI8*$C9</f>
        <v>0</v>
      </c>
      <c r="UUK9" s="356">
        <f t="shared" ref="UUK9" si="7386">-UUK8*$C9</f>
        <v>0</v>
      </c>
      <c r="UUM9" s="356">
        <f t="shared" ref="UUM9" si="7387">-UUM8*$C9</f>
        <v>0</v>
      </c>
      <c r="UUO9" s="356">
        <f t="shared" ref="UUO9" si="7388">-UUO8*$C9</f>
        <v>0</v>
      </c>
      <c r="UUQ9" s="356">
        <f t="shared" ref="UUQ9" si="7389">-UUQ8*$C9</f>
        <v>0</v>
      </c>
      <c r="UUS9" s="356">
        <f t="shared" ref="UUS9" si="7390">-UUS8*$C9</f>
        <v>0</v>
      </c>
      <c r="UUU9" s="356">
        <f t="shared" ref="UUU9" si="7391">-UUU8*$C9</f>
        <v>0</v>
      </c>
      <c r="UUW9" s="356">
        <f t="shared" ref="UUW9" si="7392">-UUW8*$C9</f>
        <v>0</v>
      </c>
      <c r="UUY9" s="356">
        <f t="shared" ref="UUY9" si="7393">-UUY8*$C9</f>
        <v>0</v>
      </c>
      <c r="UVA9" s="356">
        <f t="shared" ref="UVA9" si="7394">-UVA8*$C9</f>
        <v>0</v>
      </c>
      <c r="UVC9" s="356">
        <f t="shared" ref="UVC9" si="7395">-UVC8*$C9</f>
        <v>0</v>
      </c>
      <c r="UVE9" s="356">
        <f t="shared" ref="UVE9" si="7396">-UVE8*$C9</f>
        <v>0</v>
      </c>
      <c r="UVG9" s="356">
        <f t="shared" ref="UVG9" si="7397">-UVG8*$C9</f>
        <v>0</v>
      </c>
      <c r="UVI9" s="356">
        <f t="shared" ref="UVI9" si="7398">-UVI8*$C9</f>
        <v>0</v>
      </c>
      <c r="UVK9" s="356">
        <f t="shared" ref="UVK9" si="7399">-UVK8*$C9</f>
        <v>0</v>
      </c>
      <c r="UVM9" s="356">
        <f t="shared" ref="UVM9" si="7400">-UVM8*$C9</f>
        <v>0</v>
      </c>
      <c r="UVO9" s="356">
        <f t="shared" ref="UVO9" si="7401">-UVO8*$C9</f>
        <v>0</v>
      </c>
      <c r="UVQ9" s="356">
        <f t="shared" ref="UVQ9" si="7402">-UVQ8*$C9</f>
        <v>0</v>
      </c>
      <c r="UVS9" s="356">
        <f t="shared" ref="UVS9" si="7403">-UVS8*$C9</f>
        <v>0</v>
      </c>
      <c r="UVU9" s="356">
        <f t="shared" ref="UVU9" si="7404">-UVU8*$C9</f>
        <v>0</v>
      </c>
      <c r="UVW9" s="356">
        <f t="shared" ref="UVW9" si="7405">-UVW8*$C9</f>
        <v>0</v>
      </c>
      <c r="UVY9" s="356">
        <f t="shared" ref="UVY9" si="7406">-UVY8*$C9</f>
        <v>0</v>
      </c>
      <c r="UWA9" s="356">
        <f t="shared" ref="UWA9" si="7407">-UWA8*$C9</f>
        <v>0</v>
      </c>
      <c r="UWC9" s="356">
        <f t="shared" ref="UWC9" si="7408">-UWC8*$C9</f>
        <v>0</v>
      </c>
      <c r="UWE9" s="356">
        <f t="shared" ref="UWE9" si="7409">-UWE8*$C9</f>
        <v>0</v>
      </c>
      <c r="UWG9" s="356">
        <f t="shared" ref="UWG9" si="7410">-UWG8*$C9</f>
        <v>0</v>
      </c>
      <c r="UWI9" s="356">
        <f t="shared" ref="UWI9" si="7411">-UWI8*$C9</f>
        <v>0</v>
      </c>
      <c r="UWK9" s="356">
        <f t="shared" ref="UWK9" si="7412">-UWK8*$C9</f>
        <v>0</v>
      </c>
      <c r="UWM9" s="356">
        <f t="shared" ref="UWM9" si="7413">-UWM8*$C9</f>
        <v>0</v>
      </c>
      <c r="UWO9" s="356">
        <f t="shared" ref="UWO9" si="7414">-UWO8*$C9</f>
        <v>0</v>
      </c>
      <c r="UWQ9" s="356">
        <f t="shared" ref="UWQ9" si="7415">-UWQ8*$C9</f>
        <v>0</v>
      </c>
      <c r="UWS9" s="356">
        <f t="shared" ref="UWS9" si="7416">-UWS8*$C9</f>
        <v>0</v>
      </c>
      <c r="UWU9" s="356">
        <f t="shared" ref="UWU9" si="7417">-UWU8*$C9</f>
        <v>0</v>
      </c>
      <c r="UWW9" s="356">
        <f t="shared" ref="UWW9" si="7418">-UWW8*$C9</f>
        <v>0</v>
      </c>
      <c r="UWY9" s="356">
        <f t="shared" ref="UWY9" si="7419">-UWY8*$C9</f>
        <v>0</v>
      </c>
      <c r="UXA9" s="356">
        <f t="shared" ref="UXA9" si="7420">-UXA8*$C9</f>
        <v>0</v>
      </c>
      <c r="UXC9" s="356">
        <f t="shared" ref="UXC9" si="7421">-UXC8*$C9</f>
        <v>0</v>
      </c>
      <c r="UXE9" s="356">
        <f t="shared" ref="UXE9" si="7422">-UXE8*$C9</f>
        <v>0</v>
      </c>
      <c r="UXG9" s="356">
        <f t="shared" ref="UXG9" si="7423">-UXG8*$C9</f>
        <v>0</v>
      </c>
      <c r="UXI9" s="356">
        <f t="shared" ref="UXI9" si="7424">-UXI8*$C9</f>
        <v>0</v>
      </c>
      <c r="UXK9" s="356">
        <f t="shared" ref="UXK9" si="7425">-UXK8*$C9</f>
        <v>0</v>
      </c>
      <c r="UXM9" s="356">
        <f t="shared" ref="UXM9" si="7426">-UXM8*$C9</f>
        <v>0</v>
      </c>
      <c r="UXO9" s="356">
        <f t="shared" ref="UXO9" si="7427">-UXO8*$C9</f>
        <v>0</v>
      </c>
      <c r="UXQ9" s="356">
        <f t="shared" ref="UXQ9" si="7428">-UXQ8*$C9</f>
        <v>0</v>
      </c>
      <c r="UXS9" s="356">
        <f t="shared" ref="UXS9" si="7429">-UXS8*$C9</f>
        <v>0</v>
      </c>
      <c r="UXU9" s="356">
        <f t="shared" ref="UXU9" si="7430">-UXU8*$C9</f>
        <v>0</v>
      </c>
      <c r="UXW9" s="356">
        <f t="shared" ref="UXW9" si="7431">-UXW8*$C9</f>
        <v>0</v>
      </c>
      <c r="UXY9" s="356">
        <f t="shared" ref="UXY9" si="7432">-UXY8*$C9</f>
        <v>0</v>
      </c>
      <c r="UYA9" s="356">
        <f t="shared" ref="UYA9" si="7433">-UYA8*$C9</f>
        <v>0</v>
      </c>
      <c r="UYC9" s="356">
        <f t="shared" ref="UYC9" si="7434">-UYC8*$C9</f>
        <v>0</v>
      </c>
      <c r="UYE9" s="356">
        <f t="shared" ref="UYE9" si="7435">-UYE8*$C9</f>
        <v>0</v>
      </c>
      <c r="UYG9" s="356">
        <f t="shared" ref="UYG9" si="7436">-UYG8*$C9</f>
        <v>0</v>
      </c>
      <c r="UYI9" s="356">
        <f t="shared" ref="UYI9" si="7437">-UYI8*$C9</f>
        <v>0</v>
      </c>
      <c r="UYK9" s="356">
        <f t="shared" ref="UYK9" si="7438">-UYK8*$C9</f>
        <v>0</v>
      </c>
      <c r="UYM9" s="356">
        <f t="shared" ref="UYM9" si="7439">-UYM8*$C9</f>
        <v>0</v>
      </c>
      <c r="UYO9" s="356">
        <f t="shared" ref="UYO9" si="7440">-UYO8*$C9</f>
        <v>0</v>
      </c>
      <c r="UYQ9" s="356">
        <f t="shared" ref="UYQ9" si="7441">-UYQ8*$C9</f>
        <v>0</v>
      </c>
      <c r="UYS9" s="356">
        <f t="shared" ref="UYS9" si="7442">-UYS8*$C9</f>
        <v>0</v>
      </c>
      <c r="UYU9" s="356">
        <f t="shared" ref="UYU9" si="7443">-UYU8*$C9</f>
        <v>0</v>
      </c>
      <c r="UYW9" s="356">
        <f t="shared" ref="UYW9" si="7444">-UYW8*$C9</f>
        <v>0</v>
      </c>
      <c r="UYY9" s="356">
        <f t="shared" ref="UYY9" si="7445">-UYY8*$C9</f>
        <v>0</v>
      </c>
      <c r="UZA9" s="356">
        <f t="shared" ref="UZA9" si="7446">-UZA8*$C9</f>
        <v>0</v>
      </c>
      <c r="UZC9" s="356">
        <f t="shared" ref="UZC9" si="7447">-UZC8*$C9</f>
        <v>0</v>
      </c>
      <c r="UZE9" s="356">
        <f t="shared" ref="UZE9" si="7448">-UZE8*$C9</f>
        <v>0</v>
      </c>
      <c r="UZG9" s="356">
        <f t="shared" ref="UZG9" si="7449">-UZG8*$C9</f>
        <v>0</v>
      </c>
      <c r="UZI9" s="356">
        <f t="shared" ref="UZI9" si="7450">-UZI8*$C9</f>
        <v>0</v>
      </c>
      <c r="UZK9" s="356">
        <f t="shared" ref="UZK9" si="7451">-UZK8*$C9</f>
        <v>0</v>
      </c>
      <c r="UZM9" s="356">
        <f t="shared" ref="UZM9" si="7452">-UZM8*$C9</f>
        <v>0</v>
      </c>
      <c r="UZO9" s="356">
        <f t="shared" ref="UZO9" si="7453">-UZO8*$C9</f>
        <v>0</v>
      </c>
      <c r="UZQ9" s="356">
        <f t="shared" ref="UZQ9" si="7454">-UZQ8*$C9</f>
        <v>0</v>
      </c>
      <c r="UZS9" s="356">
        <f t="shared" ref="UZS9" si="7455">-UZS8*$C9</f>
        <v>0</v>
      </c>
      <c r="UZU9" s="356">
        <f t="shared" ref="UZU9" si="7456">-UZU8*$C9</f>
        <v>0</v>
      </c>
      <c r="UZW9" s="356">
        <f t="shared" ref="UZW9" si="7457">-UZW8*$C9</f>
        <v>0</v>
      </c>
      <c r="UZY9" s="356">
        <f t="shared" ref="UZY9" si="7458">-UZY8*$C9</f>
        <v>0</v>
      </c>
      <c r="VAA9" s="356">
        <f t="shared" ref="VAA9" si="7459">-VAA8*$C9</f>
        <v>0</v>
      </c>
      <c r="VAC9" s="356">
        <f t="shared" ref="VAC9" si="7460">-VAC8*$C9</f>
        <v>0</v>
      </c>
      <c r="VAE9" s="356">
        <f t="shared" ref="VAE9" si="7461">-VAE8*$C9</f>
        <v>0</v>
      </c>
      <c r="VAG9" s="356">
        <f t="shared" ref="VAG9" si="7462">-VAG8*$C9</f>
        <v>0</v>
      </c>
      <c r="VAI9" s="356">
        <f t="shared" ref="VAI9" si="7463">-VAI8*$C9</f>
        <v>0</v>
      </c>
      <c r="VAK9" s="356">
        <f t="shared" ref="VAK9" si="7464">-VAK8*$C9</f>
        <v>0</v>
      </c>
      <c r="VAM9" s="356">
        <f t="shared" ref="VAM9" si="7465">-VAM8*$C9</f>
        <v>0</v>
      </c>
      <c r="VAO9" s="356">
        <f t="shared" ref="VAO9" si="7466">-VAO8*$C9</f>
        <v>0</v>
      </c>
      <c r="VAQ9" s="356">
        <f t="shared" ref="VAQ9" si="7467">-VAQ8*$C9</f>
        <v>0</v>
      </c>
      <c r="VAS9" s="356">
        <f t="shared" ref="VAS9" si="7468">-VAS8*$C9</f>
        <v>0</v>
      </c>
      <c r="VAU9" s="356">
        <f t="shared" ref="VAU9" si="7469">-VAU8*$C9</f>
        <v>0</v>
      </c>
      <c r="VAW9" s="356">
        <f t="shared" ref="VAW9" si="7470">-VAW8*$C9</f>
        <v>0</v>
      </c>
      <c r="VAY9" s="356">
        <f t="shared" ref="VAY9" si="7471">-VAY8*$C9</f>
        <v>0</v>
      </c>
      <c r="VBA9" s="356">
        <f t="shared" ref="VBA9" si="7472">-VBA8*$C9</f>
        <v>0</v>
      </c>
      <c r="VBC9" s="356">
        <f t="shared" ref="VBC9" si="7473">-VBC8*$C9</f>
        <v>0</v>
      </c>
      <c r="VBE9" s="356">
        <f t="shared" ref="VBE9" si="7474">-VBE8*$C9</f>
        <v>0</v>
      </c>
      <c r="VBG9" s="356">
        <f t="shared" ref="VBG9" si="7475">-VBG8*$C9</f>
        <v>0</v>
      </c>
      <c r="VBI9" s="356">
        <f t="shared" ref="VBI9" si="7476">-VBI8*$C9</f>
        <v>0</v>
      </c>
      <c r="VBK9" s="356">
        <f t="shared" ref="VBK9" si="7477">-VBK8*$C9</f>
        <v>0</v>
      </c>
      <c r="VBM9" s="356">
        <f t="shared" ref="VBM9" si="7478">-VBM8*$C9</f>
        <v>0</v>
      </c>
      <c r="VBO9" s="356">
        <f t="shared" ref="VBO9" si="7479">-VBO8*$C9</f>
        <v>0</v>
      </c>
      <c r="VBQ9" s="356">
        <f t="shared" ref="VBQ9" si="7480">-VBQ8*$C9</f>
        <v>0</v>
      </c>
      <c r="VBS9" s="356">
        <f t="shared" ref="VBS9" si="7481">-VBS8*$C9</f>
        <v>0</v>
      </c>
      <c r="VBU9" s="356">
        <f t="shared" ref="VBU9" si="7482">-VBU8*$C9</f>
        <v>0</v>
      </c>
      <c r="VBW9" s="356">
        <f t="shared" ref="VBW9" si="7483">-VBW8*$C9</f>
        <v>0</v>
      </c>
      <c r="VBY9" s="356">
        <f t="shared" ref="VBY9" si="7484">-VBY8*$C9</f>
        <v>0</v>
      </c>
      <c r="VCA9" s="356">
        <f t="shared" ref="VCA9" si="7485">-VCA8*$C9</f>
        <v>0</v>
      </c>
      <c r="VCC9" s="356">
        <f t="shared" ref="VCC9" si="7486">-VCC8*$C9</f>
        <v>0</v>
      </c>
      <c r="VCE9" s="356">
        <f t="shared" ref="VCE9" si="7487">-VCE8*$C9</f>
        <v>0</v>
      </c>
      <c r="VCG9" s="356">
        <f t="shared" ref="VCG9" si="7488">-VCG8*$C9</f>
        <v>0</v>
      </c>
      <c r="VCI9" s="356">
        <f t="shared" ref="VCI9" si="7489">-VCI8*$C9</f>
        <v>0</v>
      </c>
      <c r="VCK9" s="356">
        <f t="shared" ref="VCK9" si="7490">-VCK8*$C9</f>
        <v>0</v>
      </c>
      <c r="VCM9" s="356">
        <f t="shared" ref="VCM9" si="7491">-VCM8*$C9</f>
        <v>0</v>
      </c>
      <c r="VCO9" s="356">
        <f t="shared" ref="VCO9" si="7492">-VCO8*$C9</f>
        <v>0</v>
      </c>
      <c r="VCQ9" s="356">
        <f t="shared" ref="VCQ9" si="7493">-VCQ8*$C9</f>
        <v>0</v>
      </c>
      <c r="VCS9" s="356">
        <f t="shared" ref="VCS9" si="7494">-VCS8*$C9</f>
        <v>0</v>
      </c>
      <c r="VCU9" s="356">
        <f t="shared" ref="VCU9" si="7495">-VCU8*$C9</f>
        <v>0</v>
      </c>
      <c r="VCW9" s="356">
        <f t="shared" ref="VCW9" si="7496">-VCW8*$C9</f>
        <v>0</v>
      </c>
      <c r="VCY9" s="356">
        <f t="shared" ref="VCY9" si="7497">-VCY8*$C9</f>
        <v>0</v>
      </c>
      <c r="VDA9" s="356">
        <f t="shared" ref="VDA9" si="7498">-VDA8*$C9</f>
        <v>0</v>
      </c>
      <c r="VDC9" s="356">
        <f t="shared" ref="VDC9" si="7499">-VDC8*$C9</f>
        <v>0</v>
      </c>
      <c r="VDE9" s="356">
        <f t="shared" ref="VDE9" si="7500">-VDE8*$C9</f>
        <v>0</v>
      </c>
      <c r="VDG9" s="356">
        <f t="shared" ref="VDG9" si="7501">-VDG8*$C9</f>
        <v>0</v>
      </c>
      <c r="VDI9" s="356">
        <f t="shared" ref="VDI9" si="7502">-VDI8*$C9</f>
        <v>0</v>
      </c>
      <c r="VDK9" s="356">
        <f t="shared" ref="VDK9" si="7503">-VDK8*$C9</f>
        <v>0</v>
      </c>
      <c r="VDM9" s="356">
        <f t="shared" ref="VDM9" si="7504">-VDM8*$C9</f>
        <v>0</v>
      </c>
      <c r="VDO9" s="356">
        <f t="shared" ref="VDO9" si="7505">-VDO8*$C9</f>
        <v>0</v>
      </c>
      <c r="VDQ9" s="356">
        <f t="shared" ref="VDQ9" si="7506">-VDQ8*$C9</f>
        <v>0</v>
      </c>
      <c r="VDS9" s="356">
        <f t="shared" ref="VDS9" si="7507">-VDS8*$C9</f>
        <v>0</v>
      </c>
      <c r="VDU9" s="356">
        <f t="shared" ref="VDU9" si="7508">-VDU8*$C9</f>
        <v>0</v>
      </c>
      <c r="VDW9" s="356">
        <f t="shared" ref="VDW9" si="7509">-VDW8*$C9</f>
        <v>0</v>
      </c>
      <c r="VDY9" s="356">
        <f t="shared" ref="VDY9" si="7510">-VDY8*$C9</f>
        <v>0</v>
      </c>
      <c r="VEA9" s="356">
        <f t="shared" ref="VEA9" si="7511">-VEA8*$C9</f>
        <v>0</v>
      </c>
      <c r="VEC9" s="356">
        <f t="shared" ref="VEC9" si="7512">-VEC8*$C9</f>
        <v>0</v>
      </c>
      <c r="VEE9" s="356">
        <f t="shared" ref="VEE9" si="7513">-VEE8*$C9</f>
        <v>0</v>
      </c>
      <c r="VEG9" s="356">
        <f t="shared" ref="VEG9" si="7514">-VEG8*$C9</f>
        <v>0</v>
      </c>
      <c r="VEI9" s="356">
        <f t="shared" ref="VEI9" si="7515">-VEI8*$C9</f>
        <v>0</v>
      </c>
      <c r="VEK9" s="356">
        <f t="shared" ref="VEK9" si="7516">-VEK8*$C9</f>
        <v>0</v>
      </c>
      <c r="VEM9" s="356">
        <f t="shared" ref="VEM9" si="7517">-VEM8*$C9</f>
        <v>0</v>
      </c>
      <c r="VEO9" s="356">
        <f t="shared" ref="VEO9" si="7518">-VEO8*$C9</f>
        <v>0</v>
      </c>
      <c r="VEQ9" s="356">
        <f t="shared" ref="VEQ9" si="7519">-VEQ8*$C9</f>
        <v>0</v>
      </c>
      <c r="VES9" s="356">
        <f t="shared" ref="VES9" si="7520">-VES8*$C9</f>
        <v>0</v>
      </c>
      <c r="VEU9" s="356">
        <f t="shared" ref="VEU9" si="7521">-VEU8*$C9</f>
        <v>0</v>
      </c>
      <c r="VEW9" s="356">
        <f t="shared" ref="VEW9" si="7522">-VEW8*$C9</f>
        <v>0</v>
      </c>
      <c r="VEY9" s="356">
        <f t="shared" ref="VEY9" si="7523">-VEY8*$C9</f>
        <v>0</v>
      </c>
      <c r="VFA9" s="356">
        <f t="shared" ref="VFA9" si="7524">-VFA8*$C9</f>
        <v>0</v>
      </c>
      <c r="VFC9" s="356">
        <f t="shared" ref="VFC9" si="7525">-VFC8*$C9</f>
        <v>0</v>
      </c>
      <c r="VFE9" s="356">
        <f t="shared" ref="VFE9" si="7526">-VFE8*$C9</f>
        <v>0</v>
      </c>
      <c r="VFG9" s="356">
        <f t="shared" ref="VFG9" si="7527">-VFG8*$C9</f>
        <v>0</v>
      </c>
      <c r="VFI9" s="356">
        <f t="shared" ref="VFI9" si="7528">-VFI8*$C9</f>
        <v>0</v>
      </c>
      <c r="VFK9" s="356">
        <f t="shared" ref="VFK9" si="7529">-VFK8*$C9</f>
        <v>0</v>
      </c>
      <c r="VFM9" s="356">
        <f t="shared" ref="VFM9" si="7530">-VFM8*$C9</f>
        <v>0</v>
      </c>
      <c r="VFO9" s="356">
        <f t="shared" ref="VFO9" si="7531">-VFO8*$C9</f>
        <v>0</v>
      </c>
      <c r="VFQ9" s="356">
        <f t="shared" ref="VFQ9" si="7532">-VFQ8*$C9</f>
        <v>0</v>
      </c>
      <c r="VFS9" s="356">
        <f t="shared" ref="VFS9" si="7533">-VFS8*$C9</f>
        <v>0</v>
      </c>
      <c r="VFU9" s="356">
        <f t="shared" ref="VFU9" si="7534">-VFU8*$C9</f>
        <v>0</v>
      </c>
      <c r="VFW9" s="356">
        <f t="shared" ref="VFW9" si="7535">-VFW8*$C9</f>
        <v>0</v>
      </c>
      <c r="VFY9" s="356">
        <f t="shared" ref="VFY9" si="7536">-VFY8*$C9</f>
        <v>0</v>
      </c>
      <c r="VGA9" s="356">
        <f t="shared" ref="VGA9" si="7537">-VGA8*$C9</f>
        <v>0</v>
      </c>
      <c r="VGC9" s="356">
        <f t="shared" ref="VGC9" si="7538">-VGC8*$C9</f>
        <v>0</v>
      </c>
      <c r="VGE9" s="356">
        <f t="shared" ref="VGE9" si="7539">-VGE8*$C9</f>
        <v>0</v>
      </c>
      <c r="VGG9" s="356">
        <f t="shared" ref="VGG9" si="7540">-VGG8*$C9</f>
        <v>0</v>
      </c>
      <c r="VGI9" s="356">
        <f t="shared" ref="VGI9" si="7541">-VGI8*$C9</f>
        <v>0</v>
      </c>
      <c r="VGK9" s="356">
        <f t="shared" ref="VGK9" si="7542">-VGK8*$C9</f>
        <v>0</v>
      </c>
      <c r="VGM9" s="356">
        <f t="shared" ref="VGM9" si="7543">-VGM8*$C9</f>
        <v>0</v>
      </c>
      <c r="VGO9" s="356">
        <f t="shared" ref="VGO9" si="7544">-VGO8*$C9</f>
        <v>0</v>
      </c>
      <c r="VGQ9" s="356">
        <f t="shared" ref="VGQ9" si="7545">-VGQ8*$C9</f>
        <v>0</v>
      </c>
      <c r="VGS9" s="356">
        <f t="shared" ref="VGS9" si="7546">-VGS8*$C9</f>
        <v>0</v>
      </c>
      <c r="VGU9" s="356">
        <f t="shared" ref="VGU9" si="7547">-VGU8*$C9</f>
        <v>0</v>
      </c>
      <c r="VGW9" s="356">
        <f t="shared" ref="VGW9" si="7548">-VGW8*$C9</f>
        <v>0</v>
      </c>
      <c r="VGY9" s="356">
        <f t="shared" ref="VGY9" si="7549">-VGY8*$C9</f>
        <v>0</v>
      </c>
      <c r="VHA9" s="356">
        <f t="shared" ref="VHA9" si="7550">-VHA8*$C9</f>
        <v>0</v>
      </c>
      <c r="VHC9" s="356">
        <f t="shared" ref="VHC9" si="7551">-VHC8*$C9</f>
        <v>0</v>
      </c>
      <c r="VHE9" s="356">
        <f t="shared" ref="VHE9" si="7552">-VHE8*$C9</f>
        <v>0</v>
      </c>
      <c r="VHG9" s="356">
        <f t="shared" ref="VHG9" si="7553">-VHG8*$C9</f>
        <v>0</v>
      </c>
      <c r="VHI9" s="356">
        <f t="shared" ref="VHI9" si="7554">-VHI8*$C9</f>
        <v>0</v>
      </c>
      <c r="VHK9" s="356">
        <f t="shared" ref="VHK9" si="7555">-VHK8*$C9</f>
        <v>0</v>
      </c>
      <c r="VHM9" s="356">
        <f t="shared" ref="VHM9" si="7556">-VHM8*$C9</f>
        <v>0</v>
      </c>
      <c r="VHO9" s="356">
        <f t="shared" ref="VHO9" si="7557">-VHO8*$C9</f>
        <v>0</v>
      </c>
      <c r="VHQ9" s="356">
        <f t="shared" ref="VHQ9" si="7558">-VHQ8*$C9</f>
        <v>0</v>
      </c>
      <c r="VHS9" s="356">
        <f t="shared" ref="VHS9" si="7559">-VHS8*$C9</f>
        <v>0</v>
      </c>
      <c r="VHU9" s="356">
        <f t="shared" ref="VHU9" si="7560">-VHU8*$C9</f>
        <v>0</v>
      </c>
      <c r="VHW9" s="356">
        <f t="shared" ref="VHW9" si="7561">-VHW8*$C9</f>
        <v>0</v>
      </c>
      <c r="VHY9" s="356">
        <f t="shared" ref="VHY9" si="7562">-VHY8*$C9</f>
        <v>0</v>
      </c>
      <c r="VIA9" s="356">
        <f t="shared" ref="VIA9" si="7563">-VIA8*$C9</f>
        <v>0</v>
      </c>
      <c r="VIC9" s="356">
        <f t="shared" ref="VIC9" si="7564">-VIC8*$C9</f>
        <v>0</v>
      </c>
      <c r="VIE9" s="356">
        <f t="shared" ref="VIE9" si="7565">-VIE8*$C9</f>
        <v>0</v>
      </c>
      <c r="VIG9" s="356">
        <f t="shared" ref="VIG9" si="7566">-VIG8*$C9</f>
        <v>0</v>
      </c>
      <c r="VII9" s="356">
        <f t="shared" ref="VII9" si="7567">-VII8*$C9</f>
        <v>0</v>
      </c>
      <c r="VIK9" s="356">
        <f t="shared" ref="VIK9" si="7568">-VIK8*$C9</f>
        <v>0</v>
      </c>
      <c r="VIM9" s="356">
        <f t="shared" ref="VIM9" si="7569">-VIM8*$C9</f>
        <v>0</v>
      </c>
      <c r="VIO9" s="356">
        <f t="shared" ref="VIO9" si="7570">-VIO8*$C9</f>
        <v>0</v>
      </c>
      <c r="VIQ9" s="356">
        <f t="shared" ref="VIQ9" si="7571">-VIQ8*$C9</f>
        <v>0</v>
      </c>
      <c r="VIS9" s="356">
        <f t="shared" ref="VIS9" si="7572">-VIS8*$C9</f>
        <v>0</v>
      </c>
      <c r="VIU9" s="356">
        <f t="shared" ref="VIU9" si="7573">-VIU8*$C9</f>
        <v>0</v>
      </c>
      <c r="VIW9" s="356">
        <f t="shared" ref="VIW9" si="7574">-VIW8*$C9</f>
        <v>0</v>
      </c>
      <c r="VIY9" s="356">
        <f t="shared" ref="VIY9" si="7575">-VIY8*$C9</f>
        <v>0</v>
      </c>
      <c r="VJA9" s="356">
        <f t="shared" ref="VJA9" si="7576">-VJA8*$C9</f>
        <v>0</v>
      </c>
      <c r="VJC9" s="356">
        <f t="shared" ref="VJC9" si="7577">-VJC8*$C9</f>
        <v>0</v>
      </c>
      <c r="VJE9" s="356">
        <f t="shared" ref="VJE9" si="7578">-VJE8*$C9</f>
        <v>0</v>
      </c>
      <c r="VJG9" s="356">
        <f t="shared" ref="VJG9" si="7579">-VJG8*$C9</f>
        <v>0</v>
      </c>
      <c r="VJI9" s="356">
        <f t="shared" ref="VJI9" si="7580">-VJI8*$C9</f>
        <v>0</v>
      </c>
      <c r="VJK9" s="356">
        <f t="shared" ref="VJK9" si="7581">-VJK8*$C9</f>
        <v>0</v>
      </c>
      <c r="VJM9" s="356">
        <f t="shared" ref="VJM9" si="7582">-VJM8*$C9</f>
        <v>0</v>
      </c>
      <c r="VJO9" s="356">
        <f t="shared" ref="VJO9" si="7583">-VJO8*$C9</f>
        <v>0</v>
      </c>
      <c r="VJQ9" s="356">
        <f t="shared" ref="VJQ9" si="7584">-VJQ8*$C9</f>
        <v>0</v>
      </c>
      <c r="VJS9" s="356">
        <f t="shared" ref="VJS9" si="7585">-VJS8*$C9</f>
        <v>0</v>
      </c>
      <c r="VJU9" s="356">
        <f t="shared" ref="VJU9" si="7586">-VJU8*$C9</f>
        <v>0</v>
      </c>
      <c r="VJW9" s="356">
        <f t="shared" ref="VJW9" si="7587">-VJW8*$C9</f>
        <v>0</v>
      </c>
      <c r="VJY9" s="356">
        <f t="shared" ref="VJY9" si="7588">-VJY8*$C9</f>
        <v>0</v>
      </c>
      <c r="VKA9" s="356">
        <f t="shared" ref="VKA9" si="7589">-VKA8*$C9</f>
        <v>0</v>
      </c>
      <c r="VKC9" s="356">
        <f t="shared" ref="VKC9" si="7590">-VKC8*$C9</f>
        <v>0</v>
      </c>
      <c r="VKE9" s="356">
        <f t="shared" ref="VKE9" si="7591">-VKE8*$C9</f>
        <v>0</v>
      </c>
      <c r="VKG9" s="356">
        <f t="shared" ref="VKG9" si="7592">-VKG8*$C9</f>
        <v>0</v>
      </c>
      <c r="VKI9" s="356">
        <f t="shared" ref="VKI9" si="7593">-VKI8*$C9</f>
        <v>0</v>
      </c>
      <c r="VKK9" s="356">
        <f t="shared" ref="VKK9" si="7594">-VKK8*$C9</f>
        <v>0</v>
      </c>
      <c r="VKM9" s="356">
        <f t="shared" ref="VKM9" si="7595">-VKM8*$C9</f>
        <v>0</v>
      </c>
      <c r="VKO9" s="356">
        <f t="shared" ref="VKO9" si="7596">-VKO8*$C9</f>
        <v>0</v>
      </c>
      <c r="VKQ9" s="356">
        <f t="shared" ref="VKQ9" si="7597">-VKQ8*$C9</f>
        <v>0</v>
      </c>
      <c r="VKS9" s="356">
        <f t="shared" ref="VKS9" si="7598">-VKS8*$C9</f>
        <v>0</v>
      </c>
      <c r="VKU9" s="356">
        <f t="shared" ref="VKU9" si="7599">-VKU8*$C9</f>
        <v>0</v>
      </c>
      <c r="VKW9" s="356">
        <f t="shared" ref="VKW9" si="7600">-VKW8*$C9</f>
        <v>0</v>
      </c>
      <c r="VKY9" s="356">
        <f t="shared" ref="VKY9" si="7601">-VKY8*$C9</f>
        <v>0</v>
      </c>
      <c r="VLA9" s="356">
        <f t="shared" ref="VLA9" si="7602">-VLA8*$C9</f>
        <v>0</v>
      </c>
      <c r="VLC9" s="356">
        <f t="shared" ref="VLC9" si="7603">-VLC8*$C9</f>
        <v>0</v>
      </c>
      <c r="VLE9" s="356">
        <f t="shared" ref="VLE9" si="7604">-VLE8*$C9</f>
        <v>0</v>
      </c>
      <c r="VLG9" s="356">
        <f t="shared" ref="VLG9" si="7605">-VLG8*$C9</f>
        <v>0</v>
      </c>
      <c r="VLI9" s="356">
        <f t="shared" ref="VLI9" si="7606">-VLI8*$C9</f>
        <v>0</v>
      </c>
      <c r="VLK9" s="356">
        <f t="shared" ref="VLK9" si="7607">-VLK8*$C9</f>
        <v>0</v>
      </c>
      <c r="VLM9" s="356">
        <f t="shared" ref="VLM9" si="7608">-VLM8*$C9</f>
        <v>0</v>
      </c>
      <c r="VLO9" s="356">
        <f t="shared" ref="VLO9" si="7609">-VLO8*$C9</f>
        <v>0</v>
      </c>
      <c r="VLQ9" s="356">
        <f t="shared" ref="VLQ9" si="7610">-VLQ8*$C9</f>
        <v>0</v>
      </c>
      <c r="VLS9" s="356">
        <f t="shared" ref="VLS9" si="7611">-VLS8*$C9</f>
        <v>0</v>
      </c>
      <c r="VLU9" s="356">
        <f t="shared" ref="VLU9" si="7612">-VLU8*$C9</f>
        <v>0</v>
      </c>
      <c r="VLW9" s="356">
        <f t="shared" ref="VLW9" si="7613">-VLW8*$C9</f>
        <v>0</v>
      </c>
      <c r="VLY9" s="356">
        <f t="shared" ref="VLY9" si="7614">-VLY8*$C9</f>
        <v>0</v>
      </c>
      <c r="VMA9" s="356">
        <f t="shared" ref="VMA9" si="7615">-VMA8*$C9</f>
        <v>0</v>
      </c>
      <c r="VMC9" s="356">
        <f t="shared" ref="VMC9" si="7616">-VMC8*$C9</f>
        <v>0</v>
      </c>
      <c r="VME9" s="356">
        <f t="shared" ref="VME9" si="7617">-VME8*$C9</f>
        <v>0</v>
      </c>
      <c r="VMG9" s="356">
        <f t="shared" ref="VMG9" si="7618">-VMG8*$C9</f>
        <v>0</v>
      </c>
      <c r="VMI9" s="356">
        <f t="shared" ref="VMI9" si="7619">-VMI8*$C9</f>
        <v>0</v>
      </c>
      <c r="VMK9" s="356">
        <f t="shared" ref="VMK9" si="7620">-VMK8*$C9</f>
        <v>0</v>
      </c>
      <c r="VMM9" s="356">
        <f t="shared" ref="VMM9" si="7621">-VMM8*$C9</f>
        <v>0</v>
      </c>
      <c r="VMO9" s="356">
        <f t="shared" ref="VMO9" si="7622">-VMO8*$C9</f>
        <v>0</v>
      </c>
      <c r="VMQ9" s="356">
        <f t="shared" ref="VMQ9" si="7623">-VMQ8*$C9</f>
        <v>0</v>
      </c>
      <c r="VMS9" s="356">
        <f t="shared" ref="VMS9" si="7624">-VMS8*$C9</f>
        <v>0</v>
      </c>
      <c r="VMU9" s="356">
        <f t="shared" ref="VMU9" si="7625">-VMU8*$C9</f>
        <v>0</v>
      </c>
      <c r="VMW9" s="356">
        <f t="shared" ref="VMW9" si="7626">-VMW8*$C9</f>
        <v>0</v>
      </c>
      <c r="VMY9" s="356">
        <f t="shared" ref="VMY9" si="7627">-VMY8*$C9</f>
        <v>0</v>
      </c>
      <c r="VNA9" s="356">
        <f t="shared" ref="VNA9" si="7628">-VNA8*$C9</f>
        <v>0</v>
      </c>
      <c r="VNC9" s="356">
        <f t="shared" ref="VNC9" si="7629">-VNC8*$C9</f>
        <v>0</v>
      </c>
      <c r="VNE9" s="356">
        <f t="shared" ref="VNE9" si="7630">-VNE8*$C9</f>
        <v>0</v>
      </c>
      <c r="VNG9" s="356">
        <f t="shared" ref="VNG9" si="7631">-VNG8*$C9</f>
        <v>0</v>
      </c>
      <c r="VNI9" s="356">
        <f t="shared" ref="VNI9" si="7632">-VNI8*$C9</f>
        <v>0</v>
      </c>
      <c r="VNK9" s="356">
        <f t="shared" ref="VNK9" si="7633">-VNK8*$C9</f>
        <v>0</v>
      </c>
      <c r="VNM9" s="356">
        <f t="shared" ref="VNM9" si="7634">-VNM8*$C9</f>
        <v>0</v>
      </c>
      <c r="VNO9" s="356">
        <f t="shared" ref="VNO9" si="7635">-VNO8*$C9</f>
        <v>0</v>
      </c>
      <c r="VNQ9" s="356">
        <f t="shared" ref="VNQ9" si="7636">-VNQ8*$C9</f>
        <v>0</v>
      </c>
      <c r="VNS9" s="356">
        <f t="shared" ref="VNS9" si="7637">-VNS8*$C9</f>
        <v>0</v>
      </c>
      <c r="VNU9" s="356">
        <f t="shared" ref="VNU9" si="7638">-VNU8*$C9</f>
        <v>0</v>
      </c>
      <c r="VNW9" s="356">
        <f t="shared" ref="VNW9" si="7639">-VNW8*$C9</f>
        <v>0</v>
      </c>
      <c r="VNY9" s="356">
        <f t="shared" ref="VNY9" si="7640">-VNY8*$C9</f>
        <v>0</v>
      </c>
      <c r="VOA9" s="356">
        <f t="shared" ref="VOA9" si="7641">-VOA8*$C9</f>
        <v>0</v>
      </c>
      <c r="VOC9" s="356">
        <f t="shared" ref="VOC9" si="7642">-VOC8*$C9</f>
        <v>0</v>
      </c>
      <c r="VOE9" s="356">
        <f t="shared" ref="VOE9" si="7643">-VOE8*$C9</f>
        <v>0</v>
      </c>
      <c r="VOG9" s="356">
        <f t="shared" ref="VOG9" si="7644">-VOG8*$C9</f>
        <v>0</v>
      </c>
      <c r="VOI9" s="356">
        <f t="shared" ref="VOI9" si="7645">-VOI8*$C9</f>
        <v>0</v>
      </c>
      <c r="VOK9" s="356">
        <f t="shared" ref="VOK9" si="7646">-VOK8*$C9</f>
        <v>0</v>
      </c>
      <c r="VOM9" s="356">
        <f t="shared" ref="VOM9" si="7647">-VOM8*$C9</f>
        <v>0</v>
      </c>
      <c r="VOO9" s="356">
        <f t="shared" ref="VOO9" si="7648">-VOO8*$C9</f>
        <v>0</v>
      </c>
      <c r="VOQ9" s="356">
        <f t="shared" ref="VOQ9" si="7649">-VOQ8*$C9</f>
        <v>0</v>
      </c>
      <c r="VOS9" s="356">
        <f t="shared" ref="VOS9" si="7650">-VOS8*$C9</f>
        <v>0</v>
      </c>
      <c r="VOU9" s="356">
        <f t="shared" ref="VOU9" si="7651">-VOU8*$C9</f>
        <v>0</v>
      </c>
      <c r="VOW9" s="356">
        <f t="shared" ref="VOW9" si="7652">-VOW8*$C9</f>
        <v>0</v>
      </c>
      <c r="VOY9" s="356">
        <f t="shared" ref="VOY9" si="7653">-VOY8*$C9</f>
        <v>0</v>
      </c>
      <c r="VPA9" s="356">
        <f t="shared" ref="VPA9" si="7654">-VPA8*$C9</f>
        <v>0</v>
      </c>
      <c r="VPC9" s="356">
        <f t="shared" ref="VPC9" si="7655">-VPC8*$C9</f>
        <v>0</v>
      </c>
      <c r="VPE9" s="356">
        <f t="shared" ref="VPE9" si="7656">-VPE8*$C9</f>
        <v>0</v>
      </c>
      <c r="VPG9" s="356">
        <f t="shared" ref="VPG9" si="7657">-VPG8*$C9</f>
        <v>0</v>
      </c>
      <c r="VPI9" s="356">
        <f t="shared" ref="VPI9" si="7658">-VPI8*$C9</f>
        <v>0</v>
      </c>
      <c r="VPK9" s="356">
        <f t="shared" ref="VPK9" si="7659">-VPK8*$C9</f>
        <v>0</v>
      </c>
      <c r="VPM9" s="356">
        <f t="shared" ref="VPM9" si="7660">-VPM8*$C9</f>
        <v>0</v>
      </c>
      <c r="VPO9" s="356">
        <f t="shared" ref="VPO9" si="7661">-VPO8*$C9</f>
        <v>0</v>
      </c>
      <c r="VPQ9" s="356">
        <f t="shared" ref="VPQ9" si="7662">-VPQ8*$C9</f>
        <v>0</v>
      </c>
      <c r="VPS9" s="356">
        <f t="shared" ref="VPS9" si="7663">-VPS8*$C9</f>
        <v>0</v>
      </c>
      <c r="VPU9" s="356">
        <f t="shared" ref="VPU9" si="7664">-VPU8*$C9</f>
        <v>0</v>
      </c>
      <c r="VPW9" s="356">
        <f t="shared" ref="VPW9" si="7665">-VPW8*$C9</f>
        <v>0</v>
      </c>
      <c r="VPY9" s="356">
        <f t="shared" ref="VPY9" si="7666">-VPY8*$C9</f>
        <v>0</v>
      </c>
      <c r="VQA9" s="356">
        <f t="shared" ref="VQA9" si="7667">-VQA8*$C9</f>
        <v>0</v>
      </c>
      <c r="VQC9" s="356">
        <f t="shared" ref="VQC9" si="7668">-VQC8*$C9</f>
        <v>0</v>
      </c>
      <c r="VQE9" s="356">
        <f t="shared" ref="VQE9" si="7669">-VQE8*$C9</f>
        <v>0</v>
      </c>
      <c r="VQG9" s="356">
        <f t="shared" ref="VQG9" si="7670">-VQG8*$C9</f>
        <v>0</v>
      </c>
      <c r="VQI9" s="356">
        <f t="shared" ref="VQI9" si="7671">-VQI8*$C9</f>
        <v>0</v>
      </c>
      <c r="VQK9" s="356">
        <f t="shared" ref="VQK9" si="7672">-VQK8*$C9</f>
        <v>0</v>
      </c>
      <c r="VQM9" s="356">
        <f t="shared" ref="VQM9" si="7673">-VQM8*$C9</f>
        <v>0</v>
      </c>
      <c r="VQO9" s="356">
        <f t="shared" ref="VQO9" si="7674">-VQO8*$C9</f>
        <v>0</v>
      </c>
      <c r="VQQ9" s="356">
        <f t="shared" ref="VQQ9" si="7675">-VQQ8*$C9</f>
        <v>0</v>
      </c>
      <c r="VQS9" s="356">
        <f t="shared" ref="VQS9" si="7676">-VQS8*$C9</f>
        <v>0</v>
      </c>
      <c r="VQU9" s="356">
        <f t="shared" ref="VQU9" si="7677">-VQU8*$C9</f>
        <v>0</v>
      </c>
      <c r="VQW9" s="356">
        <f t="shared" ref="VQW9" si="7678">-VQW8*$C9</f>
        <v>0</v>
      </c>
      <c r="VQY9" s="356">
        <f t="shared" ref="VQY9" si="7679">-VQY8*$C9</f>
        <v>0</v>
      </c>
      <c r="VRA9" s="356">
        <f t="shared" ref="VRA9" si="7680">-VRA8*$C9</f>
        <v>0</v>
      </c>
      <c r="VRC9" s="356">
        <f t="shared" ref="VRC9" si="7681">-VRC8*$C9</f>
        <v>0</v>
      </c>
      <c r="VRE9" s="356">
        <f t="shared" ref="VRE9" si="7682">-VRE8*$C9</f>
        <v>0</v>
      </c>
      <c r="VRG9" s="356">
        <f t="shared" ref="VRG9" si="7683">-VRG8*$C9</f>
        <v>0</v>
      </c>
      <c r="VRI9" s="356">
        <f t="shared" ref="VRI9" si="7684">-VRI8*$C9</f>
        <v>0</v>
      </c>
      <c r="VRK9" s="356">
        <f t="shared" ref="VRK9" si="7685">-VRK8*$C9</f>
        <v>0</v>
      </c>
      <c r="VRM9" s="356">
        <f t="shared" ref="VRM9" si="7686">-VRM8*$C9</f>
        <v>0</v>
      </c>
      <c r="VRO9" s="356">
        <f t="shared" ref="VRO9" si="7687">-VRO8*$C9</f>
        <v>0</v>
      </c>
      <c r="VRQ9" s="356">
        <f t="shared" ref="VRQ9" si="7688">-VRQ8*$C9</f>
        <v>0</v>
      </c>
      <c r="VRS9" s="356">
        <f t="shared" ref="VRS9" si="7689">-VRS8*$C9</f>
        <v>0</v>
      </c>
      <c r="VRU9" s="356">
        <f t="shared" ref="VRU9" si="7690">-VRU8*$C9</f>
        <v>0</v>
      </c>
      <c r="VRW9" s="356">
        <f t="shared" ref="VRW9" si="7691">-VRW8*$C9</f>
        <v>0</v>
      </c>
      <c r="VRY9" s="356">
        <f t="shared" ref="VRY9" si="7692">-VRY8*$C9</f>
        <v>0</v>
      </c>
      <c r="VSA9" s="356">
        <f t="shared" ref="VSA9" si="7693">-VSA8*$C9</f>
        <v>0</v>
      </c>
      <c r="VSC9" s="356">
        <f t="shared" ref="VSC9" si="7694">-VSC8*$C9</f>
        <v>0</v>
      </c>
      <c r="VSE9" s="356">
        <f t="shared" ref="VSE9" si="7695">-VSE8*$C9</f>
        <v>0</v>
      </c>
      <c r="VSG9" s="356">
        <f t="shared" ref="VSG9" si="7696">-VSG8*$C9</f>
        <v>0</v>
      </c>
      <c r="VSI9" s="356">
        <f t="shared" ref="VSI9" si="7697">-VSI8*$C9</f>
        <v>0</v>
      </c>
      <c r="VSK9" s="356">
        <f t="shared" ref="VSK9" si="7698">-VSK8*$C9</f>
        <v>0</v>
      </c>
      <c r="VSM9" s="356">
        <f t="shared" ref="VSM9" si="7699">-VSM8*$C9</f>
        <v>0</v>
      </c>
      <c r="VSO9" s="356">
        <f t="shared" ref="VSO9" si="7700">-VSO8*$C9</f>
        <v>0</v>
      </c>
      <c r="VSQ9" s="356">
        <f t="shared" ref="VSQ9" si="7701">-VSQ8*$C9</f>
        <v>0</v>
      </c>
      <c r="VSS9" s="356">
        <f t="shared" ref="VSS9" si="7702">-VSS8*$C9</f>
        <v>0</v>
      </c>
      <c r="VSU9" s="356">
        <f t="shared" ref="VSU9" si="7703">-VSU8*$C9</f>
        <v>0</v>
      </c>
      <c r="VSW9" s="356">
        <f t="shared" ref="VSW9" si="7704">-VSW8*$C9</f>
        <v>0</v>
      </c>
      <c r="VSY9" s="356">
        <f t="shared" ref="VSY9" si="7705">-VSY8*$C9</f>
        <v>0</v>
      </c>
      <c r="VTA9" s="356">
        <f t="shared" ref="VTA9" si="7706">-VTA8*$C9</f>
        <v>0</v>
      </c>
      <c r="VTC9" s="356">
        <f t="shared" ref="VTC9" si="7707">-VTC8*$C9</f>
        <v>0</v>
      </c>
      <c r="VTE9" s="356">
        <f t="shared" ref="VTE9" si="7708">-VTE8*$C9</f>
        <v>0</v>
      </c>
      <c r="VTG9" s="356">
        <f t="shared" ref="VTG9" si="7709">-VTG8*$C9</f>
        <v>0</v>
      </c>
      <c r="VTI9" s="356">
        <f t="shared" ref="VTI9" si="7710">-VTI8*$C9</f>
        <v>0</v>
      </c>
      <c r="VTK9" s="356">
        <f t="shared" ref="VTK9" si="7711">-VTK8*$C9</f>
        <v>0</v>
      </c>
      <c r="VTM9" s="356">
        <f t="shared" ref="VTM9" si="7712">-VTM8*$C9</f>
        <v>0</v>
      </c>
      <c r="VTO9" s="356">
        <f t="shared" ref="VTO9" si="7713">-VTO8*$C9</f>
        <v>0</v>
      </c>
      <c r="VTQ9" s="356">
        <f t="shared" ref="VTQ9" si="7714">-VTQ8*$C9</f>
        <v>0</v>
      </c>
      <c r="VTS9" s="356">
        <f t="shared" ref="VTS9" si="7715">-VTS8*$C9</f>
        <v>0</v>
      </c>
      <c r="VTU9" s="356">
        <f t="shared" ref="VTU9" si="7716">-VTU8*$C9</f>
        <v>0</v>
      </c>
      <c r="VTW9" s="356">
        <f t="shared" ref="VTW9" si="7717">-VTW8*$C9</f>
        <v>0</v>
      </c>
      <c r="VTY9" s="356">
        <f t="shared" ref="VTY9" si="7718">-VTY8*$C9</f>
        <v>0</v>
      </c>
      <c r="VUA9" s="356">
        <f t="shared" ref="VUA9" si="7719">-VUA8*$C9</f>
        <v>0</v>
      </c>
      <c r="VUC9" s="356">
        <f t="shared" ref="VUC9" si="7720">-VUC8*$C9</f>
        <v>0</v>
      </c>
      <c r="VUE9" s="356">
        <f t="shared" ref="VUE9" si="7721">-VUE8*$C9</f>
        <v>0</v>
      </c>
      <c r="VUG9" s="356">
        <f t="shared" ref="VUG9" si="7722">-VUG8*$C9</f>
        <v>0</v>
      </c>
      <c r="VUI9" s="356">
        <f t="shared" ref="VUI9" si="7723">-VUI8*$C9</f>
        <v>0</v>
      </c>
      <c r="VUK9" s="356">
        <f t="shared" ref="VUK9" si="7724">-VUK8*$C9</f>
        <v>0</v>
      </c>
      <c r="VUM9" s="356">
        <f t="shared" ref="VUM9" si="7725">-VUM8*$C9</f>
        <v>0</v>
      </c>
      <c r="VUO9" s="356">
        <f t="shared" ref="VUO9" si="7726">-VUO8*$C9</f>
        <v>0</v>
      </c>
      <c r="VUQ9" s="356">
        <f t="shared" ref="VUQ9" si="7727">-VUQ8*$C9</f>
        <v>0</v>
      </c>
      <c r="VUS9" s="356">
        <f t="shared" ref="VUS9" si="7728">-VUS8*$C9</f>
        <v>0</v>
      </c>
      <c r="VUU9" s="356">
        <f t="shared" ref="VUU9" si="7729">-VUU8*$C9</f>
        <v>0</v>
      </c>
      <c r="VUW9" s="356">
        <f t="shared" ref="VUW9" si="7730">-VUW8*$C9</f>
        <v>0</v>
      </c>
      <c r="VUY9" s="356">
        <f t="shared" ref="VUY9" si="7731">-VUY8*$C9</f>
        <v>0</v>
      </c>
      <c r="VVA9" s="356">
        <f t="shared" ref="VVA9" si="7732">-VVA8*$C9</f>
        <v>0</v>
      </c>
      <c r="VVC9" s="356">
        <f t="shared" ref="VVC9" si="7733">-VVC8*$C9</f>
        <v>0</v>
      </c>
      <c r="VVE9" s="356">
        <f t="shared" ref="VVE9" si="7734">-VVE8*$C9</f>
        <v>0</v>
      </c>
      <c r="VVG9" s="356">
        <f t="shared" ref="VVG9" si="7735">-VVG8*$C9</f>
        <v>0</v>
      </c>
      <c r="VVI9" s="356">
        <f t="shared" ref="VVI9" si="7736">-VVI8*$C9</f>
        <v>0</v>
      </c>
      <c r="VVK9" s="356">
        <f t="shared" ref="VVK9" si="7737">-VVK8*$C9</f>
        <v>0</v>
      </c>
      <c r="VVM9" s="356">
        <f t="shared" ref="VVM9" si="7738">-VVM8*$C9</f>
        <v>0</v>
      </c>
      <c r="VVO9" s="356">
        <f t="shared" ref="VVO9" si="7739">-VVO8*$C9</f>
        <v>0</v>
      </c>
      <c r="VVQ9" s="356">
        <f t="shared" ref="VVQ9" si="7740">-VVQ8*$C9</f>
        <v>0</v>
      </c>
      <c r="VVS9" s="356">
        <f t="shared" ref="VVS9" si="7741">-VVS8*$C9</f>
        <v>0</v>
      </c>
      <c r="VVU9" s="356">
        <f t="shared" ref="VVU9" si="7742">-VVU8*$C9</f>
        <v>0</v>
      </c>
      <c r="VVW9" s="356">
        <f t="shared" ref="VVW9" si="7743">-VVW8*$C9</f>
        <v>0</v>
      </c>
      <c r="VVY9" s="356">
        <f t="shared" ref="VVY9" si="7744">-VVY8*$C9</f>
        <v>0</v>
      </c>
      <c r="VWA9" s="356">
        <f t="shared" ref="VWA9" si="7745">-VWA8*$C9</f>
        <v>0</v>
      </c>
      <c r="VWC9" s="356">
        <f t="shared" ref="VWC9" si="7746">-VWC8*$C9</f>
        <v>0</v>
      </c>
      <c r="VWE9" s="356">
        <f t="shared" ref="VWE9" si="7747">-VWE8*$C9</f>
        <v>0</v>
      </c>
      <c r="VWG9" s="356">
        <f t="shared" ref="VWG9" si="7748">-VWG8*$C9</f>
        <v>0</v>
      </c>
      <c r="VWI9" s="356">
        <f t="shared" ref="VWI9" si="7749">-VWI8*$C9</f>
        <v>0</v>
      </c>
      <c r="VWK9" s="356">
        <f t="shared" ref="VWK9" si="7750">-VWK8*$C9</f>
        <v>0</v>
      </c>
      <c r="VWM9" s="356">
        <f t="shared" ref="VWM9" si="7751">-VWM8*$C9</f>
        <v>0</v>
      </c>
      <c r="VWO9" s="356">
        <f t="shared" ref="VWO9" si="7752">-VWO8*$C9</f>
        <v>0</v>
      </c>
      <c r="VWQ9" s="356">
        <f t="shared" ref="VWQ9" si="7753">-VWQ8*$C9</f>
        <v>0</v>
      </c>
      <c r="VWS9" s="356">
        <f t="shared" ref="VWS9" si="7754">-VWS8*$C9</f>
        <v>0</v>
      </c>
      <c r="VWU9" s="356">
        <f t="shared" ref="VWU9" si="7755">-VWU8*$C9</f>
        <v>0</v>
      </c>
      <c r="VWW9" s="356">
        <f t="shared" ref="VWW9" si="7756">-VWW8*$C9</f>
        <v>0</v>
      </c>
      <c r="VWY9" s="356">
        <f t="shared" ref="VWY9" si="7757">-VWY8*$C9</f>
        <v>0</v>
      </c>
      <c r="VXA9" s="356">
        <f t="shared" ref="VXA9" si="7758">-VXA8*$C9</f>
        <v>0</v>
      </c>
      <c r="VXC9" s="356">
        <f t="shared" ref="VXC9" si="7759">-VXC8*$C9</f>
        <v>0</v>
      </c>
      <c r="VXE9" s="356">
        <f t="shared" ref="VXE9" si="7760">-VXE8*$C9</f>
        <v>0</v>
      </c>
      <c r="VXG9" s="356">
        <f t="shared" ref="VXG9" si="7761">-VXG8*$C9</f>
        <v>0</v>
      </c>
      <c r="VXI9" s="356">
        <f t="shared" ref="VXI9" si="7762">-VXI8*$C9</f>
        <v>0</v>
      </c>
      <c r="VXK9" s="356">
        <f t="shared" ref="VXK9" si="7763">-VXK8*$C9</f>
        <v>0</v>
      </c>
      <c r="VXM9" s="356">
        <f t="shared" ref="VXM9" si="7764">-VXM8*$C9</f>
        <v>0</v>
      </c>
      <c r="VXO9" s="356">
        <f t="shared" ref="VXO9" si="7765">-VXO8*$C9</f>
        <v>0</v>
      </c>
      <c r="VXQ9" s="356">
        <f t="shared" ref="VXQ9" si="7766">-VXQ8*$C9</f>
        <v>0</v>
      </c>
      <c r="VXS9" s="356">
        <f t="shared" ref="VXS9" si="7767">-VXS8*$C9</f>
        <v>0</v>
      </c>
      <c r="VXU9" s="356">
        <f t="shared" ref="VXU9" si="7768">-VXU8*$C9</f>
        <v>0</v>
      </c>
      <c r="VXW9" s="356">
        <f t="shared" ref="VXW9" si="7769">-VXW8*$C9</f>
        <v>0</v>
      </c>
      <c r="VXY9" s="356">
        <f t="shared" ref="VXY9" si="7770">-VXY8*$C9</f>
        <v>0</v>
      </c>
      <c r="VYA9" s="356">
        <f t="shared" ref="VYA9" si="7771">-VYA8*$C9</f>
        <v>0</v>
      </c>
      <c r="VYC9" s="356">
        <f t="shared" ref="VYC9" si="7772">-VYC8*$C9</f>
        <v>0</v>
      </c>
      <c r="VYE9" s="356">
        <f t="shared" ref="VYE9" si="7773">-VYE8*$C9</f>
        <v>0</v>
      </c>
      <c r="VYG9" s="356">
        <f t="shared" ref="VYG9" si="7774">-VYG8*$C9</f>
        <v>0</v>
      </c>
      <c r="VYI9" s="356">
        <f t="shared" ref="VYI9" si="7775">-VYI8*$C9</f>
        <v>0</v>
      </c>
      <c r="VYK9" s="356">
        <f t="shared" ref="VYK9" si="7776">-VYK8*$C9</f>
        <v>0</v>
      </c>
      <c r="VYM9" s="356">
        <f t="shared" ref="VYM9" si="7777">-VYM8*$C9</f>
        <v>0</v>
      </c>
      <c r="VYO9" s="356">
        <f t="shared" ref="VYO9" si="7778">-VYO8*$C9</f>
        <v>0</v>
      </c>
      <c r="VYQ9" s="356">
        <f t="shared" ref="VYQ9" si="7779">-VYQ8*$C9</f>
        <v>0</v>
      </c>
      <c r="VYS9" s="356">
        <f t="shared" ref="VYS9" si="7780">-VYS8*$C9</f>
        <v>0</v>
      </c>
      <c r="VYU9" s="356">
        <f t="shared" ref="VYU9" si="7781">-VYU8*$C9</f>
        <v>0</v>
      </c>
      <c r="VYW9" s="356">
        <f t="shared" ref="VYW9" si="7782">-VYW8*$C9</f>
        <v>0</v>
      </c>
      <c r="VYY9" s="356">
        <f t="shared" ref="VYY9" si="7783">-VYY8*$C9</f>
        <v>0</v>
      </c>
      <c r="VZA9" s="356">
        <f t="shared" ref="VZA9" si="7784">-VZA8*$C9</f>
        <v>0</v>
      </c>
      <c r="VZC9" s="356">
        <f t="shared" ref="VZC9" si="7785">-VZC8*$C9</f>
        <v>0</v>
      </c>
      <c r="VZE9" s="356">
        <f t="shared" ref="VZE9" si="7786">-VZE8*$C9</f>
        <v>0</v>
      </c>
      <c r="VZG9" s="356">
        <f t="shared" ref="VZG9" si="7787">-VZG8*$C9</f>
        <v>0</v>
      </c>
      <c r="VZI9" s="356">
        <f t="shared" ref="VZI9" si="7788">-VZI8*$C9</f>
        <v>0</v>
      </c>
      <c r="VZK9" s="356">
        <f t="shared" ref="VZK9" si="7789">-VZK8*$C9</f>
        <v>0</v>
      </c>
      <c r="VZM9" s="356">
        <f t="shared" ref="VZM9" si="7790">-VZM8*$C9</f>
        <v>0</v>
      </c>
      <c r="VZO9" s="356">
        <f t="shared" ref="VZO9" si="7791">-VZO8*$C9</f>
        <v>0</v>
      </c>
      <c r="VZQ9" s="356">
        <f t="shared" ref="VZQ9" si="7792">-VZQ8*$C9</f>
        <v>0</v>
      </c>
      <c r="VZS9" s="356">
        <f t="shared" ref="VZS9" si="7793">-VZS8*$C9</f>
        <v>0</v>
      </c>
      <c r="VZU9" s="356">
        <f t="shared" ref="VZU9" si="7794">-VZU8*$C9</f>
        <v>0</v>
      </c>
      <c r="VZW9" s="356">
        <f t="shared" ref="VZW9" si="7795">-VZW8*$C9</f>
        <v>0</v>
      </c>
      <c r="VZY9" s="356">
        <f t="shared" ref="VZY9" si="7796">-VZY8*$C9</f>
        <v>0</v>
      </c>
      <c r="WAA9" s="356">
        <f t="shared" ref="WAA9" si="7797">-WAA8*$C9</f>
        <v>0</v>
      </c>
      <c r="WAC9" s="356">
        <f t="shared" ref="WAC9" si="7798">-WAC8*$C9</f>
        <v>0</v>
      </c>
      <c r="WAE9" s="356">
        <f t="shared" ref="WAE9" si="7799">-WAE8*$C9</f>
        <v>0</v>
      </c>
      <c r="WAG9" s="356">
        <f t="shared" ref="WAG9" si="7800">-WAG8*$C9</f>
        <v>0</v>
      </c>
      <c r="WAI9" s="356">
        <f t="shared" ref="WAI9" si="7801">-WAI8*$C9</f>
        <v>0</v>
      </c>
      <c r="WAK9" s="356">
        <f t="shared" ref="WAK9" si="7802">-WAK8*$C9</f>
        <v>0</v>
      </c>
      <c r="WAM9" s="356">
        <f t="shared" ref="WAM9" si="7803">-WAM8*$C9</f>
        <v>0</v>
      </c>
      <c r="WAO9" s="356">
        <f t="shared" ref="WAO9" si="7804">-WAO8*$C9</f>
        <v>0</v>
      </c>
      <c r="WAQ9" s="356">
        <f t="shared" ref="WAQ9" si="7805">-WAQ8*$C9</f>
        <v>0</v>
      </c>
      <c r="WAS9" s="356">
        <f t="shared" ref="WAS9" si="7806">-WAS8*$C9</f>
        <v>0</v>
      </c>
      <c r="WAU9" s="356">
        <f t="shared" ref="WAU9" si="7807">-WAU8*$C9</f>
        <v>0</v>
      </c>
      <c r="WAW9" s="356">
        <f t="shared" ref="WAW9" si="7808">-WAW8*$C9</f>
        <v>0</v>
      </c>
      <c r="WAY9" s="356">
        <f t="shared" ref="WAY9" si="7809">-WAY8*$C9</f>
        <v>0</v>
      </c>
      <c r="WBA9" s="356">
        <f t="shared" ref="WBA9" si="7810">-WBA8*$C9</f>
        <v>0</v>
      </c>
      <c r="WBC9" s="356">
        <f t="shared" ref="WBC9" si="7811">-WBC8*$C9</f>
        <v>0</v>
      </c>
      <c r="WBE9" s="356">
        <f t="shared" ref="WBE9" si="7812">-WBE8*$C9</f>
        <v>0</v>
      </c>
      <c r="WBG9" s="356">
        <f t="shared" ref="WBG9" si="7813">-WBG8*$C9</f>
        <v>0</v>
      </c>
      <c r="WBI9" s="356">
        <f t="shared" ref="WBI9" si="7814">-WBI8*$C9</f>
        <v>0</v>
      </c>
      <c r="WBK9" s="356">
        <f t="shared" ref="WBK9" si="7815">-WBK8*$C9</f>
        <v>0</v>
      </c>
      <c r="WBM9" s="356">
        <f t="shared" ref="WBM9" si="7816">-WBM8*$C9</f>
        <v>0</v>
      </c>
      <c r="WBO9" s="356">
        <f t="shared" ref="WBO9" si="7817">-WBO8*$C9</f>
        <v>0</v>
      </c>
      <c r="WBQ9" s="356">
        <f t="shared" ref="WBQ9" si="7818">-WBQ8*$C9</f>
        <v>0</v>
      </c>
      <c r="WBS9" s="356">
        <f t="shared" ref="WBS9" si="7819">-WBS8*$C9</f>
        <v>0</v>
      </c>
      <c r="WBU9" s="356">
        <f t="shared" ref="WBU9" si="7820">-WBU8*$C9</f>
        <v>0</v>
      </c>
      <c r="WBW9" s="356">
        <f t="shared" ref="WBW9" si="7821">-WBW8*$C9</f>
        <v>0</v>
      </c>
      <c r="WBY9" s="356">
        <f t="shared" ref="WBY9" si="7822">-WBY8*$C9</f>
        <v>0</v>
      </c>
      <c r="WCA9" s="356">
        <f t="shared" ref="WCA9" si="7823">-WCA8*$C9</f>
        <v>0</v>
      </c>
      <c r="WCC9" s="356">
        <f t="shared" ref="WCC9" si="7824">-WCC8*$C9</f>
        <v>0</v>
      </c>
      <c r="WCE9" s="356">
        <f t="shared" ref="WCE9" si="7825">-WCE8*$C9</f>
        <v>0</v>
      </c>
      <c r="WCG9" s="356">
        <f t="shared" ref="WCG9" si="7826">-WCG8*$C9</f>
        <v>0</v>
      </c>
      <c r="WCI9" s="356">
        <f t="shared" ref="WCI9" si="7827">-WCI8*$C9</f>
        <v>0</v>
      </c>
      <c r="WCK9" s="356">
        <f t="shared" ref="WCK9" si="7828">-WCK8*$C9</f>
        <v>0</v>
      </c>
      <c r="WCM9" s="356">
        <f t="shared" ref="WCM9" si="7829">-WCM8*$C9</f>
        <v>0</v>
      </c>
      <c r="WCO9" s="356">
        <f t="shared" ref="WCO9" si="7830">-WCO8*$C9</f>
        <v>0</v>
      </c>
      <c r="WCQ9" s="356">
        <f t="shared" ref="WCQ9" si="7831">-WCQ8*$C9</f>
        <v>0</v>
      </c>
      <c r="WCS9" s="356">
        <f t="shared" ref="WCS9" si="7832">-WCS8*$C9</f>
        <v>0</v>
      </c>
      <c r="WCU9" s="356">
        <f t="shared" ref="WCU9" si="7833">-WCU8*$C9</f>
        <v>0</v>
      </c>
      <c r="WCW9" s="356">
        <f t="shared" ref="WCW9" si="7834">-WCW8*$C9</f>
        <v>0</v>
      </c>
      <c r="WCY9" s="356">
        <f t="shared" ref="WCY9" si="7835">-WCY8*$C9</f>
        <v>0</v>
      </c>
      <c r="WDA9" s="356">
        <f t="shared" ref="WDA9" si="7836">-WDA8*$C9</f>
        <v>0</v>
      </c>
      <c r="WDC9" s="356">
        <f t="shared" ref="WDC9" si="7837">-WDC8*$C9</f>
        <v>0</v>
      </c>
      <c r="WDE9" s="356">
        <f t="shared" ref="WDE9" si="7838">-WDE8*$C9</f>
        <v>0</v>
      </c>
      <c r="WDG9" s="356">
        <f t="shared" ref="WDG9" si="7839">-WDG8*$C9</f>
        <v>0</v>
      </c>
      <c r="WDI9" s="356">
        <f t="shared" ref="WDI9" si="7840">-WDI8*$C9</f>
        <v>0</v>
      </c>
      <c r="WDK9" s="356">
        <f t="shared" ref="WDK9" si="7841">-WDK8*$C9</f>
        <v>0</v>
      </c>
      <c r="WDM9" s="356">
        <f t="shared" ref="WDM9" si="7842">-WDM8*$C9</f>
        <v>0</v>
      </c>
      <c r="WDO9" s="356">
        <f t="shared" ref="WDO9" si="7843">-WDO8*$C9</f>
        <v>0</v>
      </c>
      <c r="WDQ9" s="356">
        <f t="shared" ref="WDQ9" si="7844">-WDQ8*$C9</f>
        <v>0</v>
      </c>
      <c r="WDS9" s="356">
        <f t="shared" ref="WDS9" si="7845">-WDS8*$C9</f>
        <v>0</v>
      </c>
      <c r="WDU9" s="356">
        <f t="shared" ref="WDU9" si="7846">-WDU8*$C9</f>
        <v>0</v>
      </c>
      <c r="WDW9" s="356">
        <f t="shared" ref="WDW9" si="7847">-WDW8*$C9</f>
        <v>0</v>
      </c>
      <c r="WDY9" s="356">
        <f t="shared" ref="WDY9" si="7848">-WDY8*$C9</f>
        <v>0</v>
      </c>
      <c r="WEA9" s="356">
        <f t="shared" ref="WEA9" si="7849">-WEA8*$C9</f>
        <v>0</v>
      </c>
      <c r="WEC9" s="356">
        <f t="shared" ref="WEC9" si="7850">-WEC8*$C9</f>
        <v>0</v>
      </c>
      <c r="WEE9" s="356">
        <f t="shared" ref="WEE9" si="7851">-WEE8*$C9</f>
        <v>0</v>
      </c>
      <c r="WEG9" s="356">
        <f t="shared" ref="WEG9" si="7852">-WEG8*$C9</f>
        <v>0</v>
      </c>
      <c r="WEI9" s="356">
        <f t="shared" ref="WEI9" si="7853">-WEI8*$C9</f>
        <v>0</v>
      </c>
      <c r="WEK9" s="356">
        <f t="shared" ref="WEK9" si="7854">-WEK8*$C9</f>
        <v>0</v>
      </c>
      <c r="WEM9" s="356">
        <f t="shared" ref="WEM9" si="7855">-WEM8*$C9</f>
        <v>0</v>
      </c>
      <c r="WEO9" s="356">
        <f t="shared" ref="WEO9" si="7856">-WEO8*$C9</f>
        <v>0</v>
      </c>
      <c r="WEQ9" s="356">
        <f t="shared" ref="WEQ9" si="7857">-WEQ8*$C9</f>
        <v>0</v>
      </c>
      <c r="WES9" s="356">
        <f t="shared" ref="WES9" si="7858">-WES8*$C9</f>
        <v>0</v>
      </c>
      <c r="WEU9" s="356">
        <f t="shared" ref="WEU9" si="7859">-WEU8*$C9</f>
        <v>0</v>
      </c>
      <c r="WEW9" s="356">
        <f t="shared" ref="WEW9" si="7860">-WEW8*$C9</f>
        <v>0</v>
      </c>
      <c r="WEY9" s="356">
        <f t="shared" ref="WEY9" si="7861">-WEY8*$C9</f>
        <v>0</v>
      </c>
      <c r="WFA9" s="356">
        <f t="shared" ref="WFA9" si="7862">-WFA8*$C9</f>
        <v>0</v>
      </c>
      <c r="WFC9" s="356">
        <f t="shared" ref="WFC9" si="7863">-WFC8*$C9</f>
        <v>0</v>
      </c>
      <c r="WFE9" s="356">
        <f t="shared" ref="WFE9" si="7864">-WFE8*$C9</f>
        <v>0</v>
      </c>
      <c r="WFG9" s="356">
        <f t="shared" ref="WFG9" si="7865">-WFG8*$C9</f>
        <v>0</v>
      </c>
      <c r="WFI9" s="356">
        <f t="shared" ref="WFI9" si="7866">-WFI8*$C9</f>
        <v>0</v>
      </c>
      <c r="WFK9" s="356">
        <f t="shared" ref="WFK9" si="7867">-WFK8*$C9</f>
        <v>0</v>
      </c>
      <c r="WFM9" s="356">
        <f t="shared" ref="WFM9" si="7868">-WFM8*$C9</f>
        <v>0</v>
      </c>
      <c r="WFO9" s="356">
        <f t="shared" ref="WFO9" si="7869">-WFO8*$C9</f>
        <v>0</v>
      </c>
      <c r="WFQ9" s="356">
        <f t="shared" ref="WFQ9" si="7870">-WFQ8*$C9</f>
        <v>0</v>
      </c>
      <c r="WFS9" s="356">
        <f t="shared" ref="WFS9" si="7871">-WFS8*$C9</f>
        <v>0</v>
      </c>
      <c r="WFU9" s="356">
        <f t="shared" ref="WFU9" si="7872">-WFU8*$C9</f>
        <v>0</v>
      </c>
      <c r="WFW9" s="356">
        <f t="shared" ref="WFW9" si="7873">-WFW8*$C9</f>
        <v>0</v>
      </c>
      <c r="WFY9" s="356">
        <f t="shared" ref="WFY9" si="7874">-WFY8*$C9</f>
        <v>0</v>
      </c>
      <c r="WGA9" s="356">
        <f t="shared" ref="WGA9" si="7875">-WGA8*$C9</f>
        <v>0</v>
      </c>
      <c r="WGC9" s="356">
        <f t="shared" ref="WGC9" si="7876">-WGC8*$C9</f>
        <v>0</v>
      </c>
      <c r="WGE9" s="356">
        <f t="shared" ref="WGE9" si="7877">-WGE8*$C9</f>
        <v>0</v>
      </c>
      <c r="WGG9" s="356">
        <f t="shared" ref="WGG9" si="7878">-WGG8*$C9</f>
        <v>0</v>
      </c>
      <c r="WGI9" s="356">
        <f t="shared" ref="WGI9" si="7879">-WGI8*$C9</f>
        <v>0</v>
      </c>
      <c r="WGK9" s="356">
        <f t="shared" ref="WGK9" si="7880">-WGK8*$C9</f>
        <v>0</v>
      </c>
      <c r="WGM9" s="356">
        <f t="shared" ref="WGM9" si="7881">-WGM8*$C9</f>
        <v>0</v>
      </c>
      <c r="WGO9" s="356">
        <f t="shared" ref="WGO9" si="7882">-WGO8*$C9</f>
        <v>0</v>
      </c>
      <c r="WGQ9" s="356">
        <f t="shared" ref="WGQ9" si="7883">-WGQ8*$C9</f>
        <v>0</v>
      </c>
      <c r="WGS9" s="356">
        <f t="shared" ref="WGS9" si="7884">-WGS8*$C9</f>
        <v>0</v>
      </c>
      <c r="WGU9" s="356">
        <f t="shared" ref="WGU9" si="7885">-WGU8*$C9</f>
        <v>0</v>
      </c>
      <c r="WGW9" s="356">
        <f t="shared" ref="WGW9" si="7886">-WGW8*$C9</f>
        <v>0</v>
      </c>
      <c r="WGY9" s="356">
        <f t="shared" ref="WGY9" si="7887">-WGY8*$C9</f>
        <v>0</v>
      </c>
      <c r="WHA9" s="356">
        <f t="shared" ref="WHA9" si="7888">-WHA8*$C9</f>
        <v>0</v>
      </c>
      <c r="WHC9" s="356">
        <f t="shared" ref="WHC9" si="7889">-WHC8*$C9</f>
        <v>0</v>
      </c>
      <c r="WHE9" s="356">
        <f t="shared" ref="WHE9" si="7890">-WHE8*$C9</f>
        <v>0</v>
      </c>
      <c r="WHG9" s="356">
        <f t="shared" ref="WHG9" si="7891">-WHG8*$C9</f>
        <v>0</v>
      </c>
      <c r="WHI9" s="356">
        <f t="shared" ref="WHI9" si="7892">-WHI8*$C9</f>
        <v>0</v>
      </c>
      <c r="WHK9" s="356">
        <f t="shared" ref="WHK9" si="7893">-WHK8*$C9</f>
        <v>0</v>
      </c>
      <c r="WHM9" s="356">
        <f t="shared" ref="WHM9" si="7894">-WHM8*$C9</f>
        <v>0</v>
      </c>
      <c r="WHO9" s="356">
        <f t="shared" ref="WHO9" si="7895">-WHO8*$C9</f>
        <v>0</v>
      </c>
      <c r="WHQ9" s="356">
        <f t="shared" ref="WHQ9" si="7896">-WHQ8*$C9</f>
        <v>0</v>
      </c>
      <c r="WHS9" s="356">
        <f t="shared" ref="WHS9" si="7897">-WHS8*$C9</f>
        <v>0</v>
      </c>
      <c r="WHU9" s="356">
        <f t="shared" ref="WHU9" si="7898">-WHU8*$C9</f>
        <v>0</v>
      </c>
      <c r="WHW9" s="356">
        <f t="shared" ref="WHW9" si="7899">-WHW8*$C9</f>
        <v>0</v>
      </c>
      <c r="WHY9" s="356">
        <f t="shared" ref="WHY9" si="7900">-WHY8*$C9</f>
        <v>0</v>
      </c>
      <c r="WIA9" s="356">
        <f t="shared" ref="WIA9" si="7901">-WIA8*$C9</f>
        <v>0</v>
      </c>
      <c r="WIC9" s="356">
        <f t="shared" ref="WIC9" si="7902">-WIC8*$C9</f>
        <v>0</v>
      </c>
      <c r="WIE9" s="356">
        <f t="shared" ref="WIE9" si="7903">-WIE8*$C9</f>
        <v>0</v>
      </c>
      <c r="WIG9" s="356">
        <f t="shared" ref="WIG9" si="7904">-WIG8*$C9</f>
        <v>0</v>
      </c>
      <c r="WII9" s="356">
        <f t="shared" ref="WII9" si="7905">-WII8*$C9</f>
        <v>0</v>
      </c>
      <c r="WIK9" s="356">
        <f t="shared" ref="WIK9" si="7906">-WIK8*$C9</f>
        <v>0</v>
      </c>
      <c r="WIM9" s="356">
        <f t="shared" ref="WIM9" si="7907">-WIM8*$C9</f>
        <v>0</v>
      </c>
      <c r="WIO9" s="356">
        <f t="shared" ref="WIO9" si="7908">-WIO8*$C9</f>
        <v>0</v>
      </c>
      <c r="WIQ9" s="356">
        <f t="shared" ref="WIQ9" si="7909">-WIQ8*$C9</f>
        <v>0</v>
      </c>
      <c r="WIS9" s="356">
        <f t="shared" ref="WIS9" si="7910">-WIS8*$C9</f>
        <v>0</v>
      </c>
      <c r="WIU9" s="356">
        <f t="shared" ref="WIU9" si="7911">-WIU8*$C9</f>
        <v>0</v>
      </c>
      <c r="WIW9" s="356">
        <f t="shared" ref="WIW9" si="7912">-WIW8*$C9</f>
        <v>0</v>
      </c>
      <c r="WIY9" s="356">
        <f t="shared" ref="WIY9" si="7913">-WIY8*$C9</f>
        <v>0</v>
      </c>
      <c r="WJA9" s="356">
        <f t="shared" ref="WJA9" si="7914">-WJA8*$C9</f>
        <v>0</v>
      </c>
      <c r="WJC9" s="356">
        <f t="shared" ref="WJC9" si="7915">-WJC8*$C9</f>
        <v>0</v>
      </c>
      <c r="WJE9" s="356">
        <f t="shared" ref="WJE9" si="7916">-WJE8*$C9</f>
        <v>0</v>
      </c>
      <c r="WJG9" s="356">
        <f t="shared" ref="WJG9" si="7917">-WJG8*$C9</f>
        <v>0</v>
      </c>
      <c r="WJI9" s="356">
        <f t="shared" ref="WJI9" si="7918">-WJI8*$C9</f>
        <v>0</v>
      </c>
      <c r="WJK9" s="356">
        <f t="shared" ref="WJK9" si="7919">-WJK8*$C9</f>
        <v>0</v>
      </c>
      <c r="WJM9" s="356">
        <f t="shared" ref="WJM9" si="7920">-WJM8*$C9</f>
        <v>0</v>
      </c>
      <c r="WJO9" s="356">
        <f t="shared" ref="WJO9" si="7921">-WJO8*$C9</f>
        <v>0</v>
      </c>
      <c r="WJQ9" s="356">
        <f t="shared" ref="WJQ9" si="7922">-WJQ8*$C9</f>
        <v>0</v>
      </c>
      <c r="WJS9" s="356">
        <f t="shared" ref="WJS9" si="7923">-WJS8*$C9</f>
        <v>0</v>
      </c>
      <c r="WJU9" s="356">
        <f t="shared" ref="WJU9" si="7924">-WJU8*$C9</f>
        <v>0</v>
      </c>
      <c r="WJW9" s="356">
        <f t="shared" ref="WJW9" si="7925">-WJW8*$C9</f>
        <v>0</v>
      </c>
      <c r="WJY9" s="356">
        <f t="shared" ref="WJY9" si="7926">-WJY8*$C9</f>
        <v>0</v>
      </c>
      <c r="WKA9" s="356">
        <f t="shared" ref="WKA9" si="7927">-WKA8*$C9</f>
        <v>0</v>
      </c>
      <c r="WKC9" s="356">
        <f t="shared" ref="WKC9" si="7928">-WKC8*$C9</f>
        <v>0</v>
      </c>
      <c r="WKE9" s="356">
        <f t="shared" ref="WKE9" si="7929">-WKE8*$C9</f>
        <v>0</v>
      </c>
      <c r="WKG9" s="356">
        <f t="shared" ref="WKG9" si="7930">-WKG8*$C9</f>
        <v>0</v>
      </c>
      <c r="WKI9" s="356">
        <f t="shared" ref="WKI9" si="7931">-WKI8*$C9</f>
        <v>0</v>
      </c>
      <c r="WKK9" s="356">
        <f t="shared" ref="WKK9" si="7932">-WKK8*$C9</f>
        <v>0</v>
      </c>
      <c r="WKM9" s="356">
        <f t="shared" ref="WKM9" si="7933">-WKM8*$C9</f>
        <v>0</v>
      </c>
      <c r="WKO9" s="356">
        <f t="shared" ref="WKO9" si="7934">-WKO8*$C9</f>
        <v>0</v>
      </c>
      <c r="WKQ9" s="356">
        <f t="shared" ref="WKQ9" si="7935">-WKQ8*$C9</f>
        <v>0</v>
      </c>
      <c r="WKS9" s="356">
        <f t="shared" ref="WKS9" si="7936">-WKS8*$C9</f>
        <v>0</v>
      </c>
      <c r="WKU9" s="356">
        <f t="shared" ref="WKU9" si="7937">-WKU8*$C9</f>
        <v>0</v>
      </c>
      <c r="WKW9" s="356">
        <f t="shared" ref="WKW9" si="7938">-WKW8*$C9</f>
        <v>0</v>
      </c>
      <c r="WKY9" s="356">
        <f t="shared" ref="WKY9" si="7939">-WKY8*$C9</f>
        <v>0</v>
      </c>
      <c r="WLA9" s="356">
        <f t="shared" ref="WLA9" si="7940">-WLA8*$C9</f>
        <v>0</v>
      </c>
      <c r="WLC9" s="356">
        <f t="shared" ref="WLC9" si="7941">-WLC8*$C9</f>
        <v>0</v>
      </c>
      <c r="WLE9" s="356">
        <f t="shared" ref="WLE9" si="7942">-WLE8*$C9</f>
        <v>0</v>
      </c>
      <c r="WLG9" s="356">
        <f t="shared" ref="WLG9" si="7943">-WLG8*$C9</f>
        <v>0</v>
      </c>
      <c r="WLI9" s="356">
        <f t="shared" ref="WLI9" si="7944">-WLI8*$C9</f>
        <v>0</v>
      </c>
      <c r="WLK9" s="356">
        <f t="shared" ref="WLK9" si="7945">-WLK8*$C9</f>
        <v>0</v>
      </c>
      <c r="WLM9" s="356">
        <f t="shared" ref="WLM9" si="7946">-WLM8*$C9</f>
        <v>0</v>
      </c>
      <c r="WLO9" s="356">
        <f t="shared" ref="WLO9" si="7947">-WLO8*$C9</f>
        <v>0</v>
      </c>
      <c r="WLQ9" s="356">
        <f t="shared" ref="WLQ9" si="7948">-WLQ8*$C9</f>
        <v>0</v>
      </c>
      <c r="WLS9" s="356">
        <f t="shared" ref="WLS9" si="7949">-WLS8*$C9</f>
        <v>0</v>
      </c>
      <c r="WLU9" s="356">
        <f t="shared" ref="WLU9" si="7950">-WLU8*$C9</f>
        <v>0</v>
      </c>
      <c r="WLW9" s="356">
        <f t="shared" ref="WLW9" si="7951">-WLW8*$C9</f>
        <v>0</v>
      </c>
      <c r="WLY9" s="356">
        <f t="shared" ref="WLY9" si="7952">-WLY8*$C9</f>
        <v>0</v>
      </c>
      <c r="WMA9" s="356">
        <f t="shared" ref="WMA9" si="7953">-WMA8*$C9</f>
        <v>0</v>
      </c>
      <c r="WMC9" s="356">
        <f t="shared" ref="WMC9" si="7954">-WMC8*$C9</f>
        <v>0</v>
      </c>
      <c r="WME9" s="356">
        <f t="shared" ref="WME9" si="7955">-WME8*$C9</f>
        <v>0</v>
      </c>
      <c r="WMG9" s="356">
        <f t="shared" ref="WMG9" si="7956">-WMG8*$C9</f>
        <v>0</v>
      </c>
      <c r="WMI9" s="356">
        <f t="shared" ref="WMI9" si="7957">-WMI8*$C9</f>
        <v>0</v>
      </c>
      <c r="WMK9" s="356">
        <f t="shared" ref="WMK9" si="7958">-WMK8*$C9</f>
        <v>0</v>
      </c>
      <c r="WMM9" s="356">
        <f t="shared" ref="WMM9" si="7959">-WMM8*$C9</f>
        <v>0</v>
      </c>
      <c r="WMO9" s="356">
        <f t="shared" ref="WMO9" si="7960">-WMO8*$C9</f>
        <v>0</v>
      </c>
      <c r="WMQ9" s="356">
        <f t="shared" ref="WMQ9" si="7961">-WMQ8*$C9</f>
        <v>0</v>
      </c>
      <c r="WMS9" s="356">
        <f t="shared" ref="WMS9" si="7962">-WMS8*$C9</f>
        <v>0</v>
      </c>
      <c r="WMU9" s="356">
        <f t="shared" ref="WMU9" si="7963">-WMU8*$C9</f>
        <v>0</v>
      </c>
      <c r="WMW9" s="356">
        <f t="shared" ref="WMW9" si="7964">-WMW8*$C9</f>
        <v>0</v>
      </c>
      <c r="WMY9" s="356">
        <f t="shared" ref="WMY9" si="7965">-WMY8*$C9</f>
        <v>0</v>
      </c>
      <c r="WNA9" s="356">
        <f t="shared" ref="WNA9" si="7966">-WNA8*$C9</f>
        <v>0</v>
      </c>
      <c r="WNC9" s="356">
        <f t="shared" ref="WNC9" si="7967">-WNC8*$C9</f>
        <v>0</v>
      </c>
      <c r="WNE9" s="356">
        <f t="shared" ref="WNE9" si="7968">-WNE8*$C9</f>
        <v>0</v>
      </c>
      <c r="WNG9" s="356">
        <f t="shared" ref="WNG9" si="7969">-WNG8*$C9</f>
        <v>0</v>
      </c>
      <c r="WNI9" s="356">
        <f t="shared" ref="WNI9" si="7970">-WNI8*$C9</f>
        <v>0</v>
      </c>
      <c r="WNK9" s="356">
        <f t="shared" ref="WNK9" si="7971">-WNK8*$C9</f>
        <v>0</v>
      </c>
      <c r="WNM9" s="356">
        <f t="shared" ref="WNM9" si="7972">-WNM8*$C9</f>
        <v>0</v>
      </c>
      <c r="WNO9" s="356">
        <f t="shared" ref="WNO9" si="7973">-WNO8*$C9</f>
        <v>0</v>
      </c>
      <c r="WNQ9" s="356">
        <f t="shared" ref="WNQ9" si="7974">-WNQ8*$C9</f>
        <v>0</v>
      </c>
      <c r="WNS9" s="356">
        <f t="shared" ref="WNS9" si="7975">-WNS8*$C9</f>
        <v>0</v>
      </c>
      <c r="WNU9" s="356">
        <f t="shared" ref="WNU9" si="7976">-WNU8*$C9</f>
        <v>0</v>
      </c>
      <c r="WNW9" s="356">
        <f t="shared" ref="WNW9" si="7977">-WNW8*$C9</f>
        <v>0</v>
      </c>
      <c r="WNY9" s="356">
        <f t="shared" ref="WNY9" si="7978">-WNY8*$C9</f>
        <v>0</v>
      </c>
      <c r="WOA9" s="356">
        <f t="shared" ref="WOA9" si="7979">-WOA8*$C9</f>
        <v>0</v>
      </c>
      <c r="WOC9" s="356">
        <f t="shared" ref="WOC9" si="7980">-WOC8*$C9</f>
        <v>0</v>
      </c>
      <c r="WOE9" s="356">
        <f t="shared" ref="WOE9" si="7981">-WOE8*$C9</f>
        <v>0</v>
      </c>
      <c r="WOG9" s="356">
        <f t="shared" ref="WOG9" si="7982">-WOG8*$C9</f>
        <v>0</v>
      </c>
      <c r="WOI9" s="356">
        <f t="shared" ref="WOI9" si="7983">-WOI8*$C9</f>
        <v>0</v>
      </c>
      <c r="WOK9" s="356">
        <f t="shared" ref="WOK9" si="7984">-WOK8*$C9</f>
        <v>0</v>
      </c>
      <c r="WOM9" s="356">
        <f t="shared" ref="WOM9" si="7985">-WOM8*$C9</f>
        <v>0</v>
      </c>
      <c r="WOO9" s="356">
        <f t="shared" ref="WOO9" si="7986">-WOO8*$C9</f>
        <v>0</v>
      </c>
      <c r="WOQ9" s="356">
        <f t="shared" ref="WOQ9" si="7987">-WOQ8*$C9</f>
        <v>0</v>
      </c>
      <c r="WOS9" s="356">
        <f t="shared" ref="WOS9" si="7988">-WOS8*$C9</f>
        <v>0</v>
      </c>
      <c r="WOU9" s="356">
        <f t="shared" ref="WOU9" si="7989">-WOU8*$C9</f>
        <v>0</v>
      </c>
      <c r="WOW9" s="356">
        <f t="shared" ref="WOW9" si="7990">-WOW8*$C9</f>
        <v>0</v>
      </c>
      <c r="WOY9" s="356">
        <f t="shared" ref="WOY9" si="7991">-WOY8*$C9</f>
        <v>0</v>
      </c>
      <c r="WPA9" s="356">
        <f t="shared" ref="WPA9" si="7992">-WPA8*$C9</f>
        <v>0</v>
      </c>
      <c r="WPC9" s="356">
        <f t="shared" ref="WPC9" si="7993">-WPC8*$C9</f>
        <v>0</v>
      </c>
      <c r="WPE9" s="356">
        <f t="shared" ref="WPE9" si="7994">-WPE8*$C9</f>
        <v>0</v>
      </c>
      <c r="WPG9" s="356">
        <f t="shared" ref="WPG9" si="7995">-WPG8*$C9</f>
        <v>0</v>
      </c>
      <c r="WPI9" s="356">
        <f t="shared" ref="WPI9" si="7996">-WPI8*$C9</f>
        <v>0</v>
      </c>
      <c r="WPK9" s="356">
        <f t="shared" ref="WPK9" si="7997">-WPK8*$C9</f>
        <v>0</v>
      </c>
      <c r="WPM9" s="356">
        <f t="shared" ref="WPM9" si="7998">-WPM8*$C9</f>
        <v>0</v>
      </c>
      <c r="WPO9" s="356">
        <f t="shared" ref="WPO9" si="7999">-WPO8*$C9</f>
        <v>0</v>
      </c>
      <c r="WPQ9" s="356">
        <f t="shared" ref="WPQ9" si="8000">-WPQ8*$C9</f>
        <v>0</v>
      </c>
      <c r="WPS9" s="356">
        <f t="shared" ref="WPS9" si="8001">-WPS8*$C9</f>
        <v>0</v>
      </c>
      <c r="WPU9" s="356">
        <f t="shared" ref="WPU9" si="8002">-WPU8*$C9</f>
        <v>0</v>
      </c>
      <c r="WPW9" s="356">
        <f t="shared" ref="WPW9" si="8003">-WPW8*$C9</f>
        <v>0</v>
      </c>
      <c r="WPY9" s="356">
        <f t="shared" ref="WPY9" si="8004">-WPY8*$C9</f>
        <v>0</v>
      </c>
      <c r="WQA9" s="356">
        <f t="shared" ref="WQA9" si="8005">-WQA8*$C9</f>
        <v>0</v>
      </c>
      <c r="WQC9" s="356">
        <f t="shared" ref="WQC9" si="8006">-WQC8*$C9</f>
        <v>0</v>
      </c>
      <c r="WQE9" s="356">
        <f t="shared" ref="WQE9" si="8007">-WQE8*$C9</f>
        <v>0</v>
      </c>
      <c r="WQG9" s="356">
        <f t="shared" ref="WQG9" si="8008">-WQG8*$C9</f>
        <v>0</v>
      </c>
      <c r="WQI9" s="356">
        <f t="shared" ref="WQI9" si="8009">-WQI8*$C9</f>
        <v>0</v>
      </c>
      <c r="WQK9" s="356">
        <f t="shared" ref="WQK9" si="8010">-WQK8*$C9</f>
        <v>0</v>
      </c>
      <c r="WQM9" s="356">
        <f t="shared" ref="WQM9" si="8011">-WQM8*$C9</f>
        <v>0</v>
      </c>
      <c r="WQO9" s="356">
        <f t="shared" ref="WQO9" si="8012">-WQO8*$C9</f>
        <v>0</v>
      </c>
      <c r="WQQ9" s="356">
        <f t="shared" ref="WQQ9" si="8013">-WQQ8*$C9</f>
        <v>0</v>
      </c>
      <c r="WQS9" s="356">
        <f t="shared" ref="WQS9" si="8014">-WQS8*$C9</f>
        <v>0</v>
      </c>
      <c r="WQU9" s="356">
        <f t="shared" ref="WQU9" si="8015">-WQU8*$C9</f>
        <v>0</v>
      </c>
      <c r="WQW9" s="356">
        <f t="shared" ref="WQW9" si="8016">-WQW8*$C9</f>
        <v>0</v>
      </c>
      <c r="WQY9" s="356">
        <f t="shared" ref="WQY9" si="8017">-WQY8*$C9</f>
        <v>0</v>
      </c>
      <c r="WRA9" s="356">
        <f t="shared" ref="WRA9" si="8018">-WRA8*$C9</f>
        <v>0</v>
      </c>
      <c r="WRC9" s="356">
        <f t="shared" ref="WRC9" si="8019">-WRC8*$C9</f>
        <v>0</v>
      </c>
      <c r="WRE9" s="356">
        <f t="shared" ref="WRE9" si="8020">-WRE8*$C9</f>
        <v>0</v>
      </c>
      <c r="WRG9" s="356">
        <f t="shared" ref="WRG9" si="8021">-WRG8*$C9</f>
        <v>0</v>
      </c>
      <c r="WRI9" s="356">
        <f t="shared" ref="WRI9" si="8022">-WRI8*$C9</f>
        <v>0</v>
      </c>
      <c r="WRK9" s="356">
        <f t="shared" ref="WRK9" si="8023">-WRK8*$C9</f>
        <v>0</v>
      </c>
      <c r="WRM9" s="356">
        <f t="shared" ref="WRM9" si="8024">-WRM8*$C9</f>
        <v>0</v>
      </c>
      <c r="WRO9" s="356">
        <f t="shared" ref="WRO9" si="8025">-WRO8*$C9</f>
        <v>0</v>
      </c>
      <c r="WRQ9" s="356">
        <f t="shared" ref="WRQ9" si="8026">-WRQ8*$C9</f>
        <v>0</v>
      </c>
      <c r="WRS9" s="356">
        <f t="shared" ref="WRS9" si="8027">-WRS8*$C9</f>
        <v>0</v>
      </c>
      <c r="WRU9" s="356">
        <f t="shared" ref="WRU9" si="8028">-WRU8*$C9</f>
        <v>0</v>
      </c>
      <c r="WRW9" s="356">
        <f t="shared" ref="WRW9" si="8029">-WRW8*$C9</f>
        <v>0</v>
      </c>
      <c r="WRY9" s="356">
        <f t="shared" ref="WRY9" si="8030">-WRY8*$C9</f>
        <v>0</v>
      </c>
      <c r="WSA9" s="356">
        <f t="shared" ref="WSA9" si="8031">-WSA8*$C9</f>
        <v>0</v>
      </c>
      <c r="WSC9" s="356">
        <f t="shared" ref="WSC9" si="8032">-WSC8*$C9</f>
        <v>0</v>
      </c>
      <c r="WSE9" s="356">
        <f t="shared" ref="WSE9" si="8033">-WSE8*$C9</f>
        <v>0</v>
      </c>
      <c r="WSG9" s="356">
        <f t="shared" ref="WSG9" si="8034">-WSG8*$C9</f>
        <v>0</v>
      </c>
      <c r="WSI9" s="356">
        <f t="shared" ref="WSI9" si="8035">-WSI8*$C9</f>
        <v>0</v>
      </c>
      <c r="WSK9" s="356">
        <f t="shared" ref="WSK9" si="8036">-WSK8*$C9</f>
        <v>0</v>
      </c>
      <c r="WSM9" s="356">
        <f t="shared" ref="WSM9" si="8037">-WSM8*$C9</f>
        <v>0</v>
      </c>
      <c r="WSO9" s="356">
        <f t="shared" ref="WSO9" si="8038">-WSO8*$C9</f>
        <v>0</v>
      </c>
      <c r="WSQ9" s="356">
        <f t="shared" ref="WSQ9" si="8039">-WSQ8*$C9</f>
        <v>0</v>
      </c>
      <c r="WSS9" s="356">
        <f t="shared" ref="WSS9" si="8040">-WSS8*$C9</f>
        <v>0</v>
      </c>
      <c r="WSU9" s="356">
        <f t="shared" ref="WSU9" si="8041">-WSU8*$C9</f>
        <v>0</v>
      </c>
      <c r="WSW9" s="356">
        <f t="shared" ref="WSW9" si="8042">-WSW8*$C9</f>
        <v>0</v>
      </c>
      <c r="WSY9" s="356">
        <f t="shared" ref="WSY9" si="8043">-WSY8*$C9</f>
        <v>0</v>
      </c>
      <c r="WTA9" s="356">
        <f t="shared" ref="WTA9" si="8044">-WTA8*$C9</f>
        <v>0</v>
      </c>
      <c r="WTC9" s="356">
        <f t="shared" ref="WTC9" si="8045">-WTC8*$C9</f>
        <v>0</v>
      </c>
      <c r="WTE9" s="356">
        <f t="shared" ref="WTE9" si="8046">-WTE8*$C9</f>
        <v>0</v>
      </c>
      <c r="WTG9" s="356">
        <f t="shared" ref="WTG9" si="8047">-WTG8*$C9</f>
        <v>0</v>
      </c>
      <c r="WTI9" s="356">
        <f t="shared" ref="WTI9" si="8048">-WTI8*$C9</f>
        <v>0</v>
      </c>
      <c r="WTK9" s="356">
        <f t="shared" ref="WTK9" si="8049">-WTK8*$C9</f>
        <v>0</v>
      </c>
      <c r="WTM9" s="356">
        <f t="shared" ref="WTM9" si="8050">-WTM8*$C9</f>
        <v>0</v>
      </c>
      <c r="WTO9" s="356">
        <f t="shared" ref="WTO9" si="8051">-WTO8*$C9</f>
        <v>0</v>
      </c>
      <c r="WTQ9" s="356">
        <f t="shared" ref="WTQ9" si="8052">-WTQ8*$C9</f>
        <v>0</v>
      </c>
      <c r="WTS9" s="356">
        <f t="shared" ref="WTS9" si="8053">-WTS8*$C9</f>
        <v>0</v>
      </c>
      <c r="WTU9" s="356">
        <f t="shared" ref="WTU9" si="8054">-WTU8*$C9</f>
        <v>0</v>
      </c>
      <c r="WTW9" s="356">
        <f t="shared" ref="WTW9" si="8055">-WTW8*$C9</f>
        <v>0</v>
      </c>
      <c r="WTY9" s="356">
        <f t="shared" ref="WTY9" si="8056">-WTY8*$C9</f>
        <v>0</v>
      </c>
      <c r="WUA9" s="356">
        <f t="shared" ref="WUA9" si="8057">-WUA8*$C9</f>
        <v>0</v>
      </c>
      <c r="WUC9" s="356">
        <f t="shared" ref="WUC9" si="8058">-WUC8*$C9</f>
        <v>0</v>
      </c>
      <c r="WUE9" s="356">
        <f t="shared" ref="WUE9" si="8059">-WUE8*$C9</f>
        <v>0</v>
      </c>
      <c r="WUG9" s="356">
        <f t="shared" ref="WUG9" si="8060">-WUG8*$C9</f>
        <v>0</v>
      </c>
      <c r="WUI9" s="356">
        <f t="shared" ref="WUI9" si="8061">-WUI8*$C9</f>
        <v>0</v>
      </c>
      <c r="WUK9" s="356">
        <f t="shared" ref="WUK9" si="8062">-WUK8*$C9</f>
        <v>0</v>
      </c>
      <c r="WUM9" s="356">
        <f t="shared" ref="WUM9" si="8063">-WUM8*$C9</f>
        <v>0</v>
      </c>
      <c r="WUO9" s="356">
        <f t="shared" ref="WUO9" si="8064">-WUO8*$C9</f>
        <v>0</v>
      </c>
      <c r="WUQ9" s="356">
        <f t="shared" ref="WUQ9" si="8065">-WUQ8*$C9</f>
        <v>0</v>
      </c>
      <c r="WUS9" s="356">
        <f t="shared" ref="WUS9" si="8066">-WUS8*$C9</f>
        <v>0</v>
      </c>
      <c r="WUU9" s="356">
        <f t="shared" ref="WUU9" si="8067">-WUU8*$C9</f>
        <v>0</v>
      </c>
      <c r="WUW9" s="356">
        <f t="shared" ref="WUW9" si="8068">-WUW8*$C9</f>
        <v>0</v>
      </c>
      <c r="WUY9" s="356">
        <f t="shared" ref="WUY9" si="8069">-WUY8*$C9</f>
        <v>0</v>
      </c>
      <c r="WVA9" s="356">
        <f t="shared" ref="WVA9" si="8070">-WVA8*$C9</f>
        <v>0</v>
      </c>
      <c r="WVC9" s="356">
        <f t="shared" ref="WVC9" si="8071">-WVC8*$C9</f>
        <v>0</v>
      </c>
      <c r="WVE9" s="356">
        <f t="shared" ref="WVE9" si="8072">-WVE8*$C9</f>
        <v>0</v>
      </c>
      <c r="WVG9" s="356">
        <f t="shared" ref="WVG9" si="8073">-WVG8*$C9</f>
        <v>0</v>
      </c>
      <c r="WVI9" s="356">
        <f t="shared" ref="WVI9" si="8074">-WVI8*$C9</f>
        <v>0</v>
      </c>
      <c r="WVK9" s="356">
        <f t="shared" ref="WVK9" si="8075">-WVK8*$C9</f>
        <v>0</v>
      </c>
      <c r="WVM9" s="356">
        <f t="shared" ref="WVM9" si="8076">-WVM8*$C9</f>
        <v>0</v>
      </c>
      <c r="WVO9" s="356">
        <f t="shared" ref="WVO9" si="8077">-WVO8*$C9</f>
        <v>0</v>
      </c>
      <c r="WVQ9" s="356">
        <f t="shared" ref="WVQ9" si="8078">-WVQ8*$C9</f>
        <v>0</v>
      </c>
      <c r="WVS9" s="356">
        <f t="shared" ref="WVS9" si="8079">-WVS8*$C9</f>
        <v>0</v>
      </c>
      <c r="WVU9" s="356">
        <f t="shared" ref="WVU9" si="8080">-WVU8*$C9</f>
        <v>0</v>
      </c>
      <c r="WVW9" s="356">
        <f t="shared" ref="WVW9" si="8081">-WVW8*$C9</f>
        <v>0</v>
      </c>
      <c r="WVY9" s="356">
        <f t="shared" ref="WVY9" si="8082">-WVY8*$C9</f>
        <v>0</v>
      </c>
      <c r="WWA9" s="356">
        <f t="shared" ref="WWA9" si="8083">-WWA8*$C9</f>
        <v>0</v>
      </c>
      <c r="WWC9" s="356">
        <f t="shared" ref="WWC9" si="8084">-WWC8*$C9</f>
        <v>0</v>
      </c>
      <c r="WWE9" s="356">
        <f t="shared" ref="WWE9" si="8085">-WWE8*$C9</f>
        <v>0</v>
      </c>
      <c r="WWG9" s="356">
        <f t="shared" ref="WWG9" si="8086">-WWG8*$C9</f>
        <v>0</v>
      </c>
      <c r="WWI9" s="356">
        <f t="shared" ref="WWI9" si="8087">-WWI8*$C9</f>
        <v>0</v>
      </c>
      <c r="WWK9" s="356">
        <f t="shared" ref="WWK9" si="8088">-WWK8*$C9</f>
        <v>0</v>
      </c>
      <c r="WWM9" s="356">
        <f t="shared" ref="WWM9" si="8089">-WWM8*$C9</f>
        <v>0</v>
      </c>
      <c r="WWO9" s="356">
        <f t="shared" ref="WWO9" si="8090">-WWO8*$C9</f>
        <v>0</v>
      </c>
      <c r="WWQ9" s="356">
        <f t="shared" ref="WWQ9" si="8091">-WWQ8*$C9</f>
        <v>0</v>
      </c>
      <c r="WWS9" s="356">
        <f t="shared" ref="WWS9" si="8092">-WWS8*$C9</f>
        <v>0</v>
      </c>
      <c r="WWU9" s="356">
        <f t="shared" ref="WWU9" si="8093">-WWU8*$C9</f>
        <v>0</v>
      </c>
      <c r="WWW9" s="356">
        <f t="shared" ref="WWW9" si="8094">-WWW8*$C9</f>
        <v>0</v>
      </c>
      <c r="WWY9" s="356">
        <f t="shared" ref="WWY9" si="8095">-WWY8*$C9</f>
        <v>0</v>
      </c>
      <c r="WXA9" s="356">
        <f t="shared" ref="WXA9" si="8096">-WXA8*$C9</f>
        <v>0</v>
      </c>
      <c r="WXC9" s="356">
        <f t="shared" ref="WXC9" si="8097">-WXC8*$C9</f>
        <v>0</v>
      </c>
      <c r="WXE9" s="356">
        <f t="shared" ref="WXE9" si="8098">-WXE8*$C9</f>
        <v>0</v>
      </c>
      <c r="WXG9" s="356">
        <f t="shared" ref="WXG9" si="8099">-WXG8*$C9</f>
        <v>0</v>
      </c>
      <c r="WXI9" s="356">
        <f t="shared" ref="WXI9" si="8100">-WXI8*$C9</f>
        <v>0</v>
      </c>
      <c r="WXK9" s="356">
        <f t="shared" ref="WXK9" si="8101">-WXK8*$C9</f>
        <v>0</v>
      </c>
      <c r="WXM9" s="356">
        <f t="shared" ref="WXM9" si="8102">-WXM8*$C9</f>
        <v>0</v>
      </c>
      <c r="WXO9" s="356">
        <f t="shared" ref="WXO9" si="8103">-WXO8*$C9</f>
        <v>0</v>
      </c>
      <c r="WXQ9" s="356">
        <f t="shared" ref="WXQ9" si="8104">-WXQ8*$C9</f>
        <v>0</v>
      </c>
      <c r="WXS9" s="356">
        <f t="shared" ref="WXS9" si="8105">-WXS8*$C9</f>
        <v>0</v>
      </c>
      <c r="WXU9" s="356">
        <f t="shared" ref="WXU9" si="8106">-WXU8*$C9</f>
        <v>0</v>
      </c>
      <c r="WXW9" s="356">
        <f t="shared" ref="WXW9" si="8107">-WXW8*$C9</f>
        <v>0</v>
      </c>
      <c r="WXY9" s="356">
        <f t="shared" ref="WXY9" si="8108">-WXY8*$C9</f>
        <v>0</v>
      </c>
      <c r="WYA9" s="356">
        <f t="shared" ref="WYA9" si="8109">-WYA8*$C9</f>
        <v>0</v>
      </c>
      <c r="WYC9" s="356">
        <f t="shared" ref="WYC9" si="8110">-WYC8*$C9</f>
        <v>0</v>
      </c>
      <c r="WYE9" s="356">
        <f t="shared" ref="WYE9" si="8111">-WYE8*$C9</f>
        <v>0</v>
      </c>
      <c r="WYG9" s="356">
        <f t="shared" ref="WYG9" si="8112">-WYG8*$C9</f>
        <v>0</v>
      </c>
      <c r="WYI9" s="356">
        <f t="shared" ref="WYI9" si="8113">-WYI8*$C9</f>
        <v>0</v>
      </c>
      <c r="WYK9" s="356">
        <f t="shared" ref="WYK9" si="8114">-WYK8*$C9</f>
        <v>0</v>
      </c>
      <c r="WYM9" s="356">
        <f t="shared" ref="WYM9" si="8115">-WYM8*$C9</f>
        <v>0</v>
      </c>
      <c r="WYO9" s="356">
        <f t="shared" ref="WYO9" si="8116">-WYO8*$C9</f>
        <v>0</v>
      </c>
      <c r="WYQ9" s="356">
        <f t="shared" ref="WYQ9" si="8117">-WYQ8*$C9</f>
        <v>0</v>
      </c>
      <c r="WYS9" s="356">
        <f t="shared" ref="WYS9" si="8118">-WYS8*$C9</f>
        <v>0</v>
      </c>
      <c r="WYU9" s="356">
        <f t="shared" ref="WYU9" si="8119">-WYU8*$C9</f>
        <v>0</v>
      </c>
      <c r="WYW9" s="356">
        <f t="shared" ref="WYW9" si="8120">-WYW8*$C9</f>
        <v>0</v>
      </c>
      <c r="WYY9" s="356">
        <f t="shared" ref="WYY9" si="8121">-WYY8*$C9</f>
        <v>0</v>
      </c>
      <c r="WZA9" s="356">
        <f t="shared" ref="WZA9" si="8122">-WZA8*$C9</f>
        <v>0</v>
      </c>
      <c r="WZC9" s="356">
        <f t="shared" ref="WZC9" si="8123">-WZC8*$C9</f>
        <v>0</v>
      </c>
      <c r="WZE9" s="356">
        <f t="shared" ref="WZE9" si="8124">-WZE8*$C9</f>
        <v>0</v>
      </c>
      <c r="WZG9" s="356">
        <f t="shared" ref="WZG9" si="8125">-WZG8*$C9</f>
        <v>0</v>
      </c>
      <c r="WZI9" s="356">
        <f t="shared" ref="WZI9" si="8126">-WZI8*$C9</f>
        <v>0</v>
      </c>
      <c r="WZK9" s="356">
        <f t="shared" ref="WZK9" si="8127">-WZK8*$C9</f>
        <v>0</v>
      </c>
      <c r="WZM9" s="356">
        <f t="shared" ref="WZM9" si="8128">-WZM8*$C9</f>
        <v>0</v>
      </c>
      <c r="WZO9" s="356">
        <f t="shared" ref="WZO9" si="8129">-WZO8*$C9</f>
        <v>0</v>
      </c>
      <c r="WZQ9" s="356">
        <f t="shared" ref="WZQ9" si="8130">-WZQ8*$C9</f>
        <v>0</v>
      </c>
      <c r="WZS9" s="356">
        <f t="shared" ref="WZS9" si="8131">-WZS8*$C9</f>
        <v>0</v>
      </c>
      <c r="WZU9" s="356">
        <f t="shared" ref="WZU9" si="8132">-WZU8*$C9</f>
        <v>0</v>
      </c>
      <c r="WZW9" s="356">
        <f t="shared" ref="WZW9" si="8133">-WZW8*$C9</f>
        <v>0</v>
      </c>
      <c r="WZY9" s="356">
        <f t="shared" ref="WZY9" si="8134">-WZY8*$C9</f>
        <v>0</v>
      </c>
      <c r="XAA9" s="356">
        <f t="shared" ref="XAA9" si="8135">-XAA8*$C9</f>
        <v>0</v>
      </c>
      <c r="XAC9" s="356">
        <f t="shared" ref="XAC9" si="8136">-XAC8*$C9</f>
        <v>0</v>
      </c>
      <c r="XAE9" s="356">
        <f t="shared" ref="XAE9" si="8137">-XAE8*$C9</f>
        <v>0</v>
      </c>
      <c r="XAG9" s="356">
        <f t="shared" ref="XAG9" si="8138">-XAG8*$C9</f>
        <v>0</v>
      </c>
      <c r="XAI9" s="356">
        <f t="shared" ref="XAI9" si="8139">-XAI8*$C9</f>
        <v>0</v>
      </c>
      <c r="XAK9" s="356">
        <f t="shared" ref="XAK9" si="8140">-XAK8*$C9</f>
        <v>0</v>
      </c>
      <c r="XAM9" s="356">
        <f t="shared" ref="XAM9" si="8141">-XAM8*$C9</f>
        <v>0</v>
      </c>
      <c r="XAO9" s="356">
        <f t="shared" ref="XAO9" si="8142">-XAO8*$C9</f>
        <v>0</v>
      </c>
      <c r="XAQ9" s="356">
        <f t="shared" ref="XAQ9" si="8143">-XAQ8*$C9</f>
        <v>0</v>
      </c>
      <c r="XAS9" s="356">
        <f t="shared" ref="XAS9" si="8144">-XAS8*$C9</f>
        <v>0</v>
      </c>
      <c r="XAU9" s="356">
        <f t="shared" ref="XAU9" si="8145">-XAU8*$C9</f>
        <v>0</v>
      </c>
      <c r="XAW9" s="356">
        <f t="shared" ref="XAW9" si="8146">-XAW8*$C9</f>
        <v>0</v>
      </c>
      <c r="XAY9" s="356">
        <f t="shared" ref="XAY9" si="8147">-XAY8*$C9</f>
        <v>0</v>
      </c>
      <c r="XBA9" s="356">
        <f t="shared" ref="XBA9" si="8148">-XBA8*$C9</f>
        <v>0</v>
      </c>
      <c r="XBC9" s="356">
        <f t="shared" ref="XBC9" si="8149">-XBC8*$C9</f>
        <v>0</v>
      </c>
      <c r="XBE9" s="356">
        <f t="shared" ref="XBE9" si="8150">-XBE8*$C9</f>
        <v>0</v>
      </c>
      <c r="XBG9" s="356">
        <f t="shared" ref="XBG9" si="8151">-XBG8*$C9</f>
        <v>0</v>
      </c>
      <c r="XBI9" s="356">
        <f t="shared" ref="XBI9" si="8152">-XBI8*$C9</f>
        <v>0</v>
      </c>
      <c r="XBK9" s="356">
        <f t="shared" ref="XBK9" si="8153">-XBK8*$C9</f>
        <v>0</v>
      </c>
      <c r="XBM9" s="356">
        <f t="shared" ref="XBM9" si="8154">-XBM8*$C9</f>
        <v>0</v>
      </c>
      <c r="XBO9" s="356">
        <f t="shared" ref="XBO9" si="8155">-XBO8*$C9</f>
        <v>0</v>
      </c>
      <c r="XBQ9" s="356">
        <f t="shared" ref="XBQ9" si="8156">-XBQ8*$C9</f>
        <v>0</v>
      </c>
      <c r="XBS9" s="356">
        <f t="shared" ref="XBS9" si="8157">-XBS8*$C9</f>
        <v>0</v>
      </c>
      <c r="XBU9" s="356">
        <f t="shared" ref="XBU9" si="8158">-XBU8*$C9</f>
        <v>0</v>
      </c>
      <c r="XBW9" s="356">
        <f t="shared" ref="XBW9" si="8159">-XBW8*$C9</f>
        <v>0</v>
      </c>
      <c r="XBY9" s="356">
        <f t="shared" ref="XBY9" si="8160">-XBY8*$C9</f>
        <v>0</v>
      </c>
      <c r="XCA9" s="356">
        <f t="shared" ref="XCA9" si="8161">-XCA8*$C9</f>
        <v>0</v>
      </c>
      <c r="XCC9" s="356">
        <f t="shared" ref="XCC9" si="8162">-XCC8*$C9</f>
        <v>0</v>
      </c>
      <c r="XCE9" s="356">
        <f t="shared" ref="XCE9" si="8163">-XCE8*$C9</f>
        <v>0</v>
      </c>
      <c r="XCG9" s="356">
        <f t="shared" ref="XCG9" si="8164">-XCG8*$C9</f>
        <v>0</v>
      </c>
      <c r="XCI9" s="356">
        <f t="shared" ref="XCI9" si="8165">-XCI8*$C9</f>
        <v>0</v>
      </c>
      <c r="XCK9" s="356">
        <f t="shared" ref="XCK9" si="8166">-XCK8*$C9</f>
        <v>0</v>
      </c>
      <c r="XCM9" s="356">
        <f t="shared" ref="XCM9" si="8167">-XCM8*$C9</f>
        <v>0</v>
      </c>
      <c r="XCO9" s="356">
        <f t="shared" ref="XCO9" si="8168">-XCO8*$C9</f>
        <v>0</v>
      </c>
      <c r="XCQ9" s="356">
        <f t="shared" ref="XCQ9" si="8169">-XCQ8*$C9</f>
        <v>0</v>
      </c>
      <c r="XCS9" s="356">
        <f t="shared" ref="XCS9" si="8170">-XCS8*$C9</f>
        <v>0</v>
      </c>
      <c r="XCU9" s="356">
        <f t="shared" ref="XCU9" si="8171">-XCU8*$C9</f>
        <v>0</v>
      </c>
      <c r="XCW9" s="356">
        <f t="shared" ref="XCW9" si="8172">-XCW8*$C9</f>
        <v>0</v>
      </c>
      <c r="XCY9" s="356">
        <f t="shared" ref="XCY9" si="8173">-XCY8*$C9</f>
        <v>0</v>
      </c>
      <c r="XDA9" s="356">
        <f t="shared" ref="XDA9" si="8174">-XDA8*$C9</f>
        <v>0</v>
      </c>
      <c r="XDC9" s="356">
        <f t="shared" ref="XDC9" si="8175">-XDC8*$C9</f>
        <v>0</v>
      </c>
      <c r="XDE9" s="356">
        <f t="shared" ref="XDE9" si="8176">-XDE8*$C9</f>
        <v>0</v>
      </c>
      <c r="XDG9" s="356">
        <f t="shared" ref="XDG9" si="8177">-XDG8*$C9</f>
        <v>0</v>
      </c>
      <c r="XDI9" s="356">
        <f t="shared" ref="XDI9" si="8178">-XDI8*$C9</f>
        <v>0</v>
      </c>
      <c r="XDK9" s="356">
        <f t="shared" ref="XDK9" si="8179">-XDK8*$C9</f>
        <v>0</v>
      </c>
      <c r="XDM9" s="356">
        <f t="shared" ref="XDM9" si="8180">-XDM8*$C9</f>
        <v>0</v>
      </c>
      <c r="XDO9" s="356">
        <f t="shared" ref="XDO9" si="8181">-XDO8*$C9</f>
        <v>0</v>
      </c>
      <c r="XDQ9" s="356">
        <f t="shared" ref="XDQ9" si="8182">-XDQ8*$C9</f>
        <v>0</v>
      </c>
      <c r="XDS9" s="356">
        <f t="shared" ref="XDS9" si="8183">-XDS8*$C9</f>
        <v>0</v>
      </c>
      <c r="XDU9" s="356">
        <f t="shared" ref="XDU9" si="8184">-XDU8*$C9</f>
        <v>0</v>
      </c>
      <c r="XDW9" s="356">
        <f t="shared" ref="XDW9" si="8185">-XDW8*$C9</f>
        <v>0</v>
      </c>
      <c r="XDY9" s="356">
        <f t="shared" ref="XDY9" si="8186">-XDY8*$C9</f>
        <v>0</v>
      </c>
      <c r="XEA9" s="356">
        <f t="shared" ref="XEA9" si="8187">-XEA8*$C9</f>
        <v>0</v>
      </c>
      <c r="XEC9" s="356">
        <f t="shared" ref="XEC9" si="8188">-XEC8*$C9</f>
        <v>0</v>
      </c>
      <c r="XEE9" s="356">
        <f t="shared" ref="XEE9" si="8189">-XEE8*$C9</f>
        <v>0</v>
      </c>
      <c r="XEG9" s="356">
        <f t="shared" ref="XEG9" si="8190">-XEG8*$C9</f>
        <v>0</v>
      </c>
      <c r="XEI9" s="356">
        <f t="shared" ref="XEI9" si="8191">-XEI8*$C9</f>
        <v>0</v>
      </c>
      <c r="XEK9" s="356">
        <f t="shared" ref="XEK9" si="8192">-XEK8*$C9</f>
        <v>0</v>
      </c>
      <c r="XEM9" s="356">
        <f t="shared" ref="XEM9" si="8193">-XEM8*$C9</f>
        <v>0</v>
      </c>
      <c r="XEO9" s="356">
        <f t="shared" ref="XEO9" si="8194">-XEO8*$C9</f>
        <v>0</v>
      </c>
      <c r="XEQ9" s="356">
        <f t="shared" ref="XEQ9" si="8195">-XEQ8*$C9</f>
        <v>0</v>
      </c>
      <c r="XES9" s="356">
        <f t="shared" ref="XES9" si="8196">-XES8*$C9</f>
        <v>0</v>
      </c>
      <c r="XEU9" s="356">
        <f t="shared" ref="XEU9" si="8197">-XEU8*$C9</f>
        <v>0</v>
      </c>
      <c r="XEW9" s="356">
        <f t="shared" ref="XEW9" si="8198">-XEW8*$C9</f>
        <v>0</v>
      </c>
      <c r="XEY9" s="356">
        <f t="shared" ref="XEY9" si="8199">-XEY8*$C9</f>
        <v>0</v>
      </c>
      <c r="XFA9" s="356">
        <f t="shared" ref="XFA9" si="8200">-XFA8*$C9</f>
        <v>0</v>
      </c>
      <c r="XFC9" s="356">
        <f t="shared" ref="XFC9" si="8201">-XFC8*$C9</f>
        <v>0</v>
      </c>
    </row>
    <row r="10" spans="1:1023 1025:2047 2049:3071 3073:4095 4097:5119 5121:6143 6145:7167 7169:8191 8193:9215 9217:10239 10241:11263 11265:12287 12289:13311 13313:14335 14337:15359 15361:16383" s="339" customFormat="1" ht="14">
      <c r="A10" s="1817" t="s">
        <v>2664</v>
      </c>
      <c r="C10" s="1818" t="s">
        <v>2665</v>
      </c>
      <c r="E10" s="357">
        <f>SUM(E25,E27,E31:E33,E56:E57,E46,-Application!$W$843*$C$17^(E2-1))*SUM(Application!$G$730,Application!$G$734)/SUM(Application!$G$753,Application!$O$776)+Application!$W$843*50%*$C$17^(E2-1)-SUM(Application!$T$730,Application!$T$734)*12*(1-$C$5)*$C$4^(E2-1)-SUM(E12:E13)*SUM(Application!$G$730,Application!$G$734)/SUM(Application!$G$753,Application!$O$776)</f>
        <v>262255.85714285716</v>
      </c>
      <c r="G10" s="357">
        <f>SUM(G25,G27,G31:G33,G56:G57,G46,-Application!$W$843*$C$17^(G2-1))*SUM(Application!$G$730,Application!$G$734)/SUM(Application!$G$753,Application!$O$776)+Application!$W$843*50%*$C$17^(G2-1)-SUM(Application!$T$730,Application!$T$734)*12*(1-$C$5)*$C$4^(G2-1)-SUM(G12:G13)*SUM(Application!$G$730,Application!$G$734)/SUM(Application!$G$753,Application!$O$776)</f>
        <v>270902.08622448985</v>
      </c>
      <c r="I10" s="357">
        <f>SUM(I25,I27,I31:I33,I56:I57,I46,-Application!$W$843*$C$17^(I2-1))*SUM(Application!$G$730,Application!$G$734)/SUM(Application!$G$753,Application!$O$776)+Application!$W$843*50%*$C$17^(I2-1)-SUM(Application!$T$730,Application!$T$734)*12*(1-$C$5)*$C$4^(I2-1)-SUM(I12:I13)*SUM(Application!$G$730,Application!$G$734)/SUM(Application!$G$753,Application!$O$776)</f>
        <v>279865.62144132657</v>
      </c>
      <c r="K10" s="357">
        <f>SUM(K25,K27,K31:K33,K56:K57,K46,-Application!$W$843*$C$17^(K2-1))*SUM(Application!$G$730,Application!$G$734)/SUM(Application!$G$753,Application!$O$776)+Application!$W$843*50%*$C$17^(K2-1)-SUM(Application!$T$730,Application!$T$734)*12*(1-$C$5)*$C$4^(K2-1)-SUM(K12:K13)*SUM(Application!$G$730,Application!$G$734)/SUM(Application!$G$753,Application!$O$776)</f>
        <v>289157.94047919643</v>
      </c>
      <c r="M10" s="357">
        <f>SUM(M25,M27,M31:M33,M56:M57,M46,-Application!$W$843*$C$17^(M2-1))*SUM(Application!$G$730,Application!$G$734)/SUM(Application!$G$753,Application!$O$776)+Application!$W$843*50%*$C$17^(M2-1)-SUM(Application!$T$730,Application!$T$734)*12*(1-$C$5)*$C$4^(M2-1)-SUM(M12:M13)*SUM(Application!$G$730,Application!$G$734)/SUM(Application!$G$753,Application!$O$776)</f>
        <v>298790.9321375732</v>
      </c>
      <c r="O10" s="357">
        <f>SUM(O25,O27,O31:O33,O56:O57,O46,-Application!$W$843*$C$17^(O2-1))*SUM(Application!$G$730,Application!$G$734)/SUM(Application!$G$753,Application!$O$776)+Application!$W$843*50%*$C$17^(O2-1)-SUM(Application!$T$730,Application!$T$734)*12*(1-$C$5)*$C$4^(O2-1)-SUM(O12:O13)*SUM(Application!$G$730,Application!$G$734)/SUM(Application!$G$753,Application!$O$776)</f>
        <v>308776.91095532628</v>
      </c>
      <c r="Q10" s="357">
        <f>SUM(Q25,Q27,Q31:Q33,Q56:Q57,Q46,-Application!$W$843*$C$17^(Q2-1))*SUM(Application!$G$730,Application!$G$734)/SUM(Application!$G$753,Application!$O$776)+Application!$W$843*50%*$C$17^(Q2-1)-SUM(Application!$T$730,Application!$T$734)*12*(1-$C$5)*$C$4^(Q2-1)-SUM(Q12:Q13)*SUM(Application!$G$730,Application!$G$734)/SUM(Application!$G$753,Application!$O$776)</f>
        <v>319128.63235433021</v>
      </c>
      <c r="S10" s="357">
        <f>SUM(S25,S27,S31:S33,S56:S57,S46,-Application!$W$843*$C$17^(S2-1))*SUM(Application!$G$730,Application!$G$734)/SUM(Application!$G$753,Application!$O$776)+Application!$W$843*50%*$C$17^(S2-1)-SUM(Application!$T$730,Application!$T$734)*12*(1-$C$5)*$C$4^(S2-1)-SUM(S12:S13)*SUM(Application!$G$730,Application!$G$734)/SUM(Application!$G$753,Application!$O$776)</f>
        <v>329859.30831920763</v>
      </c>
      <c r="U10" s="357">
        <f>SUM(U25,U27,U31:U33,U56:U57,U46,-Application!$W$843*$C$17^(U2-1))*SUM(Application!$G$730,Application!$G$734)/SUM(Application!$G$753,Application!$O$776)+Application!$W$843*50%*$C$17^(U2-1)-SUM(Application!$T$730,Application!$T$734)*12*(1-$C$5)*$C$4^(U2-1)-SUM(U12:U13)*SUM(Application!$G$730,Application!$G$734)/SUM(Application!$G$753,Application!$O$776)</f>
        <v>340982.62363212451</v>
      </c>
      <c r="W10" s="357">
        <f>SUM(W25,W27,W31:W33,W56:W57,W46,-Application!$W$843*$C$17^(W2-1))*SUM(Application!$G$730,Application!$G$734)/SUM(Application!$G$753,Application!$O$776)+Application!$W$843*50%*$C$17^(W2-1)-SUM(Application!$T$730,Application!$T$734)*12*(1-$C$5)*$C$4^(W2-1)-SUM(W12:W13)*SUM(Application!$G$730,Application!$G$734)/SUM(Application!$G$753,Application!$O$776)</f>
        <v>352512.75268222013</v>
      </c>
      <c r="Y10" s="357">
        <f>SUM(Y25,Y27,Y31:Y33,Y56:Y57,Y46,-Application!$W$843*$C$17^(Y2-1))*SUM(Application!$G$730,Application!$G$734)/SUM(Application!$G$753,Application!$O$776)+Application!$W$843*50%*$C$17^(Y2-1)-SUM(Application!$T$730,Application!$T$734)*12*(1-$C$5)*$C$4^(Y2-1)-SUM(Y12:Y13)*SUM(Application!$G$730,Application!$G$734)/SUM(Application!$G$753,Application!$O$776)</f>
        <v>364464.37686994713</v>
      </c>
      <c r="AA10" s="357">
        <f>SUM(AA25,AA27,AA31:AA33,AA56:AA57,AA46,-Application!$W$843*$C$17^(AA2-1))*SUM(Application!$G$730,Application!$G$734)/SUM(Application!$G$753,Application!$O$776)+Application!$W$843*50%*$C$17^(AA2-1)-SUM(Application!$T$730,Application!$T$734)*12*(1-$C$5)*$C$4^(AA2-1)-SUM(AA12:AA13)*SUM(Application!$G$730,Application!$G$734)/SUM(Application!$G$753,Application!$O$776)</f>
        <v>376852.70262730803</v>
      </c>
      <c r="AC10" s="357">
        <f>SUM(AC25,AC27,AC31:AC33,AC56:AC57,AC46,-Application!$W$843*$C$17^(AC2-1))*SUM(Application!$G$730,Application!$G$734)/SUM(Application!$G$753,Application!$O$776)+Application!$W$843*50%*$C$17^(AC2-1)-SUM(Application!$T$730,Application!$T$734)*12*(1-$C$5)*$C$4^(AC2-1)-SUM(AC12:AC13)*SUM(Application!$G$730,Application!$G$734)/SUM(Application!$G$753,Application!$O$776)</f>
        <v>389693.48007571307</v>
      </c>
      <c r="AE10" s="357">
        <f>SUM(AE25,AE27,AE31:AE33,AE56:AE57,AE46,-Application!$W$843*$C$17^(AE2-1))*SUM(Application!$G$730,Application!$G$734)/SUM(Application!$G$753,Application!$O$776)+Application!$W$843*50%*$C$17^(AE2-1)-SUM(Application!$T$730,Application!$T$734)*12*(1-$C$5)*$C$4^(AE2-1)-SUM(AE12:AE13)*SUM(Application!$G$730,Application!$G$734)/SUM(Application!$G$753,Application!$O$776)</f>
        <v>403003.0223439511</v>
      </c>
      <c r="AG10" s="357">
        <f>SUM(AG25,AG27,AG31:AG33,AG56:AG57,AG46,-Application!$W$843*$C$17^(AG2-1))*SUM(Application!$G$730,Application!$G$734)/SUM(Application!$G$753,Application!$O$776)+Application!$W$843*50%*$C$17^(AG2-1)-SUM(Application!$T$730,Application!$T$734)*12*(1-$C$5)*$C$4^(AG2-1)-SUM(AG12:AG13)*SUM(Application!$G$730,Application!$G$734)/SUM(Application!$G$753,Application!$O$776)</f>
        <v>416777.8174062919</v>
      </c>
    </row>
    <row r="11" spans="1:1023 1025:2047 2049:3071 3073:4095 4097:5119 5121:6143 6145:7167 7169:8191 8193:9215 9217:10239 10241:11263 11265:12287 12289:13311 13313:14335 14337:15359 15361:16383" s="339" customFormat="1" ht="14">
      <c r="A11" s="1817"/>
      <c r="B11" s="339" t="s">
        <v>899</v>
      </c>
      <c r="C11" s="1819">
        <v>0</v>
      </c>
      <c r="E11" s="356">
        <f>-E10*$C$11</f>
        <v>0</v>
      </c>
      <c r="G11" s="356">
        <f t="shared" ref="G11" si="8202">-G10*$C$11</f>
        <v>0</v>
      </c>
      <c r="I11" s="356">
        <f t="shared" ref="I11" si="8203">-I10*$C$11</f>
        <v>0</v>
      </c>
      <c r="K11" s="356">
        <f t="shared" ref="K11" si="8204">-K10*$C$11</f>
        <v>0</v>
      </c>
      <c r="M11" s="356">
        <f t="shared" ref="M11" si="8205">-M10*$C$11</f>
        <v>0</v>
      </c>
      <c r="O11" s="356">
        <f t="shared" ref="O11" si="8206">-O10*$C$11</f>
        <v>0</v>
      </c>
      <c r="Q11" s="356">
        <f t="shared" ref="Q11" si="8207">-Q10*$C$11</f>
        <v>0</v>
      </c>
      <c r="S11" s="356">
        <f t="shared" ref="S11" si="8208">-S10*$C$11</f>
        <v>0</v>
      </c>
      <c r="U11" s="356">
        <f t="shared" ref="U11" si="8209">-U10*$C$11</f>
        <v>0</v>
      </c>
      <c r="W11" s="356">
        <f t="shared" ref="W11" si="8210">-W10*$C$11</f>
        <v>0</v>
      </c>
      <c r="Y11" s="356">
        <f t="shared" ref="Y11" si="8211">-Y10*$C$11</f>
        <v>0</v>
      </c>
      <c r="AA11" s="356">
        <f t="shared" ref="AA11" si="8212">-AA10*$C$11</f>
        <v>0</v>
      </c>
      <c r="AC11" s="356">
        <f t="shared" ref="AC11" si="8213">-AC10*$C$11</f>
        <v>0</v>
      </c>
      <c r="AE11" s="356">
        <f t="shared" ref="AE11" si="8214">-AE10*$C$11</f>
        <v>0</v>
      </c>
      <c r="AG11" s="356">
        <f t="shared" ref="AG11" si="8215">-AG10*$C$11</f>
        <v>0</v>
      </c>
    </row>
    <row r="12" spans="1:1023 1025:2047 2049:3071 3073:4095 4097:5119 5121:6143 6145:7167 7169:8191 8193:9215 9217:10239 10241:11263 11265:12287 12289:13311 13313:14335 14337:15359 15361:16383" s="339" customFormat="1" ht="14">
      <c r="A12" s="339" t="s">
        <v>295</v>
      </c>
      <c r="C12" s="374">
        <v>1.0249999999999999</v>
      </c>
      <c r="E12" s="357">
        <f>Application!Z815</f>
        <v>6370</v>
      </c>
      <c r="F12" s="357"/>
      <c r="G12" s="357">
        <f>E12*$C$12</f>
        <v>6529.2499999999991</v>
      </c>
      <c r="H12" s="357"/>
      <c r="I12" s="357">
        <f>G12*$C$12</f>
        <v>6692.4812499999989</v>
      </c>
      <c r="J12" s="357"/>
      <c r="K12" s="357">
        <f>I12*$C$12</f>
        <v>6859.7932812499985</v>
      </c>
      <c r="L12" s="357"/>
      <c r="M12" s="357">
        <f>K12*$C$12</f>
        <v>7031.2881132812481</v>
      </c>
      <c r="N12" s="357"/>
      <c r="O12" s="357">
        <f>M12*$C$12</f>
        <v>7207.0703161132787</v>
      </c>
      <c r="P12" s="357"/>
      <c r="Q12" s="357">
        <f>O12*$C$12</f>
        <v>7387.2470740161098</v>
      </c>
      <c r="R12" s="357"/>
      <c r="S12" s="357">
        <f>Q12*$C$12</f>
        <v>7571.9282508665119</v>
      </c>
      <c r="T12" s="357"/>
      <c r="U12" s="357">
        <f>S12*$C$12</f>
        <v>7761.2264571381738</v>
      </c>
      <c r="V12" s="357"/>
      <c r="W12" s="357">
        <f>U12*$C$12</f>
        <v>7955.2571185666275</v>
      </c>
      <c r="X12" s="357"/>
      <c r="Y12" s="357">
        <f>W12*$C$12</f>
        <v>8154.1385465307922</v>
      </c>
      <c r="Z12" s="357"/>
      <c r="AA12" s="357">
        <f>Y12*$C$12</f>
        <v>8357.9920101940606</v>
      </c>
      <c r="AB12" s="357"/>
      <c r="AC12" s="357">
        <f>AA12*$C$12</f>
        <v>8566.9418104489123</v>
      </c>
      <c r="AD12" s="357"/>
      <c r="AE12" s="357">
        <f>AC12*$C$12</f>
        <v>8781.1153557101352</v>
      </c>
      <c r="AF12" s="357"/>
      <c r="AG12" s="357">
        <f>AE12*$C$12</f>
        <v>9000.6432396028886</v>
      </c>
    </row>
    <row r="13" spans="1:1023 1025:2047 2049:3071 3073:4095 4097:5119 5121:6143 6145:7167 7169:8191 8193:9215 9217:10239 10241:11263 11265:12287 12289:13311 13313:14335 14337:15359 15361:16383" s="339" customFormat="1" ht="14">
      <c r="B13" s="339" t="s">
        <v>899</v>
      </c>
      <c r="C13" s="375">
        <f>IF(Application!$D$210="Special Needs",0.1,0.05)</f>
        <v>0.05</v>
      </c>
      <c r="E13" s="373">
        <f>-E12*$C$13</f>
        <v>-318.5</v>
      </c>
      <c r="F13" s="356"/>
      <c r="G13" s="373">
        <f>-G12*$C$13</f>
        <v>-326.46249999999998</v>
      </c>
      <c r="H13" s="356"/>
      <c r="I13" s="373">
        <f>-I12*$C$13</f>
        <v>-334.62406249999998</v>
      </c>
      <c r="J13" s="356"/>
      <c r="K13" s="373">
        <f>-K12*$C$13</f>
        <v>-342.98966406249997</v>
      </c>
      <c r="L13" s="356"/>
      <c r="M13" s="373">
        <f>-M12*$C$13</f>
        <v>-351.56440566406241</v>
      </c>
      <c r="N13" s="356"/>
      <c r="O13" s="373">
        <f>-O12*$C$13</f>
        <v>-360.35351580566396</v>
      </c>
      <c r="P13" s="356"/>
      <c r="Q13" s="373">
        <f>-Q12*$C$13</f>
        <v>-369.3623537008055</v>
      </c>
      <c r="R13" s="356"/>
      <c r="S13" s="373">
        <f>-S12*$C$13</f>
        <v>-378.59641254332564</v>
      </c>
      <c r="T13" s="356"/>
      <c r="U13" s="373">
        <f>-U12*$C$13</f>
        <v>-388.0613228569087</v>
      </c>
      <c r="V13" s="356"/>
      <c r="W13" s="373">
        <f>-W12*$C$13</f>
        <v>-397.76285592833142</v>
      </c>
      <c r="X13" s="356"/>
      <c r="Y13" s="373">
        <f>-Y12*$C$13</f>
        <v>-407.70692732653964</v>
      </c>
      <c r="Z13" s="356"/>
      <c r="AA13" s="373">
        <f>-AA12*$C$13</f>
        <v>-417.89960050970308</v>
      </c>
      <c r="AB13" s="356"/>
      <c r="AC13" s="373">
        <f>-AC12*$C$13</f>
        <v>-428.34709052244563</v>
      </c>
      <c r="AD13" s="356"/>
      <c r="AE13" s="373">
        <f>-AE12*$C$13</f>
        <v>-439.05576778550676</v>
      </c>
      <c r="AF13" s="356"/>
      <c r="AG13" s="373">
        <f>-AG12*$C$13</f>
        <v>-450.03216198014445</v>
      </c>
    </row>
    <row r="14" spans="1:1023 1025:2047 2049:3071 3073:4095 4097:5119 5121:6143 6145:7167 7169:8191 8193:9215 9217:10239 10241:11263 11265:12287 12289:13311 13313:14335 14337:15359 15361:16383" s="358" customFormat="1" ht="14">
      <c r="A14" s="358" t="s">
        <v>920</v>
      </c>
      <c r="C14" s="349"/>
      <c r="E14" s="358">
        <f>SUM(E4:E13)</f>
        <v>1639271.3571428573</v>
      </c>
      <c r="G14" s="358">
        <f>SUM(G4:G13)</f>
        <v>1687469.3827244898</v>
      </c>
      <c r="I14" s="358">
        <f>SUM(I4:I13)</f>
        <v>1737178.5657138263</v>
      </c>
      <c r="K14" s="358">
        <f>SUM(K4:K13)</f>
        <v>1788448.4323329085</v>
      </c>
      <c r="M14" s="358">
        <f>SUM(M4:M13)</f>
        <v>1841330.1992210043</v>
      </c>
      <c r="O14" s="358">
        <f>SUM(O4:O13)</f>
        <v>1895876.8331665539</v>
      </c>
      <c r="Q14" s="358">
        <f>SUM(Q4:Q13)</f>
        <v>1952143.1130095781</v>
      </c>
      <c r="S14" s="358">
        <f>SUM(S4:S13)</f>
        <v>2010185.6937951252</v>
      </c>
      <c r="U14" s="358">
        <f>SUM(U4:U13)</f>
        <v>2070063.1732614005</v>
      </c>
      <c r="W14" s="358">
        <f>SUM(W4:W13)</f>
        <v>2131836.1607493469</v>
      </c>
      <c r="Y14" s="358">
        <f>SUM(Y4:Y13)</f>
        <v>2195567.3486237563</v>
      </c>
      <c r="AA14" s="358">
        <f>SUM(AA4:AA13)</f>
        <v>2261321.5862993663</v>
      </c>
      <c r="AC14" s="358">
        <f>SUM(AC4:AC13)</f>
        <v>2329165.9569689529</v>
      </c>
      <c r="AE14" s="358">
        <f>SUM(AE4:AE13)</f>
        <v>2399169.8571340768</v>
      </c>
      <c r="AG14" s="358">
        <f>SUM(AG4:AG13)</f>
        <v>2471384.6708797086</v>
      </c>
    </row>
    <row r="15" spans="1:1023 1025:2047 2049:3071 3073:4095 4097:5119 5121:6143 6145:7167 7169:8191 8193:9215 9217:10239 10241:11263 11265:12287 12289:13311 13313:14335 14337:15359 15361:16383">
      <c r="C15" s="36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row>
    <row r="16" spans="1:1023 1025:2047 2049:3071 3073:4095 4097:5119 5121:6143 6145:7167 7169:8191 8193:9215 9217:10239 10241:11263 11265:12287 12289:13311 13313:14335 14337:15359 15361:16383" ht="16">
      <c r="A16" s="341" t="s">
        <v>900</v>
      </c>
      <c r="C16" s="36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row>
    <row r="17" spans="1:33" s="339" customFormat="1" ht="14">
      <c r="A17" s="339" t="s">
        <v>901</v>
      </c>
      <c r="C17" s="374">
        <v>1.0349999999999999</v>
      </c>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row>
    <row r="18" spans="1:33" s="354" customFormat="1" ht="14">
      <c r="A18" s="354" t="s">
        <v>902</v>
      </c>
      <c r="C18" s="369"/>
      <c r="E18" s="354">
        <f>Application!W845</f>
        <v>220922</v>
      </c>
      <c r="G18" s="354">
        <f>E18*$C$17</f>
        <v>228654.27</v>
      </c>
      <c r="I18" s="354">
        <f>G18*$C$17</f>
        <v>236657.16944999996</v>
      </c>
      <c r="K18" s="354">
        <f>I18*$C$17</f>
        <v>244940.17038074994</v>
      </c>
      <c r="M18" s="354">
        <f>K18*$C$17</f>
        <v>253513.07634407617</v>
      </c>
      <c r="O18" s="354">
        <f>M18*$C$17</f>
        <v>262386.03401611879</v>
      </c>
      <c r="Q18" s="354">
        <f>O18*$C$17</f>
        <v>271569.54520668293</v>
      </c>
      <c r="S18" s="354">
        <f>Q18*$C$17</f>
        <v>281074.4792889168</v>
      </c>
      <c r="U18" s="354">
        <f>S18*$C$17</f>
        <v>290912.08606402884</v>
      </c>
      <c r="W18" s="354">
        <f>U18*$C$17</f>
        <v>301094.00907626981</v>
      </c>
      <c r="Y18" s="354">
        <f>W18*$C$17</f>
        <v>311632.2993939392</v>
      </c>
      <c r="AA18" s="354">
        <f>Y18*$C$17</f>
        <v>322539.42987272708</v>
      </c>
      <c r="AC18" s="354">
        <f>AA18*$C$17</f>
        <v>333828.30991827248</v>
      </c>
      <c r="AE18" s="354">
        <f>AC18*$C$17</f>
        <v>345512.30076541199</v>
      </c>
      <c r="AG18" s="354">
        <f>AE18*$C$17</f>
        <v>357605.23129220138</v>
      </c>
    </row>
    <row r="19" spans="1:33" s="339" customFormat="1" ht="14">
      <c r="A19" s="339" t="s">
        <v>353</v>
      </c>
      <c r="C19" s="368"/>
      <c r="E19" s="357">
        <f>Application!W847</f>
        <v>79968</v>
      </c>
      <c r="F19" s="357"/>
      <c r="G19" s="357">
        <f t="shared" ref="G19:AG24" si="8216">E19*$C$17</f>
        <v>82766.87999999999</v>
      </c>
      <c r="H19" s="357"/>
      <c r="I19" s="357">
        <f t="shared" si="8216"/>
        <v>85663.720799999981</v>
      </c>
      <c r="J19" s="357"/>
      <c r="K19" s="357">
        <f t="shared" si="8216"/>
        <v>88661.951027999967</v>
      </c>
      <c r="L19" s="357"/>
      <c r="M19" s="357">
        <f t="shared" si="8216"/>
        <v>91765.119313979958</v>
      </c>
      <c r="N19" s="357"/>
      <c r="O19" s="357">
        <f t="shared" si="8216"/>
        <v>94976.898489969244</v>
      </c>
      <c r="P19" s="357"/>
      <c r="Q19" s="357">
        <f t="shared" si="8216"/>
        <v>98301.089937118159</v>
      </c>
      <c r="R19" s="357"/>
      <c r="S19" s="357">
        <f t="shared" si="8216"/>
        <v>101741.62808491729</v>
      </c>
      <c r="T19" s="357"/>
      <c r="U19" s="357">
        <f t="shared" si="8216"/>
        <v>105302.58506788939</v>
      </c>
      <c r="V19" s="357"/>
      <c r="W19" s="357">
        <f t="shared" si="8216"/>
        <v>108988.17554526551</v>
      </c>
      <c r="X19" s="357"/>
      <c r="Y19" s="357">
        <f t="shared" si="8216"/>
        <v>112802.76168934979</v>
      </c>
      <c r="Z19" s="357"/>
      <c r="AA19" s="357">
        <f t="shared" si="8216"/>
        <v>116750.85834847702</v>
      </c>
      <c r="AB19" s="357"/>
      <c r="AC19" s="357">
        <f t="shared" si="8216"/>
        <v>120837.1383906737</v>
      </c>
      <c r="AD19" s="357"/>
      <c r="AE19" s="357">
        <f t="shared" si="8216"/>
        <v>125066.43823434727</v>
      </c>
      <c r="AF19" s="357"/>
      <c r="AG19" s="357">
        <f t="shared" si="8216"/>
        <v>129443.76357254942</v>
      </c>
    </row>
    <row r="20" spans="1:33" s="339" customFormat="1" ht="14">
      <c r="A20" s="339" t="s">
        <v>593</v>
      </c>
      <c r="C20" s="368"/>
      <c r="E20" s="357">
        <f>Application!W853</f>
        <v>133514</v>
      </c>
      <c r="F20" s="357"/>
      <c r="G20" s="357">
        <f t="shared" si="8216"/>
        <v>138186.99</v>
      </c>
      <c r="H20" s="357"/>
      <c r="I20" s="357">
        <f t="shared" si="8216"/>
        <v>143023.53464999999</v>
      </c>
      <c r="J20" s="357"/>
      <c r="K20" s="357">
        <f t="shared" si="8216"/>
        <v>148029.35836274998</v>
      </c>
      <c r="L20" s="357"/>
      <c r="M20" s="357">
        <f t="shared" si="8216"/>
        <v>153210.38590544622</v>
      </c>
      <c r="N20" s="357"/>
      <c r="O20" s="357">
        <f t="shared" si="8216"/>
        <v>158572.74941213682</v>
      </c>
      <c r="P20" s="357"/>
      <c r="Q20" s="357">
        <f t="shared" si="8216"/>
        <v>164122.79564156159</v>
      </c>
      <c r="R20" s="357"/>
      <c r="S20" s="357">
        <f t="shared" si="8216"/>
        <v>169867.09348901623</v>
      </c>
      <c r="T20" s="357"/>
      <c r="U20" s="357">
        <f t="shared" si="8216"/>
        <v>175812.44176113178</v>
      </c>
      <c r="V20" s="357"/>
      <c r="W20" s="357">
        <f t="shared" si="8216"/>
        <v>181965.87722277138</v>
      </c>
      <c r="X20" s="357"/>
      <c r="Y20" s="357">
        <f t="shared" si="8216"/>
        <v>188334.68292556837</v>
      </c>
      <c r="Z20" s="357"/>
      <c r="AA20" s="357">
        <f t="shared" si="8216"/>
        <v>194926.39682796324</v>
      </c>
      <c r="AB20" s="357"/>
      <c r="AC20" s="357">
        <f t="shared" si="8216"/>
        <v>201748.82071694193</v>
      </c>
      <c r="AD20" s="357"/>
      <c r="AE20" s="357">
        <f t="shared" si="8216"/>
        <v>208810.02944203489</v>
      </c>
      <c r="AF20" s="357"/>
      <c r="AG20" s="357">
        <f t="shared" si="8216"/>
        <v>216118.38047250611</v>
      </c>
    </row>
    <row r="21" spans="1:33" s="339" customFormat="1" ht="14">
      <c r="A21" s="339" t="s">
        <v>903</v>
      </c>
      <c r="C21" s="368"/>
      <c r="E21" s="357">
        <f>Application!W860</f>
        <v>471704</v>
      </c>
      <c r="F21" s="357"/>
      <c r="G21" s="357">
        <f t="shared" si="8216"/>
        <v>488213.63999999996</v>
      </c>
      <c r="H21" s="357"/>
      <c r="I21" s="357">
        <f t="shared" si="8216"/>
        <v>505301.11739999993</v>
      </c>
      <c r="J21" s="357"/>
      <c r="K21" s="357">
        <f t="shared" si="8216"/>
        <v>522986.65650899988</v>
      </c>
      <c r="L21" s="357"/>
      <c r="M21" s="357">
        <f t="shared" si="8216"/>
        <v>541291.18948681478</v>
      </c>
      <c r="N21" s="357"/>
      <c r="O21" s="357">
        <f t="shared" si="8216"/>
        <v>560236.38111885323</v>
      </c>
      <c r="P21" s="357"/>
      <c r="Q21" s="357">
        <f t="shared" si="8216"/>
        <v>579844.65445801301</v>
      </c>
      <c r="R21" s="357"/>
      <c r="S21" s="357">
        <f t="shared" si="8216"/>
        <v>600139.21736404346</v>
      </c>
      <c r="T21" s="357"/>
      <c r="U21" s="357">
        <f t="shared" si="8216"/>
        <v>621144.08997178497</v>
      </c>
      <c r="V21" s="357"/>
      <c r="W21" s="357">
        <f t="shared" si="8216"/>
        <v>642884.13312079734</v>
      </c>
      <c r="X21" s="357"/>
      <c r="Y21" s="357">
        <f t="shared" si="8216"/>
        <v>665385.0777800252</v>
      </c>
      <c r="Z21" s="357"/>
      <c r="AA21" s="357">
        <f t="shared" si="8216"/>
        <v>688673.55550232599</v>
      </c>
      <c r="AB21" s="357"/>
      <c r="AC21" s="357">
        <f t="shared" si="8216"/>
        <v>712777.12994490738</v>
      </c>
      <c r="AD21" s="357"/>
      <c r="AE21" s="357">
        <f t="shared" si="8216"/>
        <v>737724.3294929791</v>
      </c>
      <c r="AF21" s="357"/>
      <c r="AG21" s="357">
        <f t="shared" si="8216"/>
        <v>763544.68102523335</v>
      </c>
    </row>
    <row r="22" spans="1:33" s="339" customFormat="1" ht="14">
      <c r="A22" s="339" t="s">
        <v>160</v>
      </c>
      <c r="C22" s="368"/>
      <c r="E22" s="357">
        <f>Application!W861</f>
        <v>178494</v>
      </c>
      <c r="F22" s="357"/>
      <c r="G22" s="357">
        <f t="shared" si="8216"/>
        <v>184741.28999999998</v>
      </c>
      <c r="H22" s="357"/>
      <c r="I22" s="357">
        <f t="shared" si="8216"/>
        <v>191207.23514999996</v>
      </c>
      <c r="J22" s="357"/>
      <c r="K22" s="357">
        <f t="shared" si="8216"/>
        <v>197899.48838024994</v>
      </c>
      <c r="L22" s="357"/>
      <c r="M22" s="357">
        <f t="shared" si="8216"/>
        <v>204825.97047355867</v>
      </c>
      <c r="N22" s="357"/>
      <c r="O22" s="357">
        <f t="shared" si="8216"/>
        <v>211994.8794401332</v>
      </c>
      <c r="P22" s="357"/>
      <c r="Q22" s="357">
        <f t="shared" si="8216"/>
        <v>219414.70022053784</v>
      </c>
      <c r="R22" s="357"/>
      <c r="S22" s="357">
        <f t="shared" si="8216"/>
        <v>227094.21472825666</v>
      </c>
      <c r="T22" s="357"/>
      <c r="U22" s="357">
        <f t="shared" si="8216"/>
        <v>235042.51224374562</v>
      </c>
      <c r="V22" s="357"/>
      <c r="W22" s="357">
        <f t="shared" si="8216"/>
        <v>243269.00017227669</v>
      </c>
      <c r="X22" s="357"/>
      <c r="Y22" s="357">
        <f t="shared" si="8216"/>
        <v>251783.41517830634</v>
      </c>
      <c r="Z22" s="357"/>
      <c r="AA22" s="357">
        <f t="shared" si="8216"/>
        <v>260595.83470954705</v>
      </c>
      <c r="AB22" s="357"/>
      <c r="AC22" s="357">
        <f t="shared" si="8216"/>
        <v>269716.68892438116</v>
      </c>
      <c r="AD22" s="357"/>
      <c r="AE22" s="357">
        <f t="shared" si="8216"/>
        <v>279156.77303673449</v>
      </c>
      <c r="AF22" s="357"/>
      <c r="AG22" s="357">
        <f t="shared" si="8216"/>
        <v>288927.26009302016</v>
      </c>
    </row>
    <row r="23" spans="1:33" s="339" customFormat="1" ht="14">
      <c r="A23" s="339" t="s">
        <v>408</v>
      </c>
      <c r="C23" s="368"/>
      <c r="E23" s="357">
        <f>Application!W870</f>
        <v>143305</v>
      </c>
      <c r="F23" s="357"/>
      <c r="G23" s="357">
        <f t="shared" si="8216"/>
        <v>148320.67499999999</v>
      </c>
      <c r="H23" s="357"/>
      <c r="I23" s="357">
        <f t="shared" si="8216"/>
        <v>153511.89862499997</v>
      </c>
      <c r="J23" s="357"/>
      <c r="K23" s="357">
        <f t="shared" si="8216"/>
        <v>158884.81507687495</v>
      </c>
      <c r="L23" s="357"/>
      <c r="M23" s="357">
        <f t="shared" si="8216"/>
        <v>164445.78360456557</v>
      </c>
      <c r="N23" s="357"/>
      <c r="O23" s="357">
        <f t="shared" si="8216"/>
        <v>170201.38603072535</v>
      </c>
      <c r="P23" s="357"/>
      <c r="Q23" s="357">
        <f t="shared" si="8216"/>
        <v>176158.43454180073</v>
      </c>
      <c r="R23" s="357"/>
      <c r="S23" s="357">
        <f t="shared" si="8216"/>
        <v>182323.97975076374</v>
      </c>
      <c r="T23" s="357"/>
      <c r="U23" s="357">
        <f t="shared" si="8216"/>
        <v>188705.31904204047</v>
      </c>
      <c r="V23" s="357"/>
      <c r="W23" s="357">
        <f t="shared" si="8216"/>
        <v>195310.00520851187</v>
      </c>
      <c r="X23" s="357"/>
      <c r="Y23" s="357">
        <f t="shared" si="8216"/>
        <v>202145.85539080977</v>
      </c>
      <c r="Z23" s="357"/>
      <c r="AA23" s="357">
        <f t="shared" si="8216"/>
        <v>209220.96032948809</v>
      </c>
      <c r="AB23" s="357"/>
      <c r="AC23" s="357">
        <f t="shared" si="8216"/>
        <v>216543.69394102017</v>
      </c>
      <c r="AD23" s="357"/>
      <c r="AE23" s="357">
        <f t="shared" si="8216"/>
        <v>224122.72322895587</v>
      </c>
      <c r="AF23" s="357"/>
      <c r="AG23" s="357">
        <f t="shared" si="8216"/>
        <v>231967.0185419693</v>
      </c>
    </row>
    <row r="24" spans="1:33" s="339" customFormat="1" ht="14">
      <c r="A24" s="361" t="s">
        <v>1039</v>
      </c>
      <c r="B24" s="361"/>
      <c r="C24" s="368"/>
      <c r="E24" s="367">
        <f>Application!W877</f>
        <v>1861</v>
      </c>
      <c r="F24" s="357"/>
      <c r="G24" s="367">
        <f t="shared" si="8216"/>
        <v>1926.1349999999998</v>
      </c>
      <c r="H24" s="357"/>
      <c r="I24" s="367">
        <f t="shared" si="8216"/>
        <v>1993.5497249999996</v>
      </c>
      <c r="J24" s="357"/>
      <c r="K24" s="367">
        <f t="shared" si="8216"/>
        <v>2063.3239653749993</v>
      </c>
      <c r="L24" s="357"/>
      <c r="M24" s="367">
        <f t="shared" si="8216"/>
        <v>2135.5403041631239</v>
      </c>
      <c r="N24" s="357"/>
      <c r="O24" s="367">
        <f t="shared" si="8216"/>
        <v>2210.284214808833</v>
      </c>
      <c r="P24" s="357"/>
      <c r="Q24" s="367">
        <f t="shared" si="8216"/>
        <v>2287.6441623271421</v>
      </c>
      <c r="R24" s="357"/>
      <c r="S24" s="367">
        <f t="shared" si="8216"/>
        <v>2367.7117080085918</v>
      </c>
      <c r="T24" s="357"/>
      <c r="U24" s="367">
        <f t="shared" si="8216"/>
        <v>2450.5816177888923</v>
      </c>
      <c r="V24" s="357"/>
      <c r="W24" s="367">
        <f t="shared" si="8216"/>
        <v>2536.3519744115033</v>
      </c>
      <c r="X24" s="357"/>
      <c r="Y24" s="367">
        <f t="shared" si="8216"/>
        <v>2625.1242935159057</v>
      </c>
      <c r="Z24" s="357"/>
      <c r="AA24" s="367">
        <f t="shared" si="8216"/>
        <v>2717.0036437889621</v>
      </c>
      <c r="AB24" s="357"/>
      <c r="AC24" s="367">
        <f t="shared" si="8216"/>
        <v>2812.0987713215754</v>
      </c>
      <c r="AD24" s="357"/>
      <c r="AE24" s="367">
        <f t="shared" si="8216"/>
        <v>2910.5222283178305</v>
      </c>
      <c r="AF24" s="357"/>
      <c r="AG24" s="367">
        <f t="shared" si="8216"/>
        <v>3012.3905063089542</v>
      </c>
    </row>
    <row r="25" spans="1:33" s="358" customFormat="1" ht="14">
      <c r="A25" s="358" t="s">
        <v>904</v>
      </c>
      <c r="C25" s="368"/>
      <c r="E25" s="358">
        <f>SUM(E18:E24)</f>
        <v>1229768</v>
      </c>
      <c r="G25" s="358">
        <f>SUM(G18:G24)</f>
        <v>1272809.8799999999</v>
      </c>
      <c r="I25" s="358">
        <f>SUM(I18:I24)</f>
        <v>1317358.2257999999</v>
      </c>
      <c r="K25" s="358">
        <f>SUM(K18:K24)</f>
        <v>1363465.7637029998</v>
      </c>
      <c r="M25" s="358">
        <f>SUM(M18:M24)</f>
        <v>1411187.0654326046</v>
      </c>
      <c r="O25" s="358">
        <f>SUM(O18:O24)</f>
        <v>1460578.6127227456</v>
      </c>
      <c r="Q25" s="358">
        <f>SUM(Q18:Q24)</f>
        <v>1511698.8641680414</v>
      </c>
      <c r="S25" s="358">
        <f>SUM(S18:S24)</f>
        <v>1564608.3244139228</v>
      </c>
      <c r="U25" s="358">
        <f>SUM(U18:U24)</f>
        <v>1619369.61576841</v>
      </c>
      <c r="W25" s="358">
        <f>SUM(W18:W24)</f>
        <v>1676047.5523203041</v>
      </c>
      <c r="Y25" s="358">
        <f>SUM(Y18:Y24)</f>
        <v>1734709.2166515144</v>
      </c>
      <c r="AA25" s="358">
        <f>SUM(AA18:AA24)</f>
        <v>1795424.0392343174</v>
      </c>
      <c r="AC25" s="358">
        <f>SUM(AC18:AC24)</f>
        <v>1858263.8806075186</v>
      </c>
      <c r="AE25" s="358">
        <f>SUM(AE18:AE24)</f>
        <v>1923303.1164287813</v>
      </c>
      <c r="AG25" s="358">
        <f>SUM(AG18:AG24)</f>
        <v>1990618.7255037888</v>
      </c>
    </row>
    <row r="26" spans="1:33" s="339" customFormat="1" ht="14">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
      <c r="A27" s="339" t="s">
        <v>2096</v>
      </c>
      <c r="C27" s="376">
        <v>1</v>
      </c>
      <c r="E27" s="1508">
        <v>15000</v>
      </c>
      <c r="F27" s="357"/>
      <c r="G27" s="357">
        <f>E27*$C27</f>
        <v>15000</v>
      </c>
      <c r="H27" s="357"/>
      <c r="I27" s="357">
        <f>G27*$C$27</f>
        <v>15000</v>
      </c>
      <c r="J27" s="357"/>
      <c r="K27" s="357">
        <f>I27*$C$27</f>
        <v>15000</v>
      </c>
      <c r="L27" s="357"/>
      <c r="M27" s="357">
        <f>K27*$C$27</f>
        <v>15000</v>
      </c>
      <c r="N27" s="357"/>
      <c r="O27" s="357">
        <f>M27*$C$27</f>
        <v>15000</v>
      </c>
      <c r="P27" s="357"/>
      <c r="Q27" s="357">
        <f>O27*$C$27</f>
        <v>15000</v>
      </c>
      <c r="R27" s="357"/>
      <c r="S27" s="357">
        <f>Q27*$C$27</f>
        <v>15000</v>
      </c>
      <c r="T27" s="357"/>
      <c r="U27" s="357">
        <f>S27*$C$27</f>
        <v>15000</v>
      </c>
      <c r="V27" s="357"/>
      <c r="W27" s="357">
        <f>U27*$C$27</f>
        <v>15000</v>
      </c>
      <c r="X27" s="357"/>
      <c r="Y27" s="357">
        <f>W27*$C$27</f>
        <v>15000</v>
      </c>
      <c r="Z27" s="357"/>
      <c r="AA27" s="357">
        <f>Y27*$C$27</f>
        <v>15000</v>
      </c>
      <c r="AB27" s="357"/>
      <c r="AC27" s="357">
        <f>AA27*$C$27</f>
        <v>15000</v>
      </c>
      <c r="AD27" s="357"/>
      <c r="AE27" s="357">
        <f>AC27*$C$27</f>
        <v>15000</v>
      </c>
      <c r="AF27" s="357"/>
      <c r="AG27" s="357">
        <f>AE27*$C$27</f>
        <v>15000</v>
      </c>
    </row>
    <row r="28" spans="1:33" s="339" customFormat="1" ht="14">
      <c r="C28" s="368"/>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row>
    <row r="29" spans="1:33" s="339" customFormat="1" ht="14">
      <c r="A29" s="339" t="s">
        <v>1349</v>
      </c>
      <c r="C29" s="376">
        <v>1.0349999999999999</v>
      </c>
      <c r="E29" s="357">
        <f>Application!AC885</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906</v>
      </c>
      <c r="C30" s="376">
        <v>1.0349999999999999</v>
      </c>
      <c r="E30" s="357">
        <f>Application!AC886</f>
        <v>164721</v>
      </c>
      <c r="F30" s="357"/>
      <c r="G30" s="357">
        <f>E30*$C$30</f>
        <v>170486.23499999999</v>
      </c>
      <c r="H30" s="357"/>
      <c r="I30" s="357">
        <f>G30*$C$30</f>
        <v>176453.25322499996</v>
      </c>
      <c r="J30" s="357"/>
      <c r="K30" s="357">
        <f>I30*$C$30</f>
        <v>182629.11708787494</v>
      </c>
      <c r="L30" s="357"/>
      <c r="M30" s="357">
        <f>K30*$C$30</f>
        <v>189021.13618595054</v>
      </c>
      <c r="N30" s="357"/>
      <c r="O30" s="357">
        <f>M30*$C$30</f>
        <v>195636.87595245879</v>
      </c>
      <c r="P30" s="357"/>
      <c r="Q30" s="357">
        <f>O30*$C$30</f>
        <v>202484.16661079484</v>
      </c>
      <c r="R30" s="357"/>
      <c r="S30" s="357">
        <f>Q30*$C$30</f>
        <v>209571.11244217266</v>
      </c>
      <c r="T30" s="357"/>
      <c r="U30" s="357">
        <f>S30*$C$30</f>
        <v>216906.10137764868</v>
      </c>
      <c r="V30" s="357"/>
      <c r="W30" s="357">
        <f>U30*$C$30</f>
        <v>224497.81492586638</v>
      </c>
      <c r="X30" s="357"/>
      <c r="Y30" s="357">
        <f>W30*$C$30</f>
        <v>232355.23844827167</v>
      </c>
      <c r="Z30" s="357"/>
      <c r="AA30" s="357">
        <f>Y30*$C$30</f>
        <v>240487.67179396117</v>
      </c>
      <c r="AB30" s="357"/>
      <c r="AC30" s="357">
        <f>AA30*$C$30</f>
        <v>248904.74030674979</v>
      </c>
      <c r="AD30" s="357"/>
      <c r="AE30" s="357">
        <f>AC30*$C$30</f>
        <v>257616.40621748602</v>
      </c>
      <c r="AF30" s="357"/>
      <c r="AG30" s="357">
        <f>AE30*$C$30</f>
        <v>266632.980435098</v>
      </c>
    </row>
    <row r="31" spans="1:33" s="339" customFormat="1" ht="14">
      <c r="A31" s="339" t="s">
        <v>907</v>
      </c>
      <c r="C31" s="376"/>
      <c r="E31" s="357">
        <f>Application!AC887</f>
        <v>49000</v>
      </c>
      <c r="F31" s="357"/>
      <c r="G31" s="357">
        <f>$E$31</f>
        <v>49000</v>
      </c>
      <c r="H31" s="357"/>
      <c r="I31" s="357">
        <f>$E$31</f>
        <v>49000</v>
      </c>
      <c r="J31" s="357"/>
      <c r="K31" s="357">
        <f>$E$31</f>
        <v>49000</v>
      </c>
      <c r="L31" s="357"/>
      <c r="M31" s="357">
        <f>$E$31</f>
        <v>49000</v>
      </c>
      <c r="N31" s="357"/>
      <c r="O31" s="357">
        <f>$E$31</f>
        <v>49000</v>
      </c>
      <c r="P31" s="357"/>
      <c r="Q31" s="357">
        <f>$E$31</f>
        <v>49000</v>
      </c>
      <c r="R31" s="357"/>
      <c r="S31" s="357">
        <f>$E$31</f>
        <v>49000</v>
      </c>
      <c r="T31" s="357"/>
      <c r="U31" s="357">
        <f>$E$31</f>
        <v>49000</v>
      </c>
      <c r="V31" s="357"/>
      <c r="W31" s="357">
        <f>$E$31</f>
        <v>49000</v>
      </c>
      <c r="X31" s="357"/>
      <c r="Y31" s="357">
        <f>$E$31</f>
        <v>49000</v>
      </c>
      <c r="Z31" s="357"/>
      <c r="AA31" s="357">
        <f>$E$31</f>
        <v>49000</v>
      </c>
      <c r="AB31" s="357"/>
      <c r="AC31" s="357">
        <f>$E$31</f>
        <v>49000</v>
      </c>
      <c r="AD31" s="357"/>
      <c r="AE31" s="357">
        <f>$E$31</f>
        <v>49000</v>
      </c>
      <c r="AF31" s="357"/>
      <c r="AG31" s="357">
        <f>$E$31</f>
        <v>49000</v>
      </c>
    </row>
    <row r="32" spans="1:33" s="339" customFormat="1" ht="14">
      <c r="A32" s="339" t="s">
        <v>2094</v>
      </c>
      <c r="C32" s="374"/>
      <c r="E32" s="357">
        <f>Application!AC888</f>
        <v>2500</v>
      </c>
      <c r="F32" s="357"/>
      <c r="G32" s="357">
        <f>$E$32</f>
        <v>2500</v>
      </c>
      <c r="H32" s="357"/>
      <c r="I32" s="357">
        <f>$E$32</f>
        <v>2500</v>
      </c>
      <c r="J32" s="357"/>
      <c r="K32" s="357">
        <f>$E$32</f>
        <v>2500</v>
      </c>
      <c r="L32" s="357"/>
      <c r="M32" s="357">
        <f>$E$32</f>
        <v>2500</v>
      </c>
      <c r="N32" s="357"/>
      <c r="O32" s="357">
        <f>$E$32</f>
        <v>2500</v>
      </c>
      <c r="P32" s="357"/>
      <c r="Q32" s="357">
        <f>$E$32</f>
        <v>2500</v>
      </c>
      <c r="R32" s="357"/>
      <c r="S32" s="357">
        <f>$E$32</f>
        <v>2500</v>
      </c>
      <c r="T32" s="357"/>
      <c r="U32" s="357">
        <f>$E$32</f>
        <v>2500</v>
      </c>
      <c r="V32" s="357"/>
      <c r="W32" s="357">
        <f>$E$32</f>
        <v>2500</v>
      </c>
      <c r="X32" s="357"/>
      <c r="Y32" s="357">
        <f>$E$32</f>
        <v>2500</v>
      </c>
      <c r="Z32" s="357"/>
      <c r="AA32" s="357">
        <f>$E$32</f>
        <v>2500</v>
      </c>
      <c r="AB32" s="357"/>
      <c r="AC32" s="357">
        <f>$E$32</f>
        <v>2500</v>
      </c>
      <c r="AD32" s="357"/>
      <c r="AE32" s="357">
        <f>$E$32</f>
        <v>2500</v>
      </c>
      <c r="AF32" s="357"/>
      <c r="AG32" s="357">
        <f>$E$32</f>
        <v>2500</v>
      </c>
    </row>
    <row r="33" spans="1:33" s="339" customFormat="1" ht="14">
      <c r="A33" s="339" t="s">
        <v>905</v>
      </c>
      <c r="C33" s="374">
        <v>1.02</v>
      </c>
      <c r="E33" s="357">
        <f>Application!AC889</f>
        <v>15576</v>
      </c>
      <c r="F33" s="357"/>
      <c r="G33" s="357">
        <f>E33*$C$33</f>
        <v>15887.52</v>
      </c>
      <c r="H33" s="357"/>
      <c r="I33" s="357">
        <f>G33*$C$33</f>
        <v>16205.270400000001</v>
      </c>
      <c r="J33" s="357"/>
      <c r="K33" s="357">
        <f>I33*$C$33</f>
        <v>16529.375808000001</v>
      </c>
      <c r="L33" s="357"/>
      <c r="M33" s="357">
        <f>K33*$C$33</f>
        <v>16859.963324160002</v>
      </c>
      <c r="N33" s="357"/>
      <c r="O33" s="357">
        <f>M33*$C$33</f>
        <v>17197.162590643202</v>
      </c>
      <c r="P33" s="357"/>
      <c r="Q33" s="357">
        <f>O33*$C$33</f>
        <v>17541.105842456065</v>
      </c>
      <c r="R33" s="357"/>
      <c r="S33" s="357">
        <f>Q33*$C$33</f>
        <v>17891.927959305187</v>
      </c>
      <c r="T33" s="357"/>
      <c r="U33" s="357">
        <f>S33*$C$33</f>
        <v>18249.766518491291</v>
      </c>
      <c r="V33" s="357"/>
      <c r="W33" s="357">
        <f>U33*$C$33</f>
        <v>18614.761848861119</v>
      </c>
      <c r="X33" s="357"/>
      <c r="Y33" s="357">
        <f>W33*$C$33</f>
        <v>18987.05708583834</v>
      </c>
      <c r="Z33" s="357"/>
      <c r="AA33" s="357">
        <f>Y33*$C$33</f>
        <v>19366.798227555108</v>
      </c>
      <c r="AB33" s="357"/>
      <c r="AC33" s="357">
        <f>AA33*$C$33</f>
        <v>19754.134192106209</v>
      </c>
      <c r="AD33" s="357"/>
      <c r="AE33" s="357">
        <f>AC33*$C$33</f>
        <v>20149.216875948332</v>
      </c>
      <c r="AF33" s="357"/>
      <c r="AG33" s="357">
        <f>AE33*$C$33</f>
        <v>20552.201213467299</v>
      </c>
    </row>
    <row r="34" spans="1:33" s="339" customFormat="1" ht="14">
      <c r="A34" s="339" t="s">
        <v>2095</v>
      </c>
      <c r="C34" s="374">
        <v>1.02</v>
      </c>
      <c r="E34" s="357">
        <f>Application!AC890</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
      <c r="A35" s="361">
        <f>Application!E891</f>
        <v>0</v>
      </c>
      <c r="B35" s="361"/>
      <c r="C35" s="491">
        <v>1.0349999999999999</v>
      </c>
      <c r="E35" s="357">
        <f>Application!AC891</f>
        <v>0</v>
      </c>
      <c r="F35" s="357"/>
      <c r="G35" s="357">
        <f>E35*$C$35</f>
        <v>0</v>
      </c>
      <c r="H35" s="357"/>
      <c r="I35" s="357">
        <f>G35*$C$35</f>
        <v>0</v>
      </c>
      <c r="J35" s="357"/>
      <c r="K35" s="357">
        <f>I35*$C$35</f>
        <v>0</v>
      </c>
      <c r="L35" s="357"/>
      <c r="M35" s="357">
        <f>K35*$C$35</f>
        <v>0</v>
      </c>
      <c r="N35" s="357"/>
      <c r="O35" s="357">
        <f>M35*$C$35</f>
        <v>0</v>
      </c>
      <c r="P35" s="357"/>
      <c r="Q35" s="357">
        <f>O35*$C$35</f>
        <v>0</v>
      </c>
      <c r="R35" s="357"/>
      <c r="S35" s="357">
        <f>Q35*$C$35</f>
        <v>0</v>
      </c>
      <c r="T35" s="357"/>
      <c r="U35" s="357">
        <f>S35*$C$35</f>
        <v>0</v>
      </c>
      <c r="V35" s="357"/>
      <c r="W35" s="357">
        <f>U35*$C$35</f>
        <v>0</v>
      </c>
      <c r="X35" s="357"/>
      <c r="Y35" s="357">
        <f>W35*$C$35</f>
        <v>0</v>
      </c>
      <c r="Z35" s="357"/>
      <c r="AA35" s="357">
        <f>Y35*$C$35</f>
        <v>0</v>
      </c>
      <c r="AB35" s="357"/>
      <c r="AC35" s="357">
        <f>AA35*$C$35</f>
        <v>0</v>
      </c>
      <c r="AD35" s="357"/>
      <c r="AE35" s="357">
        <f>AC35*$C$35</f>
        <v>0</v>
      </c>
      <c r="AF35" s="357"/>
      <c r="AG35" s="357">
        <f>AE35*$C$35</f>
        <v>0</v>
      </c>
    </row>
    <row r="36" spans="1:33" s="339" customFormat="1" ht="14">
      <c r="A36" s="361">
        <f>Application!E892</f>
        <v>0</v>
      </c>
      <c r="B36" s="361"/>
      <c r="C36" s="491">
        <v>1.0349999999999999</v>
      </c>
      <c r="E36" s="357">
        <f>Application!AC892</f>
        <v>0</v>
      </c>
      <c r="F36" s="357"/>
      <c r="G36" s="357">
        <f>E36*$C$36</f>
        <v>0</v>
      </c>
      <c r="H36" s="357"/>
      <c r="I36" s="357">
        <f>G36*$C$36</f>
        <v>0</v>
      </c>
      <c r="J36" s="357"/>
      <c r="K36" s="357">
        <f>I36*$C$36</f>
        <v>0</v>
      </c>
      <c r="L36" s="357"/>
      <c r="M36" s="357">
        <f>K36*$C$36</f>
        <v>0</v>
      </c>
      <c r="N36" s="357"/>
      <c r="O36" s="357">
        <f>M36*$C$36</f>
        <v>0</v>
      </c>
      <c r="P36" s="357"/>
      <c r="Q36" s="357">
        <f>O36*$C$36</f>
        <v>0</v>
      </c>
      <c r="R36" s="357"/>
      <c r="S36" s="357">
        <f>Q36*$C$36</f>
        <v>0</v>
      </c>
      <c r="T36" s="357"/>
      <c r="U36" s="357">
        <f>S36*$C$36</f>
        <v>0</v>
      </c>
      <c r="V36" s="357"/>
      <c r="W36" s="357">
        <f>U36*$C$36</f>
        <v>0</v>
      </c>
      <c r="X36" s="357"/>
      <c r="Y36" s="357">
        <f>W36*$C$36</f>
        <v>0</v>
      </c>
      <c r="Z36" s="357"/>
      <c r="AA36" s="357">
        <f>Y36*$C$36</f>
        <v>0</v>
      </c>
      <c r="AB36" s="357"/>
      <c r="AC36" s="357">
        <f>AA36*$C$36</f>
        <v>0</v>
      </c>
      <c r="AD36" s="357"/>
      <c r="AE36" s="357">
        <f>AC36*$C$36</f>
        <v>0</v>
      </c>
      <c r="AF36" s="357"/>
      <c r="AG36" s="357">
        <f>AE36*$C$36</f>
        <v>0</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4">
      <c r="A38" s="358" t="s">
        <v>182</v>
      </c>
      <c r="C38" s="359"/>
      <c r="E38" s="358">
        <f>SUM(E25:E36)</f>
        <v>1476565</v>
      </c>
      <c r="G38" s="358">
        <f>SUM(G25:G36)</f>
        <v>1525683.6349999998</v>
      </c>
      <c r="I38" s="358">
        <f>SUM(I25:I36)</f>
        <v>1576516.7494249998</v>
      </c>
      <c r="K38" s="358">
        <f>SUM(K25:K36)</f>
        <v>1629124.2565988749</v>
      </c>
      <c r="M38" s="358">
        <f>SUM(M25:M36)</f>
        <v>1683568.1649427153</v>
      </c>
      <c r="O38" s="358">
        <f>SUM(O25:O36)</f>
        <v>1739912.6512658475</v>
      </c>
      <c r="Q38" s="358">
        <f>SUM(Q25:Q36)</f>
        <v>1798224.1366212922</v>
      </c>
      <c r="S38" s="358">
        <f>SUM(S25:S36)</f>
        <v>1858571.3648154007</v>
      </c>
      <c r="U38" s="358">
        <f>SUM(U25:U36)</f>
        <v>1921025.4836645501</v>
      </c>
      <c r="W38" s="358">
        <f>SUM(W25:W36)</f>
        <v>1985660.1290950316</v>
      </c>
      <c r="Y38" s="358">
        <f>SUM(Y25:Y36)</f>
        <v>2052551.5121856246</v>
      </c>
      <c r="AA38" s="358">
        <f>SUM(AA25:AA36)</f>
        <v>2121778.5092558339</v>
      </c>
      <c r="AC38" s="358">
        <f>SUM(AC25:AC36)</f>
        <v>2193422.7551063746</v>
      </c>
      <c r="AE38" s="358">
        <f>SUM(AE25:AE36)</f>
        <v>2267568.7395222159</v>
      </c>
      <c r="AG38" s="358">
        <f>SUM(AG25:AG36)</f>
        <v>2344303.9071523543</v>
      </c>
    </row>
    <row r="39" spans="1:33" s="339" customFormat="1" ht="14">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58" customFormat="1" ht="14">
      <c r="A40" s="358" t="s">
        <v>908</v>
      </c>
      <c r="C40" s="359"/>
      <c r="E40" s="358">
        <f>E14-E38</f>
        <v>162706.35714285728</v>
      </c>
      <c r="G40" s="358">
        <f>G14-G38</f>
        <v>161785.74772449001</v>
      </c>
      <c r="I40" s="358">
        <f>I14-I38</f>
        <v>160661.81628882652</v>
      </c>
      <c r="K40" s="358">
        <f>K14-K38</f>
        <v>159324.17573403358</v>
      </c>
      <c r="M40" s="358">
        <f>M14-M38</f>
        <v>157762.03427828895</v>
      </c>
      <c r="O40" s="358">
        <f>O14-O38</f>
        <v>155964.18190070638</v>
      </c>
      <c r="Q40" s="358">
        <f>Q14-Q38</f>
        <v>153918.97638828587</v>
      </c>
      <c r="S40" s="358">
        <f>S14-S38</f>
        <v>151614.32897972455</v>
      </c>
      <c r="U40" s="358">
        <f>U14-U38</f>
        <v>149037.68959685043</v>
      </c>
      <c r="W40" s="358">
        <f>W14-W38</f>
        <v>146176.0316543153</v>
      </c>
      <c r="Y40" s="358">
        <f>Y14-Y38</f>
        <v>143015.83643813175</v>
      </c>
      <c r="AA40" s="358">
        <f>AA14-AA38</f>
        <v>139543.07704353239</v>
      </c>
      <c r="AC40" s="358">
        <f>AC14-AC38</f>
        <v>135743.20186257828</v>
      </c>
      <c r="AE40" s="358">
        <f>AE14-AE38</f>
        <v>131601.11761186086</v>
      </c>
      <c r="AG40" s="358">
        <f>AG14-AG38</f>
        <v>127080.76372735435</v>
      </c>
    </row>
    <row r="41" spans="1:33" s="339" customFormat="1" ht="14">
      <c r="C41" s="355"/>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row>
    <row r="42" spans="1:33" s="339" customFormat="1" ht="14">
      <c r="A42" s="353" t="s">
        <v>921</v>
      </c>
      <c r="C42" s="355"/>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row>
    <row r="43" spans="1:33" s="339" customFormat="1" ht="14">
      <c r="A43" s="360" t="str">
        <f>Application!C637</f>
        <v>CA HCD MHP Loan</v>
      </c>
      <c r="B43" s="361"/>
      <c r="C43" s="355"/>
      <c r="E43" s="357">
        <f>Application!AF637</f>
        <v>84000</v>
      </c>
      <c r="F43" s="357"/>
      <c r="G43" s="357">
        <f>$E$43</f>
        <v>84000</v>
      </c>
      <c r="H43" s="357"/>
      <c r="I43" s="357">
        <f>$E$43</f>
        <v>84000</v>
      </c>
      <c r="J43" s="357"/>
      <c r="K43" s="357">
        <f>$E$43</f>
        <v>84000</v>
      </c>
      <c r="L43" s="357"/>
      <c r="M43" s="357">
        <f>$E$43</f>
        <v>84000</v>
      </c>
      <c r="N43" s="357"/>
      <c r="O43" s="357">
        <f>$E$43</f>
        <v>84000</v>
      </c>
      <c r="P43" s="357"/>
      <c r="Q43" s="357">
        <f>$E$43</f>
        <v>84000</v>
      </c>
      <c r="R43" s="357"/>
      <c r="S43" s="357">
        <f>$E$43</f>
        <v>84000</v>
      </c>
      <c r="T43" s="357"/>
      <c r="U43" s="357">
        <f>$E$43</f>
        <v>84000</v>
      </c>
      <c r="V43" s="357"/>
      <c r="W43" s="357">
        <f>$E$43</f>
        <v>84000</v>
      </c>
      <c r="X43" s="357"/>
      <c r="Y43" s="357">
        <f>$E$43</f>
        <v>84000</v>
      </c>
      <c r="Z43" s="357"/>
      <c r="AA43" s="357">
        <f>$E$43</f>
        <v>84000</v>
      </c>
      <c r="AB43" s="357"/>
      <c r="AC43" s="357">
        <f>$E$43</f>
        <v>84000</v>
      </c>
      <c r="AD43" s="357"/>
      <c r="AE43" s="357">
        <f>$E$43</f>
        <v>84000</v>
      </c>
      <c r="AF43" s="357"/>
      <c r="AG43" s="357">
        <f>$E$43</f>
        <v>84000</v>
      </c>
    </row>
    <row r="44" spans="1:33" s="339" customFormat="1" ht="14">
      <c r="A44" s="360"/>
      <c r="B44" s="361"/>
      <c r="C44" s="355"/>
      <c r="E44" s="357"/>
      <c r="F44" s="357"/>
      <c r="G44" s="357">
        <f>$E$44</f>
        <v>0</v>
      </c>
      <c r="H44" s="357"/>
      <c r="I44" s="357">
        <f>$E$44</f>
        <v>0</v>
      </c>
      <c r="J44" s="357"/>
      <c r="K44" s="357">
        <f>$E$44</f>
        <v>0</v>
      </c>
      <c r="L44" s="357"/>
      <c r="M44" s="357">
        <f>$E$44</f>
        <v>0</v>
      </c>
      <c r="N44" s="357"/>
      <c r="O44" s="357">
        <f>$E$44</f>
        <v>0</v>
      </c>
      <c r="P44" s="357"/>
      <c r="Q44" s="357">
        <f>$E$44</f>
        <v>0</v>
      </c>
      <c r="R44" s="357"/>
      <c r="S44" s="357">
        <f>$E$44</f>
        <v>0</v>
      </c>
      <c r="T44" s="357"/>
      <c r="U44" s="357">
        <f>$E$44</f>
        <v>0</v>
      </c>
      <c r="V44" s="357"/>
      <c r="W44" s="357">
        <f>$E$44</f>
        <v>0</v>
      </c>
      <c r="X44" s="357"/>
      <c r="Y44" s="357">
        <f>$E$44</f>
        <v>0</v>
      </c>
      <c r="Z44" s="357"/>
      <c r="AA44" s="357">
        <f>$E$44</f>
        <v>0</v>
      </c>
      <c r="AB44" s="357"/>
      <c r="AC44" s="357">
        <f>$E$44</f>
        <v>0</v>
      </c>
      <c r="AD44" s="357"/>
      <c r="AE44" s="357">
        <f>$E$44</f>
        <v>0</v>
      </c>
      <c r="AF44" s="357"/>
      <c r="AG44" s="357">
        <f>$E$44</f>
        <v>0</v>
      </c>
    </row>
    <row r="45" spans="1:33" s="339" customFormat="1" ht="14">
      <c r="A45" s="360"/>
      <c r="B45" s="361"/>
      <c r="C45" s="355"/>
      <c r="E45" s="367"/>
      <c r="F45" s="357"/>
      <c r="G45" s="367">
        <f>$E$45</f>
        <v>0</v>
      </c>
      <c r="H45" s="357"/>
      <c r="I45" s="367">
        <f>$E$45</f>
        <v>0</v>
      </c>
      <c r="J45" s="357"/>
      <c r="K45" s="367">
        <f>$E$45</f>
        <v>0</v>
      </c>
      <c r="L45" s="357"/>
      <c r="M45" s="367">
        <f>$E$45</f>
        <v>0</v>
      </c>
      <c r="N45" s="357"/>
      <c r="O45" s="367">
        <f>$E$45</f>
        <v>0</v>
      </c>
      <c r="P45" s="357"/>
      <c r="Q45" s="367">
        <f>$E$45</f>
        <v>0</v>
      </c>
      <c r="R45" s="357"/>
      <c r="S45" s="367">
        <f>$E$45</f>
        <v>0</v>
      </c>
      <c r="T45" s="357"/>
      <c r="U45" s="367">
        <f>$E$45</f>
        <v>0</v>
      </c>
      <c r="V45" s="357"/>
      <c r="W45" s="367">
        <f>$E$45</f>
        <v>0</v>
      </c>
      <c r="X45" s="357"/>
      <c r="Y45" s="367">
        <f>$E$45</f>
        <v>0</v>
      </c>
      <c r="Z45" s="357"/>
      <c r="AA45" s="367">
        <f>$E$45</f>
        <v>0</v>
      </c>
      <c r="AB45" s="357"/>
      <c r="AC45" s="367">
        <f>$E$45</f>
        <v>0</v>
      </c>
      <c r="AD45" s="357"/>
      <c r="AE45" s="367">
        <f>$E$45</f>
        <v>0</v>
      </c>
      <c r="AF45" s="357"/>
      <c r="AG45" s="367">
        <f>$E$45</f>
        <v>0</v>
      </c>
    </row>
    <row r="46" spans="1:33" s="358" customFormat="1" ht="14">
      <c r="A46" s="358" t="s">
        <v>909</v>
      </c>
      <c r="C46" s="359"/>
      <c r="E46" s="358">
        <f>SUM(E43:E45)</f>
        <v>84000</v>
      </c>
      <c r="G46" s="358">
        <f>SUM(G43:G45)</f>
        <v>84000</v>
      </c>
      <c r="I46" s="358">
        <f>SUM(I43:I45)</f>
        <v>84000</v>
      </c>
      <c r="K46" s="358">
        <f>SUM(K43:K45)</f>
        <v>84000</v>
      </c>
      <c r="M46" s="358">
        <f>SUM(M43:M45)</f>
        <v>84000</v>
      </c>
      <c r="O46" s="358">
        <f>SUM(O43:O45)</f>
        <v>84000</v>
      </c>
      <c r="Q46" s="358">
        <f>SUM(Q43:Q45)</f>
        <v>84000</v>
      </c>
      <c r="S46" s="358">
        <f>SUM(S43:S45)</f>
        <v>84000</v>
      </c>
      <c r="U46" s="358">
        <f>SUM(U43:U45)</f>
        <v>84000</v>
      </c>
      <c r="W46" s="358">
        <f>SUM(W43:W45)</f>
        <v>84000</v>
      </c>
      <c r="Y46" s="358">
        <f>SUM(Y43:Y45)</f>
        <v>84000</v>
      </c>
      <c r="AA46" s="358">
        <f>SUM(AA43:AA45)</f>
        <v>84000</v>
      </c>
      <c r="AC46" s="358">
        <f>SUM(AC43:AC45)</f>
        <v>84000</v>
      </c>
      <c r="AE46" s="358">
        <f>SUM(AE43:AE45)</f>
        <v>84000</v>
      </c>
      <c r="AG46" s="358">
        <f>SUM(AG43:AG45)</f>
        <v>84000</v>
      </c>
    </row>
    <row r="47" spans="1:33" s="339" customFormat="1" ht="14">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58" customFormat="1" ht="14">
      <c r="A48" s="358" t="s">
        <v>910</v>
      </c>
      <c r="C48" s="359"/>
      <c r="E48" s="358">
        <f>E40-E46</f>
        <v>78706.357142857276</v>
      </c>
      <c r="G48" s="358">
        <f>G40-G46</f>
        <v>77785.747724490007</v>
      </c>
      <c r="I48" s="358">
        <f>I40-I46</f>
        <v>76661.816288826521</v>
      </c>
      <c r="K48" s="358">
        <f>K40-K46</f>
        <v>75324.175734033575</v>
      </c>
      <c r="M48" s="358">
        <f>M40-M46</f>
        <v>73762.034278288949</v>
      </c>
      <c r="O48" s="358">
        <f>O40-O46</f>
        <v>71964.181900706375</v>
      </c>
      <c r="Q48" s="358">
        <f>Q40-Q46</f>
        <v>69918.976388285868</v>
      </c>
      <c r="S48" s="358">
        <f>S40-S46</f>
        <v>67614.328979724552</v>
      </c>
      <c r="U48" s="358">
        <f>U40-U46</f>
        <v>65037.689596850425</v>
      </c>
      <c r="W48" s="358">
        <f>W40-W46</f>
        <v>62176.031654315302</v>
      </c>
      <c r="Y48" s="358">
        <f>Y40-Y46</f>
        <v>59015.836438131751</v>
      </c>
      <c r="AA48" s="358">
        <f>AA40-AA46</f>
        <v>55543.077043532394</v>
      </c>
      <c r="AC48" s="358">
        <f>AC40-AC46</f>
        <v>51743.20186257828</v>
      </c>
      <c r="AE48" s="358">
        <f>AE40-AE46</f>
        <v>47601.117611860856</v>
      </c>
      <c r="AG48" s="358">
        <f>AG40-AG46</f>
        <v>43080.763727354351</v>
      </c>
    </row>
    <row r="49" spans="1:35" s="339" customFormat="1" ht="14">
      <c r="C49" s="355"/>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row>
    <row r="50" spans="1:35" s="362" customFormat="1" ht="14">
      <c r="A50" s="362" t="s">
        <v>912</v>
      </c>
      <c r="C50" s="355"/>
      <c r="E50" s="362">
        <f>E48/(E4+E6+E12)</f>
        <v>7.2224762506040222E-2</v>
      </c>
      <c r="G50" s="362">
        <f>G48/(G4+G6+G12)</f>
        <v>6.9638991949797405E-2</v>
      </c>
      <c r="I50" s="362">
        <f>I48/(I4+I6+I12)</f>
        <v>6.6958803443373183E-2</v>
      </c>
      <c r="K50" s="362">
        <f>K48/(K4+K6+K12)</f>
        <v>6.4185821244514052E-2</v>
      </c>
      <c r="M50" s="362">
        <f>M48/(M4+M6+M12)</f>
        <v>6.1321636236978581E-2</v>
      </c>
      <c r="O50" s="362">
        <f>O48/(O4+O6+O12)</f>
        <v>5.8367806992160119E-2</v>
      </c>
      <c r="Q50" s="362">
        <f>Q48/(Q4+Q6+Q12)</f>
        <v>5.5325860809976521E-2</v>
      </c>
      <c r="S50" s="362">
        <f>S48/(S4+S6+S12)</f>
        <v>5.2197294739613258E-2</v>
      </c>
      <c r="U50" s="362">
        <f>U48/(U4+U6+U12)</f>
        <v>4.8983576580714797E-2</v>
      </c>
      <c r="W50" s="362">
        <f>W48/(W4+W6+W12)</f>
        <v>4.5686145865580403E-2</v>
      </c>
      <c r="Y50" s="362">
        <f>Y48/(Y4+Y6+Y12)</f>
        <v>4.2306414822935581E-2</v>
      </c>
      <c r="AA50" s="362">
        <f>AA48/(AA4+AA6+AA12)</f>
        <v>3.8845769323816629E-2</v>
      </c>
      <c r="AC50" s="362">
        <f>AC48/(AC4+AC6+AC12)</f>
        <v>3.530556981010869E-2</v>
      </c>
      <c r="AE50" s="362">
        <f>AE48/(AE4+AE6+AE12)</f>
        <v>3.168715220625104E-2</v>
      </c>
      <c r="AG50" s="362">
        <f>AG48/(AG4+AG6+AG12)</f>
        <v>2.7978574840611753E-2</v>
      </c>
    </row>
    <row r="51" spans="1:35" s="362" customFormat="1" ht="14">
      <c r="A51" s="362" t="s">
        <v>913</v>
      </c>
      <c r="C51" s="355"/>
      <c r="E51" s="362">
        <f>E48/E46</f>
        <v>0.93698044217687237</v>
      </c>
      <c r="G51" s="362">
        <f>G48/G46</f>
        <v>0.92602080624392868</v>
      </c>
      <c r="I51" s="362">
        <f>I48/I46</f>
        <v>0.91264067010507766</v>
      </c>
      <c r="K51" s="362">
        <f>K48/K46</f>
        <v>0.89671637778611402</v>
      </c>
      <c r="M51" s="362">
        <f>M48/M46</f>
        <v>0.87811945569391603</v>
      </c>
      <c r="O51" s="362">
        <f>O48/O46</f>
        <v>0.8567164511988854</v>
      </c>
      <c r="Q51" s="362">
        <f>Q48/Q46</f>
        <v>0.8323687665272127</v>
      </c>
      <c r="S51" s="362">
        <f>S48/S46</f>
        <v>0.80493248785386373</v>
      </c>
      <c r="U51" s="362">
        <f>U48/U46</f>
        <v>0.77425820948631463</v>
      </c>
      <c r="W51" s="362">
        <f>W48/W46</f>
        <v>0.74019085302756316</v>
      </c>
      <c r="Y51" s="362">
        <f>Y48/Y46</f>
        <v>0.70256948140633035</v>
      </c>
      <c r="AA51" s="362">
        <f>AA48/AA46</f>
        <v>0.66122710766109993</v>
      </c>
      <c r="AC51" s="362">
        <f>AC48/AC46</f>
        <v>0.61599049836402719</v>
      </c>
      <c r="AE51" s="362">
        <f>AE48/AE46</f>
        <v>0.56667997156977212</v>
      </c>
      <c r="AG51" s="362">
        <f>AG48/AG46</f>
        <v>0.51286623484945659</v>
      </c>
    </row>
    <row r="52" spans="1:35" s="363" customFormat="1" ht="14">
      <c r="A52" s="363" t="s">
        <v>911</v>
      </c>
      <c r="C52" s="364"/>
      <c r="E52" s="363">
        <f>E40/E46</f>
        <v>1.9369804421768724</v>
      </c>
      <c r="G52" s="363">
        <f>G40/G46</f>
        <v>1.9260208062439286</v>
      </c>
      <c r="I52" s="363">
        <f>I40/I46</f>
        <v>1.9126406701050775</v>
      </c>
      <c r="K52" s="363">
        <f>K40/K46</f>
        <v>1.896716377786114</v>
      </c>
      <c r="M52" s="363">
        <f>M40/M46</f>
        <v>1.878119455693916</v>
      </c>
      <c r="O52" s="363">
        <f>O40/O46</f>
        <v>1.8567164511988854</v>
      </c>
      <c r="Q52" s="363">
        <f>Q40/Q46</f>
        <v>1.8323687665272128</v>
      </c>
      <c r="S52" s="363">
        <f>S40/S46</f>
        <v>1.8049324878538637</v>
      </c>
      <c r="U52" s="363">
        <f>U40/U46</f>
        <v>1.7742582094863146</v>
      </c>
      <c r="W52" s="363">
        <f>W40/W46</f>
        <v>1.7401908530275632</v>
      </c>
      <c r="Y52" s="363">
        <f>Y40/Y46</f>
        <v>1.7025694814063304</v>
      </c>
      <c r="AA52" s="363">
        <f>AA40/AA46</f>
        <v>1.6612271076610998</v>
      </c>
      <c r="AC52" s="363">
        <f>AC40/AC46</f>
        <v>1.6159904983640272</v>
      </c>
      <c r="AE52" s="363">
        <f>AE40/AE46</f>
        <v>1.5666799715697721</v>
      </c>
      <c r="AG52" s="363">
        <f>AG40/AG46</f>
        <v>1.5128662348494566</v>
      </c>
    </row>
    <row r="53" spans="1:35" s="339" customFormat="1" ht="14">
      <c r="A53" s="365"/>
      <c r="B53" s="365"/>
      <c r="C53" s="366"/>
      <c r="D53" s="365"/>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row>
    <row r="54" spans="1:35" s="6" customFormat="1">
      <c r="A54" s="6" t="s">
        <v>923</v>
      </c>
      <c r="C54" s="1578"/>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row>
    <row r="55" spans="1:35" s="6" customFormat="1">
      <c r="A55" s="3359" t="s">
        <v>1379</v>
      </c>
      <c r="B55" s="3359"/>
      <c r="C55" s="3359"/>
      <c r="D55" s="1577"/>
      <c r="E55" s="1577"/>
      <c r="F55" s="1577"/>
      <c r="G55" s="1577"/>
      <c r="H55" s="1577"/>
      <c r="I55" s="1577"/>
      <c r="J55" s="1577"/>
      <c r="K55" s="1577"/>
      <c r="L55" s="157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row>
    <row r="56" spans="1:35" s="1579" customFormat="1" ht="14">
      <c r="A56" s="1579" t="s">
        <v>915</v>
      </c>
      <c r="C56" s="376">
        <v>1.0349999999999999</v>
      </c>
      <c r="E56" s="1581">
        <v>24270</v>
      </c>
      <c r="G56" s="357">
        <f>E56*$C56</f>
        <v>25119.449999999997</v>
      </c>
      <c r="I56" s="357">
        <f t="shared" ref="I56:I57" si="8217">G56*$C56</f>
        <v>25998.630749999997</v>
      </c>
      <c r="K56" s="357">
        <f t="shared" ref="K56:K57" si="8218">I56*$C56</f>
        <v>26908.582826249993</v>
      </c>
      <c r="M56" s="357">
        <f t="shared" ref="M56:M57" si="8219">K56*$C56</f>
        <v>27850.383225168742</v>
      </c>
      <c r="O56" s="357">
        <f t="shared" ref="O56:O57" si="8220">M56*$C56</f>
        <v>28825.146638049646</v>
      </c>
      <c r="Q56" s="357">
        <f t="shared" ref="Q56:Q57" si="8221">O56*$C56</f>
        <v>29834.026770381381</v>
      </c>
      <c r="S56" s="357">
        <f t="shared" ref="S56:S57" si="8222">Q56*$C56</f>
        <v>30878.217707344727</v>
      </c>
      <c r="U56" s="357">
        <f t="shared" ref="U56:U57" si="8223">S56*$C56</f>
        <v>31958.95532710179</v>
      </c>
      <c r="W56" s="357">
        <f t="shared" ref="W56:W57" si="8224">U56*$C56</f>
        <v>33077.518763550353</v>
      </c>
      <c r="Y56" s="357">
        <f t="shared" ref="Y56:Y57" si="8225">W56*$C56</f>
        <v>34235.231920274615</v>
      </c>
      <c r="AA56" s="357">
        <f t="shared" ref="AA56:AA57" si="8226">Y56*$C56</f>
        <v>35433.465037484224</v>
      </c>
      <c r="AC56" s="357">
        <f t="shared" ref="AC56:AC57" si="8227">AA56*$C56</f>
        <v>36673.636313796167</v>
      </c>
      <c r="AE56" s="357">
        <f t="shared" ref="AE56:AE57" si="8228">AC56*$C56</f>
        <v>37957.213584779027</v>
      </c>
      <c r="AG56" s="357">
        <f>AE56*$C56-100</f>
        <v>39185.71606024629</v>
      </c>
    </row>
    <row r="57" spans="1:35" s="6" customFormat="1" ht="14">
      <c r="A57" s="6" t="s">
        <v>916</v>
      </c>
      <c r="C57" s="376">
        <v>1</v>
      </c>
      <c r="E57" s="1582">
        <v>5000</v>
      </c>
      <c r="F57" s="1577"/>
      <c r="G57" s="357">
        <f>E57*$C57</f>
        <v>5000</v>
      </c>
      <c r="H57" s="1577"/>
      <c r="I57" s="357">
        <f t="shared" si="8217"/>
        <v>5000</v>
      </c>
      <c r="J57" s="1577"/>
      <c r="K57" s="357">
        <f t="shared" si="8218"/>
        <v>5000</v>
      </c>
      <c r="L57" s="1577"/>
      <c r="M57" s="357">
        <f t="shared" si="8219"/>
        <v>5000</v>
      </c>
      <c r="N57" s="1577"/>
      <c r="O57" s="357">
        <f t="shared" si="8220"/>
        <v>5000</v>
      </c>
      <c r="P57" s="1577"/>
      <c r="Q57" s="357">
        <f t="shared" si="8221"/>
        <v>5000</v>
      </c>
      <c r="R57" s="1577"/>
      <c r="S57" s="357">
        <f t="shared" si="8222"/>
        <v>5000</v>
      </c>
      <c r="T57" s="1577"/>
      <c r="U57" s="357">
        <f t="shared" si="8223"/>
        <v>5000</v>
      </c>
      <c r="V57" s="1577"/>
      <c r="W57" s="357">
        <f t="shared" si="8224"/>
        <v>5000</v>
      </c>
      <c r="X57" s="1577"/>
      <c r="Y57" s="357">
        <f t="shared" si="8225"/>
        <v>5000</v>
      </c>
      <c r="Z57" s="1577"/>
      <c r="AA57" s="357">
        <f t="shared" si="8226"/>
        <v>5000</v>
      </c>
      <c r="AB57" s="1577"/>
      <c r="AC57" s="357">
        <f t="shared" si="8227"/>
        <v>5000</v>
      </c>
      <c r="AD57" s="1577"/>
      <c r="AE57" s="357">
        <f t="shared" si="8228"/>
        <v>5000</v>
      </c>
      <c r="AF57" s="1577"/>
      <c r="AG57" s="357">
        <f t="shared" ref="AG57" si="8229">AE57*$C57</f>
        <v>5000</v>
      </c>
      <c r="AH57" s="1577"/>
      <c r="AI57" s="1577"/>
    </row>
    <row r="58" spans="1:35" s="6" customFormat="1">
      <c r="A58" s="6" t="s">
        <v>917</v>
      </c>
      <c r="C58" s="1575"/>
      <c r="E58" s="1582">
        <f>1/3*(E48-E56-E57)</f>
        <v>16478.785714285757</v>
      </c>
      <c r="F58" s="1577"/>
      <c r="G58" s="1577">
        <f t="shared" ref="G58" si="8230">1/3*(G48-G56-G57)</f>
        <v>15888.765908163336</v>
      </c>
      <c r="H58" s="1577"/>
      <c r="I58" s="1577">
        <f t="shared" ref="I58" si="8231">1/3*(I48-I56-I57)</f>
        <v>15221.061846275508</v>
      </c>
      <c r="J58" s="1577"/>
      <c r="K58" s="1577">
        <f t="shared" ref="K58" si="8232">1/3*(K48-K56-K57)</f>
        <v>14471.864302594528</v>
      </c>
      <c r="L58" s="1577"/>
      <c r="M58" s="1577">
        <f t="shared" ref="M58" si="8233">1/3*(M48-M56-M57)</f>
        <v>13637.217017706735</v>
      </c>
      <c r="N58" s="1577"/>
      <c r="O58" s="1577">
        <f t="shared" ref="O58" si="8234">1/3*(O48-O56-O57)</f>
        <v>12713.011754218911</v>
      </c>
      <c r="P58" s="1577"/>
      <c r="Q58" s="1577">
        <f t="shared" ref="Q58" si="8235">1/3*(Q48-Q56-Q57)</f>
        <v>11694.983205968161</v>
      </c>
      <c r="R58" s="1577"/>
      <c r="S58" s="1577">
        <f t="shared" ref="S58" si="8236">1/3*(S48-S56-S57)</f>
        <v>10578.703757459942</v>
      </c>
      <c r="T58" s="1577"/>
      <c r="U58" s="1577">
        <f t="shared" ref="U58" si="8237">1/3*(U48-U56-U57)</f>
        <v>9359.5780899162091</v>
      </c>
      <c r="V58" s="1577"/>
      <c r="W58" s="1577">
        <f t="shared" ref="W58" si="8238">1/3*(W48-W56-W57)</f>
        <v>8032.8376302549823</v>
      </c>
      <c r="X58" s="1577"/>
      <c r="Y58" s="1577">
        <f t="shared" ref="Y58" si="8239">1/3*(Y48-Y56-Y57)</f>
        <v>6593.5348392857122</v>
      </c>
      <c r="Z58" s="1577"/>
      <c r="AA58" s="1577">
        <f t="shared" ref="AA58" si="8240">1/3*(AA48-AA56-AA57)</f>
        <v>5036.5373353493897</v>
      </c>
      <c r="AB58" s="1577"/>
      <c r="AC58" s="1577">
        <f t="shared" ref="AC58" si="8241">1/3*(AC48-AC56-AC57)</f>
        <v>3356.5218495940376</v>
      </c>
      <c r="AD58" s="1577"/>
      <c r="AE58" s="1577">
        <f t="shared" ref="AE58" si="8242">1/3*(AE48-AE56-AE57)</f>
        <v>1547.9680090272764</v>
      </c>
      <c r="AF58" s="1577"/>
      <c r="AG58" s="1577">
        <f t="shared" ref="AG58" si="8243">1/3*(AG48-AG56-AG57)</f>
        <v>-368.31744429731282</v>
      </c>
      <c r="AH58" s="1577"/>
      <c r="AI58" s="1577"/>
    </row>
    <row r="59" spans="1:35" s="6" customFormat="1">
      <c r="A59" s="1583"/>
      <c r="B59" s="1583"/>
      <c r="C59" s="1575"/>
      <c r="E59" s="1582"/>
      <c r="F59" s="1577"/>
      <c r="G59" s="1577">
        <f t="shared" ref="G59:AG60" si="8244">E59*$C$56</f>
        <v>0</v>
      </c>
      <c r="H59" s="1577"/>
      <c r="I59" s="1577">
        <f t="shared" si="8244"/>
        <v>0</v>
      </c>
      <c r="J59" s="1577"/>
      <c r="K59" s="1577">
        <f t="shared" si="8244"/>
        <v>0</v>
      </c>
      <c r="L59" s="1577"/>
      <c r="M59" s="1577">
        <f t="shared" si="8244"/>
        <v>0</v>
      </c>
      <c r="N59" s="1577"/>
      <c r="O59" s="1577">
        <f t="shared" si="8244"/>
        <v>0</v>
      </c>
      <c r="P59" s="1577"/>
      <c r="Q59" s="1577">
        <f t="shared" si="8244"/>
        <v>0</v>
      </c>
      <c r="R59" s="1577"/>
      <c r="S59" s="1577">
        <f t="shared" si="8244"/>
        <v>0</v>
      </c>
      <c r="T59" s="1577"/>
      <c r="U59" s="1577">
        <f t="shared" si="8244"/>
        <v>0</v>
      </c>
      <c r="V59" s="1577"/>
      <c r="W59" s="1577">
        <f t="shared" si="8244"/>
        <v>0</v>
      </c>
      <c r="X59" s="1577"/>
      <c r="Y59" s="1577">
        <f t="shared" si="8244"/>
        <v>0</v>
      </c>
      <c r="Z59" s="1577"/>
      <c r="AA59" s="1577">
        <f t="shared" si="8244"/>
        <v>0</v>
      </c>
      <c r="AB59" s="1577"/>
      <c r="AC59" s="1577">
        <f t="shared" si="8244"/>
        <v>0</v>
      </c>
      <c r="AD59" s="1577"/>
      <c r="AE59" s="1577">
        <f t="shared" si="8244"/>
        <v>0</v>
      </c>
      <c r="AF59" s="1577"/>
      <c r="AG59" s="1577">
        <f t="shared" si="8244"/>
        <v>0</v>
      </c>
      <c r="AH59" s="1577"/>
      <c r="AI59" s="1577"/>
    </row>
    <row r="60" spans="1:35" s="6" customFormat="1">
      <c r="A60" s="1583"/>
      <c r="B60" s="1583"/>
      <c r="C60" s="1575"/>
      <c r="E60" s="1584"/>
      <c r="F60" s="1577"/>
      <c r="G60" s="1585">
        <f t="shared" si="8244"/>
        <v>0</v>
      </c>
      <c r="H60" s="1577"/>
      <c r="I60" s="1585">
        <f t="shared" si="8244"/>
        <v>0</v>
      </c>
      <c r="J60" s="1577"/>
      <c r="K60" s="1585">
        <f t="shared" si="8244"/>
        <v>0</v>
      </c>
      <c r="L60" s="1577"/>
      <c r="M60" s="1585">
        <f t="shared" si="8244"/>
        <v>0</v>
      </c>
      <c r="N60" s="1577"/>
      <c r="O60" s="1585">
        <f t="shared" si="8244"/>
        <v>0</v>
      </c>
      <c r="P60" s="1577"/>
      <c r="Q60" s="1585">
        <f t="shared" si="8244"/>
        <v>0</v>
      </c>
      <c r="R60" s="1577"/>
      <c r="S60" s="1585">
        <f t="shared" si="8244"/>
        <v>0</v>
      </c>
      <c r="T60" s="1577"/>
      <c r="U60" s="1585">
        <f t="shared" si="8244"/>
        <v>0</v>
      </c>
      <c r="V60" s="1577"/>
      <c r="W60" s="1585">
        <f t="shared" si="8244"/>
        <v>0</v>
      </c>
      <c r="X60" s="1577"/>
      <c r="Y60" s="1585">
        <f t="shared" si="8244"/>
        <v>0</v>
      </c>
      <c r="Z60" s="1577"/>
      <c r="AA60" s="1585">
        <f t="shared" si="8244"/>
        <v>0</v>
      </c>
      <c r="AB60" s="1577"/>
      <c r="AC60" s="1585">
        <f t="shared" si="8244"/>
        <v>0</v>
      </c>
      <c r="AD60" s="1577"/>
      <c r="AE60" s="1585">
        <f t="shared" si="8244"/>
        <v>0</v>
      </c>
      <c r="AF60" s="1577"/>
      <c r="AG60" s="1585">
        <f t="shared" si="8244"/>
        <v>0</v>
      </c>
      <c r="AH60" s="1577"/>
      <c r="AI60" s="1577"/>
    </row>
    <row r="61" spans="1:35" s="6" customFormat="1">
      <c r="A61" s="1579" t="s">
        <v>914</v>
      </c>
      <c r="C61" s="1578"/>
      <c r="E61" s="1577">
        <f>SUM(E56:E60)</f>
        <v>45748.785714285754</v>
      </c>
      <c r="F61" s="1577"/>
      <c r="G61" s="1577">
        <f>SUM(G56:G60)</f>
        <v>46008.215908163329</v>
      </c>
      <c r="H61" s="1577"/>
      <c r="I61" s="1577">
        <f>SUM(I56:I60)</f>
        <v>46219.692596275505</v>
      </c>
      <c r="J61" s="1577"/>
      <c r="K61" s="1577">
        <f>SUM(K56:K60)</f>
        <v>46380.44712884452</v>
      </c>
      <c r="L61" s="1577"/>
      <c r="M61" s="1577">
        <f>SUM(M56:M60)</f>
        <v>46487.600242875473</v>
      </c>
      <c r="N61" s="1577"/>
      <c r="O61" s="1577">
        <f>SUM(O56:O60)</f>
        <v>46538.158392268553</v>
      </c>
      <c r="P61" s="1577"/>
      <c r="Q61" s="1577">
        <f>SUM(Q56:Q60)</f>
        <v>46529.009976349538</v>
      </c>
      <c r="R61" s="1577"/>
      <c r="S61" s="1577">
        <f>SUM(S56:S60)</f>
        <v>46456.921464804662</v>
      </c>
      <c r="T61" s="1577"/>
      <c r="U61" s="1577">
        <f>SUM(U56:U60)</f>
        <v>46318.533417017999</v>
      </c>
      <c r="V61" s="1577"/>
      <c r="W61" s="1577">
        <f>SUM(W56:W60)</f>
        <v>46110.356393805334</v>
      </c>
      <c r="X61" s="1577"/>
      <c r="Y61" s="1577">
        <f>SUM(Y56:Y60)</f>
        <v>45828.766759560327</v>
      </c>
      <c r="Z61" s="1577"/>
      <c r="AA61" s="1577">
        <f>SUM(AA56:AA60)</f>
        <v>45470.002372833616</v>
      </c>
      <c r="AB61" s="1577"/>
      <c r="AC61" s="1577">
        <f>SUM(AC56:AC60)</f>
        <v>45030.158163390202</v>
      </c>
      <c r="AD61" s="1577"/>
      <c r="AE61" s="1577">
        <f>SUM(AE56:AE60)</f>
        <v>44505.181593806301</v>
      </c>
      <c r="AF61" s="1577"/>
      <c r="AG61" s="1577">
        <f>SUM(AG56:AG60)</f>
        <v>43817.39861594898</v>
      </c>
      <c r="AH61" s="1577"/>
      <c r="AI61" s="1577"/>
    </row>
    <row r="62" spans="1:35" s="6" customFormat="1" ht="12.75" customHeight="1">
      <c r="A62" s="1579"/>
      <c r="C62" s="1578"/>
      <c r="E62" s="1577"/>
      <c r="F62" s="1577"/>
      <c r="G62" s="1577"/>
      <c r="H62" s="1577"/>
      <c r="I62" s="1577"/>
      <c r="J62" s="1577"/>
      <c r="K62" s="1577"/>
      <c r="L62" s="157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row>
    <row r="63" spans="1:35" s="1579" customFormat="1">
      <c r="A63" s="1579" t="s">
        <v>919</v>
      </c>
      <c r="C63" s="1586"/>
      <c r="E63" s="1579">
        <f>E48-E61</f>
        <v>32957.571428571522</v>
      </c>
      <c r="G63" s="1579">
        <f>G48-G61</f>
        <v>31777.531816326678</v>
      </c>
      <c r="I63" s="1579">
        <f>I48-I61</f>
        <v>30442.123692551017</v>
      </c>
      <c r="K63" s="1579">
        <f>K48-K61</f>
        <v>28943.728605189055</v>
      </c>
      <c r="M63" s="1579">
        <f>M48-M61</f>
        <v>27274.434035413477</v>
      </c>
      <c r="O63" s="1579">
        <f>O48-O61</f>
        <v>25426.023508437822</v>
      </c>
      <c r="Q63" s="1579">
        <f>Q48-Q61</f>
        <v>23389.96641193633</v>
      </c>
      <c r="S63" s="1579">
        <f>S48-S61</f>
        <v>21157.407514919891</v>
      </c>
      <c r="U63" s="1579">
        <f>U48-U61</f>
        <v>18719.156179832426</v>
      </c>
      <c r="W63" s="1579">
        <f>W48-W61</f>
        <v>16065.675260509968</v>
      </c>
      <c r="Y63" s="1579">
        <f>Y48-Y61</f>
        <v>13187.069678571424</v>
      </c>
      <c r="AA63" s="1579">
        <f>AA48-AA61</f>
        <v>10073.074670698777</v>
      </c>
      <c r="AC63" s="1579">
        <f>AC48-AC61</f>
        <v>6713.0436991880779</v>
      </c>
      <c r="AE63" s="1579">
        <f>AE48-AE61</f>
        <v>3095.9360180545555</v>
      </c>
      <c r="AG63" s="1579">
        <f>AG48-AG61</f>
        <v>-736.63488859462814</v>
      </c>
    </row>
    <row r="64" spans="1:35" s="6" customFormat="1" ht="8.25" customHeight="1">
      <c r="C64" s="1578"/>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5" s="1579" customFormat="1">
      <c r="A65" s="1579" t="s">
        <v>918</v>
      </c>
      <c r="C65" s="1576">
        <v>0</v>
      </c>
      <c r="E65" s="1581">
        <f>E63*$C$65</f>
        <v>0</v>
      </c>
      <c r="G65" s="1587">
        <f>G63*$C$65</f>
        <v>0</v>
      </c>
      <c r="H65" s="1587"/>
      <c r="I65" s="1587">
        <f>I63*$C$65</f>
        <v>0</v>
      </c>
      <c r="J65" s="1587"/>
      <c r="K65" s="1587">
        <f>K63*$C$65</f>
        <v>0</v>
      </c>
      <c r="L65" s="1587"/>
      <c r="M65" s="1587">
        <f>M63*$C$65</f>
        <v>0</v>
      </c>
      <c r="N65" s="1587"/>
      <c r="O65" s="1587">
        <f>O63*$C$65</f>
        <v>0</v>
      </c>
      <c r="P65" s="1587"/>
      <c r="Q65" s="1587">
        <f>Q63*$C$65</f>
        <v>0</v>
      </c>
      <c r="R65" s="1587"/>
      <c r="S65" s="1587">
        <f>S63*$C$65</f>
        <v>0</v>
      </c>
      <c r="T65" s="1587"/>
      <c r="U65" s="1587">
        <f>U63*$C$65</f>
        <v>0</v>
      </c>
      <c r="V65" s="1587"/>
      <c r="W65" s="1587">
        <f>W63*$C$65</f>
        <v>0</v>
      </c>
      <c r="Y65" s="1587">
        <f>Y63*$C$65</f>
        <v>0</v>
      </c>
      <c r="AA65" s="1587">
        <f>AA63*$C$65</f>
        <v>0</v>
      </c>
      <c r="AC65" s="1587">
        <f>AC63*$C$65</f>
        <v>0</v>
      </c>
      <c r="AE65" s="1587">
        <f>AE63*$C$65</f>
        <v>0</v>
      </c>
      <c r="AG65" s="1587">
        <f>AG63*$C$65</f>
        <v>0</v>
      </c>
    </row>
    <row r="66" spans="1:35" s="1587" customFormat="1">
      <c r="A66" s="3359" t="s">
        <v>1379</v>
      </c>
      <c r="B66" s="3359"/>
      <c r="C66" s="3359"/>
    </row>
    <row r="67" spans="1:35" s="6" customFormat="1" ht="8.25" customHeight="1">
      <c r="C67" s="1578"/>
      <c r="E67" s="1577"/>
      <c r="F67" s="1577"/>
      <c r="G67" s="1577"/>
      <c r="H67" s="1577"/>
      <c r="I67" s="1577"/>
      <c r="J67" s="1577"/>
      <c r="K67" s="1577"/>
      <c r="L67" s="1577"/>
      <c r="M67" s="1577"/>
      <c r="N67" s="1577"/>
      <c r="O67" s="1577"/>
      <c r="P67" s="1577"/>
      <c r="Q67" s="1577"/>
      <c r="R67" s="1577"/>
      <c r="S67" s="1577"/>
      <c r="T67" s="1577"/>
      <c r="U67" s="1577"/>
      <c r="V67" s="1577"/>
      <c r="W67" s="1577"/>
      <c r="X67" s="1577"/>
      <c r="Y67" s="1577"/>
      <c r="Z67" s="1577"/>
      <c r="AA67" s="1577"/>
      <c r="AB67" s="1577"/>
      <c r="AC67" s="1577"/>
      <c r="AD67" s="1577"/>
      <c r="AE67" s="1577"/>
      <c r="AF67" s="1577"/>
      <c r="AG67" s="1577"/>
      <c r="AH67" s="1577"/>
      <c r="AI67" s="1577"/>
    </row>
    <row r="68" spans="1:35" s="6" customFormat="1">
      <c r="A68" s="6" t="s">
        <v>922</v>
      </c>
      <c r="C68" s="1576">
        <v>1</v>
      </c>
      <c r="E68" s="1577"/>
      <c r="F68" s="1577"/>
      <c r="G68" s="1577"/>
      <c r="H68" s="1577"/>
      <c r="I68" s="1577"/>
      <c r="J68" s="1577"/>
      <c r="K68" s="1577"/>
      <c r="L68" s="1577"/>
      <c r="M68" s="1577"/>
      <c r="N68" s="1577"/>
      <c r="O68" s="1577"/>
      <c r="P68" s="1577"/>
      <c r="Q68" s="1577"/>
      <c r="R68" s="1577"/>
      <c r="S68" s="1577"/>
      <c r="T68" s="1577"/>
      <c r="U68" s="1577"/>
      <c r="V68" s="1577"/>
      <c r="W68" s="1577"/>
      <c r="X68" s="1577"/>
      <c r="Y68" s="1577"/>
      <c r="Z68" s="1577"/>
      <c r="AA68" s="1577"/>
      <c r="AB68" s="1577"/>
      <c r="AC68" s="1577"/>
      <c r="AD68" s="1577"/>
      <c r="AE68" s="1577"/>
      <c r="AF68" s="1577"/>
      <c r="AG68" s="1577"/>
      <c r="AH68" s="1577"/>
      <c r="AI68" s="1577"/>
    </row>
    <row r="69" spans="1:35" s="1579" customFormat="1">
      <c r="A69" s="1581"/>
      <c r="B69" s="1581"/>
      <c r="C69" s="1580"/>
      <c r="E69" s="1581">
        <f>$E63*$C$68</f>
        <v>32957.571428571522</v>
      </c>
      <c r="G69" s="1577">
        <f>G63*$C$68</f>
        <v>31777.531816326678</v>
      </c>
      <c r="I69" s="1577">
        <f>I63*$C$68</f>
        <v>30442.123692551017</v>
      </c>
      <c r="K69" s="1577">
        <f>K63*$C$68</f>
        <v>28943.728605189055</v>
      </c>
      <c r="M69" s="1577">
        <f>M63*$C$68</f>
        <v>27274.434035413477</v>
      </c>
      <c r="O69" s="1577">
        <f>O63*$C$68</f>
        <v>25426.023508437822</v>
      </c>
      <c r="Q69" s="1577">
        <f>Q63*$C$68</f>
        <v>23389.96641193633</v>
      </c>
      <c r="S69" s="1577">
        <f>S63*$C$68</f>
        <v>21157.407514919891</v>
      </c>
      <c r="U69" s="1577">
        <f>U63*$C$68</f>
        <v>18719.156179832426</v>
      </c>
      <c r="W69" s="1577">
        <f>W63*$C$68</f>
        <v>16065.675260509968</v>
      </c>
      <c r="Y69" s="1577">
        <f>Y63*$C$68</f>
        <v>13187.069678571424</v>
      </c>
      <c r="AA69" s="1577">
        <f>AA63*$C$68</f>
        <v>10073.074670698777</v>
      </c>
      <c r="AC69" s="1577">
        <f>AC63*$C$68</f>
        <v>6713.0436991880779</v>
      </c>
      <c r="AE69" s="1577">
        <f>AE63*$C$68</f>
        <v>3095.9360180545555</v>
      </c>
      <c r="AG69" s="1577">
        <f>AG63*$C$68</f>
        <v>-736.63488859462814</v>
      </c>
    </row>
    <row r="70" spans="1:35" s="1577" customFormat="1">
      <c r="A70" s="1582"/>
      <c r="B70" s="1582"/>
      <c r="C70" s="1588"/>
      <c r="E70" s="1581"/>
      <c r="G70" s="1577">
        <v>0</v>
      </c>
      <c r="I70" s="1577">
        <v>0</v>
      </c>
      <c r="K70" s="1577">
        <v>0</v>
      </c>
      <c r="M70" s="1577">
        <v>0</v>
      </c>
      <c r="O70" s="1577">
        <v>0</v>
      </c>
      <c r="Q70" s="1577">
        <v>0</v>
      </c>
      <c r="S70" s="1577">
        <v>0</v>
      </c>
      <c r="U70" s="1577">
        <v>0</v>
      </c>
      <c r="W70" s="1577">
        <v>0</v>
      </c>
      <c r="Y70" s="1577">
        <v>0</v>
      </c>
      <c r="AA70" s="1577">
        <v>0</v>
      </c>
      <c r="AC70" s="1577">
        <v>0</v>
      </c>
      <c r="AE70" s="1577">
        <v>0</v>
      </c>
      <c r="AG70" s="1577">
        <v>0</v>
      </c>
    </row>
    <row r="71" spans="1:35" s="1577" customFormat="1">
      <c r="A71" s="1582"/>
      <c r="B71" s="1582"/>
      <c r="C71" s="1588"/>
      <c r="E71" s="1582"/>
      <c r="G71" s="1577">
        <f t="shared" ref="G71:AG72" si="8245">E71*$C$69</f>
        <v>0</v>
      </c>
      <c r="I71" s="1577">
        <f t="shared" si="8245"/>
        <v>0</v>
      </c>
      <c r="K71" s="1577">
        <f t="shared" si="8245"/>
        <v>0</v>
      </c>
      <c r="M71" s="1577">
        <f t="shared" si="8245"/>
        <v>0</v>
      </c>
      <c r="O71" s="1577">
        <f t="shared" si="8245"/>
        <v>0</v>
      </c>
      <c r="Q71" s="1577">
        <f t="shared" si="8245"/>
        <v>0</v>
      </c>
      <c r="S71" s="1577">
        <f t="shared" si="8245"/>
        <v>0</v>
      </c>
      <c r="U71" s="1577">
        <f t="shared" si="8245"/>
        <v>0</v>
      </c>
      <c r="W71" s="1577">
        <f t="shared" si="8245"/>
        <v>0</v>
      </c>
      <c r="Y71" s="1577">
        <f t="shared" si="8245"/>
        <v>0</v>
      </c>
      <c r="AA71" s="1577">
        <f t="shared" si="8245"/>
        <v>0</v>
      </c>
      <c r="AC71" s="1577">
        <f t="shared" si="8245"/>
        <v>0</v>
      </c>
      <c r="AE71" s="1577">
        <f t="shared" si="8245"/>
        <v>0</v>
      </c>
      <c r="AG71" s="1577">
        <f t="shared" si="8245"/>
        <v>0</v>
      </c>
    </row>
    <row r="72" spans="1:35" s="1577" customFormat="1">
      <c r="A72" s="1582"/>
      <c r="B72" s="1582"/>
      <c r="C72" s="1588"/>
      <c r="E72" s="1584"/>
      <c r="G72" s="1585">
        <f t="shared" si="8245"/>
        <v>0</v>
      </c>
      <c r="I72" s="1585">
        <f t="shared" si="8245"/>
        <v>0</v>
      </c>
      <c r="K72" s="1585">
        <f t="shared" si="8245"/>
        <v>0</v>
      </c>
      <c r="M72" s="1585">
        <f t="shared" si="8245"/>
        <v>0</v>
      </c>
      <c r="O72" s="1585">
        <f t="shared" si="8245"/>
        <v>0</v>
      </c>
      <c r="Q72" s="1585">
        <f t="shared" si="8245"/>
        <v>0</v>
      </c>
      <c r="S72" s="1585">
        <f t="shared" si="8245"/>
        <v>0</v>
      </c>
      <c r="U72" s="1585">
        <f t="shared" si="8245"/>
        <v>0</v>
      </c>
      <c r="W72" s="1585">
        <f t="shared" si="8245"/>
        <v>0</v>
      </c>
      <c r="Y72" s="1585">
        <f t="shared" si="8245"/>
        <v>0</v>
      </c>
      <c r="AA72" s="1585">
        <f t="shared" si="8245"/>
        <v>0</v>
      </c>
      <c r="AC72" s="1585">
        <f t="shared" si="8245"/>
        <v>0</v>
      </c>
      <c r="AE72" s="1585">
        <f t="shared" si="8245"/>
        <v>0</v>
      </c>
      <c r="AG72" s="1585">
        <f t="shared" si="8245"/>
        <v>0</v>
      </c>
    </row>
    <row r="73" spans="1:35" s="1589" customFormat="1">
      <c r="A73" s="1579" t="s">
        <v>914</v>
      </c>
      <c r="C73" s="1588"/>
      <c r="E73" s="1589">
        <f>SUM(E69:E72)</f>
        <v>32957.571428571522</v>
      </c>
      <c r="G73" s="1589">
        <f>SUM(G69:G72)</f>
        <v>31777.531816326678</v>
      </c>
      <c r="I73" s="1589">
        <f>SUM(I69:I72)</f>
        <v>30442.123692551017</v>
      </c>
      <c r="K73" s="1589">
        <f>SUM(K69:K72)</f>
        <v>28943.728605189055</v>
      </c>
      <c r="M73" s="1589">
        <f>SUM(M69:M72)</f>
        <v>27274.434035413477</v>
      </c>
      <c r="O73" s="1589">
        <f>SUM(O69:O72)</f>
        <v>25426.023508437822</v>
      </c>
      <c r="Q73" s="1589">
        <f>SUM(Q69:Q72)</f>
        <v>23389.96641193633</v>
      </c>
      <c r="S73" s="1589">
        <f>SUM(S69:S72)</f>
        <v>21157.407514919891</v>
      </c>
      <c r="U73" s="1589">
        <f>SUM(U69:U72)</f>
        <v>18719.156179832426</v>
      </c>
      <c r="W73" s="1589">
        <f>SUM(W69:W72)</f>
        <v>16065.675260509968</v>
      </c>
      <c r="Y73" s="1589">
        <f>SUM(Y69:Y72)</f>
        <v>13187.069678571424</v>
      </c>
      <c r="AA73" s="1589">
        <f>SUM(AA69:AA72)</f>
        <v>10073.074670698777</v>
      </c>
      <c r="AC73" s="1589">
        <f>SUM(AC69:AC72)</f>
        <v>6713.0436991880779</v>
      </c>
      <c r="AE73" s="1589">
        <f>SUM(AE69:AE72)</f>
        <v>3095.9360180545555</v>
      </c>
      <c r="AG73" s="1589">
        <f>SUM(AG69:AG72)</f>
        <v>-736.63488859462814</v>
      </c>
    </row>
    <row r="74" spans="1:35" s="1589" customFormat="1">
      <c r="A74" s="1579"/>
      <c r="C74" s="1588"/>
    </row>
    <row r="75" spans="1:35" s="1589" customFormat="1">
      <c r="A75" s="1579" t="s">
        <v>2149</v>
      </c>
      <c r="C75" s="1588"/>
      <c r="E75" s="1579">
        <f>E63-E65-E73</f>
        <v>0</v>
      </c>
      <c r="G75" s="1579">
        <f>G63-G65-G73</f>
        <v>0</v>
      </c>
      <c r="I75" s="1579">
        <f>I63-I65-I73</f>
        <v>0</v>
      </c>
      <c r="K75" s="1579">
        <f>K63-K65-K73</f>
        <v>0</v>
      </c>
      <c r="M75" s="1579">
        <f>M63-M65-M73</f>
        <v>0</v>
      </c>
      <c r="O75" s="1579">
        <f>O63-O65-O73</f>
        <v>0</v>
      </c>
      <c r="Q75" s="1579">
        <f>Q63-Q65-Q73</f>
        <v>0</v>
      </c>
      <c r="S75" s="1579">
        <f>S63-S65-S73</f>
        <v>0</v>
      </c>
      <c r="U75" s="1579">
        <f>U63-U65-U73</f>
        <v>0</v>
      </c>
      <c r="W75" s="1579">
        <f>W63-W65-W73</f>
        <v>0</v>
      </c>
      <c r="Y75" s="1579">
        <f>Y63-Y65-Y73</f>
        <v>0</v>
      </c>
      <c r="AA75" s="1579">
        <f>AA63-AA65-AA73</f>
        <v>0</v>
      </c>
      <c r="AC75" s="1579">
        <f>AC63-AC65-AC73</f>
        <v>0</v>
      </c>
      <c r="AE75" s="1579">
        <f>AE63-AE65-AE73</f>
        <v>0</v>
      </c>
      <c r="AG75" s="1579">
        <f>AG63-AG65-AG73</f>
        <v>0</v>
      </c>
    </row>
    <row r="76" spans="1:35" s="1577" customFormat="1">
      <c r="A76" s="910"/>
      <c r="C76" s="1590"/>
    </row>
    <row r="77" spans="1:35" s="351" customFormat="1">
      <c r="A77" s="910"/>
      <c r="C77" s="352"/>
    </row>
    <row r="78" spans="1:35" s="351" customFormat="1">
      <c r="A78" s="1577" t="s">
        <v>2148</v>
      </c>
      <c r="C78" s="352"/>
    </row>
    <row r="79" spans="1:35" s="351" customFormat="1">
      <c r="C79" s="352"/>
    </row>
    <row r="80" spans="1:35" s="370" customFormat="1" ht="30" customHeight="1">
      <c r="A80" s="3357" t="s">
        <v>2147</v>
      </c>
      <c r="B80" s="3358"/>
      <c r="C80" s="3358"/>
      <c r="D80" s="3358"/>
      <c r="E80" s="3358"/>
      <c r="F80" s="3358"/>
      <c r="G80" s="3358"/>
      <c r="H80" s="3358"/>
      <c r="I80" s="3358"/>
      <c r="J80" s="3358"/>
      <c r="K80" s="3358"/>
      <c r="L80" s="3358"/>
      <c r="M80" s="3358"/>
      <c r="N80" s="3358"/>
      <c r="O80" s="3358"/>
      <c r="P80" s="3358"/>
      <c r="Q80" s="3358"/>
      <c r="R80" s="3358"/>
      <c r="S80" s="3358"/>
      <c r="T80" s="3358"/>
      <c r="U80" s="3358"/>
      <c r="V80" s="3358"/>
      <c r="W80" s="3358"/>
      <c r="X80" s="3358"/>
      <c r="Y80" s="3358"/>
      <c r="Z80" s="3358"/>
      <c r="AA80" s="3358"/>
      <c r="AB80" s="3358"/>
      <c r="AC80" s="3358"/>
      <c r="AD80" s="3358"/>
      <c r="AE80" s="3358"/>
      <c r="AF80" s="3358"/>
      <c r="AG80" s="3358"/>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5:C55"/>
    <mergeCell ref="A66:C66"/>
  </mergeCells>
  <dataValidations count="1">
    <dataValidation type="list" allowBlank="1" showInputMessage="1" showErrorMessage="1" sqref="A55:C55 A66:C6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9" firstPageNumber="47" fitToHeight="0"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18" sqref="B18:B29"/>
    </sheetView>
  </sheetViews>
  <sheetFormatPr baseColWidth="10" defaultColWidth="0" defaultRowHeight="14"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640625" style="471" hidden="1"/>
    <col min="16384" max="16384" width="0.33203125" style="471" customWidth="1"/>
  </cols>
  <sheetData>
    <row r="1" spans="1:11">
      <c r="A1" s="3360" t="s">
        <v>977</v>
      </c>
      <c r="B1" s="3360"/>
      <c r="C1" s="3360"/>
      <c r="D1" s="3360"/>
      <c r="E1" s="3360"/>
      <c r="F1" s="3360"/>
      <c r="G1" s="3360"/>
      <c r="H1" s="3360"/>
      <c r="I1" s="3360"/>
      <c r="J1" s="325"/>
      <c r="K1" s="325"/>
    </row>
    <row r="2" spans="1:11">
      <c r="A2" s="652"/>
      <c r="B2" s="652"/>
      <c r="C2" s="652"/>
      <c r="D2" s="652"/>
      <c r="E2" s="652"/>
      <c r="F2" s="652"/>
      <c r="G2" s="652"/>
      <c r="H2" s="652"/>
      <c r="I2" s="652"/>
    </row>
    <row r="3" spans="1:11" ht="75">
      <c r="A3" s="653" t="s">
        <v>978</v>
      </c>
      <c r="B3" s="653" t="s">
        <v>979</v>
      </c>
      <c r="C3" s="473" t="s">
        <v>980</v>
      </c>
      <c r="D3" s="383"/>
      <c r="E3" s="473" t="s">
        <v>981</v>
      </c>
      <c r="F3" s="653" t="s">
        <v>982</v>
      </c>
      <c r="G3" s="654"/>
      <c r="H3" s="653" t="s">
        <v>983</v>
      </c>
      <c r="I3" s="653" t="s">
        <v>984</v>
      </c>
      <c r="J3" s="325"/>
      <c r="K3" s="472"/>
    </row>
    <row r="4" spans="1:11">
      <c r="A4" s="655" t="str">
        <f>Application!B728</f>
        <v>SRO/Studio</v>
      </c>
      <c r="B4" s="664"/>
      <c r="C4" s="655">
        <f>Application!O728</f>
        <v>252</v>
      </c>
      <c r="D4" s="656"/>
      <c r="E4" s="475"/>
      <c r="F4" s="657">
        <f>E4*B4</f>
        <v>0</v>
      </c>
      <c r="G4" s="658"/>
      <c r="H4" s="655" t="str">
        <f>IF(E4=0," ",(E4-C4))</f>
        <v xml:space="preserve"> </v>
      </c>
      <c r="I4" s="657" t="str">
        <f>IF(E4=0," ",(H4*B4))</f>
        <v xml:space="preserve"> </v>
      </c>
      <c r="J4" s="325"/>
      <c r="K4" s="472"/>
    </row>
    <row r="5" spans="1:11">
      <c r="A5" s="655" t="str">
        <f>Application!B729</f>
        <v>SRO/Studio</v>
      </c>
      <c r="B5" s="664"/>
      <c r="C5" s="655">
        <f>Application!O729</f>
        <v>485</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SRO/Studio</v>
      </c>
      <c r="B6" s="664"/>
      <c r="C6" s="655">
        <f>Application!O730</f>
        <v>252</v>
      </c>
      <c r="D6" s="656"/>
      <c r="E6" s="475"/>
      <c r="F6" s="657">
        <f t="shared" si="0"/>
        <v>0</v>
      </c>
      <c r="G6" s="658"/>
      <c r="H6" s="655" t="str">
        <f t="shared" si="1"/>
        <v xml:space="preserve"> </v>
      </c>
      <c r="I6" s="657" t="str">
        <f t="shared" si="2"/>
        <v xml:space="preserve"> </v>
      </c>
      <c r="J6" s="325"/>
      <c r="K6" s="472"/>
    </row>
    <row r="7" spans="1:11">
      <c r="A7" s="655" t="str">
        <f>Application!B731</f>
        <v>SRO/Studio</v>
      </c>
      <c r="B7" s="664"/>
      <c r="C7" s="655">
        <f>Application!O731</f>
        <v>1068</v>
      </c>
      <c r="D7" s="656"/>
      <c r="E7" s="475"/>
      <c r="F7" s="657">
        <f t="shared" si="0"/>
        <v>0</v>
      </c>
      <c r="G7" s="658"/>
      <c r="H7" s="655" t="str">
        <f t="shared" si="1"/>
        <v xml:space="preserve"> </v>
      </c>
      <c r="I7" s="657" t="str">
        <f t="shared" si="2"/>
        <v xml:space="preserve"> </v>
      </c>
      <c r="J7" s="325"/>
      <c r="K7" s="472"/>
    </row>
    <row r="8" spans="1:11">
      <c r="A8" s="655" t="str">
        <f>Application!B732</f>
        <v>1 Bedroom</v>
      </c>
      <c r="B8" s="664"/>
      <c r="C8" s="655">
        <f>Application!O732</f>
        <v>286</v>
      </c>
      <c r="D8" s="656"/>
      <c r="E8" s="475"/>
      <c r="F8" s="657">
        <f t="shared" si="0"/>
        <v>0</v>
      </c>
      <c r="G8" s="658"/>
      <c r="H8" s="655" t="str">
        <f t="shared" si="1"/>
        <v xml:space="preserve"> </v>
      </c>
      <c r="I8" s="657" t="str">
        <f t="shared" si="2"/>
        <v xml:space="preserve"> </v>
      </c>
      <c r="J8" s="325"/>
      <c r="K8" s="472"/>
    </row>
    <row r="9" spans="1:11">
      <c r="A9" s="655" t="str">
        <f>Application!B733</f>
        <v>1 Bedroom</v>
      </c>
      <c r="B9" s="664"/>
      <c r="C9" s="655">
        <f>Application!O733</f>
        <v>552</v>
      </c>
      <c r="D9" s="656"/>
      <c r="E9" s="475"/>
      <c r="F9" s="657">
        <f t="shared" si="0"/>
        <v>0</v>
      </c>
      <c r="G9" s="658"/>
      <c r="H9" s="655" t="str">
        <f t="shared" si="1"/>
        <v xml:space="preserve"> </v>
      </c>
      <c r="I9" s="657" t="str">
        <f t="shared" si="2"/>
        <v xml:space="preserve"> </v>
      </c>
      <c r="J9" s="325"/>
      <c r="K9" s="472"/>
    </row>
    <row r="10" spans="1:11">
      <c r="A10" s="655" t="str">
        <f>Application!B734</f>
        <v>1 Bedroom</v>
      </c>
      <c r="B10" s="664"/>
      <c r="C10" s="655">
        <f>Application!O734</f>
        <v>286</v>
      </c>
      <c r="D10" s="656"/>
      <c r="E10" s="475"/>
      <c r="F10" s="657">
        <f t="shared" si="0"/>
        <v>0</v>
      </c>
      <c r="G10" s="658"/>
      <c r="H10" s="655" t="str">
        <f t="shared" si="1"/>
        <v xml:space="preserve"> </v>
      </c>
      <c r="I10" s="657" t="str">
        <f t="shared" si="2"/>
        <v xml:space="preserve"> </v>
      </c>
      <c r="J10" s="325"/>
      <c r="K10" s="472"/>
    </row>
    <row r="11" spans="1:11">
      <c r="A11" s="655" t="str">
        <f>Application!B735</f>
        <v>1 Bedroom</v>
      </c>
      <c r="B11" s="664">
        <f>Application!G735</f>
        <v>12</v>
      </c>
      <c r="C11" s="655">
        <f>Application!O735</f>
        <v>1219</v>
      </c>
      <c r="D11" s="656"/>
      <c r="E11" s="475">
        <v>2688</v>
      </c>
      <c r="F11" s="657">
        <f t="shared" si="0"/>
        <v>32256</v>
      </c>
      <c r="G11" s="658"/>
      <c r="H11" s="655">
        <f t="shared" si="1"/>
        <v>1469</v>
      </c>
      <c r="I11" s="657">
        <f t="shared" si="2"/>
        <v>17628</v>
      </c>
      <c r="J11" s="325"/>
      <c r="K11" s="472"/>
    </row>
    <row r="12" spans="1:11">
      <c r="A12" s="655" t="str">
        <f>Application!B736</f>
        <v>1 Bedroom</v>
      </c>
      <c r="B12" s="664"/>
      <c r="C12" s="655">
        <f>Application!O736</f>
        <v>1219</v>
      </c>
      <c r="D12" s="656"/>
      <c r="E12" s="475"/>
      <c r="F12" s="657">
        <f t="shared" si="0"/>
        <v>0</v>
      </c>
      <c r="G12" s="658"/>
      <c r="H12" s="655" t="str">
        <f t="shared" si="1"/>
        <v xml:space="preserve"> </v>
      </c>
      <c r="I12" s="657" t="str">
        <f t="shared" si="2"/>
        <v xml:space="preserve"> </v>
      </c>
      <c r="J12" s="325"/>
      <c r="K12" s="472"/>
    </row>
    <row r="13" spans="1:11">
      <c r="A13" s="655">
        <f>Application!B737</f>
        <v>0</v>
      </c>
      <c r="B13" s="664"/>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c r="A30" s="659" t="s">
        <v>985</v>
      </c>
      <c r="B30" s="660"/>
      <c r="C30" s="661">
        <f>Application!T753</f>
        <v>72053</v>
      </c>
      <c r="D30" s="656"/>
      <c r="E30" s="656"/>
      <c r="F30" s="661">
        <f>SUM(F4:F28)*12</f>
        <v>387072</v>
      </c>
      <c r="G30" s="662"/>
      <c r="H30" s="660"/>
      <c r="I30" s="661">
        <f>SUM(I4:I28)*12</f>
        <v>211536</v>
      </c>
      <c r="J30" s="325"/>
      <c r="K30" s="474"/>
    </row>
    <row r="31" spans="1:11">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7" t="s">
        <v>1048</v>
      </c>
    </row>
    <row r="2" spans="1:1" ht="16">
      <c r="A2" s="488"/>
    </row>
    <row r="3" spans="1:1" ht="16">
      <c r="A3" s="489" t="s">
        <v>1043</v>
      </c>
    </row>
    <row r="4" spans="1:1" ht="16">
      <c r="A4" s="489" t="s">
        <v>1044</v>
      </c>
    </row>
    <row r="5" spans="1:1" ht="16">
      <c r="A5" s="489" t="s">
        <v>1045</v>
      </c>
    </row>
    <row r="6" spans="1:1" ht="16">
      <c r="A6" s="489" t="s">
        <v>1047</v>
      </c>
    </row>
    <row r="7" spans="1:1" ht="16">
      <c r="A7" s="489" t="s">
        <v>1046</v>
      </c>
    </row>
    <row r="8" spans="1:1" ht="16">
      <c r="A8" s="535" t="s">
        <v>1132</v>
      </c>
    </row>
    <row r="9" spans="1:1" ht="16">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7" hidden="1" customWidth="1"/>
    <col min="254" max="16384" width="9.1640625" style="497" hidden="1"/>
  </cols>
  <sheetData>
    <row r="1" spans="1:253" s="431" customFormat="1" ht="18" customHeight="1">
      <c r="A1" s="862" t="s">
        <v>1422</v>
      </c>
      <c r="D1" s="436"/>
    </row>
    <row r="2" spans="1:253" s="431" customFormat="1">
      <c r="A2" s="413" t="s">
        <v>955</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956</v>
      </c>
      <c r="C3" s="417" t="s">
        <v>957</v>
      </c>
      <c r="D3" s="417" t="s">
        <v>958</v>
      </c>
      <c r="E3" s="414" t="s">
        <v>959</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ht="14">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0</v>
      </c>
      <c r="C5" s="420">
        <f>'Sources and Uses Budget'!$C4</f>
        <v>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390843</v>
      </c>
      <c r="C6" s="420">
        <f>'Sources and Uses Budget'!$C5</f>
        <v>390843</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627</v>
      </c>
      <c r="B9" s="424">
        <f>SUM(B5:B8)</f>
        <v>390843</v>
      </c>
      <c r="C9" s="424">
        <f>SUM(C5:C8)</f>
        <v>390843</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628</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629</v>
      </c>
      <c r="B11" s="420">
        <f>'Sources and Uses Budget'!$C10</f>
        <v>0</v>
      </c>
      <c r="C11" s="420">
        <f>'Sources and Uses Budget'!$C10</f>
        <v>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630</v>
      </c>
      <c r="B12" s="424">
        <f>SUM(B10:B11)</f>
        <v>0</v>
      </c>
      <c r="C12" s="424">
        <f>SUM(C10:C11)</f>
        <v>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390843</v>
      </c>
      <c r="C13" s="424">
        <f>SUM(C9+C12)</f>
        <v>390843</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0">
        <f>'Sources and Uses Budget'!$C13</f>
        <v>11415</v>
      </c>
      <c r="C14" s="420">
        <f>'Sources and Uses Budget'!$C13</f>
        <v>11415</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6">
      <c r="A15" s="568" t="s">
        <v>970</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ht="14">
      <c r="A17" s="418" t="s">
        <v>631</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632</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633</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634</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ht="14">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ht="14">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ht="14">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632</v>
      </c>
      <c r="B30" s="420">
        <f>'Sources and Uses Budget'!$C29</f>
        <v>2515041</v>
      </c>
      <c r="C30" s="420">
        <f>'Sources and Uses Budget'!$C29</f>
        <v>2515041</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633</v>
      </c>
      <c r="B31" s="420">
        <f>'Sources and Uses Budget'!$C30</f>
        <v>43948055</v>
      </c>
      <c r="C31" s="420">
        <f>'Sources and Uses Budget'!$C30</f>
        <v>43948055</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634</v>
      </c>
      <c r="B32" s="420">
        <f>'Sources and Uses Budget'!$C31</f>
        <v>2001101</v>
      </c>
      <c r="C32" s="420">
        <f>'Sources and Uses Budget'!$C31</f>
        <v>2001101</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675820</v>
      </c>
      <c r="C33" s="420">
        <f>'Sources and Uses Budget'!$C32</f>
        <v>675820</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675820</v>
      </c>
      <c r="C34" s="420">
        <f>'Sources and Uses Budget'!$C33</f>
        <v>675820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179500</v>
      </c>
      <c r="C36" s="420">
        <f>'Sources and Uses Budget'!$C35</f>
        <v>179500</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0">
        <f>'Sources and Uses Budget'!$C36</f>
        <v>175643</v>
      </c>
      <c r="C37" s="420">
        <f>'Sources and Uses Budget'!$C36</f>
        <v>175643</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ht="26">
      <c r="A38" s="226" t="str">
        <f>'Sources and Uses Budget'!A37</f>
        <v>Other: GC Bonds, Gross Receipts &amp; Other Taxes</v>
      </c>
      <c r="B38" s="420">
        <f>'Sources and Uses Budget'!$C37</f>
        <v>497209</v>
      </c>
      <c r="C38" s="420">
        <f>'Sources and Uses Budget'!$C37</f>
        <v>497209</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ht="14">
      <c r="A39" s="425" t="s">
        <v>148</v>
      </c>
      <c r="B39" s="424">
        <f>SUM(B30:B38)</f>
        <v>50668189</v>
      </c>
      <c r="C39" s="424">
        <f>SUM(C30:C38)</f>
        <v>50668189</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ht="14">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ht="14">
      <c r="A41" s="423" t="s">
        <v>150</v>
      </c>
      <c r="B41" s="420">
        <f>'Sources and Uses Budget'!$C40</f>
        <v>1727317</v>
      </c>
      <c r="C41" s="420">
        <f>'Sources and Uses Budget'!$C40</f>
        <v>1727317</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ht="14">
      <c r="A42" s="423" t="s">
        <v>151</v>
      </c>
      <c r="B42" s="420">
        <f>'Sources and Uses Budget'!$C41</f>
        <v>403101</v>
      </c>
      <c r="C42" s="420">
        <f>'Sources and Uses Budget'!$C41</f>
        <v>403101</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ht="14">
      <c r="A43" s="425" t="s">
        <v>152</v>
      </c>
      <c r="B43" s="424">
        <f>SUM(B41:B42)</f>
        <v>2130418</v>
      </c>
      <c r="C43" s="424">
        <f>SUM(C41:C42)</f>
        <v>2130418</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ht="14">
      <c r="A44" s="425" t="s">
        <v>153</v>
      </c>
      <c r="B44" s="420">
        <f>'Sources and Uses Budget'!$C43</f>
        <v>769244</v>
      </c>
      <c r="C44" s="420">
        <f>'Sources and Uses Budget'!$C43</f>
        <v>769244</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2844123</v>
      </c>
      <c r="C46" s="420">
        <f>'Sources and Uses Budget'!$C45</f>
        <v>2844123</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339855</v>
      </c>
      <c r="C47" s="420">
        <f>'Sources and Uses Budget'!$C46</f>
        <v>339855</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353407</v>
      </c>
      <c r="C50" s="420">
        <f>'Sources and Uses Budget'!$C49</f>
        <v>353407</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48790</v>
      </c>
      <c r="C51" s="420">
        <f>'Sources and Uses Budget'!$C50</f>
        <v>48790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241953</v>
      </c>
      <c r="C52" s="420">
        <f>'Sources and Uses Budget'!$C51</f>
        <v>241953</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2173515</v>
      </c>
      <c r="C53" s="420">
        <f>'Sources and Uses Budget'!$C52</f>
        <v>2173515</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Lender Expenses</v>
      </c>
      <c r="B54" s="420">
        <f>'Sources and Uses Budget'!$C53</f>
        <v>29274</v>
      </c>
      <c r="C54" s="420">
        <f>'Sources and Uses Budget'!$C53</f>
        <v>29274</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ht="14">
      <c r="A55" s="425" t="s">
        <v>162</v>
      </c>
      <c r="B55" s="427">
        <f>SUM(B46:B54)</f>
        <v>6030917</v>
      </c>
      <c r="C55" s="427">
        <f>SUM(C46:C54)</f>
        <v>6030917</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ht="14">
      <c r="A56" s="418" t="s">
        <v>438</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ht="14">
      <c r="A57" s="423" t="s">
        <v>163</v>
      </c>
      <c r="B57" s="420">
        <f>'Sources and Uses Budget'!$C56</f>
        <v>0</v>
      </c>
      <c r="C57" s="420">
        <f>'Sources and Uses Budget'!$C56</f>
        <v>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ht="14">
      <c r="A59" s="423" t="s">
        <v>161</v>
      </c>
      <c r="B59" s="420">
        <f>'Sources and Uses Budget'!$C58</f>
        <v>19516</v>
      </c>
      <c r="C59" s="420">
        <f>'Sources and Uses Budget'!$C58</f>
        <v>19516</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ht="14">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ht="14">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ht="14">
      <c r="A62" s="1715" t="str">
        <f>'Sources and Uses Budget'!A61</f>
        <v>Other: (Specify)</v>
      </c>
      <c r="B62" s="420">
        <f>'Sources and Uses Budget'!$C61</f>
        <v>0</v>
      </c>
      <c r="C62" s="420">
        <f>'Sources and Uses Budget'!$C61</f>
        <v>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5" customHeight="1">
      <c r="A63" s="425" t="s">
        <v>308</v>
      </c>
      <c r="B63" s="424">
        <f>SUM(B57:B62)</f>
        <v>19516</v>
      </c>
      <c r="C63" s="424">
        <f>SUM(C57:C62)</f>
        <v>19516</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ht="14">
      <c r="A64" s="428" t="s">
        <v>309</v>
      </c>
      <c r="B64" s="424">
        <f>SUM(B9+B12+B14+B15+B17+B26+B28+B39+B43+B44+B55+B63)</f>
        <v>60020542</v>
      </c>
      <c r="C64" s="424">
        <f>SUM(C9+C12+C14+C15+C17+C26+C28+C39+C43+C44+C55+C63)</f>
        <v>60020542</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6">
      <c r="A65" s="211" t="s">
        <v>1947</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175</v>
      </c>
      <c r="B66" s="420">
        <f>'Sources and Uses Budget'!$C65</f>
        <v>58548</v>
      </c>
      <c r="C66" s="420">
        <f>'Sources and Uses Budget'!$C65</f>
        <v>58548</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6">
      <c r="A67" s="439" t="s">
        <v>1944</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c r="A68" s="439" t="s">
        <v>1945</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1951</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Borrower Legal</v>
      </c>
      <c r="B70" s="420">
        <f>'Sources and Uses Budget'!$C69</f>
        <v>48790</v>
      </c>
      <c r="C70" s="420">
        <f>'Sources and Uses Budget'!$C69</f>
        <v>48790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4">
        <f>SUM(B66:B70)</f>
        <v>107338</v>
      </c>
      <c r="C71" s="424">
        <f>SUM(C66:C70)</f>
        <v>107338</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ht="14">
      <c r="A72" s="418" t="s">
        <v>636</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ht="14">
      <c r="A73" s="423" t="s">
        <v>637</v>
      </c>
      <c r="B73" s="420">
        <f>'Sources and Uses Budget'!$C72</f>
        <v>0</v>
      </c>
      <c r="C73" s="420">
        <f>'Sources and Uses Budget'!$C72</f>
        <v>0</v>
      </c>
      <c r="D73" s="424">
        <f t="shared" si="0"/>
        <v>0</v>
      </c>
      <c r="E73" s="422"/>
      <c r="F73" s="421"/>
      <c r="G73" s="550"/>
    </row>
    <row r="74" spans="1:253" s="544" customFormat="1" ht="14">
      <c r="A74" s="423" t="s">
        <v>638</v>
      </c>
      <c r="B74" s="420">
        <f>'Sources and Uses Budget'!$C73</f>
        <v>0</v>
      </c>
      <c r="C74" s="420">
        <f>'Sources and Uses Budget'!$C73</f>
        <v>0</v>
      </c>
      <c r="D74" s="424">
        <f t="shared" si="0"/>
        <v>0</v>
      </c>
      <c r="E74" s="422"/>
      <c r="F74" s="421"/>
      <c r="G74" s="550"/>
    </row>
    <row r="75" spans="1:253" s="544" customFormat="1">
      <c r="A75" s="505" t="s">
        <v>1081</v>
      </c>
      <c r="B75" s="420">
        <f>'Sources and Uses Budget'!$C74</f>
        <v>0</v>
      </c>
      <c r="C75" s="420">
        <f>'Sources and Uses Budget'!$C74</f>
        <v>0</v>
      </c>
      <c r="D75" s="424">
        <f t="shared" si="0"/>
        <v>0</v>
      </c>
      <c r="E75" s="422"/>
      <c r="F75" s="421"/>
      <c r="G75" s="550"/>
    </row>
    <row r="76" spans="1:253" s="544" customFormat="1" ht="14">
      <c r="A76" s="423" t="s">
        <v>639</v>
      </c>
      <c r="B76" s="420">
        <f>'Sources and Uses Budget'!$C75</f>
        <v>390141.25</v>
      </c>
      <c r="C76" s="420">
        <f>'Sources and Uses Budget'!$C75</f>
        <v>390141.25</v>
      </c>
      <c r="D76" s="424">
        <f t="shared" si="0"/>
        <v>0</v>
      </c>
      <c r="E76" s="422"/>
      <c r="F76" s="421"/>
      <c r="G76" s="550"/>
    </row>
    <row r="77" spans="1:253" s="544" customFormat="1" ht="14">
      <c r="A77" s="426" t="s">
        <v>35</v>
      </c>
      <c r="B77" s="420">
        <f>'Sources and Uses Budget'!$C76</f>
        <v>544583.75</v>
      </c>
      <c r="C77" s="420">
        <f>'Sources and Uses Budget'!$C76</f>
        <v>544583.75</v>
      </c>
      <c r="D77" s="424">
        <f t="shared" si="0"/>
        <v>0</v>
      </c>
      <c r="E77" s="422"/>
      <c r="F77" s="421"/>
      <c r="G77" s="550"/>
    </row>
    <row r="78" spans="1:253" s="544" customFormat="1" ht="14">
      <c r="A78" s="425" t="s">
        <v>640</v>
      </c>
      <c r="B78" s="424">
        <f>SUM(B73:B77)</f>
        <v>934725</v>
      </c>
      <c r="C78" s="424">
        <f>SUM(C73:C77)</f>
        <v>934725</v>
      </c>
      <c r="D78" s="424">
        <f t="shared" ref="D78:D106" si="1">C78-B78</f>
        <v>0</v>
      </c>
      <c r="E78" s="422"/>
      <c r="F78" s="421"/>
      <c r="G78" s="550"/>
    </row>
    <row r="79" spans="1:253" s="544" customFormat="1" ht="14">
      <c r="A79" s="418" t="s">
        <v>1414</v>
      </c>
      <c r="B79" s="418"/>
      <c r="C79" s="418"/>
      <c r="D79" s="418"/>
      <c r="E79" s="438"/>
      <c r="F79" s="418"/>
      <c r="G79" s="550"/>
    </row>
    <row r="80" spans="1:253" s="544" customFormat="1" ht="14">
      <c r="A80" s="858" t="s">
        <v>1416</v>
      </c>
      <c r="B80" s="420">
        <f>'Sources and Uses Budget'!$C79</f>
        <v>2536607</v>
      </c>
      <c r="C80" s="420">
        <f>'Sources and Uses Budget'!$C79</f>
        <v>2536607</v>
      </c>
      <c r="D80" s="424">
        <f t="shared" si="1"/>
        <v>0</v>
      </c>
      <c r="E80" s="422"/>
      <c r="F80" s="421"/>
      <c r="G80" s="550"/>
    </row>
    <row r="81" spans="1:7" s="544" customFormat="1" ht="14">
      <c r="A81" s="858" t="s">
        <v>61</v>
      </c>
      <c r="B81" s="420">
        <f>'Sources and Uses Budget'!$C80</f>
        <v>805744</v>
      </c>
      <c r="C81" s="420">
        <f>'Sources and Uses Budget'!$C80</f>
        <v>805744</v>
      </c>
      <c r="D81" s="424">
        <f>C81-B81</f>
        <v>0</v>
      </c>
      <c r="E81" s="422"/>
      <c r="F81" s="421"/>
      <c r="G81" s="550"/>
    </row>
    <row r="82" spans="1:7" s="544" customFormat="1" ht="14">
      <c r="A82" s="425" t="s">
        <v>1413</v>
      </c>
      <c r="B82" s="424">
        <f>SUM(B80:B81)</f>
        <v>3342351</v>
      </c>
      <c r="C82" s="424">
        <f>SUM(C80:C81)</f>
        <v>3342351</v>
      </c>
      <c r="D82" s="424">
        <f t="shared" si="1"/>
        <v>0</v>
      </c>
      <c r="E82" s="422"/>
      <c r="F82" s="421"/>
      <c r="G82" s="550"/>
    </row>
    <row r="83" spans="1:7" s="544" customFormat="1" ht="14">
      <c r="A83" s="418" t="s">
        <v>822</v>
      </c>
      <c r="B83" s="418"/>
      <c r="C83" s="418"/>
      <c r="D83" s="418"/>
      <c r="E83" s="438"/>
      <c r="F83" s="418"/>
      <c r="G83" s="550"/>
    </row>
    <row r="84" spans="1:7" s="544" customFormat="1" ht="13.75" customHeight="1">
      <c r="A84" s="423" t="s">
        <v>823</v>
      </c>
      <c r="B84" s="420">
        <f>'Sources and Uses Budget'!$C83</f>
        <v>75284</v>
      </c>
      <c r="C84" s="420">
        <f>'Sources and Uses Budget'!$C83</f>
        <v>75284</v>
      </c>
      <c r="D84" s="424">
        <f t="shared" si="1"/>
        <v>0</v>
      </c>
      <c r="E84" s="422"/>
      <c r="F84" s="421"/>
      <c r="G84" s="550"/>
    </row>
    <row r="85" spans="1:7" s="544" customFormat="1" ht="14">
      <c r="A85" s="423" t="s">
        <v>824</v>
      </c>
      <c r="B85" s="420">
        <f>'Sources and Uses Budget'!$C84</f>
        <v>64285</v>
      </c>
      <c r="C85" s="420">
        <f>'Sources and Uses Budget'!$C84</f>
        <v>64285</v>
      </c>
      <c r="D85" s="424">
        <f t="shared" si="1"/>
        <v>0</v>
      </c>
      <c r="E85" s="422"/>
      <c r="F85" s="421"/>
      <c r="G85" s="550"/>
    </row>
    <row r="86" spans="1:7" s="544" customFormat="1" ht="14">
      <c r="A86" s="423" t="s">
        <v>825</v>
      </c>
      <c r="B86" s="420">
        <f>'Sources and Uses Budget'!$C85</f>
        <v>0</v>
      </c>
      <c r="C86" s="420">
        <f>'Sources and Uses Budget'!$C85</f>
        <v>0</v>
      </c>
      <c r="D86" s="424">
        <f t="shared" si="1"/>
        <v>0</v>
      </c>
      <c r="E86" s="422"/>
      <c r="F86" s="421"/>
      <c r="G86" s="550"/>
    </row>
    <row r="87" spans="1:7" s="544" customFormat="1" ht="14">
      <c r="A87" s="423" t="s">
        <v>826</v>
      </c>
      <c r="B87" s="420">
        <f>'Sources and Uses Budget'!$C86</f>
        <v>1003066</v>
      </c>
      <c r="C87" s="420">
        <f>'Sources and Uses Budget'!$C86</f>
        <v>1003066</v>
      </c>
      <c r="D87" s="424">
        <f t="shared" si="1"/>
        <v>0</v>
      </c>
      <c r="E87" s="422"/>
      <c r="F87" s="421"/>
      <c r="G87" s="550"/>
    </row>
    <row r="88" spans="1:7" s="544" customFormat="1" ht="14">
      <c r="A88" s="423" t="s">
        <v>827</v>
      </c>
      <c r="B88" s="420">
        <f>'Sources and Uses Budget'!$C87</f>
        <v>564812</v>
      </c>
      <c r="C88" s="420">
        <f>'Sources and Uses Budget'!$C87</f>
        <v>564812</v>
      </c>
      <c r="D88" s="424">
        <f t="shared" si="1"/>
        <v>0</v>
      </c>
      <c r="E88" s="422"/>
      <c r="F88" s="421"/>
      <c r="G88" s="550"/>
    </row>
    <row r="89" spans="1:7" s="544" customFormat="1" ht="14">
      <c r="A89" s="423" t="s">
        <v>828</v>
      </c>
      <c r="B89" s="420">
        <f>'Sources and Uses Budget'!$C88</f>
        <v>321297</v>
      </c>
      <c r="C89" s="420">
        <f>'Sources and Uses Budget'!$C88</f>
        <v>321297</v>
      </c>
      <c r="D89" s="424">
        <f t="shared" si="1"/>
        <v>0</v>
      </c>
      <c r="E89" s="422"/>
      <c r="F89" s="421"/>
      <c r="G89" s="550"/>
    </row>
    <row r="90" spans="1:7" s="544" customFormat="1" ht="14">
      <c r="A90" s="423" t="s">
        <v>829</v>
      </c>
      <c r="B90" s="420">
        <f>'Sources and Uses Budget'!$C89</f>
        <v>389000</v>
      </c>
      <c r="C90" s="420">
        <f>'Sources and Uses Budget'!$C89</f>
        <v>389000</v>
      </c>
      <c r="D90" s="424">
        <f t="shared" si="1"/>
        <v>0</v>
      </c>
      <c r="E90" s="422"/>
      <c r="F90" s="421"/>
      <c r="G90" s="550"/>
    </row>
    <row r="91" spans="1:7" s="544" customFormat="1" ht="14">
      <c r="A91" s="423" t="s">
        <v>830</v>
      </c>
      <c r="B91" s="420">
        <f>'Sources and Uses Budget'!$C90</f>
        <v>20000</v>
      </c>
      <c r="C91" s="420">
        <f>'Sources and Uses Budget'!$C90</f>
        <v>20000</v>
      </c>
      <c r="D91" s="424">
        <f t="shared" si="1"/>
        <v>0</v>
      </c>
      <c r="E91" s="422"/>
      <c r="F91" s="421"/>
      <c r="G91" s="550"/>
    </row>
    <row r="92" spans="1:7" s="544" customFormat="1" ht="14">
      <c r="A92" s="429" t="s">
        <v>389</v>
      </c>
      <c r="B92" s="420">
        <f>'Sources and Uses Budget'!$C91</f>
        <v>0</v>
      </c>
      <c r="C92" s="420">
        <f>'Sources and Uses Budget'!$C91</f>
        <v>0</v>
      </c>
      <c r="D92" s="424">
        <f t="shared" si="1"/>
        <v>0</v>
      </c>
      <c r="E92" s="422"/>
      <c r="F92" s="421"/>
      <c r="G92" s="550"/>
    </row>
    <row r="93" spans="1:7" s="544" customFormat="1" ht="14">
      <c r="A93" s="857" t="s">
        <v>1415</v>
      </c>
      <c r="B93" s="420">
        <f>'Sources and Uses Budget'!$C92</f>
        <v>19516</v>
      </c>
      <c r="C93" s="420">
        <f>'Sources and Uses Budget'!$C92</f>
        <v>19516</v>
      </c>
      <c r="D93" s="424">
        <f t="shared" si="1"/>
        <v>0</v>
      </c>
      <c r="E93" s="422"/>
      <c r="F93" s="421"/>
      <c r="G93" s="550"/>
    </row>
    <row r="94" spans="1:7" s="544" customFormat="1" ht="14">
      <c r="A94" s="426" t="s">
        <v>35</v>
      </c>
      <c r="B94" s="420">
        <f>'Sources and Uses Budget'!$C93</f>
        <v>48790</v>
      </c>
      <c r="C94" s="420">
        <f>'Sources and Uses Budget'!$C93</f>
        <v>48790</v>
      </c>
      <c r="D94" s="424">
        <f t="shared" si="1"/>
        <v>0</v>
      </c>
      <c r="E94" s="422"/>
      <c r="F94" s="421"/>
      <c r="G94" s="550"/>
    </row>
    <row r="95" spans="1:7" s="544" customFormat="1" ht="14">
      <c r="A95" s="426" t="s">
        <v>35</v>
      </c>
      <c r="B95" s="420">
        <f>'Sources and Uses Budget'!$C94</f>
        <v>131439</v>
      </c>
      <c r="C95" s="420">
        <f>'Sources and Uses Budget'!$C94</f>
        <v>131439</v>
      </c>
      <c r="D95" s="424">
        <f t="shared" si="1"/>
        <v>0</v>
      </c>
      <c r="E95" s="422"/>
      <c r="F95" s="421"/>
      <c r="G95" s="550"/>
    </row>
    <row r="96" spans="1:7" s="544" customFormat="1" ht="14">
      <c r="A96" s="426" t="s">
        <v>35</v>
      </c>
      <c r="B96" s="420">
        <f>'Sources and Uses Budget'!$C95</f>
        <v>772530</v>
      </c>
      <c r="C96" s="420">
        <f>'Sources and Uses Budget'!$C95</f>
        <v>772530</v>
      </c>
      <c r="D96" s="424">
        <f t="shared" si="1"/>
        <v>0</v>
      </c>
      <c r="E96" s="422"/>
      <c r="F96" s="421"/>
      <c r="G96" s="550"/>
    </row>
    <row r="97" spans="1:7" s="544" customFormat="1" ht="14">
      <c r="A97" s="425" t="s">
        <v>831</v>
      </c>
      <c r="B97" s="424">
        <f>SUM(B84:B96)</f>
        <v>3410019</v>
      </c>
      <c r="C97" s="424">
        <f>SUM(C84:C96)</f>
        <v>3410019</v>
      </c>
      <c r="D97" s="424">
        <f t="shared" si="1"/>
        <v>0</v>
      </c>
      <c r="E97" s="422"/>
      <c r="F97" s="421"/>
      <c r="G97" s="550"/>
    </row>
    <row r="98" spans="1:7" s="544" customFormat="1" ht="14">
      <c r="A98" s="425" t="s">
        <v>832</v>
      </c>
      <c r="B98" s="424">
        <f>SUM(B64+B71+B78+B82+B97)</f>
        <v>67814975</v>
      </c>
      <c r="C98" s="424">
        <f>SUM(C64+C71+C78+C82+C97)</f>
        <v>67814975</v>
      </c>
      <c r="D98" s="424">
        <f t="shared" si="1"/>
        <v>0</v>
      </c>
      <c r="E98" s="422"/>
      <c r="F98" s="421"/>
      <c r="G98" s="550"/>
    </row>
    <row r="99" spans="1:7" s="544" customFormat="1" ht="14">
      <c r="A99" s="418" t="s">
        <v>833</v>
      </c>
      <c r="B99" s="418"/>
      <c r="C99" s="418"/>
      <c r="D99" s="418"/>
      <c r="E99" s="438"/>
      <c r="F99" s="418"/>
      <c r="G99" s="550"/>
    </row>
    <row r="100" spans="1:7" s="543" customFormat="1">
      <c r="A100" s="215" t="s">
        <v>834</v>
      </c>
      <c r="B100" s="420">
        <f>'Sources and Uses Budget'!$C99</f>
        <v>2146750</v>
      </c>
      <c r="C100" s="420">
        <f>'Sources and Uses Budget'!$C99</f>
        <v>2146750</v>
      </c>
      <c r="D100" s="424">
        <f t="shared" si="1"/>
        <v>0</v>
      </c>
      <c r="E100" s="422"/>
      <c r="F100" s="421"/>
      <c r="G100" s="548"/>
    </row>
    <row r="101" spans="1:7" s="543" customFormat="1">
      <c r="A101" s="439" t="s">
        <v>1949</v>
      </c>
      <c r="B101" s="420">
        <f>'Sources and Uses Budget'!$C100</f>
        <v>0</v>
      </c>
      <c r="C101" s="420">
        <f>'Sources and Uses Budget'!$C100</f>
        <v>0</v>
      </c>
      <c r="D101" s="424">
        <f t="shared" si="1"/>
        <v>0</v>
      </c>
      <c r="E101" s="422"/>
      <c r="F101" s="421"/>
      <c r="G101" s="548"/>
    </row>
    <row r="102" spans="1:7" s="543" customFormat="1">
      <c r="A102" s="215" t="s">
        <v>835</v>
      </c>
      <c r="B102" s="420">
        <f>'Sources and Uses Budget'!$C101</f>
        <v>0</v>
      </c>
      <c r="C102" s="420">
        <f>'Sources and Uses Budget'!$C101</f>
        <v>0</v>
      </c>
      <c r="D102" s="424">
        <f t="shared" si="1"/>
        <v>0</v>
      </c>
      <c r="E102" s="422"/>
      <c r="F102" s="421"/>
      <c r="G102" s="548"/>
    </row>
    <row r="103" spans="1:7" s="543" customFormat="1" ht="12" customHeight="1">
      <c r="A103" s="439" t="s">
        <v>1950</v>
      </c>
      <c r="B103" s="420">
        <f>'Sources and Uses Budget'!$C102</f>
        <v>0</v>
      </c>
      <c r="C103" s="420">
        <f>'Sources and Uses Budget'!$C102</f>
        <v>0</v>
      </c>
      <c r="D103" s="424">
        <f t="shared" si="1"/>
        <v>0</v>
      </c>
      <c r="E103" s="422"/>
      <c r="F103" s="421"/>
      <c r="G103" s="548"/>
    </row>
    <row r="104" spans="1:7" s="543" customFormat="1" ht="14">
      <c r="A104" s="1715" t="str">
        <f>'Sources and Uses Budget'!A103</f>
        <v>Other: (Specify)</v>
      </c>
      <c r="B104" s="420">
        <f>'Sources and Uses Budget'!$C103</f>
        <v>0</v>
      </c>
      <c r="C104" s="420">
        <f>'Sources and Uses Budget'!$C103</f>
        <v>0</v>
      </c>
      <c r="D104" s="424">
        <f t="shared" si="1"/>
        <v>0</v>
      </c>
      <c r="E104" s="422"/>
      <c r="F104" s="421"/>
      <c r="G104" s="548"/>
    </row>
    <row r="105" spans="1:7" s="543" customFormat="1" ht="14">
      <c r="A105" s="425" t="s">
        <v>836</v>
      </c>
      <c r="B105" s="424">
        <f>SUM(B100:B104)</f>
        <v>2146750</v>
      </c>
      <c r="C105" s="424">
        <f>SUM(C100:C104)</f>
        <v>2146750</v>
      </c>
      <c r="D105" s="424">
        <f t="shared" si="1"/>
        <v>0</v>
      </c>
      <c r="E105" s="422"/>
      <c r="F105" s="421"/>
      <c r="G105" s="548"/>
    </row>
    <row r="106" spans="1:7" s="543" customFormat="1" ht="14">
      <c r="A106" s="425" t="s">
        <v>837</v>
      </c>
      <c r="B106" s="427">
        <f>SUM(B98+B105)</f>
        <v>69961725</v>
      </c>
      <c r="C106" s="427">
        <f>SUM(C98+C105)</f>
        <v>69961725</v>
      </c>
      <c r="D106" s="424">
        <f t="shared" si="1"/>
        <v>0</v>
      </c>
      <c r="E106" s="422"/>
      <c r="F106" s="421"/>
      <c r="G106" s="548"/>
    </row>
    <row r="107" spans="1:7" s="543" customFormat="1">
      <c r="A107" s="433" t="s">
        <v>838</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3"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75" t="s">
        <v>1153</v>
      </c>
      <c r="B2" s="1875"/>
      <c r="C2" s="1876"/>
      <c r="D2" s="1876"/>
      <c r="E2" s="1876"/>
      <c r="F2" s="1876"/>
      <c r="G2" s="1876"/>
    </row>
    <row r="3" spans="1:9" s="256" customFormat="1">
      <c r="A3" s="1875" t="s">
        <v>1083</v>
      </c>
      <c r="B3" s="1875"/>
      <c r="C3" s="1876"/>
      <c r="D3" s="1876"/>
      <c r="E3" s="1876"/>
      <c r="F3" s="1876"/>
      <c r="G3" s="1876"/>
      <c r="I3" s="674" t="s">
        <v>315</v>
      </c>
    </row>
    <row r="4" spans="1:9">
      <c r="I4" s="675" t="s">
        <v>1154</v>
      </c>
    </row>
    <row r="5" spans="1:9" s="39" customFormat="1">
      <c r="A5" s="1879" t="s">
        <v>1084</v>
      </c>
      <c r="B5" s="1879"/>
      <c r="C5" s="1880"/>
      <c r="D5" s="1880"/>
      <c r="E5" s="1880"/>
      <c r="F5" s="1880"/>
      <c r="G5" s="1880"/>
      <c r="I5" s="675" t="s">
        <v>1155</v>
      </c>
    </row>
    <row r="6" spans="1:9" s="39" customFormat="1">
      <c r="A6" s="1879" t="s">
        <v>879</v>
      </c>
      <c r="B6" s="1879"/>
      <c r="C6" s="1880"/>
      <c r="D6" s="1880"/>
      <c r="E6" s="1880"/>
      <c r="F6" s="1880"/>
      <c r="G6" s="1880"/>
      <c r="I6" s="674" t="s">
        <v>625</v>
      </c>
    </row>
    <row r="7" spans="1:9" ht="11.75" customHeight="1"/>
    <row r="8" spans="1:9" s="39" customFormat="1">
      <c r="A8" s="1877" t="s">
        <v>1250</v>
      </c>
      <c r="B8" s="1877"/>
      <c r="C8" s="1878"/>
      <c r="D8" s="1878"/>
      <c r="E8" s="1878"/>
      <c r="F8" s="1878"/>
      <c r="G8" s="1878"/>
    </row>
    <row r="9" spans="1:9" s="39" customFormat="1">
      <c r="A9" s="1877" t="s">
        <v>1251</v>
      </c>
      <c r="B9" s="1877"/>
      <c r="C9" s="1878"/>
      <c r="D9" s="1878"/>
      <c r="E9" s="1878"/>
      <c r="F9" s="1878"/>
      <c r="G9" s="1878"/>
    </row>
    <row r="10" spans="1:9">
      <c r="A10" s="258"/>
      <c r="B10" s="258"/>
      <c r="C10" s="255"/>
      <c r="D10" s="255"/>
      <c r="E10" s="255"/>
      <c r="F10" s="255"/>
    </row>
    <row r="11" spans="1:9">
      <c r="A11" s="1881" t="s">
        <v>1253</v>
      </c>
      <c r="B11" s="1881"/>
      <c r="C11" s="1881"/>
      <c r="D11" s="1881"/>
      <c r="E11" s="1881"/>
      <c r="F11" s="1881"/>
      <c r="G11" s="1881"/>
    </row>
    <row r="12" spans="1:9">
      <c r="A12" s="255"/>
      <c r="B12" s="670"/>
      <c r="E12" s="50"/>
    </row>
    <row r="13" spans="1:9" ht="13.25" customHeight="1">
      <c r="C13" s="255"/>
      <c r="D13" s="1899" t="s">
        <v>1252</v>
      </c>
      <c r="E13" s="1899"/>
      <c r="F13" s="1899"/>
    </row>
    <row r="14" spans="1:9">
      <c r="C14" s="255"/>
      <c r="D14" s="1899"/>
      <c r="E14" s="1899"/>
      <c r="F14" s="1899"/>
    </row>
    <row r="15" spans="1:9">
      <c r="A15" s="260"/>
      <c r="B15" s="260"/>
      <c r="C15" s="260"/>
      <c r="D15" s="1838" t="s">
        <v>1235</v>
      </c>
      <c r="E15" s="1838"/>
      <c r="F15" s="1838"/>
    </row>
    <row r="16" spans="1:9">
      <c r="A16" s="260"/>
      <c r="B16" s="260"/>
      <c r="C16" s="260"/>
      <c r="D16" s="327"/>
    </row>
    <row r="17" spans="1:7">
      <c r="A17" s="261"/>
      <c r="B17" s="676" t="s">
        <v>315</v>
      </c>
      <c r="C17" s="313"/>
      <c r="D17" s="1825" t="s">
        <v>1236</v>
      </c>
      <c r="E17" s="1825"/>
      <c r="F17" s="1825"/>
    </row>
    <row r="18" spans="1:7">
      <c r="A18" s="260"/>
      <c r="B18" s="260"/>
      <c r="C18" s="313"/>
      <c r="D18" s="1825"/>
      <c r="E18" s="1825"/>
      <c r="F18" s="1825"/>
    </row>
    <row r="19" spans="1:7">
      <c r="A19" s="260"/>
      <c r="B19" s="260"/>
      <c r="C19" s="313"/>
      <c r="D19" s="1825"/>
      <c r="E19" s="1825"/>
      <c r="F19" s="1825"/>
    </row>
    <row r="20" spans="1:7">
      <c r="A20" s="260"/>
      <c r="B20" s="260"/>
      <c r="C20" s="260"/>
    </row>
    <row r="21" spans="1:7">
      <c r="A21" s="261"/>
      <c r="B21" s="676" t="s">
        <v>315</v>
      </c>
      <c r="D21" s="1891" t="s">
        <v>1237</v>
      </c>
      <c r="E21" s="1891"/>
      <c r="F21" s="1891"/>
    </row>
    <row r="22" spans="1:7">
      <c r="A22" s="261"/>
      <c r="B22" s="261"/>
      <c r="D22" s="135"/>
    </row>
    <row r="23" spans="1:7">
      <c r="A23" s="261"/>
      <c r="B23" s="676" t="s">
        <v>315</v>
      </c>
      <c r="D23" s="1825" t="s">
        <v>1238</v>
      </c>
      <c r="E23" s="1825"/>
      <c r="F23" s="1825"/>
    </row>
    <row r="24" spans="1:7">
      <c r="A24" s="261"/>
      <c r="B24" s="261"/>
      <c r="D24" s="1825"/>
      <c r="E24" s="1825"/>
      <c r="F24" s="1825"/>
    </row>
    <row r="25" spans="1:7"/>
    <row r="26" spans="1:7">
      <c r="A26" s="261"/>
      <c r="B26" s="676" t="s">
        <v>315</v>
      </c>
      <c r="D26" s="1860" t="s">
        <v>1239</v>
      </c>
      <c r="E26" s="1860"/>
      <c r="F26" s="1860"/>
    </row>
    <row r="27" spans="1:7">
      <c r="D27" s="1860"/>
      <c r="E27" s="1860"/>
      <c r="F27" s="1860"/>
    </row>
    <row r="28" spans="1:7">
      <c r="D28" s="1860"/>
      <c r="E28" s="1860"/>
      <c r="F28" s="1860"/>
    </row>
    <row r="29" spans="1:7">
      <c r="A29" s="555"/>
      <c r="C29" s="555"/>
      <c r="D29" s="1860"/>
      <c r="E29" s="1860"/>
      <c r="F29" s="1860"/>
    </row>
    <row r="30" spans="1:7">
      <c r="A30" s="555"/>
      <c r="C30" s="555"/>
      <c r="D30" s="1860"/>
      <c r="E30" s="1860"/>
      <c r="F30" s="1860"/>
    </row>
    <row r="31" spans="1:7" s="39" customFormat="1">
      <c r="A31" s="273"/>
      <c r="B31" s="273"/>
      <c r="C31" s="273"/>
      <c r="D31" s="442"/>
      <c r="E31" s="130"/>
      <c r="F31" s="130"/>
      <c r="G31" s="130"/>
    </row>
    <row r="32" spans="1:7" s="39" customFormat="1">
      <c r="A32" s="273"/>
      <c r="B32" s="676" t="s">
        <v>315</v>
      </c>
      <c r="C32" s="273"/>
      <c r="D32" s="1826" t="s">
        <v>1240</v>
      </c>
      <c r="E32" s="1826"/>
      <c r="F32" s="1826"/>
      <c r="G32" s="130"/>
    </row>
    <row r="33" spans="1:7" s="39" customFormat="1">
      <c r="A33" s="273"/>
      <c r="B33" s="273"/>
      <c r="C33" s="273"/>
      <c r="D33" s="1826"/>
      <c r="E33" s="1826"/>
      <c r="F33" s="1826"/>
      <c r="G33" s="130"/>
    </row>
    <row r="34" spans="1:7">
      <c r="A34" s="261"/>
      <c r="B34" s="261"/>
      <c r="D34" s="403"/>
    </row>
    <row r="35" spans="1:7" ht="14.5" customHeight="1">
      <c r="A35" s="261"/>
      <c r="B35" s="676" t="s">
        <v>315</v>
      </c>
      <c r="C35" s="551"/>
      <c r="D35" s="1826" t="s">
        <v>1241</v>
      </c>
      <c r="E35" s="1826"/>
      <c r="F35" s="1826"/>
    </row>
    <row r="36" spans="1:7">
      <c r="A36" s="261"/>
      <c r="B36" s="261"/>
      <c r="C36" s="551"/>
      <c r="D36" s="1826"/>
      <c r="E36" s="1826"/>
      <c r="F36" s="1826"/>
    </row>
    <row r="37" spans="1:7">
      <c r="A37" s="261"/>
      <c r="B37" s="261"/>
      <c r="C37" s="551"/>
      <c r="D37" s="1826"/>
      <c r="E37" s="1826"/>
      <c r="F37" s="1826"/>
    </row>
    <row r="38" spans="1:7">
      <c r="A38" s="261"/>
      <c r="B38" s="261"/>
      <c r="C38" s="551"/>
      <c r="D38" s="12"/>
    </row>
    <row r="39" spans="1:7" s="679" customFormat="1">
      <c r="A39" s="261"/>
      <c r="B39" s="676" t="s">
        <v>315</v>
      </c>
      <c r="C39" s="696"/>
      <c r="D39" s="1826" t="s">
        <v>1242</v>
      </c>
      <c r="E39" s="1826"/>
      <c r="F39" s="1826"/>
      <c r="G39" s="7"/>
    </row>
    <row r="40" spans="1:7" s="679" customFormat="1">
      <c r="A40" s="261"/>
      <c r="B40" s="261"/>
      <c r="C40" s="696"/>
      <c r="D40" s="1826"/>
      <c r="E40" s="1826"/>
      <c r="F40" s="1826"/>
      <c r="G40" s="7"/>
    </row>
    <row r="41" spans="1:7" s="679" customFormat="1">
      <c r="A41" s="261"/>
      <c r="B41" s="261"/>
      <c r="C41" s="696"/>
      <c r="D41" s="1826"/>
      <c r="E41" s="1826"/>
      <c r="F41" s="1826"/>
      <c r="G41" s="7"/>
    </row>
    <row r="42" spans="1:7" s="679" customFormat="1">
      <c r="A42" s="261"/>
      <c r="B42" s="261"/>
      <c r="C42" s="696"/>
      <c r="D42" s="1826"/>
      <c r="E42" s="1826"/>
      <c r="F42" s="1826"/>
      <c r="G42" s="7"/>
    </row>
    <row r="43" spans="1:7" s="679" customFormat="1">
      <c r="A43" s="261"/>
      <c r="B43" s="261"/>
      <c r="C43" s="696"/>
      <c r="D43" s="1826"/>
      <c r="E43" s="1826"/>
      <c r="F43" s="1826"/>
      <c r="G43" s="7"/>
    </row>
    <row r="44" spans="1:7" s="679" customFormat="1">
      <c r="A44" s="261"/>
      <c r="B44" s="261"/>
      <c r="C44" s="696"/>
      <c r="D44" s="695"/>
      <c r="E44" s="695"/>
      <c r="F44" s="695"/>
      <c r="G44" s="7"/>
    </row>
    <row r="45" spans="1:7">
      <c r="A45" s="261"/>
      <c r="B45" s="676" t="s">
        <v>315</v>
      </c>
      <c r="C45" s="551"/>
      <c r="D45" s="1826" t="s">
        <v>1243</v>
      </c>
      <c r="E45" s="1826"/>
      <c r="F45" s="1826"/>
    </row>
    <row r="46" spans="1:7">
      <c r="A46" s="261"/>
      <c r="B46" s="261"/>
      <c r="C46" s="551"/>
      <c r="D46" s="1826"/>
      <c r="E46" s="1826"/>
      <c r="F46" s="1826"/>
    </row>
    <row r="47" spans="1:7">
      <c r="A47" s="261"/>
      <c r="B47" s="261"/>
      <c r="C47" s="551"/>
      <c r="D47" s="1826"/>
      <c r="E47" s="1826"/>
      <c r="F47" s="1826"/>
    </row>
    <row r="48" spans="1:7" ht="23.25" customHeight="1">
      <c r="A48" s="261"/>
      <c r="B48" s="261"/>
      <c r="C48" s="551"/>
      <c r="D48" s="1826"/>
      <c r="E48" s="1826"/>
      <c r="F48" s="1826"/>
    </row>
    <row r="49" spans="1:7">
      <c r="A49" s="261"/>
      <c r="B49" s="261"/>
      <c r="D49" s="151"/>
    </row>
    <row r="50" spans="1:7" ht="14.5" customHeight="1">
      <c r="A50" s="261"/>
      <c r="B50" s="676" t="s">
        <v>315</v>
      </c>
      <c r="D50" s="1826" t="s">
        <v>1244</v>
      </c>
      <c r="E50" s="1826"/>
      <c r="F50" s="1826"/>
    </row>
    <row r="51" spans="1:7">
      <c r="A51" s="261"/>
      <c r="B51" s="261"/>
      <c r="D51" s="1826"/>
      <c r="E51" s="1826"/>
      <c r="F51" s="1826"/>
    </row>
    <row r="52" spans="1:7">
      <c r="A52" s="261"/>
      <c r="B52" s="261"/>
      <c r="D52" s="1826"/>
      <c r="E52" s="1826"/>
      <c r="F52" s="1826"/>
    </row>
    <row r="53" spans="1:7" s="2" customFormat="1">
      <c r="A53" s="261"/>
      <c r="B53" s="261"/>
      <c r="C53" s="553"/>
      <c r="D53" s="239"/>
      <c r="E53" s="22"/>
      <c r="F53" s="22"/>
      <c r="G53" s="22"/>
    </row>
    <row r="54" spans="1:7" s="2" customFormat="1">
      <c r="A54" s="402"/>
      <c r="B54" s="676" t="s">
        <v>315</v>
      </c>
      <c r="C54" s="554"/>
      <c r="D54" s="1826" t="s">
        <v>1245</v>
      </c>
      <c r="E54" s="1826"/>
      <c r="F54" s="1826"/>
      <c r="G54" s="22"/>
    </row>
    <row r="55" spans="1:7" s="2" customFormat="1">
      <c r="A55" s="402"/>
      <c r="B55" s="402"/>
      <c r="C55" s="554"/>
      <c r="D55" s="1826"/>
      <c r="E55" s="1826"/>
      <c r="F55" s="1826"/>
      <c r="G55" s="22"/>
    </row>
    <row r="56" spans="1:7" s="39" customFormat="1">
      <c r="A56" s="273"/>
      <c r="B56" s="273"/>
      <c r="C56" s="273"/>
      <c r="D56" s="442"/>
      <c r="E56" s="130"/>
      <c r="F56" s="130"/>
      <c r="G56" s="130"/>
    </row>
    <row r="57" spans="1:7">
      <c r="A57" s="261"/>
      <c r="B57" s="676" t="s">
        <v>315</v>
      </c>
      <c r="D57" s="1826" t="s">
        <v>1246</v>
      </c>
      <c r="E57" s="1826"/>
      <c r="F57" s="1826"/>
    </row>
    <row r="58" spans="1:7">
      <c r="D58" s="1826"/>
      <c r="E58" s="1826"/>
      <c r="F58" s="1826"/>
    </row>
    <row r="59" spans="1:7">
      <c r="D59" s="1826"/>
      <c r="E59" s="1826"/>
      <c r="F59" s="1826"/>
    </row>
    <row r="60" spans="1:7" s="679" customFormat="1">
      <c r="A60" s="696"/>
      <c r="B60" s="696"/>
      <c r="C60" s="696"/>
      <c r="D60" s="675"/>
      <c r="E60" s="7"/>
      <c r="F60" s="7"/>
      <c r="G60" s="7"/>
    </row>
    <row r="61" spans="1:7">
      <c r="A61" s="261"/>
      <c r="B61" s="676" t="s">
        <v>315</v>
      </c>
      <c r="D61" s="1826" t="s">
        <v>1247</v>
      </c>
      <c r="E61" s="1826"/>
      <c r="F61" s="1826"/>
    </row>
    <row r="62" spans="1:7">
      <c r="D62" s="1826"/>
      <c r="E62" s="1826"/>
      <c r="F62" s="1826"/>
    </row>
    <row r="63" spans="1:7"/>
    <row r="64" spans="1:7">
      <c r="A64" s="261"/>
      <c r="B64" s="676" t="s">
        <v>315</v>
      </c>
      <c r="D64" s="1826" t="s">
        <v>1248</v>
      </c>
      <c r="E64" s="1826"/>
      <c r="F64" s="1826"/>
    </row>
    <row r="65" spans="1:7">
      <c r="D65" s="1826"/>
      <c r="E65" s="1826"/>
      <c r="F65" s="1826"/>
    </row>
    <row r="66" spans="1:7">
      <c r="A66" s="552"/>
      <c r="C66" s="552"/>
      <c r="D66" s="1826"/>
      <c r="E66" s="1826"/>
      <c r="F66" s="1826"/>
    </row>
    <row r="67" spans="1:7">
      <c r="D67" s="12"/>
    </row>
    <row r="68" spans="1:7">
      <c r="A68" s="261"/>
      <c r="B68" s="676" t="s">
        <v>315</v>
      </c>
      <c r="D68" s="1825" t="s">
        <v>1249</v>
      </c>
      <c r="E68" s="1825"/>
      <c r="F68" s="1825"/>
    </row>
    <row r="69" spans="1:7">
      <c r="D69" s="1825"/>
      <c r="E69" s="1825"/>
      <c r="F69" s="1825"/>
    </row>
    <row r="70" spans="1:7">
      <c r="A70" s="261"/>
      <c r="B70" s="261"/>
      <c r="D70" s="135"/>
    </row>
    <row r="71" spans="1:7">
      <c r="A71" s="1845" t="s">
        <v>1156</v>
      </c>
      <c r="B71" s="1845"/>
      <c r="C71" s="1845"/>
      <c r="D71" s="1845"/>
      <c r="E71" s="1845"/>
      <c r="F71" s="1845"/>
      <c r="G71" s="1845"/>
    </row>
    <row r="72" spans="1:7"/>
    <row r="73" spans="1:7">
      <c r="C73" s="262"/>
      <c r="D73" s="1874" t="s">
        <v>1254</v>
      </c>
      <c r="E73" s="1874"/>
      <c r="F73" s="1874"/>
    </row>
    <row r="74" spans="1:7">
      <c r="A74" s="135"/>
      <c r="B74" s="135"/>
      <c r="D74" s="1825" t="s">
        <v>1281</v>
      </c>
      <c r="E74" s="1825"/>
      <c r="F74" s="1825"/>
    </row>
    <row r="75" spans="1:7">
      <c r="A75" s="135"/>
      <c r="B75" s="135"/>
    </row>
    <row r="76" spans="1:7">
      <c r="A76" s="261"/>
      <c r="B76" s="676" t="s">
        <v>315</v>
      </c>
      <c r="D76" s="1825" t="s">
        <v>1255</v>
      </c>
      <c r="E76" s="1825"/>
      <c r="F76" s="1825"/>
    </row>
    <row r="77" spans="1:7">
      <c r="A77" s="261"/>
      <c r="B77" s="261"/>
      <c r="D77" s="1825"/>
      <c r="E77" s="1825"/>
      <c r="F77" s="1825"/>
    </row>
    <row r="78" spans="1:7">
      <c r="A78" s="261"/>
      <c r="B78" s="261"/>
      <c r="D78" s="1825"/>
      <c r="E78" s="1825"/>
      <c r="F78" s="1825"/>
    </row>
    <row r="79" spans="1:7">
      <c r="A79" s="261"/>
      <c r="B79" s="261"/>
      <c r="D79" s="1825"/>
      <c r="E79" s="1825"/>
      <c r="F79" s="1825"/>
    </row>
    <row r="80" spans="1:7">
      <c r="A80" s="261"/>
      <c r="B80" s="261"/>
      <c r="D80" s="1825"/>
      <c r="E80" s="1825"/>
      <c r="F80" s="1825"/>
    </row>
    <row r="81" spans="1:7">
      <c r="A81" s="261"/>
      <c r="B81" s="261"/>
      <c r="D81" s="1825"/>
      <c r="E81" s="1825"/>
      <c r="F81" s="1825"/>
    </row>
    <row r="82" spans="1:7" s="703" customFormat="1">
      <c r="A82" s="704"/>
      <c r="B82" s="704"/>
      <c r="C82" s="702"/>
      <c r="D82" s="706"/>
      <c r="E82" s="706"/>
      <c r="F82" s="706"/>
      <c r="G82" s="7"/>
    </row>
    <row r="83" spans="1:7" s="703" customFormat="1" ht="14.5" customHeight="1">
      <c r="A83" s="704"/>
      <c r="B83" s="709" t="s">
        <v>315</v>
      </c>
      <c r="C83" s="702"/>
      <c r="D83" s="1854" t="s">
        <v>1354</v>
      </c>
      <c r="E83" s="1854"/>
      <c r="F83" s="1854"/>
      <c r="G83" s="7"/>
    </row>
    <row r="84" spans="1:7" s="703" customFormat="1">
      <c r="A84" s="704"/>
      <c r="B84" s="704"/>
      <c r="C84" s="702"/>
      <c r="D84" s="1854"/>
      <c r="E84" s="1854"/>
      <c r="F84" s="1854"/>
      <c r="G84" s="7"/>
    </row>
    <row r="85" spans="1:7" s="703" customFormat="1">
      <c r="A85" s="704"/>
      <c r="B85" s="704"/>
      <c r="C85" s="702"/>
      <c r="D85" s="1854"/>
      <c r="E85" s="1854"/>
      <c r="F85" s="1854"/>
      <c r="G85" s="7"/>
    </row>
    <row r="86" spans="1:7" s="703" customFormat="1">
      <c r="A86" s="704"/>
      <c r="B86" s="704"/>
      <c r="C86" s="702"/>
      <c r="D86" s="1854"/>
      <c r="E86" s="1854"/>
      <c r="F86" s="1854"/>
      <c r="G86" s="7"/>
    </row>
    <row r="87" spans="1:7" s="703" customFormat="1">
      <c r="A87" s="704"/>
      <c r="B87" s="704"/>
      <c r="C87" s="702"/>
      <c r="D87" s="1854"/>
      <c r="E87" s="1854"/>
      <c r="F87" s="1854"/>
      <c r="G87" s="7"/>
    </row>
    <row r="88" spans="1:7" s="716" customFormat="1">
      <c r="A88" s="711"/>
      <c r="B88" s="711"/>
      <c r="C88" s="742"/>
      <c r="D88" s="1854"/>
      <c r="E88" s="1854"/>
      <c r="F88" s="1854"/>
      <c r="G88" s="7"/>
    </row>
    <row r="89" spans="1:7" s="716" customFormat="1">
      <c r="A89" s="711"/>
      <c r="B89" s="711"/>
      <c r="C89" s="742"/>
      <c r="D89" s="1854"/>
      <c r="E89" s="1854"/>
      <c r="F89" s="1854"/>
      <c r="G89" s="7"/>
    </row>
    <row r="90" spans="1:7" s="716" customFormat="1">
      <c r="A90" s="711"/>
      <c r="B90" s="711"/>
      <c r="C90" s="742"/>
      <c r="D90" s="1854"/>
      <c r="E90" s="1854"/>
      <c r="F90" s="1854"/>
      <c r="G90" s="7"/>
    </row>
    <row r="91" spans="1:7">
      <c r="A91" s="261"/>
      <c r="B91" s="261"/>
      <c r="D91" s="1854"/>
      <c r="E91" s="1854"/>
      <c r="F91" s="1854"/>
    </row>
    <row r="92" spans="1:7">
      <c r="A92" s="261"/>
      <c r="B92" s="261"/>
      <c r="D92" s="1854"/>
      <c r="E92" s="1854"/>
      <c r="F92" s="1854"/>
    </row>
    <row r="93" spans="1:7">
      <c r="A93" s="261"/>
      <c r="B93" s="261"/>
      <c r="D93" s="1854"/>
      <c r="E93" s="1854"/>
      <c r="F93" s="1854"/>
    </row>
    <row r="94" spans="1:7">
      <c r="A94" s="261"/>
      <c r="B94" s="261"/>
      <c r="D94" s="1854"/>
      <c r="E94" s="1854"/>
      <c r="F94" s="1854"/>
    </row>
    <row r="95" spans="1:7">
      <c r="A95" s="261"/>
      <c r="B95" s="261"/>
      <c r="D95" s="1854"/>
      <c r="E95" s="1854"/>
      <c r="F95" s="1854"/>
    </row>
    <row r="96" spans="1:7">
      <c r="A96" s="261"/>
      <c r="B96" s="261"/>
      <c r="D96" s="1854"/>
      <c r="E96" s="1854"/>
      <c r="F96" s="1854"/>
    </row>
    <row r="97" spans="1:11" s="707" customFormat="1">
      <c r="A97" s="708"/>
      <c r="B97" s="712" t="s">
        <v>315</v>
      </c>
      <c r="C97" s="702"/>
      <c r="D97" s="1825" t="s">
        <v>1256</v>
      </c>
      <c r="E97" s="1825"/>
      <c r="F97" s="1825"/>
      <c r="G97" s="7"/>
    </row>
    <row r="98" spans="1:11" s="707" customFormat="1">
      <c r="A98" s="708"/>
      <c r="B98" s="708"/>
      <c r="C98" s="702"/>
      <c r="D98" s="1825"/>
      <c r="E98" s="1825"/>
      <c r="F98" s="1825"/>
      <c r="G98" s="7"/>
    </row>
    <row r="99" spans="1:11" s="707" customFormat="1">
      <c r="A99" s="708"/>
      <c r="B99" s="708"/>
      <c r="C99" s="702"/>
      <c r="D99" s="1825"/>
      <c r="E99" s="1825"/>
      <c r="F99" s="1825"/>
      <c r="G99" s="7"/>
    </row>
    <row r="100" spans="1:11" s="707" customFormat="1">
      <c r="A100" s="708"/>
      <c r="B100" s="708"/>
      <c r="C100" s="702"/>
      <c r="D100" s="1825"/>
      <c r="E100" s="1825"/>
      <c r="F100" s="1825"/>
      <c r="G100" s="7"/>
    </row>
    <row r="101" spans="1:11" s="707" customFormat="1">
      <c r="A101" s="708"/>
      <c r="B101" s="708"/>
      <c r="C101" s="702"/>
      <c r="D101" s="1825"/>
      <c r="E101" s="1825"/>
      <c r="F101" s="1825"/>
      <c r="G101" s="7"/>
    </row>
    <row r="102" spans="1:11" s="707" customFormat="1">
      <c r="A102" s="708"/>
      <c r="B102" s="708"/>
      <c r="C102" s="702"/>
      <c r="D102" s="1825"/>
      <c r="E102" s="1825"/>
      <c r="F102" s="1825"/>
      <c r="G102" s="7"/>
    </row>
    <row r="103" spans="1:11" s="707" customFormat="1">
      <c r="A103" s="708"/>
      <c r="B103" s="708"/>
      <c r="C103" s="702"/>
      <c r="D103" s="1825"/>
      <c r="E103" s="1825"/>
      <c r="F103" s="1825"/>
      <c r="G103" s="7"/>
    </row>
    <row r="104" spans="1:11" s="707" customFormat="1">
      <c r="A104" s="708"/>
      <c r="B104" s="708"/>
      <c r="C104" s="702"/>
      <c r="D104" s="1825"/>
      <c r="E104" s="1825"/>
      <c r="F104" s="1825"/>
      <c r="G104" s="7"/>
    </row>
    <row r="105" spans="1:11" s="710" customFormat="1">
      <c r="A105" s="711"/>
      <c r="B105" s="711"/>
      <c r="C105" s="702"/>
      <c r="D105" s="713"/>
      <c r="E105" s="713"/>
      <c r="F105" s="713"/>
      <c r="G105" s="7"/>
    </row>
    <row r="106" spans="1:11">
      <c r="A106" s="402"/>
      <c r="B106" s="705" t="s">
        <v>315</v>
      </c>
      <c r="C106" s="468"/>
      <c r="D106" s="1882" t="s">
        <v>1257</v>
      </c>
      <c r="E106" s="1882"/>
      <c r="F106" s="1882"/>
      <c r="G106" s="469"/>
      <c r="H106" s="467"/>
      <c r="I106" s="467"/>
      <c r="J106" s="467"/>
      <c r="K106" s="467"/>
    </row>
    <row r="107" spans="1:11">
      <c r="A107" s="261"/>
      <c r="B107" s="261"/>
      <c r="C107" s="315"/>
      <c r="D107" s="1882"/>
      <c r="E107" s="1882"/>
      <c r="F107" s="1882"/>
      <c r="G107" s="469"/>
      <c r="H107" s="467"/>
      <c r="I107" s="467"/>
      <c r="J107" s="467"/>
      <c r="K107" s="467"/>
    </row>
    <row r="108" spans="1:11">
      <c r="A108" s="261"/>
      <c r="B108" s="261"/>
      <c r="C108" s="315"/>
      <c r="D108" s="1882"/>
      <c r="E108" s="1882"/>
      <c r="F108" s="1882"/>
      <c r="G108" s="469"/>
      <c r="H108" s="467"/>
      <c r="I108" s="467"/>
      <c r="J108" s="467"/>
      <c r="K108" s="467"/>
    </row>
    <row r="109" spans="1:11">
      <c r="A109" s="261"/>
      <c r="B109" s="261"/>
      <c r="C109" s="315"/>
      <c r="D109" s="1882"/>
      <c r="E109" s="1882"/>
      <c r="F109" s="1882"/>
      <c r="G109" s="469"/>
      <c r="H109" s="467"/>
      <c r="I109" s="467"/>
      <c r="J109" s="467"/>
      <c r="K109" s="467"/>
    </row>
    <row r="110" spans="1:11">
      <c r="A110" s="261"/>
      <c r="B110" s="261"/>
      <c r="C110" s="315"/>
      <c r="D110" s="1882"/>
      <c r="E110" s="1882"/>
      <c r="F110" s="1882"/>
      <c r="G110" s="469"/>
      <c r="H110" s="467"/>
      <c r="I110" s="467"/>
      <c r="J110" s="467"/>
      <c r="K110" s="467"/>
    </row>
    <row r="111" spans="1:11">
      <c r="C111"/>
      <c r="D111" s="1882"/>
      <c r="E111" s="1882"/>
      <c r="F111" s="1882"/>
      <c r="G111"/>
      <c r="H111"/>
      <c r="I111"/>
      <c r="J111"/>
      <c r="K111"/>
    </row>
    <row r="112" spans="1:11">
      <c r="C112"/>
      <c r="D112" s="1882"/>
      <c r="E112" s="1882"/>
      <c r="F112" s="1882"/>
      <c r="G112"/>
      <c r="H112"/>
      <c r="I112"/>
      <c r="J112"/>
      <c r="K112"/>
    </row>
    <row r="113" spans="1:11">
      <c r="C113"/>
      <c r="D113" s="476"/>
      <c r="E113"/>
      <c r="F113"/>
      <c r="G113"/>
      <c r="H113"/>
      <c r="I113"/>
      <c r="J113"/>
      <c r="K113"/>
    </row>
    <row r="114" spans="1:11">
      <c r="A114" s="261"/>
      <c r="B114" s="676" t="s">
        <v>315</v>
      </c>
      <c r="C114"/>
      <c r="D114" s="1883" t="s">
        <v>1258</v>
      </c>
      <c r="E114" s="1883"/>
      <c r="F114" s="1883"/>
      <c r="G114"/>
      <c r="H114"/>
      <c r="I114"/>
      <c r="J114"/>
      <c r="K114"/>
    </row>
    <row r="115" spans="1:11">
      <c r="A115" s="261"/>
      <c r="B115" s="261"/>
      <c r="C115"/>
      <c r="D115" s="1883"/>
      <c r="E115" s="1883"/>
      <c r="F115" s="1883"/>
      <c r="G115"/>
      <c r="H115"/>
      <c r="I115"/>
      <c r="J115"/>
      <c r="K115"/>
    </row>
    <row r="116" spans="1:11"/>
    <row r="117" spans="1:11">
      <c r="A117" s="261"/>
      <c r="B117" s="676" t="s">
        <v>315</v>
      </c>
      <c r="C117" s="10"/>
      <c r="D117" s="1825" t="s">
        <v>1259</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c r="A123" s="261"/>
      <c r="B123" s="676" t="s">
        <v>315</v>
      </c>
      <c r="C123" s="10"/>
      <c r="D123" s="1826" t="s">
        <v>1260</v>
      </c>
      <c r="E123" s="1826"/>
      <c r="F123" s="1826"/>
      <c r="G123" s="149"/>
    </row>
    <row r="124" spans="1:11" s="296" customFormat="1" ht="13.75" customHeight="1">
      <c r="A124" s="293"/>
      <c r="B124" s="293"/>
      <c r="C124" s="294"/>
      <c r="D124" s="1826"/>
      <c r="E124" s="1826"/>
      <c r="F124" s="1826"/>
      <c r="G124" s="295"/>
    </row>
    <row r="125" spans="1:11" customFormat="1" ht="13.75" customHeight="1">
      <c r="A125" s="132"/>
      <c r="B125" s="673"/>
      <c r="C125" s="10"/>
      <c r="D125" s="1826"/>
      <c r="E125" s="1826"/>
      <c r="F125" s="1826"/>
      <c r="G125" s="149"/>
    </row>
    <row r="126" spans="1:11" customFormat="1" ht="13.75" customHeight="1">
      <c r="A126" s="132"/>
      <c r="B126" s="673"/>
      <c r="C126" s="10"/>
      <c r="D126" s="1826"/>
      <c r="E126" s="1826"/>
      <c r="F126" s="1826"/>
      <c r="G126" s="149"/>
    </row>
    <row r="127" spans="1:11" customFormat="1" ht="13.75" customHeight="1">
      <c r="A127" s="132"/>
      <c r="B127" s="673"/>
      <c r="C127" s="10"/>
      <c r="D127" s="1826"/>
      <c r="E127" s="1826"/>
      <c r="F127" s="1826"/>
      <c r="G127" s="149"/>
    </row>
    <row r="128" spans="1:11" customFormat="1" ht="13.75" customHeight="1">
      <c r="A128" s="378"/>
      <c r="B128" s="378"/>
      <c r="C128" s="10"/>
      <c r="D128" s="1826"/>
      <c r="E128" s="1826"/>
      <c r="F128" s="1826"/>
      <c r="G128" s="149"/>
    </row>
    <row r="129" spans="1:7" s="2" customFormat="1" ht="13.75" customHeight="1">
      <c r="A129" s="273"/>
      <c r="B129" s="273"/>
      <c r="C129" s="441"/>
      <c r="D129" s="1826"/>
      <c r="E129" s="1826"/>
      <c r="F129" s="1826"/>
      <c r="G129" s="182"/>
    </row>
    <row r="130" spans="1:7" s="2" customFormat="1" ht="13.75" customHeight="1">
      <c r="A130" s="273"/>
      <c r="B130" s="273"/>
      <c r="C130" s="441"/>
      <c r="D130" s="1826"/>
      <c r="E130" s="1826"/>
      <c r="F130" s="1826"/>
      <c r="G130" s="182"/>
    </row>
    <row r="131" spans="1:7" customFormat="1" ht="13.75" customHeight="1">
      <c r="A131" s="132"/>
      <c r="B131" s="673"/>
      <c r="C131" s="10"/>
      <c r="D131" s="1826"/>
      <c r="E131" s="1826"/>
      <c r="F131" s="1826"/>
      <c r="G131" s="149"/>
    </row>
    <row r="132" spans="1:7" customFormat="1" ht="13.75" customHeight="1">
      <c r="A132" s="132"/>
      <c r="B132" s="673"/>
      <c r="C132" s="10"/>
      <c r="D132" s="1826"/>
      <c r="E132" s="1826"/>
      <c r="F132" s="1826"/>
      <c r="G132" s="149"/>
    </row>
    <row r="133" spans="1:7" customFormat="1" ht="13.75" customHeight="1">
      <c r="A133" s="132"/>
      <c r="B133" s="673"/>
      <c r="C133" s="10"/>
      <c r="D133" s="1826"/>
      <c r="E133" s="1826"/>
      <c r="F133" s="1826"/>
      <c r="G133" s="149"/>
    </row>
    <row r="134" spans="1:7" customFormat="1" ht="13.75" customHeight="1">
      <c r="A134" s="132"/>
      <c r="B134" s="673"/>
      <c r="C134" s="10"/>
      <c r="D134" s="1826"/>
      <c r="E134" s="1826"/>
      <c r="F134" s="1826"/>
      <c r="G134" s="149"/>
    </row>
    <row r="135" spans="1:7" customFormat="1" ht="13.75" customHeight="1">
      <c r="A135" s="132"/>
      <c r="B135" s="673"/>
      <c r="C135" s="10"/>
      <c r="D135" s="327"/>
      <c r="E135" s="151"/>
      <c r="F135" s="151"/>
      <c r="G135" s="149"/>
    </row>
    <row r="136" spans="1:7" s="714" customFormat="1" ht="13.75" customHeight="1">
      <c r="A136" s="702"/>
      <c r="B136" s="715" t="s">
        <v>315</v>
      </c>
      <c r="C136" s="10"/>
      <c r="D136" s="1825" t="s">
        <v>1368</v>
      </c>
      <c r="E136" s="1825"/>
      <c r="F136" s="1825"/>
      <c r="G136" s="149"/>
    </row>
    <row r="137" spans="1:7" s="714" customFormat="1" ht="13.75" customHeight="1">
      <c r="A137" s="702"/>
      <c r="B137" s="702"/>
      <c r="C137" s="10"/>
      <c r="D137" s="1825"/>
      <c r="E137" s="1825"/>
      <c r="F137" s="1825"/>
      <c r="G137" s="149"/>
    </row>
    <row r="138" spans="1:7" s="714" customFormat="1" ht="13.75" customHeight="1">
      <c r="A138" s="702"/>
      <c r="B138" s="702"/>
      <c r="C138" s="10"/>
      <c r="D138" s="1825"/>
      <c r="E138" s="1825"/>
      <c r="F138" s="1825"/>
      <c r="G138" s="149"/>
    </row>
    <row r="139" spans="1:7" s="714" customFormat="1" ht="13.75" customHeight="1">
      <c r="A139" s="702"/>
      <c r="B139" s="702"/>
      <c r="C139" s="10"/>
      <c r="D139" s="1825"/>
      <c r="E139" s="1825"/>
      <c r="F139" s="1825"/>
      <c r="G139" s="149"/>
    </row>
    <row r="140" spans="1:7" s="714" customFormat="1" ht="13.75" customHeight="1">
      <c r="A140" s="702"/>
      <c r="B140" s="702"/>
      <c r="C140" s="10"/>
      <c r="D140" s="1825"/>
      <c r="E140" s="1825"/>
      <c r="F140" s="1825"/>
      <c r="G140" s="149"/>
    </row>
    <row r="141" spans="1:7" s="714" customFormat="1" ht="13.75" customHeight="1">
      <c r="A141" s="702"/>
      <c r="B141" s="702"/>
      <c r="C141" s="10"/>
      <c r="D141" s="1825"/>
      <c r="E141" s="1825"/>
      <c r="F141" s="1825"/>
      <c r="G141" s="149"/>
    </row>
    <row r="142" spans="1:7" s="714" customFormat="1" ht="13.75" customHeight="1">
      <c r="A142" s="702"/>
      <c r="B142" s="702"/>
      <c r="C142" s="10"/>
      <c r="D142" s="1825"/>
      <c r="E142" s="1825"/>
      <c r="F142" s="1825"/>
      <c r="G142" s="149"/>
    </row>
    <row r="143" spans="1:7" s="714" customFormat="1" ht="13.75" customHeight="1">
      <c r="A143" s="702"/>
      <c r="B143" s="702"/>
      <c r="C143" s="10"/>
      <c r="D143" s="1825"/>
      <c r="E143" s="1825"/>
      <c r="F143" s="1825"/>
      <c r="G143" s="149"/>
    </row>
    <row r="144" spans="1:7" s="714" customFormat="1" ht="13.75" customHeight="1">
      <c r="A144" s="702"/>
      <c r="B144" s="702"/>
      <c r="C144" s="10"/>
      <c r="D144" s="1825"/>
      <c r="E144" s="1825"/>
      <c r="F144" s="1825"/>
      <c r="G144" s="149"/>
    </row>
    <row r="145" spans="1:7" s="714" customFormat="1" ht="13.75" customHeight="1">
      <c r="A145" s="702"/>
      <c r="B145" s="702"/>
      <c r="C145" s="10"/>
      <c r="D145" s="1825"/>
      <c r="E145" s="1825"/>
      <c r="F145" s="1825"/>
      <c r="G145" s="149"/>
    </row>
    <row r="146" spans="1:7" s="714" customFormat="1" ht="13.75" customHeight="1">
      <c r="A146" s="744"/>
      <c r="B146" s="744"/>
      <c r="C146" s="10"/>
      <c r="D146" s="1825"/>
      <c r="E146" s="1825"/>
      <c r="F146" s="1825"/>
      <c r="G146" s="149"/>
    </row>
    <row r="147" spans="1:7" s="714" customFormat="1" ht="13.75" customHeight="1">
      <c r="A147" s="744"/>
      <c r="B147" s="744"/>
      <c r="C147" s="10"/>
      <c r="D147" s="1825"/>
      <c r="E147" s="1825"/>
      <c r="F147" s="1825"/>
      <c r="G147" s="149"/>
    </row>
    <row r="148" spans="1:7" s="714" customFormat="1" ht="13.75" customHeight="1">
      <c r="A148" s="702"/>
      <c r="B148" s="702"/>
      <c r="C148" s="10"/>
      <c r="D148" s="1825"/>
      <c r="E148" s="1825"/>
      <c r="F148" s="1825"/>
      <c r="G148" s="149"/>
    </row>
    <row r="149" spans="1:7" s="714" customFormat="1" ht="13.75" customHeight="1">
      <c r="A149" s="702"/>
      <c r="B149" s="702"/>
      <c r="C149" s="10"/>
      <c r="D149" s="1825"/>
      <c r="E149" s="1825"/>
      <c r="F149" s="1825"/>
      <c r="G149" s="149"/>
    </row>
    <row r="150" spans="1:7" s="714" customFormat="1" ht="13.75" customHeight="1">
      <c r="A150" s="702"/>
      <c r="B150" s="702"/>
      <c r="C150" s="10"/>
      <c r="D150" s="1825"/>
      <c r="E150" s="1825"/>
      <c r="F150" s="1825"/>
      <c r="G150" s="149"/>
    </row>
    <row r="151" spans="1:7" s="714" customFormat="1" ht="13.75" customHeight="1">
      <c r="A151" s="702"/>
      <c r="B151" s="702"/>
      <c r="C151" s="10"/>
      <c r="D151" s="1825"/>
      <c r="E151" s="1825"/>
      <c r="F151" s="1825"/>
      <c r="G151" s="149"/>
    </row>
    <row r="152" spans="1:7" s="714" customFormat="1" ht="13.75" customHeight="1">
      <c r="A152" s="702"/>
      <c r="B152" s="702"/>
      <c r="C152" s="10"/>
      <c r="D152" s="1825"/>
      <c r="E152" s="1825"/>
      <c r="F152" s="1825"/>
      <c r="G152" s="149"/>
    </row>
    <row r="153" spans="1:7" s="714" customFormat="1" ht="13.75" customHeight="1">
      <c r="A153" s="702"/>
      <c r="B153" s="702"/>
      <c r="C153" s="10"/>
      <c r="D153" s="1825"/>
      <c r="E153" s="1825"/>
      <c r="F153" s="1825"/>
      <c r="G153" s="149"/>
    </row>
    <row r="154" spans="1:7" s="714" customFormat="1" ht="13.75" customHeight="1">
      <c r="A154" s="702"/>
      <c r="B154" s="702"/>
      <c r="C154" s="10"/>
      <c r="D154" s="1825"/>
      <c r="E154" s="1825"/>
      <c r="F154" s="1825"/>
      <c r="G154" s="149"/>
    </row>
    <row r="155" spans="1:7" s="714" customFormat="1" ht="13.75" customHeight="1">
      <c r="A155" s="702"/>
      <c r="B155" s="702"/>
      <c r="C155" s="10"/>
      <c r="D155" s="327"/>
      <c r="E155" s="151"/>
      <c r="F155" s="151"/>
      <c r="G155" s="149"/>
    </row>
    <row r="156" spans="1:7" customFormat="1" ht="13.75" customHeight="1">
      <c r="A156" s="378"/>
      <c r="B156" s="676" t="s">
        <v>315</v>
      </c>
      <c r="C156" s="325"/>
      <c r="D156" s="1837" t="s">
        <v>1261</v>
      </c>
      <c r="E156" s="1837"/>
      <c r="F156" s="1837"/>
      <c r="G156" s="443"/>
    </row>
    <row r="157" spans="1:7" customFormat="1" ht="13.75" customHeight="1">
      <c r="A157" s="378"/>
      <c r="B157" s="378"/>
      <c r="C157" s="325"/>
      <c r="D157" s="1837"/>
      <c r="E157" s="1837"/>
      <c r="F157" s="1837"/>
      <c r="G157" s="443"/>
    </row>
    <row r="158" spans="1:7" customFormat="1" ht="13.75" customHeight="1">
      <c r="A158" s="378"/>
      <c r="B158" s="378"/>
      <c r="C158" s="325"/>
      <c r="D158" s="327"/>
      <c r="E158" s="325"/>
      <c r="F158" s="325"/>
      <c r="G158" s="443"/>
    </row>
    <row r="159" spans="1:7" customFormat="1" ht="13.75" customHeight="1">
      <c r="A159" s="378"/>
      <c r="B159" s="676" t="s">
        <v>315</v>
      </c>
      <c r="C159" s="325"/>
      <c r="D159" s="1833" t="s">
        <v>1262</v>
      </c>
      <c r="E159" s="1833"/>
      <c r="F159" s="1833"/>
      <c r="G159" s="443"/>
    </row>
    <row r="160" spans="1:7" customFormat="1" ht="13.75" customHeight="1">
      <c r="A160" s="378"/>
      <c r="B160" s="378"/>
      <c r="C160" s="325"/>
      <c r="D160" s="1833"/>
      <c r="E160" s="1833"/>
      <c r="F160" s="1833"/>
      <c r="G160" s="443"/>
    </row>
    <row r="161" spans="1:7" customFormat="1" ht="13.75" customHeight="1">
      <c r="A161" s="378"/>
      <c r="B161" s="378"/>
      <c r="C161" s="325"/>
      <c r="D161" s="1833"/>
      <c r="E161" s="1833"/>
      <c r="F161" s="1833"/>
      <c r="G161" s="443"/>
    </row>
    <row r="162" spans="1:7" customFormat="1" ht="13.75" customHeight="1">
      <c r="A162" s="378"/>
      <c r="B162" s="378"/>
      <c r="C162" s="325"/>
      <c r="D162" s="1833"/>
      <c r="E162" s="1833"/>
      <c r="F162" s="1833"/>
      <c r="G162" s="443"/>
    </row>
    <row r="163" spans="1:7" customFormat="1" ht="13.75" customHeight="1">
      <c r="A163" s="132"/>
      <c r="B163" s="673"/>
      <c r="C163" s="10"/>
      <c r="D163" s="151"/>
      <c r="E163" s="151"/>
      <c r="F163" s="151"/>
      <c r="G163" s="149"/>
    </row>
    <row r="164" spans="1:7" customFormat="1" ht="13.75" customHeight="1">
      <c r="A164" s="132"/>
      <c r="B164" s="676" t="s">
        <v>315</v>
      </c>
      <c r="C164" s="10"/>
      <c r="D164" s="1868" t="s">
        <v>1263</v>
      </c>
      <c r="E164" s="1868"/>
      <c r="F164" s="1868"/>
      <c r="G164" s="149"/>
    </row>
    <row r="165" spans="1:7" customFormat="1" ht="13.75" customHeight="1">
      <c r="A165" s="132"/>
      <c r="B165" s="673"/>
      <c r="C165" s="10"/>
      <c r="D165" s="1868"/>
      <c r="E165" s="1868"/>
      <c r="F165" s="1868"/>
      <c r="G165" s="149"/>
    </row>
    <row r="166" spans="1:7" customFormat="1" ht="13.75" customHeight="1">
      <c r="A166" s="132"/>
      <c r="B166" s="673"/>
      <c r="C166" s="10"/>
      <c r="D166" s="1868"/>
      <c r="E166" s="1868"/>
      <c r="F166" s="1868"/>
      <c r="G166" s="149"/>
    </row>
    <row r="167" spans="1:7" customFormat="1" ht="13.75" customHeight="1">
      <c r="A167" s="23"/>
      <c r="B167" s="672"/>
      <c r="C167" s="10"/>
      <c r="D167" s="7"/>
      <c r="E167" s="151"/>
      <c r="F167" s="151"/>
      <c r="G167" s="149"/>
    </row>
    <row r="168" spans="1:7">
      <c r="A168" s="1845" t="s">
        <v>1157</v>
      </c>
      <c r="B168" s="1845"/>
      <c r="C168" s="1845"/>
      <c r="D168" s="1845"/>
      <c r="E168" s="1845"/>
      <c r="F168" s="1845"/>
      <c r="G168" s="1845"/>
    </row>
    <row r="169" spans="1:7" ht="12" customHeight="1">
      <c r="D169" s="135"/>
      <c r="E169" s="135"/>
      <c r="F169" s="135"/>
    </row>
    <row r="170" spans="1:7">
      <c r="B170" s="1873" t="s">
        <v>469</v>
      </c>
      <c r="C170" s="1873"/>
      <c r="D170" s="1873"/>
      <c r="E170" s="1873"/>
      <c r="F170" s="1873"/>
    </row>
    <row r="171" spans="1:7" ht="12" customHeight="1">
      <c r="A171" s="255"/>
      <c r="B171" s="670"/>
      <c r="C171" s="255"/>
    </row>
    <row r="172" spans="1:7">
      <c r="A172" s="1845" t="s">
        <v>1158</v>
      </c>
      <c r="B172" s="1845"/>
      <c r="C172" s="1845"/>
      <c r="D172" s="1845"/>
      <c r="E172" s="1845"/>
      <c r="F172" s="1845"/>
      <c r="G172" s="1845"/>
    </row>
    <row r="173" spans="1:7" ht="12" customHeight="1">
      <c r="A173" s="264"/>
      <c r="B173" s="264"/>
      <c r="C173" s="265"/>
      <c r="D173" s="57"/>
      <c r="E173" s="49"/>
      <c r="F173" s="57"/>
      <c r="G173" s="57"/>
    </row>
    <row r="174" spans="1:7" ht="13.25" customHeight="1">
      <c r="A174" s="264"/>
      <c r="B174" s="264"/>
      <c r="C174" s="265"/>
      <c r="D174" s="1869" t="s">
        <v>1266</v>
      </c>
      <c r="E174" s="1869"/>
      <c r="F174" s="1869"/>
      <c r="G174" s="57"/>
    </row>
    <row r="175" spans="1:7">
      <c r="A175" s="264"/>
      <c r="B175" s="264"/>
      <c r="C175" s="265"/>
      <c r="D175" s="1869"/>
      <c r="E175" s="1869"/>
      <c r="F175" s="1869"/>
      <c r="G175" s="57"/>
    </row>
    <row r="176" spans="1:7" s="716" customFormat="1">
      <c r="A176" s="718"/>
      <c r="B176" s="718"/>
      <c r="C176" s="265"/>
      <c r="D176" s="1870" t="s">
        <v>1267</v>
      </c>
      <c r="E176" s="1870"/>
      <c r="F176" s="1870"/>
      <c r="G176" s="57"/>
    </row>
    <row r="177" spans="1:7" ht="12" customHeight="1">
      <c r="A177" s="264"/>
      <c r="B177" s="264"/>
      <c r="C177" s="265"/>
      <c r="D177" s="57"/>
      <c r="E177" s="49"/>
      <c r="F177" s="57"/>
      <c r="G177" s="57"/>
    </row>
    <row r="178" spans="1:7">
      <c r="A178" s="261"/>
      <c r="B178" s="676" t="s">
        <v>315</v>
      </c>
      <c r="C178" s="265"/>
      <c r="D178" s="1863" t="s">
        <v>1265</v>
      </c>
      <c r="E178" s="1863"/>
      <c r="F178" s="1863"/>
      <c r="G178" s="57"/>
    </row>
    <row r="179" spans="1:7">
      <c r="A179" s="261"/>
      <c r="B179" s="261"/>
      <c r="C179" s="265"/>
      <c r="D179" s="1863"/>
      <c r="E179" s="1863"/>
      <c r="F179" s="1863"/>
      <c r="G179" s="57"/>
    </row>
    <row r="180" spans="1:7">
      <c r="A180" s="261"/>
      <c r="B180" s="261"/>
      <c r="C180" s="265"/>
      <c r="D180" s="1863"/>
      <c r="E180" s="1863"/>
      <c r="F180" s="1863"/>
      <c r="G180" s="57"/>
    </row>
    <row r="181" spans="1:7">
      <c r="A181" s="265"/>
      <c r="B181" s="265"/>
      <c r="C181" s="265"/>
      <c r="D181" s="1863"/>
      <c r="E181" s="1863"/>
      <c r="F181" s="1863"/>
    </row>
    <row r="182" spans="1:7">
      <c r="A182" s="265"/>
      <c r="B182" s="265"/>
      <c r="C182" s="265"/>
      <c r="D182" s="403"/>
      <c r="E182" s="57"/>
      <c r="F182" s="57"/>
    </row>
    <row r="183" spans="1:7">
      <c r="A183" s="265"/>
      <c r="B183" s="265"/>
      <c r="C183" s="265"/>
      <c r="D183" s="1872" t="s">
        <v>1174</v>
      </c>
      <c r="E183" s="1872"/>
      <c r="F183" s="1872"/>
    </row>
    <row r="184" spans="1:7">
      <c r="A184" s="265"/>
      <c r="B184" s="265"/>
      <c r="C184" s="265"/>
      <c r="D184" s="1872"/>
      <c r="E184" s="1872"/>
      <c r="F184" s="1872"/>
    </row>
    <row r="185" spans="1:7" s="679" customFormat="1">
      <c r="A185" s="265"/>
      <c r="B185" s="265"/>
      <c r="C185" s="265"/>
      <c r="D185" s="693"/>
      <c r="E185" s="693"/>
      <c r="F185" s="693"/>
      <c r="G185" s="7"/>
    </row>
    <row r="186" spans="1:7" s="674" customFormat="1">
      <c r="A186" s="261"/>
      <c r="B186" s="676" t="s">
        <v>315</v>
      </c>
      <c r="C186" s="554"/>
      <c r="D186" s="1825" t="s">
        <v>1264</v>
      </c>
      <c r="E186" s="1825"/>
      <c r="F186" s="1825"/>
      <c r="G186" s="675"/>
    </row>
    <row r="187" spans="1:7" s="674" customFormat="1" ht="14.5" customHeight="1">
      <c r="A187" s="261"/>
      <c r="C187" s="554"/>
      <c r="D187" s="1825"/>
      <c r="E187" s="1825"/>
      <c r="F187" s="1825"/>
      <c r="G187" s="675"/>
    </row>
    <row r="188" spans="1:7" s="674" customFormat="1">
      <c r="A188" s="261"/>
      <c r="B188" s="694"/>
      <c r="C188" s="554"/>
      <c r="D188" s="1825"/>
      <c r="E188" s="1825"/>
      <c r="F188" s="1825"/>
      <c r="G188" s="675"/>
    </row>
    <row r="189" spans="1:7" s="674" customFormat="1">
      <c r="A189" s="261"/>
      <c r="B189" s="694"/>
      <c r="C189" s="554"/>
      <c r="D189" s="1825"/>
      <c r="E189" s="1825"/>
      <c r="F189" s="1825"/>
      <c r="G189" s="675"/>
    </row>
    <row r="190" spans="1:7" s="679" customFormat="1">
      <c r="A190" s="265"/>
      <c r="B190" s="265"/>
      <c r="C190" s="265"/>
      <c r="D190" s="693"/>
      <c r="E190" s="693"/>
      <c r="F190" s="693"/>
      <c r="G190" s="7"/>
    </row>
    <row r="191" spans="1:7">
      <c r="A191" s="1845" t="s">
        <v>1159</v>
      </c>
      <c r="B191" s="1845"/>
      <c r="C191" s="1845"/>
      <c r="D191" s="1845"/>
      <c r="E191" s="1845"/>
      <c r="F191" s="1845"/>
      <c r="G191" s="1845"/>
    </row>
    <row r="192" spans="1:7" ht="12" customHeight="1">
      <c r="D192" s="135"/>
      <c r="E192" s="135"/>
      <c r="F192" s="135"/>
    </row>
    <row r="193" spans="1:6">
      <c r="C193" s="262"/>
      <c r="D193" s="1871" t="s">
        <v>213</v>
      </c>
      <c r="E193" s="1871"/>
      <c r="F193" s="1871"/>
    </row>
    <row r="194" spans="1:6">
      <c r="A194" s="255"/>
      <c r="B194" s="670"/>
      <c r="C194" s="255"/>
      <c r="D194" s="1840" t="s">
        <v>1288</v>
      </c>
      <c r="E194" s="1850"/>
      <c r="F194" s="1850"/>
    </row>
    <row r="195" spans="1:6" ht="12" customHeight="1">
      <c r="A195" s="23"/>
      <c r="B195" s="672"/>
      <c r="C195" s="23"/>
    </row>
    <row r="196" spans="1:6" ht="13.25" customHeight="1">
      <c r="A196" s="23"/>
      <c r="C196" s="23"/>
      <c r="D196" s="1848" t="s">
        <v>578</v>
      </c>
      <c r="E196" s="1848"/>
      <c r="F196" s="1848"/>
    </row>
    <row r="197" spans="1:6">
      <c r="A197" s="261"/>
      <c r="B197" s="676" t="s">
        <v>315</v>
      </c>
      <c r="D197" s="1825" t="s">
        <v>1282</v>
      </c>
      <c r="E197" s="1825"/>
      <c r="F197" s="1825"/>
    </row>
    <row r="198" spans="1:6">
      <c r="A198" s="261"/>
      <c r="B198" s="261"/>
      <c r="D198" s="1825"/>
      <c r="E198" s="1825"/>
      <c r="F198" s="1825"/>
    </row>
    <row r="199" spans="1:6"/>
    <row r="200" spans="1:6">
      <c r="A200" s="261"/>
      <c r="B200" s="676" t="s">
        <v>315</v>
      </c>
      <c r="D200" s="1825" t="s">
        <v>1283</v>
      </c>
      <c r="E200" s="1825"/>
      <c r="F200" s="1825"/>
    </row>
    <row r="201" spans="1:6">
      <c r="A201" s="261"/>
      <c r="B201" s="261"/>
      <c r="D201" s="1825"/>
      <c r="E201" s="1825"/>
      <c r="F201" s="1825"/>
    </row>
    <row r="202" spans="1:6">
      <c r="A202" s="261"/>
      <c r="B202" s="261"/>
      <c r="D202" s="1825"/>
      <c r="E202" s="1825"/>
      <c r="F202" s="1825"/>
    </row>
    <row r="203" spans="1:6" ht="5" customHeight="1">
      <c r="A203" s="261"/>
      <c r="B203" s="261"/>
      <c r="D203" s="151"/>
      <c r="E203" s="135"/>
      <c r="F203" s="135"/>
    </row>
    <row r="204" spans="1:6">
      <c r="A204" s="261"/>
      <c r="B204" s="261"/>
      <c r="D204" s="1825" t="s">
        <v>1284</v>
      </c>
      <c r="E204" s="1825"/>
      <c r="F204" s="1825"/>
    </row>
    <row r="205" spans="1:6">
      <c r="A205" s="261"/>
      <c r="B205" s="261"/>
      <c r="D205" s="1825"/>
      <c r="E205" s="1825"/>
      <c r="F205" s="1825"/>
    </row>
    <row r="206" spans="1:6">
      <c r="A206" s="261"/>
      <c r="B206" s="261"/>
      <c r="D206" s="1825"/>
      <c r="E206" s="1825"/>
      <c r="F206" s="1825"/>
    </row>
    <row r="207" spans="1:6">
      <c r="A207" s="261"/>
      <c r="B207" s="261"/>
      <c r="D207" s="1825"/>
      <c r="E207" s="1825"/>
      <c r="F207" s="1825"/>
    </row>
    <row r="208" spans="1:6">
      <c r="A208" s="261"/>
      <c r="B208" s="261"/>
      <c r="D208" s="1825"/>
      <c r="E208" s="1825"/>
      <c r="F208" s="1825"/>
    </row>
    <row r="209" spans="1:7">
      <c r="A209" s="261"/>
      <c r="B209" s="261"/>
      <c r="D209" s="135"/>
      <c r="E209" s="135"/>
      <c r="F209" s="135"/>
    </row>
    <row r="210" spans="1:7">
      <c r="A210" s="261"/>
      <c r="B210" s="676" t="s">
        <v>315</v>
      </c>
      <c r="D210" s="1839" t="s">
        <v>1285</v>
      </c>
      <c r="E210" s="1839"/>
      <c r="F210" s="1839"/>
    </row>
    <row r="211" spans="1:7">
      <c r="A211" s="261"/>
      <c r="B211" s="261"/>
      <c r="D211" s="1839"/>
      <c r="E211" s="1839"/>
      <c r="F211" s="1839"/>
    </row>
    <row r="212" spans="1:7">
      <c r="A212" s="261"/>
      <c r="B212" s="261"/>
      <c r="D212" s="1873" t="s">
        <v>961</v>
      </c>
      <c r="E212" s="1873"/>
      <c r="F212" s="1873"/>
    </row>
    <row r="213" spans="1:7">
      <c r="A213" s="261"/>
      <c r="B213" s="261"/>
      <c r="D213" s="135"/>
      <c r="E213" s="135"/>
      <c r="F213" s="135"/>
    </row>
    <row r="214" spans="1:7" ht="14.5" customHeight="1">
      <c r="A214" s="261"/>
      <c r="B214" s="676" t="s">
        <v>315</v>
      </c>
      <c r="D214" s="1839" t="s">
        <v>1287</v>
      </c>
      <c r="E214" s="1839"/>
      <c r="F214" s="1839"/>
    </row>
    <row r="215" spans="1:7">
      <c r="A215" s="261"/>
      <c r="B215" s="261"/>
      <c r="D215" s="1839"/>
      <c r="E215" s="1839"/>
      <c r="F215" s="1839"/>
    </row>
    <row r="216" spans="1:7">
      <c r="A216" s="261"/>
      <c r="B216" s="261"/>
      <c r="D216" s="1839"/>
      <c r="E216" s="1839"/>
      <c r="F216" s="1839"/>
    </row>
    <row r="217" spans="1:7">
      <c r="A217" s="261"/>
      <c r="B217" s="261"/>
      <c r="D217" s="1839"/>
      <c r="E217" s="1839"/>
      <c r="F217" s="1839"/>
    </row>
    <row r="218" spans="1:7">
      <c r="A218" s="261"/>
      <c r="B218" s="261"/>
      <c r="D218" s="1839"/>
      <c r="E218" s="1839"/>
      <c r="F218" s="1839"/>
    </row>
    <row r="219" spans="1:7">
      <c r="D219" s="135"/>
      <c r="E219" s="135"/>
      <c r="F219" s="135"/>
    </row>
    <row r="220" spans="1:7">
      <c r="A220" s="261"/>
      <c r="B220" s="676" t="s">
        <v>315</v>
      </c>
      <c r="D220" s="1825" t="s">
        <v>1286</v>
      </c>
      <c r="E220" s="1825"/>
      <c r="F220" s="1825"/>
    </row>
    <row r="221" spans="1:7">
      <c r="A221" s="261"/>
      <c r="B221" s="261"/>
      <c r="D221" s="1825"/>
      <c r="E221" s="1825"/>
      <c r="F221" s="1825"/>
    </row>
    <row r="222" spans="1:7">
      <c r="D222" s="29"/>
    </row>
    <row r="223" spans="1:7">
      <c r="A223" s="1845" t="s">
        <v>1160</v>
      </c>
      <c r="B223" s="1845"/>
      <c r="C223" s="1845"/>
      <c r="D223" s="1845"/>
      <c r="E223" s="1845"/>
      <c r="F223" s="1845"/>
      <c r="G223" s="1845"/>
    </row>
    <row r="224" spans="1:7">
      <c r="D224" s="29"/>
    </row>
    <row r="225" spans="1:6">
      <c r="C225" s="262"/>
      <c r="D225" s="1848" t="s">
        <v>1289</v>
      </c>
      <c r="E225" s="1848"/>
      <c r="F225" s="1848"/>
    </row>
    <row r="226" spans="1:6">
      <c r="A226" s="255"/>
      <c r="B226" s="670"/>
      <c r="C226" s="255"/>
      <c r="D226" s="135"/>
      <c r="E226" s="135"/>
      <c r="F226" s="135"/>
    </row>
    <row r="227" spans="1:6">
      <c r="A227" s="260"/>
      <c r="B227" s="260"/>
      <c r="C227" s="260"/>
      <c r="D227" s="1848" t="s">
        <v>274</v>
      </c>
      <c r="E227" s="1848"/>
      <c r="F227" s="1848"/>
    </row>
    <row r="228" spans="1:6">
      <c r="A228" s="261"/>
      <c r="B228" s="676" t="s">
        <v>315</v>
      </c>
      <c r="D228" s="1849" t="s">
        <v>1290</v>
      </c>
      <c r="E228" s="1849"/>
      <c r="F228" s="1849"/>
    </row>
    <row r="229" spans="1:6">
      <c r="A229" s="261"/>
      <c r="B229" s="261"/>
      <c r="D229" s="1849"/>
      <c r="E229" s="1849"/>
      <c r="F229" s="1849"/>
    </row>
    <row r="230" spans="1:6">
      <c r="D230" s="135"/>
      <c r="E230" s="135"/>
      <c r="F230" s="135"/>
    </row>
    <row r="231" spans="1:6" ht="14.5" customHeight="1">
      <c r="A231" s="261"/>
      <c r="B231" s="676" t="s">
        <v>315</v>
      </c>
      <c r="D231" s="1839" t="s">
        <v>1291</v>
      </c>
      <c r="E231" s="1839"/>
      <c r="F231" s="1839"/>
    </row>
    <row r="232" spans="1:6">
      <c r="D232" s="1839"/>
      <c r="E232" s="1839"/>
      <c r="F232" s="1839"/>
    </row>
    <row r="233" spans="1:6">
      <c r="D233" s="1850" t="s">
        <v>952</v>
      </c>
      <c r="E233" s="1850"/>
      <c r="F233" s="1850"/>
    </row>
    <row r="234" spans="1:6">
      <c r="D234" s="135"/>
      <c r="E234" s="135"/>
      <c r="F234" s="135"/>
    </row>
    <row r="235" spans="1:6" ht="14.5" customHeight="1">
      <c r="A235" s="261"/>
      <c r="B235" s="676" t="s">
        <v>315</v>
      </c>
      <c r="D235" s="1839" t="s">
        <v>1293</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c r="A241" s="261"/>
      <c r="B241" s="676" t="s">
        <v>315</v>
      </c>
      <c r="D241" s="1825" t="s">
        <v>1292</v>
      </c>
      <c r="E241" s="1825"/>
      <c r="F241" s="1825"/>
    </row>
    <row r="242" spans="1:7">
      <c r="D242" s="1825"/>
      <c r="E242" s="1825"/>
      <c r="F242" s="1825"/>
    </row>
    <row r="243" spans="1:7">
      <c r="D243" s="1825"/>
      <c r="E243" s="1825"/>
      <c r="F243" s="1825"/>
    </row>
    <row r="244" spans="1:7">
      <c r="D244" s="263"/>
      <c r="E244" s="135"/>
      <c r="F244" s="135"/>
    </row>
    <row r="245" spans="1:7">
      <c r="A245" s="1845" t="s">
        <v>1161</v>
      </c>
      <c r="B245" s="1845"/>
      <c r="C245" s="1845"/>
      <c r="D245" s="1845"/>
      <c r="E245" s="1845"/>
      <c r="F245" s="1845"/>
      <c r="G245" s="1845"/>
    </row>
    <row r="246" spans="1:7">
      <c r="D246" s="263"/>
      <c r="E246" s="135"/>
      <c r="F246" s="135"/>
    </row>
    <row r="247" spans="1:7">
      <c r="C247" s="255"/>
      <c r="D247" s="1874" t="s">
        <v>1294</v>
      </c>
      <c r="E247" s="1874"/>
      <c r="F247" s="1874"/>
    </row>
    <row r="248" spans="1:7">
      <c r="C248" s="255"/>
      <c r="D248" s="1874"/>
      <c r="E248" s="1874"/>
      <c r="F248" s="1874"/>
    </row>
    <row r="249" spans="1:7">
      <c r="A249" s="260"/>
      <c r="B249" s="260"/>
      <c r="C249" s="260"/>
      <c r="D249" s="5"/>
      <c r="E249" s="6"/>
      <c r="F249" s="6"/>
    </row>
    <row r="250" spans="1:7">
      <c r="C250" s="260"/>
      <c r="D250" s="1848" t="s">
        <v>214</v>
      </c>
      <c r="E250" s="1848"/>
      <c r="F250" s="1848"/>
    </row>
    <row r="251" spans="1:7" ht="15.75" customHeight="1">
      <c r="A251" s="261"/>
      <c r="B251" s="261"/>
      <c r="D251" s="1856" t="s">
        <v>1295</v>
      </c>
      <c r="E251" s="1856"/>
      <c r="F251" s="1856"/>
    </row>
    <row r="252" spans="1:7">
      <c r="E252" s="135"/>
      <c r="F252" s="135"/>
    </row>
    <row r="253" spans="1:7">
      <c r="A253" s="261"/>
      <c r="B253" s="676" t="s">
        <v>315</v>
      </c>
      <c r="D253" s="1825" t="s">
        <v>1296</v>
      </c>
      <c r="E253" s="1825"/>
      <c r="F253" s="1825"/>
    </row>
    <row r="254" spans="1:7">
      <c r="A254" s="261"/>
      <c r="B254" s="261"/>
      <c r="D254" s="1825"/>
      <c r="E254" s="1825"/>
      <c r="F254" s="1825"/>
    </row>
    <row r="255" spans="1:7">
      <c r="D255" s="135"/>
      <c r="E255" s="135"/>
      <c r="F255" s="135"/>
    </row>
    <row r="256" spans="1:7">
      <c r="A256" s="261"/>
      <c r="B256" s="676" t="s">
        <v>315</v>
      </c>
      <c r="D256" s="1839" t="s">
        <v>1297</v>
      </c>
      <c r="E256" s="1839"/>
      <c r="F256" s="1839"/>
    </row>
    <row r="257" spans="1:7">
      <c r="A257" s="261"/>
      <c r="B257" s="261"/>
      <c r="D257" s="1839"/>
      <c r="E257" s="1839"/>
      <c r="F257" s="1839"/>
    </row>
    <row r="258" spans="1:7">
      <c r="A258" s="261"/>
      <c r="B258" s="261"/>
      <c r="D258" s="1839"/>
      <c r="E258" s="1839"/>
      <c r="F258" s="1839"/>
    </row>
    <row r="259" spans="1:7">
      <c r="D259" s="135"/>
      <c r="E259" s="135"/>
      <c r="F259" s="135"/>
    </row>
    <row r="260" spans="1:7">
      <c r="A260" s="261"/>
      <c r="B260" s="676" t="s">
        <v>315</v>
      </c>
      <c r="D260" s="1825" t="s">
        <v>1298</v>
      </c>
      <c r="E260" s="1825"/>
      <c r="F260" s="1825"/>
    </row>
    <row r="261" spans="1:7">
      <c r="A261" s="261"/>
      <c r="B261" s="261"/>
      <c r="D261" s="1825"/>
      <c r="E261" s="1825"/>
      <c r="F261" s="1825"/>
    </row>
    <row r="262" spans="1:7">
      <c r="A262" s="23"/>
      <c r="B262" s="672"/>
      <c r="E262" s="135"/>
      <c r="F262" s="135"/>
    </row>
    <row r="263" spans="1:7">
      <c r="A263" s="1845" t="s">
        <v>1162</v>
      </c>
      <c r="B263" s="1845"/>
      <c r="C263" s="1845"/>
      <c r="D263" s="1845"/>
      <c r="E263" s="1845"/>
      <c r="F263" s="1845"/>
      <c r="G263" s="1845"/>
    </row>
    <row r="264" spans="1:7">
      <c r="A264" s="23"/>
      <c r="B264" s="672"/>
      <c r="D264" s="135"/>
      <c r="E264" s="135"/>
      <c r="F264" s="135"/>
    </row>
    <row r="265" spans="1:7">
      <c r="C265" s="23"/>
      <c r="D265" s="1848" t="s">
        <v>718</v>
      </c>
      <c r="E265" s="1848"/>
      <c r="F265" s="1848"/>
    </row>
    <row r="266" spans="1:7">
      <c r="C266" s="23"/>
      <c r="D266" s="1838" t="s">
        <v>1299</v>
      </c>
      <c r="E266" s="1838"/>
      <c r="F266" s="1838"/>
    </row>
    <row r="267" spans="1:7">
      <c r="C267" s="23"/>
      <c r="D267" s="259"/>
    </row>
    <row r="268" spans="1:7">
      <c r="A268" s="273"/>
      <c r="B268" s="676" t="s">
        <v>315</v>
      </c>
      <c r="D268" s="1838" t="s">
        <v>1300</v>
      </c>
      <c r="E268" s="1838"/>
      <c r="F268" s="1838"/>
    </row>
    <row r="269" spans="1:7" s="39" customFormat="1">
      <c r="A269" s="402"/>
      <c r="B269" s="402"/>
      <c r="C269" s="273"/>
      <c r="D269" s="494"/>
      <c r="E269" s="495"/>
      <c r="F269" s="495"/>
      <c r="G269" s="130"/>
    </row>
    <row r="270" spans="1:7" s="39" customFormat="1" ht="13.25" customHeight="1">
      <c r="A270" s="273"/>
      <c r="B270" s="676" t="s">
        <v>315</v>
      </c>
      <c r="C270" s="273"/>
      <c r="D270" s="1851" t="s">
        <v>1301</v>
      </c>
      <c r="E270" s="1851"/>
      <c r="F270" s="1851"/>
      <c r="G270" s="130"/>
    </row>
    <row r="271" spans="1:7" s="39" customFormat="1">
      <c r="A271" s="402"/>
      <c r="B271" s="402"/>
      <c r="C271" s="273"/>
      <c r="D271" s="1851"/>
      <c r="E271" s="1851"/>
      <c r="F271" s="1851"/>
      <c r="G271" s="130"/>
    </row>
    <row r="272" spans="1:7" s="39" customFormat="1">
      <c r="A272" s="402"/>
      <c r="B272" s="402"/>
      <c r="C272" s="273"/>
      <c r="D272" s="1851"/>
      <c r="E272" s="1851"/>
      <c r="F272" s="1851"/>
      <c r="G272" s="130"/>
    </row>
    <row r="273" spans="1:7" s="39" customFormat="1">
      <c r="A273" s="402"/>
      <c r="B273" s="402"/>
      <c r="C273" s="273"/>
      <c r="D273" s="1851"/>
      <c r="E273" s="1851"/>
      <c r="F273" s="1851"/>
      <c r="G273" s="130"/>
    </row>
    <row r="274" spans="1:7" s="39" customFormat="1">
      <c r="A274" s="402"/>
      <c r="B274" s="402"/>
      <c r="C274" s="273"/>
      <c r="D274" s="1851"/>
      <c r="E274" s="1851"/>
      <c r="F274" s="1851"/>
      <c r="G274" s="130"/>
    </row>
    <row r="275" spans="1:7" s="39" customFormat="1">
      <c r="A275" s="402"/>
      <c r="B275" s="402"/>
      <c r="C275" s="273"/>
      <c r="D275" s="494"/>
      <c r="E275" s="495"/>
      <c r="F275" s="495"/>
      <c r="G275" s="130"/>
    </row>
    <row r="276" spans="1:7" s="39" customFormat="1" ht="13.25" customHeight="1">
      <c r="A276" s="273"/>
      <c r="B276" s="676" t="s">
        <v>315</v>
      </c>
      <c r="C276" s="273"/>
      <c r="D276" s="1851" t="s">
        <v>1302</v>
      </c>
      <c r="E276" s="1851"/>
      <c r="F276" s="1851"/>
      <c r="G276" s="130"/>
    </row>
    <row r="277" spans="1:7" s="39" customFormat="1">
      <c r="A277" s="273"/>
      <c r="B277" s="273"/>
      <c r="C277" s="273"/>
      <c r="D277" s="1851"/>
      <c r="E277" s="1851"/>
      <c r="F277" s="1851"/>
      <c r="G277" s="130"/>
    </row>
    <row r="278" spans="1:7" s="39" customFormat="1">
      <c r="A278" s="402"/>
      <c r="B278" s="402"/>
      <c r="C278" s="273"/>
      <c r="D278" s="494"/>
      <c r="E278" s="495"/>
      <c r="F278" s="495"/>
      <c r="G278" s="130"/>
    </row>
    <row r="279" spans="1:7">
      <c r="A279" s="273"/>
      <c r="B279" s="676" t="s">
        <v>315</v>
      </c>
      <c r="D279" s="1838" t="s">
        <v>1303</v>
      </c>
      <c r="E279" s="1838"/>
      <c r="F279" s="1838"/>
    </row>
    <row r="280" spans="1:7">
      <c r="E280" s="135"/>
      <c r="F280" s="135"/>
    </row>
    <row r="281" spans="1:7">
      <c r="A281" s="261"/>
      <c r="B281" s="676" t="s">
        <v>315</v>
      </c>
      <c r="D281" s="1839" t="s">
        <v>1304</v>
      </c>
      <c r="E281" s="1839"/>
      <c r="F281" s="1839"/>
    </row>
    <row r="282" spans="1:7">
      <c r="A282" s="261"/>
      <c r="B282" s="261"/>
      <c r="D282" s="1839"/>
      <c r="E282" s="1839"/>
      <c r="F282" s="1839"/>
    </row>
    <row r="283" spans="1:7" s="716" customFormat="1">
      <c r="A283" s="711"/>
      <c r="B283" s="711"/>
      <c r="C283" s="728"/>
      <c r="D283" s="1839"/>
      <c r="E283" s="1839"/>
      <c r="F283" s="1839"/>
      <c r="G283" s="7"/>
    </row>
    <row r="284" spans="1:7" s="716" customFormat="1">
      <c r="A284" s="711"/>
      <c r="B284" s="711"/>
      <c r="C284" s="728"/>
      <c r="D284" s="1839"/>
      <c r="E284" s="1839"/>
      <c r="F284" s="1839"/>
      <c r="G284" s="7"/>
    </row>
    <row r="285" spans="1:7" s="716" customFormat="1">
      <c r="A285" s="711"/>
      <c r="B285" s="711"/>
      <c r="C285" s="728"/>
      <c r="D285" s="1839"/>
      <c r="E285" s="1839"/>
      <c r="F285" s="1839"/>
      <c r="G285" s="7"/>
    </row>
    <row r="286" spans="1:7" s="716" customFormat="1">
      <c r="A286" s="711"/>
      <c r="B286" s="711"/>
      <c r="C286" s="728"/>
      <c r="D286" s="1839"/>
      <c r="E286" s="1839"/>
      <c r="F286" s="1839"/>
      <c r="G286" s="7"/>
    </row>
    <row r="287" spans="1:7" s="716" customFormat="1">
      <c r="A287" s="711"/>
      <c r="B287" s="711"/>
      <c r="C287" s="728"/>
      <c r="D287" s="1839"/>
      <c r="E287" s="1839"/>
      <c r="F287" s="1839"/>
      <c r="G287" s="7"/>
    </row>
    <row r="288" spans="1:7" s="716" customFormat="1">
      <c r="A288" s="711"/>
      <c r="B288" s="711"/>
      <c r="C288" s="728"/>
      <c r="D288" s="1839"/>
      <c r="E288" s="1839"/>
      <c r="F288" s="1839"/>
      <c r="G288" s="7"/>
    </row>
    <row r="289" spans="1:7" s="716" customFormat="1">
      <c r="A289" s="711"/>
      <c r="B289" s="711"/>
      <c r="C289" s="728"/>
      <c r="D289" s="1839"/>
      <c r="E289" s="1839"/>
      <c r="F289" s="1839"/>
      <c r="G289" s="7"/>
    </row>
    <row r="290" spans="1:7" s="716" customFormat="1">
      <c r="A290" s="711"/>
      <c r="B290" s="711"/>
      <c r="C290" s="728"/>
      <c r="D290" s="1839"/>
      <c r="E290" s="1839"/>
      <c r="F290" s="1839"/>
      <c r="G290" s="7"/>
    </row>
    <row r="291" spans="1:7" s="716" customFormat="1">
      <c r="A291" s="711"/>
      <c r="B291" s="711"/>
      <c r="C291" s="728"/>
      <c r="D291" s="1839"/>
      <c r="E291" s="1839"/>
      <c r="F291" s="1839"/>
      <c r="G291" s="7"/>
    </row>
    <row r="292" spans="1:7" s="716" customFormat="1">
      <c r="A292" s="711"/>
      <c r="B292" s="711"/>
      <c r="C292" s="728"/>
      <c r="D292" s="1839"/>
      <c r="E292" s="1839"/>
      <c r="F292" s="1839"/>
      <c r="G292" s="7"/>
    </row>
    <row r="293" spans="1:7">
      <c r="A293" s="261"/>
      <c r="B293" s="261"/>
      <c r="D293" s="1839"/>
      <c r="E293" s="1839"/>
      <c r="F293" s="1839"/>
    </row>
    <row r="294" spans="1:7">
      <c r="A294" s="261"/>
      <c r="B294" s="261"/>
      <c r="D294" s="1839"/>
      <c r="E294" s="1839"/>
      <c r="F294" s="1839"/>
    </row>
    <row r="295" spans="1:7">
      <c r="A295" s="261"/>
      <c r="B295" s="261"/>
      <c r="D295" s="1839"/>
      <c r="E295" s="1839"/>
      <c r="F295" s="1839"/>
    </row>
    <row r="296" spans="1:7">
      <c r="D296" s="135"/>
      <c r="E296" s="135"/>
      <c r="F296" s="135"/>
    </row>
    <row r="297" spans="1:7">
      <c r="A297" s="261"/>
      <c r="B297" s="676" t="s">
        <v>315</v>
      </c>
      <c r="D297" s="1839" t="s">
        <v>1305</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c r="A307" s="261"/>
      <c r="B307" s="676" t="s">
        <v>315</v>
      </c>
      <c r="D307" s="1825" t="s">
        <v>1306</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6" customFormat="1">
      <c r="A313" s="728"/>
      <c r="B313" s="728"/>
      <c r="C313" s="728"/>
      <c r="D313" s="725"/>
      <c r="E313" s="725"/>
      <c r="F313" s="725"/>
    </row>
    <row r="314" spans="1:7" ht="14" thickBot="1">
      <c r="D314" s="1857" t="s">
        <v>1058</v>
      </c>
      <c r="E314" s="1857"/>
      <c r="F314" s="1857"/>
      <c r="G314" s="12"/>
    </row>
    <row r="315" spans="1:7" s="716" customFormat="1" ht="14" thickTop="1">
      <c r="A315" s="728"/>
      <c r="B315" s="728"/>
      <c r="C315" s="728"/>
      <c r="D315" s="1858" t="s">
        <v>1307</v>
      </c>
      <c r="E315" s="1858"/>
      <c r="F315" s="1858"/>
    </row>
    <row r="316" spans="1:7">
      <c r="A316" s="325"/>
      <c r="B316" s="325"/>
      <c r="C316" s="325"/>
      <c r="D316" s="466"/>
      <c r="E316" s="466"/>
      <c r="F316" s="135"/>
      <c r="G316" s="12"/>
    </row>
    <row r="317" spans="1:7">
      <c r="A317" s="261"/>
      <c r="B317" s="676" t="s">
        <v>315</v>
      </c>
      <c r="C317" s="325"/>
      <c r="D317" s="1859" t="s">
        <v>1308</v>
      </c>
      <c r="E317" s="1859"/>
      <c r="F317" s="1859"/>
      <c r="G317" s="12"/>
    </row>
    <row r="318" spans="1:7">
      <c r="A318" s="325"/>
      <c r="B318" s="325"/>
      <c r="C318" s="325"/>
      <c r="D318" s="466"/>
      <c r="E318" s="466"/>
      <c r="F318" s="135"/>
      <c r="G318" s="12"/>
    </row>
    <row r="319" spans="1:7">
      <c r="A319" s="325"/>
      <c r="B319" s="676" t="s">
        <v>315</v>
      </c>
      <c r="C319" s="325"/>
      <c r="D319" s="1854" t="s">
        <v>1309</v>
      </c>
      <c r="E319" s="1854"/>
      <c r="F319" s="1854"/>
      <c r="G319" s="12"/>
    </row>
    <row r="320" spans="1:7">
      <c r="A320" s="325"/>
      <c r="B320" s="325"/>
      <c r="C320" s="325"/>
      <c r="D320" s="1854"/>
      <c r="E320" s="1854"/>
      <c r="F320" s="1854"/>
      <c r="G320" s="12"/>
    </row>
    <row r="321" spans="1:7">
      <c r="A321" s="325"/>
      <c r="B321" s="325"/>
      <c r="C321" s="325"/>
      <c r="D321" s="1854"/>
      <c r="E321" s="1854"/>
      <c r="F321" s="1854"/>
      <c r="G321" s="12"/>
    </row>
    <row r="322" spans="1:7">
      <c r="A322" s="325"/>
      <c r="B322" s="325"/>
      <c r="C322" s="325"/>
      <c r="D322" s="1854"/>
      <c r="E322" s="1854"/>
      <c r="F322" s="1854"/>
      <c r="G322" s="12"/>
    </row>
    <row r="323" spans="1:7" s="716" customFormat="1">
      <c r="A323" s="325"/>
      <c r="B323" s="325"/>
      <c r="C323" s="325"/>
      <c r="D323" s="1854"/>
      <c r="E323" s="1854"/>
      <c r="F323" s="1854"/>
    </row>
    <row r="324" spans="1:7" s="716" customFormat="1">
      <c r="A324" s="325"/>
      <c r="B324" s="325"/>
      <c r="C324" s="325"/>
      <c r="D324" s="1854"/>
      <c r="E324" s="1854"/>
      <c r="F324" s="1854"/>
    </row>
    <row r="325" spans="1:7" s="716" customFormat="1">
      <c r="A325" s="325"/>
      <c r="B325" s="325"/>
      <c r="C325" s="325"/>
      <c r="D325" s="1854"/>
      <c r="E325" s="1854"/>
      <c r="F325" s="1854"/>
    </row>
    <row r="326" spans="1:7" s="716" customFormat="1">
      <c r="A326" s="325"/>
      <c r="B326" s="325"/>
      <c r="C326" s="325"/>
      <c r="D326" s="1854"/>
      <c r="E326" s="1854"/>
      <c r="F326" s="1854"/>
    </row>
    <row r="327" spans="1:7">
      <c r="A327" s="325"/>
      <c r="B327" s="325"/>
      <c r="C327" s="325"/>
      <c r="D327" s="1854"/>
      <c r="E327" s="1854"/>
      <c r="F327" s="1854"/>
      <c r="G327" s="12"/>
    </row>
    <row r="328" spans="1:7">
      <c r="A328" s="325"/>
      <c r="B328" s="325"/>
      <c r="C328" s="325"/>
      <c r="D328" s="1854"/>
      <c r="E328" s="1854"/>
      <c r="F328" s="1854"/>
      <c r="G328" s="12"/>
    </row>
    <row r="329" spans="1:7">
      <c r="A329" s="325"/>
      <c r="B329" s="325"/>
      <c r="C329" s="325"/>
      <c r="D329" s="1854"/>
      <c r="E329" s="1854"/>
      <c r="F329" s="1854"/>
      <c r="G329" s="12"/>
    </row>
    <row r="330" spans="1:7">
      <c r="A330" s="325"/>
      <c r="B330" s="325"/>
      <c r="C330" s="325"/>
      <c r="D330" s="12"/>
      <c r="E330" s="466"/>
      <c r="F330" s="135"/>
      <c r="G330" s="12"/>
    </row>
    <row r="331" spans="1:7">
      <c r="A331" s="261"/>
      <c r="B331" s="676" t="s">
        <v>315</v>
      </c>
      <c r="C331" s="325"/>
      <c r="D331" s="1852" t="s">
        <v>1310</v>
      </c>
      <c r="E331" s="1852"/>
      <c r="F331" s="1852"/>
      <c r="G331" s="12"/>
    </row>
    <row r="332" spans="1:7">
      <c r="A332" s="325"/>
      <c r="B332" s="325"/>
      <c r="C332" s="325"/>
      <c r="D332" s="1852"/>
      <c r="E332" s="1852"/>
      <c r="F332" s="1852"/>
      <c r="G332" s="12"/>
    </row>
    <row r="333" spans="1:7">
      <c r="A333" s="325"/>
      <c r="B333" s="325"/>
      <c r="C333" s="325"/>
      <c r="D333" s="1852"/>
      <c r="E333" s="1852"/>
      <c r="F333" s="1852"/>
      <c r="G333" s="12"/>
    </row>
    <row r="334" spans="1:7">
      <c r="A334" s="325"/>
      <c r="B334" s="325"/>
      <c r="C334" s="325"/>
      <c r="D334" s="1852"/>
      <c r="E334" s="1852"/>
      <c r="F334" s="1852"/>
      <c r="G334" s="12"/>
    </row>
    <row r="335" spans="1:7">
      <c r="A335" s="325"/>
      <c r="B335" s="325"/>
      <c r="C335" s="325"/>
      <c r="D335" s="502"/>
      <c r="E335" s="466"/>
      <c r="F335" s="135"/>
      <c r="G335" s="12"/>
    </row>
    <row r="336" spans="1:7">
      <c r="A336" s="325"/>
      <c r="B336" s="325"/>
      <c r="C336" s="325"/>
      <c r="D336" s="1852" t="s">
        <v>1311</v>
      </c>
      <c r="E336" s="1852"/>
      <c r="F336" s="1852"/>
      <c r="G336" s="12"/>
    </row>
    <row r="337" spans="1:7">
      <c r="A337" s="325"/>
      <c r="B337" s="325"/>
      <c r="C337" s="325"/>
      <c r="D337" s="1852"/>
      <c r="E337" s="1852"/>
      <c r="F337" s="1852"/>
      <c r="G337" s="12"/>
    </row>
    <row r="338" spans="1:7">
      <c r="A338" s="325"/>
      <c r="B338" s="325"/>
      <c r="C338" s="325"/>
      <c r="D338" s="1852"/>
      <c r="E338" s="1852"/>
      <c r="F338" s="1852"/>
      <c r="G338" s="12"/>
    </row>
    <row r="339" spans="1:7">
      <c r="A339" s="325"/>
      <c r="B339" s="325"/>
      <c r="C339" s="325"/>
      <c r="D339" s="1852"/>
      <c r="E339" s="1852"/>
      <c r="F339" s="1852"/>
      <c r="G339" s="12"/>
    </row>
    <row r="340" spans="1:7" ht="18" customHeight="1">
      <c r="A340" s="325"/>
      <c r="B340" s="325"/>
      <c r="C340" s="325"/>
      <c r="D340" s="1852"/>
      <c r="E340" s="1852"/>
      <c r="F340" s="1852"/>
      <c r="G340" s="12"/>
    </row>
    <row r="341" spans="1:7">
      <c r="A341" s="325"/>
      <c r="B341" s="325"/>
      <c r="C341" s="325"/>
      <c r="D341" s="1852"/>
      <c r="E341" s="1852"/>
      <c r="F341" s="1852"/>
      <c r="G341" s="12"/>
    </row>
    <row r="342" spans="1:7">
      <c r="A342" s="325"/>
      <c r="B342" s="325"/>
      <c r="C342" s="325"/>
      <c r="D342" s="1852"/>
      <c r="E342" s="1852"/>
      <c r="F342" s="1852"/>
      <c r="G342" s="12"/>
    </row>
    <row r="343" spans="1:7">
      <c r="A343" s="325"/>
      <c r="B343" s="325"/>
      <c r="C343" s="325"/>
      <c r="D343" s="1852"/>
      <c r="E343" s="1852"/>
      <c r="F343" s="1852"/>
      <c r="G343" s="12"/>
    </row>
    <row r="344" spans="1:7" ht="8.25" customHeight="1">
      <c r="A344" s="325"/>
      <c r="B344" s="325"/>
      <c r="C344" s="325"/>
      <c r="D344" s="1852"/>
      <c r="E344" s="1852"/>
      <c r="F344" s="1852"/>
      <c r="G344" s="12"/>
    </row>
    <row r="345" spans="1:7" ht="13.25" customHeight="1">
      <c r="A345" s="325"/>
      <c r="B345" s="325"/>
      <c r="C345" s="325"/>
      <c r="D345" s="1853" t="s">
        <v>1312</v>
      </c>
      <c r="E345" s="1853"/>
      <c r="F345" s="1853"/>
      <c r="G345" s="12"/>
    </row>
    <row r="346" spans="1:7">
      <c r="A346" s="325"/>
      <c r="B346" s="325"/>
      <c r="C346" s="325"/>
      <c r="D346" s="1853"/>
      <c r="E346" s="1853"/>
      <c r="F346" s="1853"/>
      <c r="G346" s="12"/>
    </row>
    <row r="347" spans="1:7">
      <c r="A347" s="325"/>
      <c r="B347" s="325"/>
      <c r="C347" s="325"/>
      <c r="D347" s="1853"/>
      <c r="E347" s="1853"/>
      <c r="F347" s="1853"/>
      <c r="G347" s="12"/>
    </row>
    <row r="348" spans="1:7" s="716" customFormat="1">
      <c r="A348" s="325"/>
      <c r="B348" s="325"/>
      <c r="C348" s="325"/>
      <c r="D348" s="1853"/>
      <c r="E348" s="1853"/>
      <c r="F348" s="1853"/>
    </row>
    <row r="349" spans="1:7" s="716" customFormat="1">
      <c r="A349" s="325"/>
      <c r="B349" s="325"/>
      <c r="C349" s="325"/>
      <c r="D349" s="1853"/>
      <c r="E349" s="1853"/>
      <c r="F349" s="1853"/>
    </row>
    <row r="350" spans="1:7" s="716" customFormat="1">
      <c r="A350" s="325"/>
      <c r="B350" s="325"/>
      <c r="C350" s="325"/>
      <c r="D350" s="1853"/>
      <c r="E350" s="1853"/>
      <c r="F350" s="1853"/>
    </row>
    <row r="351" spans="1:7" s="716" customFormat="1">
      <c r="A351" s="325"/>
      <c r="B351" s="325"/>
      <c r="C351" s="325"/>
      <c r="D351" s="1853"/>
      <c r="E351" s="1853"/>
      <c r="F351" s="1853"/>
    </row>
    <row r="352" spans="1:7" s="716" customFormat="1">
      <c r="A352" s="325"/>
      <c r="B352" s="325"/>
      <c r="C352" s="325"/>
      <c r="D352" s="1853"/>
      <c r="E352" s="1853"/>
      <c r="F352" s="1853"/>
    </row>
    <row r="353" spans="1:7">
      <c r="A353" s="325"/>
      <c r="B353" s="325"/>
      <c r="C353" s="325"/>
      <c r="D353" s="1853"/>
      <c r="E353" s="1853"/>
      <c r="F353" s="1853"/>
      <c r="G353" s="12"/>
    </row>
    <row r="354" spans="1:7">
      <c r="A354" s="325"/>
      <c r="B354" s="325"/>
      <c r="C354" s="325"/>
      <c r="D354" s="1853"/>
      <c r="E354" s="1853"/>
      <c r="F354" s="1853"/>
      <c r="G354" s="12"/>
    </row>
    <row r="355" spans="1:7">
      <c r="A355" s="325"/>
      <c r="B355" s="325"/>
      <c r="C355" s="325"/>
      <c r="D355" s="1853"/>
      <c r="E355" s="1853"/>
      <c r="F355" s="1853"/>
      <c r="G355" s="12"/>
    </row>
    <row r="356" spans="1:7">
      <c r="A356" s="325"/>
      <c r="B356" s="325"/>
      <c r="C356" s="325"/>
      <c r="D356" s="1853"/>
      <c r="E356" s="1853"/>
      <c r="F356" s="1853"/>
      <c r="G356" s="12"/>
    </row>
    <row r="357" spans="1:7">
      <c r="A357" s="325"/>
      <c r="B357" s="325"/>
      <c r="C357" s="504"/>
      <c r="D357" s="1853"/>
      <c r="E357" s="1853"/>
      <c r="F357" s="1853"/>
      <c r="G357" s="12"/>
    </row>
    <row r="358" spans="1:7">
      <c r="A358" s="325"/>
      <c r="B358" s="325"/>
      <c r="C358" s="504"/>
      <c r="D358" s="1853"/>
      <c r="E358" s="1853"/>
      <c r="F358" s="1853"/>
      <c r="G358" s="12"/>
    </row>
    <row r="359" spans="1:7">
      <c r="A359" s="325"/>
      <c r="B359" s="325"/>
      <c r="C359" s="325"/>
      <c r="D359" s="1853"/>
      <c r="E359" s="1853"/>
      <c r="F359" s="1853"/>
      <c r="G359" s="12"/>
    </row>
    <row r="360" spans="1:7">
      <c r="A360" s="325"/>
      <c r="B360" s="325"/>
      <c r="C360" s="504"/>
      <c r="D360" s="1853"/>
      <c r="E360" s="1853"/>
      <c r="F360" s="1853"/>
      <c r="G360" s="12"/>
    </row>
    <row r="361" spans="1:7">
      <c r="A361" s="325"/>
      <c r="B361" s="325"/>
      <c r="C361" s="504"/>
      <c r="D361" s="1853"/>
      <c r="E361" s="1853"/>
      <c r="F361" s="1853"/>
      <c r="G361" s="12"/>
    </row>
    <row r="362" spans="1:7">
      <c r="A362" s="325"/>
      <c r="B362" s="325"/>
      <c r="C362" s="504"/>
      <c r="D362" s="1853"/>
      <c r="E362" s="1853"/>
      <c r="F362" s="1853"/>
      <c r="G362" s="12"/>
    </row>
    <row r="363" spans="1:7">
      <c r="A363" s="325"/>
      <c r="B363" s="325"/>
      <c r="C363" s="325"/>
      <c r="D363" s="502"/>
      <c r="E363" s="466"/>
      <c r="F363" s="135"/>
      <c r="G363" s="12"/>
    </row>
    <row r="364" spans="1:7">
      <c r="A364" s="325"/>
      <c r="B364" s="676" t="s">
        <v>315</v>
      </c>
      <c r="C364" s="325"/>
      <c r="D364" s="1853" t="s">
        <v>1313</v>
      </c>
      <c r="E364" s="1853"/>
      <c r="F364" s="1853"/>
      <c r="G364" s="12"/>
    </row>
    <row r="365" spans="1:7">
      <c r="A365" s="325"/>
      <c r="B365" s="325"/>
      <c r="C365" s="325"/>
      <c r="D365" s="1853"/>
      <c r="E365" s="1853"/>
      <c r="F365" s="1853"/>
      <c r="G365" s="12"/>
    </row>
    <row r="366" spans="1:7">
      <c r="A366" s="325"/>
      <c r="B366" s="325"/>
      <c r="C366" s="325"/>
      <c r="D366" s="466"/>
      <c r="E366" s="466"/>
      <c r="F366" s="135"/>
      <c r="G366" s="12"/>
    </row>
    <row r="367" spans="1:7">
      <c r="A367" s="261"/>
      <c r="B367" s="676" t="s">
        <v>315</v>
      </c>
      <c r="C367" s="325"/>
      <c r="D367" s="1854" t="s">
        <v>1314</v>
      </c>
      <c r="E367" s="1854"/>
      <c r="F367" s="1854"/>
      <c r="G367" s="12"/>
    </row>
    <row r="368" spans="1:7">
      <c r="A368" s="503"/>
      <c r="B368" s="503"/>
      <c r="C368" s="325"/>
      <c r="D368" s="1854"/>
      <c r="E368" s="1854"/>
      <c r="F368" s="1854"/>
      <c r="G368" s="12"/>
    </row>
    <row r="369" spans="1:7">
      <c r="A369" s="503"/>
      <c r="B369" s="503"/>
      <c r="C369" s="325"/>
      <c r="D369" s="1854"/>
      <c r="E369" s="1854"/>
      <c r="F369" s="1854"/>
      <c r="G369" s="12"/>
    </row>
    <row r="370" spans="1:7">
      <c r="A370" s="503"/>
      <c r="B370" s="503"/>
      <c r="C370" s="325"/>
      <c r="D370" s="1854"/>
      <c r="E370" s="1854"/>
      <c r="F370" s="1854"/>
      <c r="G370" s="12"/>
    </row>
    <row r="371" spans="1:7">
      <c r="A371" s="503"/>
      <c r="B371" s="503"/>
      <c r="C371" s="325"/>
      <c r="D371" s="1854"/>
      <c r="E371" s="1854"/>
      <c r="F371" s="1854"/>
      <c r="G371" s="12"/>
    </row>
    <row r="372" spans="1:7">
      <c r="D372" s="135"/>
      <c r="E372" s="135"/>
      <c r="F372" s="135"/>
      <c r="G372" s="12"/>
    </row>
    <row r="373" spans="1:7">
      <c r="A373" s="261"/>
      <c r="B373" s="676" t="s">
        <v>315</v>
      </c>
      <c r="C373" s="266"/>
      <c r="D373" s="1825" t="s">
        <v>1315</v>
      </c>
      <c r="E373" s="1825"/>
      <c r="F373" s="1825"/>
      <c r="G373" s="12"/>
    </row>
    <row r="374" spans="1:7">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3"/>
      <c r="C402" s="132"/>
      <c r="D402" s="1825"/>
      <c r="E402" s="1825"/>
      <c r="F402" s="1825"/>
      <c r="G402" s="30"/>
    </row>
    <row r="403" spans="1:7" s="32" customFormat="1" ht="40.75" customHeight="1">
      <c r="A403" s="132"/>
      <c r="B403" s="673"/>
      <c r="C403" s="132"/>
      <c r="D403" s="1825"/>
      <c r="E403" s="1825"/>
      <c r="F403" s="1825"/>
      <c r="G403" s="30"/>
    </row>
    <row r="404" spans="1:7" s="32" customFormat="1">
      <c r="A404" s="132"/>
      <c r="B404" s="673"/>
      <c r="C404" s="132"/>
      <c r="D404" s="135"/>
      <c r="E404" s="135"/>
      <c r="F404" s="135"/>
      <c r="G404" s="30"/>
    </row>
    <row r="405" spans="1:7">
      <c r="A405" s="261"/>
      <c r="B405" s="676" t="s">
        <v>315</v>
      </c>
      <c r="C405" s="266"/>
      <c r="D405" s="1838" t="s">
        <v>1316</v>
      </c>
      <c r="E405" s="1838"/>
      <c r="F405" s="1838"/>
    </row>
    <row r="406" spans="1:7">
      <c r="D406" s="1855" t="s">
        <v>1080</v>
      </c>
      <c r="E406" s="1855"/>
      <c r="F406" s="1855"/>
    </row>
    <row r="407" spans="1:7">
      <c r="D407" s="1839" t="s">
        <v>1317</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c r="A412" s="261"/>
      <c r="B412" s="676" t="s">
        <v>315</v>
      </c>
      <c r="C412" s="266"/>
      <c r="D412" s="1825" t="s">
        <v>1318</v>
      </c>
      <c r="E412" s="1825"/>
      <c r="F412" s="1825"/>
      <c r="G412" s="12"/>
    </row>
    <row r="413" spans="1:7">
      <c r="D413" s="1825"/>
      <c r="E413" s="1825"/>
      <c r="F413" s="1825"/>
      <c r="G413" s="12"/>
    </row>
    <row r="414" spans="1:7">
      <c r="D414" s="1825"/>
      <c r="E414" s="1825"/>
      <c r="F414" s="1825"/>
      <c r="G414" s="12"/>
    </row>
    <row r="415" spans="1:7" s="716" customFormat="1">
      <c r="A415" s="728"/>
      <c r="B415" s="728"/>
      <c r="C415" s="728"/>
      <c r="D415" s="725"/>
      <c r="E415" s="725"/>
      <c r="F415" s="725"/>
    </row>
    <row r="416" spans="1:7">
      <c r="B416" s="676" t="s">
        <v>315</v>
      </c>
      <c r="C416" s="261"/>
      <c r="D416" s="1839" t="s">
        <v>1319</v>
      </c>
      <c r="E416" s="1839"/>
      <c r="F416" s="1839"/>
      <c r="G416" s="12"/>
    </row>
    <row r="417" spans="1:7">
      <c r="D417" s="1839"/>
      <c r="E417" s="1839"/>
      <c r="F417" s="1839"/>
      <c r="G417" s="12"/>
    </row>
    <row r="418" spans="1:7">
      <c r="D418" s="135"/>
      <c r="E418" s="135"/>
      <c r="F418" s="135"/>
      <c r="G418" s="12"/>
    </row>
    <row r="419" spans="1:7">
      <c r="B419" s="676" t="s">
        <v>315</v>
      </c>
      <c r="C419" s="261"/>
      <c r="D419" s="1839" t="s">
        <v>1320</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6" t="s">
        <v>315</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6" t="s">
        <v>315</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6" t="s">
        <v>315</v>
      </c>
      <c r="C430" s="12"/>
      <c r="D430" s="1839"/>
      <c r="E430" s="1839"/>
      <c r="F430" s="1839"/>
      <c r="G430" s="12"/>
    </row>
    <row r="431" spans="1:7">
      <c r="A431" s="12"/>
      <c r="B431" s="12"/>
      <c r="C431" s="12"/>
      <c r="D431" s="1839"/>
      <c r="E431" s="1839"/>
      <c r="F431" s="1839"/>
      <c r="G431" s="12"/>
    </row>
    <row r="432" spans="1:7">
      <c r="A432" s="12"/>
      <c r="B432" s="676" t="s">
        <v>315</v>
      </c>
      <c r="C432" s="12"/>
      <c r="D432" s="1839"/>
      <c r="E432" s="1839"/>
      <c r="F432" s="1839"/>
      <c r="G432" s="12"/>
    </row>
    <row r="433" spans="1:7" s="716" customFormat="1">
      <c r="D433" s="726"/>
      <c r="E433" s="726"/>
      <c r="F433" s="726"/>
    </row>
    <row r="434" spans="1:7">
      <c r="A434" s="12"/>
      <c r="B434" s="715" t="s">
        <v>315</v>
      </c>
      <c r="C434" s="12"/>
      <c r="D434" s="1839" t="s">
        <v>1321</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6" t="s">
        <v>315</v>
      </c>
      <c r="D440" s="1840" t="s">
        <v>1322</v>
      </c>
      <c r="E440" s="1840"/>
      <c r="F440" s="1840"/>
    </row>
    <row r="441" spans="1:7">
      <c r="A441" s="135"/>
      <c r="B441" s="135"/>
    </row>
    <row r="442" spans="1:7">
      <c r="A442" s="1845" t="s">
        <v>1163</v>
      </c>
      <c r="B442" s="1845"/>
      <c r="C442" s="1845"/>
      <c r="D442" s="1845"/>
      <c r="E442" s="1845"/>
      <c r="F442" s="1845"/>
      <c r="G442" s="1845"/>
    </row>
    <row r="443" spans="1:7">
      <c r="A443" s="135"/>
      <c r="B443" s="135"/>
    </row>
    <row r="444" spans="1:7">
      <c r="D444" s="1841" t="s">
        <v>946</v>
      </c>
      <c r="E444" s="1841"/>
      <c r="F444" s="1841"/>
    </row>
    <row r="445" spans="1:7" s="39" customFormat="1">
      <c r="A445" s="402"/>
      <c r="B445" s="402"/>
      <c r="C445" s="273"/>
      <c r="D445" s="1842" t="s">
        <v>1323</v>
      </c>
      <c r="E445" s="1842"/>
      <c r="F445" s="1842"/>
      <c r="G445" s="130"/>
    </row>
    <row r="446" spans="1:7" s="39" customFormat="1">
      <c r="A446" s="402"/>
      <c r="B446" s="402"/>
      <c r="C446" s="273"/>
      <c r="D446" s="729"/>
      <c r="E446" s="6"/>
      <c r="F446" s="6"/>
      <c r="G446" s="130"/>
    </row>
    <row r="447" spans="1:7" s="39" customFormat="1">
      <c r="A447" s="261"/>
      <c r="B447" s="676" t="s">
        <v>315</v>
      </c>
      <c r="C447" s="273"/>
      <c r="D447" s="1843" t="s">
        <v>1324</v>
      </c>
      <c r="E447" s="1843"/>
      <c r="F447" s="1843"/>
      <c r="G447" s="130"/>
    </row>
    <row r="448" spans="1:7" s="39" customFormat="1">
      <c r="A448" s="261"/>
      <c r="B448" s="261"/>
      <c r="C448" s="273"/>
      <c r="D448" s="1843"/>
      <c r="E448" s="1843"/>
      <c r="F448" s="1843"/>
      <c r="G448" s="130"/>
    </row>
    <row r="449" spans="1:7" s="39" customFormat="1">
      <c r="A449" s="261"/>
      <c r="B449" s="261"/>
      <c r="C449" s="273"/>
      <c r="D449" s="727"/>
      <c r="E449" s="6"/>
      <c r="F449" s="6"/>
      <c r="G449" s="130"/>
    </row>
    <row r="450" spans="1:7">
      <c r="B450" s="676" t="s">
        <v>315</v>
      </c>
      <c r="D450" s="1844" t="s">
        <v>1325</v>
      </c>
      <c r="E450" s="1844"/>
      <c r="F450" s="1844"/>
    </row>
    <row r="451" spans="1:7">
      <c r="A451" s="261"/>
      <c r="D451" s="1844"/>
      <c r="E451" s="1844"/>
      <c r="F451" s="1844"/>
    </row>
    <row r="452" spans="1:7">
      <c r="A452" s="261"/>
      <c r="B452" s="261"/>
      <c r="D452" s="1844"/>
      <c r="E452" s="1844"/>
      <c r="F452" s="1844"/>
    </row>
    <row r="453" spans="1:7">
      <c r="A453" s="261"/>
      <c r="B453" s="261"/>
      <c r="D453" s="1844"/>
      <c r="E453" s="1844"/>
      <c r="F453" s="1844"/>
    </row>
    <row r="454" spans="1:7">
      <c r="D454" s="675"/>
      <c r="E454" s="675"/>
      <c r="F454" s="675"/>
      <c r="G454" s="12"/>
    </row>
    <row r="455" spans="1:7">
      <c r="A455" s="261"/>
      <c r="B455" s="676" t="s">
        <v>315</v>
      </c>
      <c r="D455" s="1826" t="s">
        <v>1326</v>
      </c>
      <c r="E455" s="1826"/>
      <c r="F455" s="1826"/>
      <c r="G455" s="12"/>
    </row>
    <row r="456" spans="1:7">
      <c r="A456" s="261"/>
      <c r="B456" s="261"/>
      <c r="D456" s="1826"/>
      <c r="E456" s="1826"/>
      <c r="F456" s="1826"/>
      <c r="G456" s="12"/>
    </row>
    <row r="457" spans="1:7">
      <c r="A457" s="261"/>
      <c r="D457" s="1826"/>
      <c r="E457" s="1826"/>
      <c r="F457" s="1826"/>
      <c r="G457" s="12"/>
    </row>
    <row r="458" spans="1:7">
      <c r="A458" s="261"/>
      <c r="B458" s="261"/>
      <c r="D458" s="675"/>
      <c r="E458" s="675"/>
      <c r="F458" s="675"/>
      <c r="G458" s="12"/>
    </row>
    <row r="459" spans="1:7">
      <c r="A459" s="261"/>
      <c r="B459" s="715" t="s">
        <v>315</v>
      </c>
      <c r="D459" s="1838" t="s">
        <v>1327</v>
      </c>
      <c r="E459" s="1838"/>
      <c r="F459" s="1838"/>
      <c r="G459" s="12"/>
    </row>
    <row r="460" spans="1:7">
      <c r="A460" s="261"/>
      <c r="B460" s="261"/>
      <c r="D460" s="727"/>
      <c r="E460" s="6"/>
      <c r="F460" s="6"/>
      <c r="G460" s="12"/>
    </row>
    <row r="461" spans="1:7">
      <c r="A461" s="261"/>
      <c r="B461" s="676" t="s">
        <v>315</v>
      </c>
      <c r="D461" s="1825" t="s">
        <v>1328</v>
      </c>
      <c r="E461" s="1825"/>
      <c r="F461" s="1825"/>
      <c r="G461" s="12"/>
    </row>
    <row r="462" spans="1:7">
      <c r="A462" s="261"/>
      <c r="D462" s="1825"/>
      <c r="E462" s="1825"/>
      <c r="F462" s="1825"/>
      <c r="G462" s="12"/>
    </row>
    <row r="463" spans="1:7">
      <c r="A463" s="23"/>
      <c r="B463" s="672"/>
      <c r="D463" s="730"/>
      <c r="E463" s="6"/>
      <c r="F463" s="6"/>
      <c r="G463" s="12"/>
    </row>
    <row r="464" spans="1:7">
      <c r="A464" s="23"/>
      <c r="B464" s="715" t="s">
        <v>315</v>
      </c>
      <c r="D464" s="1838" t="s">
        <v>1329</v>
      </c>
      <c r="E464" s="1838"/>
      <c r="F464" s="1838"/>
      <c r="G464" s="12"/>
    </row>
    <row r="465" spans="1:7">
      <c r="A465" s="261"/>
      <c r="B465" s="261"/>
      <c r="D465" s="135"/>
    </row>
    <row r="466" spans="1:7">
      <c r="A466" s="1845" t="s">
        <v>1164</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46" t="s">
        <v>850</v>
      </c>
      <c r="E468" s="1846"/>
      <c r="F468" s="1846"/>
      <c r="G468" s="182"/>
    </row>
    <row r="469" spans="1:7" customFormat="1" ht="13.25" customHeight="1">
      <c r="A469" s="260"/>
      <c r="B469" s="260"/>
      <c r="C469" s="313"/>
      <c r="D469" s="1847" t="s">
        <v>1207</v>
      </c>
      <c r="E469" s="1847"/>
      <c r="F469" s="1847"/>
      <c r="G469" s="149"/>
    </row>
    <row r="470" spans="1:7" customFormat="1">
      <c r="A470" s="260"/>
      <c r="B470" s="260"/>
      <c r="C470" s="313"/>
      <c r="D470" s="1847"/>
      <c r="E470" s="1847"/>
      <c r="F470" s="1847"/>
      <c r="G470" s="149"/>
    </row>
    <row r="471" spans="1:7" customFormat="1">
      <c r="A471" s="260"/>
      <c r="B471" s="260"/>
      <c r="C471" s="313"/>
      <c r="D471" s="1847"/>
      <c r="E471" s="1847"/>
      <c r="F471" s="1847"/>
      <c r="G471" s="149"/>
    </row>
    <row r="472" spans="1:7" customFormat="1">
      <c r="A472" s="260"/>
      <c r="B472" s="260"/>
      <c r="C472" s="313"/>
      <c r="D472" s="1847"/>
      <c r="E472" s="1847"/>
      <c r="F472" s="1847"/>
      <c r="G472" s="149"/>
    </row>
    <row r="473" spans="1:7" customFormat="1">
      <c r="A473" s="260"/>
      <c r="B473" s="260"/>
      <c r="C473" s="313"/>
      <c r="D473" s="1847"/>
      <c r="E473" s="1847"/>
      <c r="F473" s="1847"/>
      <c r="G473" s="149"/>
    </row>
    <row r="474" spans="1:7" customFormat="1">
      <c r="A474" s="260"/>
      <c r="B474" s="260"/>
      <c r="C474" s="313"/>
      <c r="D474" s="470"/>
      <c r="E474" s="149"/>
      <c r="F474" s="151"/>
      <c r="G474" s="149"/>
    </row>
    <row r="475" spans="1:7" customFormat="1" ht="14.5" customHeight="1">
      <c r="A475" s="261"/>
      <c r="B475" s="676" t="s">
        <v>315</v>
      </c>
      <c r="C475" s="313"/>
      <c r="D475" s="1887" t="s">
        <v>1198</v>
      </c>
      <c r="E475" s="1887"/>
      <c r="F475" s="1887"/>
      <c r="G475" s="149"/>
    </row>
    <row r="476" spans="1:7" customFormat="1">
      <c r="A476" s="260"/>
      <c r="B476" s="260"/>
      <c r="C476" s="313"/>
      <c r="D476" s="1887"/>
      <c r="E476" s="1887"/>
      <c r="F476" s="1887"/>
      <c r="G476" s="149"/>
    </row>
    <row r="477" spans="1:7" s="677" customFormat="1">
      <c r="A477" s="260"/>
      <c r="B477" s="260"/>
      <c r="C477" s="313"/>
      <c r="D477" s="1887"/>
      <c r="E477" s="1887"/>
      <c r="F477" s="1887"/>
      <c r="G477" s="149"/>
    </row>
    <row r="478" spans="1:7" s="677" customFormat="1">
      <c r="A478" s="260"/>
      <c r="B478" s="260"/>
      <c r="C478" s="313"/>
      <c r="D478" s="1887"/>
      <c r="E478" s="1887"/>
      <c r="F478" s="1887"/>
      <c r="G478" s="149"/>
    </row>
    <row r="479" spans="1:7" customFormat="1">
      <c r="A479" s="260"/>
      <c r="B479" s="260"/>
      <c r="C479" s="313"/>
      <c r="D479" s="1887"/>
      <c r="E479" s="1887"/>
      <c r="F479" s="1887"/>
      <c r="G479" s="149"/>
    </row>
    <row r="480" spans="1:7" customFormat="1">
      <c r="A480" s="260"/>
      <c r="B480" s="260"/>
      <c r="C480" s="313"/>
      <c r="D480" s="442"/>
      <c r="E480" s="149"/>
      <c r="F480" s="151"/>
      <c r="G480" s="149"/>
    </row>
    <row r="481" spans="1:7" customFormat="1" ht="14.5" customHeight="1">
      <c r="A481" s="261"/>
      <c r="B481" s="676" t="s">
        <v>315</v>
      </c>
      <c r="C481" s="313"/>
      <c r="D481" s="1887" t="s">
        <v>1201</v>
      </c>
      <c r="E481" s="1887"/>
      <c r="F481" s="1887"/>
      <c r="G481" s="149"/>
    </row>
    <row r="482" spans="1:7" customFormat="1">
      <c r="A482" s="260"/>
      <c r="B482" s="260"/>
      <c r="C482" s="313"/>
      <c r="D482" s="1887"/>
      <c r="E482" s="1887"/>
      <c r="F482" s="1887"/>
      <c r="G482" s="149"/>
    </row>
    <row r="483" spans="1:7" s="677" customFormat="1">
      <c r="A483" s="260"/>
      <c r="B483" s="260"/>
      <c r="C483" s="313"/>
      <c r="D483" s="1887"/>
      <c r="E483" s="1887"/>
      <c r="F483" s="1887"/>
      <c r="G483" s="149"/>
    </row>
    <row r="484" spans="1:7" customFormat="1">
      <c r="A484" s="260"/>
      <c r="B484" s="260"/>
      <c r="C484" s="313"/>
      <c r="D484" s="1887"/>
      <c r="E484" s="1887"/>
      <c r="F484" s="1887"/>
      <c r="G484" s="149"/>
    </row>
    <row r="485" spans="1:7" customFormat="1" ht="10" customHeight="1">
      <c r="A485" s="260"/>
      <c r="B485" s="260"/>
      <c r="C485" s="313"/>
      <c r="D485" s="442"/>
      <c r="E485" s="149"/>
      <c r="F485" s="151"/>
      <c r="G485" s="149"/>
    </row>
    <row r="486" spans="1:7" customFormat="1" ht="14.5" customHeight="1">
      <c r="A486" s="261"/>
      <c r="B486" s="676" t="s">
        <v>315</v>
      </c>
      <c r="C486" s="313"/>
      <c r="D486" s="1887" t="s">
        <v>1199</v>
      </c>
      <c r="E486" s="1887"/>
      <c r="F486" s="1887"/>
      <c r="G486" s="149"/>
    </row>
    <row r="487" spans="1:7" customFormat="1">
      <c r="A487" s="260"/>
      <c r="B487" s="260"/>
      <c r="C487" s="313"/>
      <c r="D487" s="1887"/>
      <c r="E487" s="1887"/>
      <c r="F487" s="1887"/>
      <c r="G487" s="149"/>
    </row>
    <row r="488" spans="1:7" customFormat="1">
      <c r="A488" s="260"/>
      <c r="B488" s="260"/>
      <c r="C488" s="313"/>
      <c r="D488" s="1887"/>
      <c r="E488" s="1887"/>
      <c r="F488" s="1887"/>
      <c r="G488" s="149"/>
    </row>
    <row r="489" spans="1:7" s="677" customFormat="1">
      <c r="A489" s="260"/>
      <c r="B489" s="260"/>
      <c r="C489" s="313"/>
      <c r="D489" s="697"/>
      <c r="E489" s="697"/>
      <c r="F489" s="697"/>
      <c r="G489" s="149"/>
    </row>
    <row r="490" spans="1:7" customFormat="1" ht="14.5" customHeight="1">
      <c r="A490" s="261"/>
      <c r="B490" s="676" t="s">
        <v>315</v>
      </c>
      <c r="C490" s="313"/>
      <c r="D490" s="1887" t="s">
        <v>1200</v>
      </c>
      <c r="E490" s="1887"/>
      <c r="F490" s="1887"/>
      <c r="G490" s="149"/>
    </row>
    <row r="491" spans="1:7" customFormat="1">
      <c r="A491" s="260"/>
      <c r="B491" s="260"/>
      <c r="C491" s="313"/>
      <c r="D491" s="1887"/>
      <c r="E491" s="1887"/>
      <c r="F491" s="1887"/>
      <c r="G491" s="149"/>
    </row>
    <row r="492" spans="1:7" customFormat="1">
      <c r="A492" s="260"/>
      <c r="B492" s="260"/>
      <c r="C492" s="313"/>
      <c r="D492" s="1887"/>
      <c r="E492" s="1887"/>
      <c r="F492" s="1887"/>
      <c r="G492" s="149"/>
    </row>
    <row r="493" spans="1:7" customFormat="1">
      <c r="A493" s="260"/>
      <c r="B493" s="260"/>
      <c r="C493" s="313"/>
      <c r="D493" s="1887"/>
      <c r="E493" s="1887"/>
      <c r="F493" s="1887"/>
      <c r="G493" s="149"/>
    </row>
    <row r="494" spans="1:7" customFormat="1">
      <c r="A494" s="260"/>
      <c r="B494" s="260"/>
      <c r="C494" s="313"/>
      <c r="D494" s="1887"/>
      <c r="E494" s="1887"/>
      <c r="F494" s="1887"/>
      <c r="G494" s="149"/>
    </row>
    <row r="495" spans="1:7" customFormat="1">
      <c r="A495" s="260"/>
      <c r="B495" s="260"/>
      <c r="C495" s="313"/>
      <c r="D495" s="1887"/>
      <c r="E495" s="1887"/>
      <c r="F495" s="1887"/>
      <c r="G495" s="149"/>
    </row>
    <row r="496" spans="1:7" customFormat="1">
      <c r="A496" s="260"/>
      <c r="B496" s="260"/>
      <c r="C496" s="313"/>
      <c r="D496" s="1887"/>
      <c r="E496" s="1887"/>
      <c r="F496" s="1887"/>
      <c r="G496" s="149"/>
    </row>
    <row r="497" spans="1:7" customFormat="1">
      <c r="A497" s="486"/>
      <c r="B497" s="486"/>
      <c r="C497" s="485"/>
      <c r="D497" s="1887"/>
      <c r="E497" s="1887"/>
      <c r="F497" s="1887"/>
      <c r="G497" s="149"/>
    </row>
    <row r="498" spans="1:7" customFormat="1">
      <c r="A498" s="486"/>
      <c r="B498" s="486"/>
      <c r="C498" s="485"/>
      <c r="D498" s="1887"/>
      <c r="E498" s="1887"/>
      <c r="F498" s="1887"/>
      <c r="G498" s="149"/>
    </row>
    <row r="499" spans="1:7" customFormat="1">
      <c r="A499" s="486"/>
      <c r="B499" s="486"/>
      <c r="C499" s="485"/>
      <c r="D499" s="442"/>
      <c r="E499" s="149"/>
      <c r="F499" s="151"/>
      <c r="G499" s="149"/>
    </row>
    <row r="500" spans="1:7" customFormat="1" ht="13.25" customHeight="1">
      <c r="A500" s="486"/>
      <c r="B500" s="676" t="s">
        <v>315</v>
      </c>
      <c r="C500" s="485"/>
      <c r="D500" s="1837" t="s">
        <v>1344</v>
      </c>
      <c r="E500" s="1837"/>
      <c r="F500" s="1837"/>
      <c r="G500" s="149"/>
    </row>
    <row r="501" spans="1:7" customFormat="1">
      <c r="A501" s="486"/>
      <c r="B501" s="486"/>
      <c r="C501" s="485"/>
      <c r="D501" s="1837"/>
      <c r="E501" s="1837"/>
      <c r="F501" s="1837"/>
      <c r="G501" s="149"/>
    </row>
    <row r="502" spans="1:7" customFormat="1">
      <c r="A502" s="486"/>
      <c r="B502" s="486"/>
      <c r="C502" s="485"/>
      <c r="D502" s="1837"/>
      <c r="E502" s="1837"/>
      <c r="F502" s="1837"/>
      <c r="G502" s="149"/>
    </row>
    <row r="503" spans="1:7" customFormat="1">
      <c r="A503" s="486"/>
      <c r="B503" s="486"/>
      <c r="C503" s="485"/>
      <c r="D503" s="1837"/>
      <c r="E503" s="1837"/>
      <c r="F503" s="1837"/>
      <c r="G503" s="149"/>
    </row>
    <row r="504" spans="1:7" customFormat="1">
      <c r="A504" s="260"/>
      <c r="B504" s="260"/>
      <c r="C504" s="313"/>
      <c r="D504" s="1837"/>
      <c r="E504" s="1837"/>
      <c r="F504" s="1837"/>
      <c r="G504" s="149"/>
    </row>
    <row r="505" spans="1:7" s="714" customFormat="1">
      <c r="A505" s="717"/>
      <c r="B505" s="717"/>
      <c r="C505" s="313"/>
      <c r="D505" s="738"/>
      <c r="E505" s="738"/>
      <c r="F505" s="738"/>
      <c r="G505" s="149"/>
    </row>
    <row r="506" spans="1:7" customFormat="1" ht="14.5" customHeight="1">
      <c r="A506" s="261"/>
      <c r="B506" s="676" t="s">
        <v>315</v>
      </c>
      <c r="C506" s="10"/>
      <c r="D506" s="1887" t="s">
        <v>1202</v>
      </c>
      <c r="E506" s="1887"/>
      <c r="F506" s="1887"/>
      <c r="G506" s="149"/>
    </row>
    <row r="507" spans="1:7" customFormat="1">
      <c r="A507" s="132"/>
      <c r="B507" s="673"/>
      <c r="C507" s="10"/>
      <c r="D507" s="1887"/>
      <c r="E507" s="1887"/>
      <c r="F507" s="1887"/>
      <c r="G507" s="149"/>
    </row>
    <row r="508" spans="1:7" customFormat="1">
      <c r="A508" s="132"/>
      <c r="B508" s="673"/>
      <c r="C508" s="10"/>
      <c r="D508" s="1887"/>
      <c r="E508" s="1887"/>
      <c r="F508" s="1887"/>
      <c r="G508" s="149"/>
    </row>
    <row r="509" spans="1:7" customFormat="1" ht="12" customHeight="1">
      <c r="A509" s="135"/>
      <c r="B509" s="135"/>
      <c r="C509" s="315"/>
      <c r="D509" s="135"/>
      <c r="E509" s="149"/>
      <c r="F509" s="314"/>
      <c r="G509" s="149"/>
    </row>
    <row r="510" spans="1:7">
      <c r="A510" s="1845" t="s">
        <v>1165</v>
      </c>
      <c r="B510" s="1845"/>
      <c r="C510" s="1845"/>
      <c r="D510" s="1845"/>
      <c r="E510" s="1845"/>
      <c r="F510" s="1845"/>
      <c r="G510" s="1845"/>
    </row>
    <row r="511" spans="1:7">
      <c r="A511" s="135"/>
      <c r="B511" s="135"/>
      <c r="C511" s="266"/>
      <c r="F511" s="134"/>
    </row>
    <row r="512" spans="1:7">
      <c r="B512" s="1873" t="s">
        <v>469</v>
      </c>
      <c r="C512" s="1873"/>
      <c r="D512" s="1873"/>
      <c r="E512" s="1873"/>
      <c r="F512" s="1873"/>
    </row>
    <row r="513" spans="1:7">
      <c r="A513" s="135"/>
      <c r="B513" s="135"/>
      <c r="C513" s="266"/>
      <c r="D513" s="135"/>
      <c r="F513" s="135"/>
    </row>
    <row r="514" spans="1:7">
      <c r="A514" s="1895" t="s">
        <v>1166</v>
      </c>
      <c r="B514" s="1895"/>
      <c r="C514" s="1895"/>
      <c r="D514" s="1895"/>
      <c r="E514" s="1895"/>
      <c r="F514" s="1895"/>
      <c r="G514" s="1895"/>
    </row>
    <row r="515" spans="1:7">
      <c r="A515" s="135"/>
      <c r="B515" s="135"/>
      <c r="C515" s="266"/>
      <c r="D515" s="135"/>
      <c r="F515" s="135"/>
    </row>
    <row r="516" spans="1:7">
      <c r="C516" s="266"/>
      <c r="D516" s="1848" t="s">
        <v>719</v>
      </c>
      <c r="E516" s="1848"/>
      <c r="F516" s="1848"/>
    </row>
    <row r="517" spans="1:7" s="679" customFormat="1">
      <c r="A517" s="696"/>
      <c r="B517" s="696"/>
      <c r="C517" s="266"/>
      <c r="D517" s="1838" t="s">
        <v>1223</v>
      </c>
      <c r="E517" s="1838"/>
      <c r="F517" s="1838"/>
      <c r="G517" s="7"/>
    </row>
    <row r="518" spans="1:7" s="679" customFormat="1">
      <c r="A518" s="696"/>
      <c r="B518" s="696"/>
      <c r="C518" s="266"/>
      <c r="D518" s="701"/>
      <c r="E518" s="701"/>
      <c r="F518" s="701"/>
      <c r="G518" s="7"/>
    </row>
    <row r="519" spans="1:7" ht="13.25" customHeight="1">
      <c r="A519" s="261"/>
      <c r="B519" s="676" t="s">
        <v>315</v>
      </c>
      <c r="C519" s="266"/>
      <c r="D519" s="1838" t="s">
        <v>947</v>
      </c>
      <c r="E519" s="1838"/>
      <c r="F519" s="1838"/>
      <c r="G519" s="12"/>
    </row>
    <row r="520" spans="1:7" ht="13.25" customHeight="1">
      <c r="A520" s="266"/>
      <c r="B520" s="266"/>
      <c r="C520" s="266"/>
      <c r="D520" s="701"/>
      <c r="E520" s="674"/>
      <c r="F520" s="674"/>
      <c r="G520" s="12"/>
    </row>
    <row r="521" spans="1:7">
      <c r="A521" s="261"/>
      <c r="B521" s="676" t="s">
        <v>315</v>
      </c>
      <c r="C521" s="266"/>
      <c r="D521" s="1825" t="s">
        <v>1224</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c r="A524" s="261"/>
      <c r="B524" s="676" t="s">
        <v>315</v>
      </c>
      <c r="C524" s="266"/>
      <c r="D524" s="1825" t="s">
        <v>1225</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c r="A527" s="261"/>
      <c r="B527" s="676" t="s">
        <v>315</v>
      </c>
      <c r="C527" s="266"/>
      <c r="D527" s="1825" t="s">
        <v>1226</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c r="A530" s="261"/>
      <c r="B530" s="676" t="s">
        <v>315</v>
      </c>
      <c r="C530" s="266"/>
      <c r="D530" s="1825" t="s">
        <v>1227</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c r="A534" s="261"/>
      <c r="B534" s="676" t="s">
        <v>315</v>
      </c>
      <c r="C534" s="266"/>
      <c r="D534" s="1860" t="s">
        <v>1345</v>
      </c>
      <c r="E534" s="1860"/>
      <c r="F534" s="1860"/>
    </row>
    <row r="535" spans="1:7">
      <c r="A535" s="266"/>
      <c r="B535" s="266"/>
      <c r="C535" s="266"/>
      <c r="D535" s="1860"/>
      <c r="E535" s="1860"/>
      <c r="F535" s="1860"/>
    </row>
    <row r="536" spans="1:7">
      <c r="A536" s="266"/>
      <c r="B536" s="266"/>
      <c r="C536" s="266"/>
      <c r="D536" s="135"/>
      <c r="E536" s="135"/>
      <c r="F536" s="135"/>
    </row>
    <row r="537" spans="1:7">
      <c r="A537" s="261"/>
      <c r="B537" s="676" t="s">
        <v>315</v>
      </c>
      <c r="C537" s="266"/>
      <c r="D537" s="1860" t="s">
        <v>1228</v>
      </c>
      <c r="E537" s="1860"/>
      <c r="F537" s="1860"/>
    </row>
    <row r="538" spans="1:7">
      <c r="A538" s="266"/>
      <c r="B538" s="266"/>
      <c r="C538" s="266"/>
      <c r="D538" s="1860"/>
      <c r="E538" s="1860"/>
      <c r="F538" s="1860"/>
    </row>
    <row r="539" spans="1:7">
      <c r="A539" s="266"/>
      <c r="B539" s="266"/>
      <c r="C539" s="266"/>
      <c r="D539" s="135"/>
      <c r="E539" s="135"/>
      <c r="F539" s="135"/>
    </row>
    <row r="540" spans="1:7">
      <c r="A540" s="261"/>
      <c r="B540" s="676" t="s">
        <v>315</v>
      </c>
      <c r="C540" s="266"/>
      <c r="D540" s="1825" t="s">
        <v>1229</v>
      </c>
      <c r="E540" s="1825"/>
      <c r="F540" s="1825"/>
    </row>
    <row r="541" spans="1:7">
      <c r="A541" s="266"/>
      <c r="B541" s="266"/>
      <c r="C541" s="266"/>
      <c r="D541" s="1825"/>
      <c r="E541" s="1825"/>
      <c r="F541" s="1825"/>
      <c r="G541" s="57"/>
    </row>
    <row r="542" spans="1:7">
      <c r="A542" s="266"/>
      <c r="B542" s="266"/>
      <c r="C542" s="266"/>
      <c r="D542" s="135"/>
      <c r="E542" s="135"/>
      <c r="F542" s="135"/>
      <c r="G542" s="57"/>
    </row>
    <row r="543" spans="1:7">
      <c r="A543" s="261"/>
      <c r="B543" s="676" t="s">
        <v>315</v>
      </c>
      <c r="C543" s="266"/>
      <c r="D543" s="1838" t="s">
        <v>1230</v>
      </c>
      <c r="E543" s="1838"/>
      <c r="F543" s="1838"/>
      <c r="G543" s="57"/>
    </row>
    <row r="544" spans="1:7">
      <c r="A544" s="23"/>
      <c r="B544" s="672"/>
      <c r="C544" s="266"/>
      <c r="D544" s="1838" t="s">
        <v>880</v>
      </c>
      <c r="E544" s="1838"/>
      <c r="F544" s="1838"/>
      <c r="G544" s="57"/>
    </row>
    <row r="545" spans="1:7">
      <c r="A545" s="23"/>
      <c r="B545" s="672"/>
      <c r="C545" s="266"/>
      <c r="D545" s="6"/>
      <c r="E545" s="1856" t="s">
        <v>1231</v>
      </c>
      <c r="F545" s="1856"/>
      <c r="G545" s="57"/>
    </row>
    <row r="546" spans="1:7">
      <c r="A546" s="261"/>
      <c r="B546" s="261"/>
      <c r="C546" s="266"/>
      <c r="E546" s="135"/>
      <c r="F546" s="135"/>
      <c r="G546" s="57"/>
    </row>
    <row r="547" spans="1:7">
      <c r="A547" s="261"/>
      <c r="B547" s="676" t="s">
        <v>315</v>
      </c>
      <c r="C547" s="266"/>
      <c r="D547" s="1900" t="s">
        <v>1232</v>
      </c>
      <c r="E547" s="1900"/>
      <c r="F547" s="1900"/>
      <c r="G547" s="57"/>
    </row>
    <row r="548" spans="1:7">
      <c r="C548" s="266"/>
      <c r="D548" s="1825" t="s">
        <v>1233</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c r="A552" s="261"/>
      <c r="B552" s="676" t="s">
        <v>315</v>
      </c>
      <c r="C552" s="266"/>
      <c r="D552" s="1825" t="s">
        <v>1234</v>
      </c>
      <c r="E552" s="1825"/>
      <c r="F552" s="1825"/>
      <c r="G552" s="57"/>
    </row>
    <row r="553" spans="1:7">
      <c r="A553" s="261"/>
      <c r="B553" s="261"/>
      <c r="C553" s="266"/>
      <c r="D553" s="1825"/>
      <c r="E553" s="1825"/>
      <c r="F553" s="1825"/>
      <c r="G553" s="57"/>
    </row>
    <row r="554" spans="1:7">
      <c r="A554" s="261"/>
      <c r="B554" s="261"/>
      <c r="C554" s="266"/>
      <c r="D554" s="1825"/>
      <c r="E554" s="1825"/>
      <c r="F554" s="1825"/>
      <c r="G554" s="57"/>
    </row>
    <row r="555" spans="1:7">
      <c r="A555" s="261"/>
      <c r="B555" s="261"/>
      <c r="C555" s="266"/>
      <c r="D555" s="1825"/>
      <c r="E555" s="1825"/>
      <c r="F555" s="1825"/>
      <c r="G555" s="57"/>
    </row>
    <row r="556" spans="1:7">
      <c r="A556" s="261"/>
      <c r="B556" s="261"/>
      <c r="C556" s="266"/>
      <c r="D556" s="135"/>
      <c r="E556" s="135"/>
      <c r="F556" s="135"/>
      <c r="G556" s="57"/>
    </row>
    <row r="557" spans="1:7">
      <c r="A557" s="1845" t="s">
        <v>1167</v>
      </c>
      <c r="B557" s="1845"/>
      <c r="C557" s="1845"/>
      <c r="D557" s="1845"/>
      <c r="E557" s="1845"/>
      <c r="F557" s="1845"/>
      <c r="G557" s="1845"/>
    </row>
    <row r="558" spans="1:7">
      <c r="A558" s="266"/>
      <c r="B558" s="266"/>
      <c r="C558" s="266"/>
      <c r="E558" s="135"/>
      <c r="F558" s="135"/>
      <c r="G558" s="57"/>
    </row>
    <row r="559" spans="1:7" ht="12.75" customHeight="1">
      <c r="C559" s="255"/>
      <c r="D559" s="1874" t="s">
        <v>215</v>
      </c>
      <c r="E559" s="1874"/>
      <c r="F559" s="1874"/>
      <c r="G559" s="57"/>
    </row>
    <row r="560" spans="1:7">
      <c r="A560" s="260"/>
      <c r="B560" s="260"/>
      <c r="C560" s="260"/>
      <c r="D560" s="1868" t="s">
        <v>1183</v>
      </c>
      <c r="E560" s="1868"/>
      <c r="F560" s="1868"/>
      <c r="G560" s="57"/>
    </row>
    <row r="561" spans="1:7">
      <c r="A561" s="12"/>
      <c r="B561" s="12"/>
      <c r="C561" s="260"/>
      <c r="D561" s="377"/>
      <c r="G561" s="57"/>
    </row>
    <row r="562" spans="1:7">
      <c r="A562" s="260"/>
      <c r="B562" s="676" t="s">
        <v>315</v>
      </c>
      <c r="D562" s="1868" t="s">
        <v>953</v>
      </c>
      <c r="E562" s="1868"/>
      <c r="F562" s="1868"/>
      <c r="G562" s="57"/>
    </row>
    <row r="563" spans="1:7">
      <c r="A563" s="23"/>
      <c r="B563" s="672"/>
      <c r="D563" s="325"/>
    </row>
    <row r="564" spans="1:7">
      <c r="A564" s="23"/>
      <c r="B564" s="676" t="s">
        <v>315</v>
      </c>
      <c r="D564" s="1844" t="s">
        <v>1184</v>
      </c>
      <c r="E564" s="1844"/>
      <c r="F564" s="1844"/>
    </row>
    <row r="565" spans="1:7">
      <c r="A565" s="23"/>
      <c r="B565" s="672"/>
      <c r="D565" s="1844"/>
      <c r="E565" s="1844"/>
      <c r="F565" s="1844"/>
    </row>
    <row r="566" spans="1:7">
      <c r="A566" s="23"/>
      <c r="B566" s="685"/>
      <c r="D566" s="1844"/>
      <c r="E566" s="1844"/>
      <c r="F566" s="1844"/>
    </row>
    <row r="567" spans="1:7">
      <c r="A567" s="23"/>
      <c r="B567" s="672"/>
      <c r="D567" s="477"/>
    </row>
    <row r="568" spans="1:7" s="679" customFormat="1">
      <c r="A568" s="685"/>
      <c r="B568" s="676" t="s">
        <v>315</v>
      </c>
      <c r="C568" s="686"/>
      <c r="D568" s="1844" t="s">
        <v>1185</v>
      </c>
      <c r="E568" s="1844"/>
      <c r="F568" s="1844"/>
      <c r="G568" s="7"/>
    </row>
    <row r="569" spans="1:7" s="679" customFormat="1">
      <c r="A569" s="685"/>
      <c r="B569" s="685"/>
      <c r="C569" s="686"/>
      <c r="D569" s="1844"/>
      <c r="E569" s="1844"/>
      <c r="F569" s="1844"/>
      <c r="G569" s="7"/>
    </row>
    <row r="570" spans="1:7" s="679" customFormat="1">
      <c r="A570" s="685"/>
      <c r="B570" s="685"/>
      <c r="C570" s="686"/>
      <c r="D570" s="1844"/>
      <c r="E570" s="1844"/>
      <c r="F570" s="1844"/>
      <c r="G570" s="7"/>
    </row>
    <row r="571" spans="1:7" s="679" customFormat="1">
      <c r="A571" s="685"/>
      <c r="B571" s="685"/>
      <c r="C571" s="686"/>
      <c r="D571" s="1844"/>
      <c r="E571" s="1844"/>
      <c r="F571" s="1844"/>
      <c r="G571" s="7"/>
    </row>
    <row r="572" spans="1:7" s="679" customFormat="1">
      <c r="A572" s="685"/>
      <c r="B572" s="685"/>
      <c r="C572" s="686"/>
      <c r="D572" s="691"/>
      <c r="E572" s="691"/>
      <c r="F572" s="691"/>
      <c r="G572" s="7"/>
    </row>
    <row r="573" spans="1:7">
      <c r="A573" s="23"/>
      <c r="B573" s="676" t="s">
        <v>315</v>
      </c>
      <c r="D573" s="1844" t="s">
        <v>1186</v>
      </c>
      <c r="E573" s="1844"/>
      <c r="F573" s="1844"/>
    </row>
    <row r="574" spans="1:7">
      <c r="A574" s="23"/>
      <c r="B574" s="672"/>
      <c r="D574" s="1844"/>
      <c r="E574" s="1844"/>
      <c r="F574" s="1844"/>
    </row>
    <row r="575" spans="1:7">
      <c r="A575" s="23"/>
      <c r="B575" s="672"/>
      <c r="D575" s="377"/>
    </row>
    <row r="576" spans="1:7" s="679" customFormat="1">
      <c r="A576" s="685"/>
      <c r="B576" s="676" t="s">
        <v>315</v>
      </c>
      <c r="C576" s="686"/>
      <c r="D576" s="1868" t="s">
        <v>1187</v>
      </c>
      <c r="E576" s="1868"/>
      <c r="F576" s="1868"/>
      <c r="G576" s="7"/>
    </row>
    <row r="577" spans="1:7" s="679" customFormat="1">
      <c r="A577" s="685"/>
      <c r="B577" s="685"/>
      <c r="C577" s="686"/>
      <c r="D577" s="1868"/>
      <c r="E577" s="1868"/>
      <c r="F577" s="1868"/>
      <c r="G577" s="7"/>
    </row>
    <row r="578" spans="1:7" s="679" customFormat="1">
      <c r="A578" s="685"/>
      <c r="B578" s="685"/>
      <c r="C578" s="686"/>
      <c r="D578" s="377"/>
      <c r="E578" s="7"/>
      <c r="F578" s="7"/>
      <c r="G578" s="7"/>
    </row>
    <row r="579" spans="1:7">
      <c r="A579" s="261"/>
      <c r="B579" s="676" t="s">
        <v>315</v>
      </c>
      <c r="D579" s="1868" t="s">
        <v>948</v>
      </c>
      <c r="E579" s="1868"/>
      <c r="F579" s="1868"/>
    </row>
    <row r="580" spans="1:7">
      <c r="A580" s="261"/>
      <c r="B580" s="261"/>
      <c r="D580" s="377"/>
    </row>
    <row r="581" spans="1:7">
      <c r="A581" s="261"/>
      <c r="B581" s="676" t="s">
        <v>315</v>
      </c>
      <c r="D581" s="1868" t="s">
        <v>1188</v>
      </c>
      <c r="E581" s="1868"/>
      <c r="F581" s="1868"/>
    </row>
    <row r="582" spans="1:7">
      <c r="A582" s="261"/>
      <c r="B582" s="261"/>
      <c r="D582" s="1868"/>
      <c r="E582" s="1868"/>
      <c r="F582" s="1868"/>
    </row>
    <row r="583" spans="1:7">
      <c r="D583" s="1868"/>
      <c r="E583" s="1868"/>
      <c r="F583" s="1868"/>
    </row>
    <row r="584" spans="1:7">
      <c r="D584" s="1868"/>
      <c r="E584" s="1868"/>
      <c r="F584" s="1868"/>
    </row>
    <row r="585" spans="1:7" s="679" customFormat="1">
      <c r="A585" s="686"/>
      <c r="B585" s="686"/>
      <c r="C585" s="686"/>
      <c r="D585" s="1868"/>
      <c r="E585" s="1868"/>
      <c r="F585" s="1868"/>
      <c r="G585" s="7"/>
    </row>
    <row r="586" spans="1:7" s="679" customFormat="1">
      <c r="A586" s="686"/>
      <c r="B586" s="686"/>
      <c r="C586" s="686"/>
      <c r="D586" s="1868"/>
      <c r="E586" s="1868"/>
      <c r="F586" s="1868"/>
      <c r="G586" s="7"/>
    </row>
    <row r="587" spans="1:7"/>
    <row r="588" spans="1:7">
      <c r="A588" s="1845" t="s">
        <v>1168</v>
      </c>
      <c r="B588" s="1845"/>
      <c r="C588" s="1845"/>
      <c r="D588" s="1845"/>
      <c r="E588" s="1845"/>
      <c r="F588" s="1845"/>
      <c r="G588" s="1845"/>
    </row>
    <row r="589" spans="1:7"/>
    <row r="590" spans="1:7">
      <c r="D590" s="1862" t="s">
        <v>1268</v>
      </c>
      <c r="E590" s="1862"/>
      <c r="F590" s="1862"/>
    </row>
    <row r="591" spans="1:7">
      <c r="D591" s="1901" t="s">
        <v>1269</v>
      </c>
      <c r="E591" s="1901"/>
      <c r="F591" s="1901"/>
    </row>
    <row r="592" spans="1:7" s="716" customFormat="1">
      <c r="A592" s="702"/>
      <c r="B592" s="702"/>
      <c r="C592" s="702"/>
      <c r="D592" s="720"/>
      <c r="E592" s="719"/>
      <c r="F592" s="719"/>
      <c r="G592" s="7"/>
    </row>
    <row r="593" spans="1:7" s="39" customFormat="1">
      <c r="A593" s="402"/>
      <c r="B593" s="676" t="s">
        <v>315</v>
      </c>
      <c r="C593" s="273"/>
      <c r="D593" s="1864" t="s">
        <v>1270</v>
      </c>
      <c r="E593" s="1864"/>
      <c r="F593" s="1864"/>
      <c r="G593" s="130"/>
    </row>
    <row r="594" spans="1:7">
      <c r="D594" s="1864"/>
      <c r="E594" s="1864"/>
      <c r="F594" s="1864"/>
    </row>
    <row r="595" spans="1:7">
      <c r="D595" s="1864"/>
      <c r="E595" s="1864"/>
      <c r="F595" s="1864"/>
    </row>
    <row r="596" spans="1:7"/>
    <row r="597" spans="1:7">
      <c r="A597" s="1845" t="s">
        <v>1169</v>
      </c>
      <c r="B597" s="1845"/>
      <c r="C597" s="1845"/>
      <c r="D597" s="1845"/>
      <c r="E597" s="1845"/>
      <c r="F597" s="1845"/>
      <c r="G597" s="1845"/>
    </row>
    <row r="598" spans="1:7">
      <c r="A598" s="135"/>
      <c r="B598" s="135"/>
      <c r="G598" s="57"/>
    </row>
    <row r="599" spans="1:7">
      <c r="A599" s="257"/>
      <c r="B599" s="671"/>
      <c r="C599" s="255"/>
      <c r="D599" s="1902" t="s">
        <v>1271</v>
      </c>
      <c r="E599" s="1902"/>
      <c r="F599" s="1902"/>
      <c r="G599" s="57"/>
    </row>
    <row r="600" spans="1:7">
      <c r="A600" s="257"/>
      <c r="B600" s="671"/>
      <c r="C600" s="255"/>
      <c r="D600" s="1902"/>
      <c r="E600" s="1902"/>
      <c r="F600" s="1902"/>
      <c r="G600" s="57"/>
    </row>
    <row r="601" spans="1:7">
      <c r="C601" s="260"/>
      <c r="D601" s="1901" t="s">
        <v>1272</v>
      </c>
      <c r="E601" s="1901"/>
      <c r="F601" s="1901"/>
      <c r="G601" s="57"/>
    </row>
    <row r="602" spans="1:7" s="716" customFormat="1">
      <c r="A602" s="702"/>
      <c r="B602" s="702"/>
      <c r="C602" s="717"/>
      <c r="D602" s="721"/>
      <c r="E602" s="721"/>
      <c r="F602" s="721"/>
      <c r="G602" s="57"/>
    </row>
    <row r="603" spans="1:7">
      <c r="A603" s="23"/>
      <c r="B603" s="676" t="s">
        <v>315</v>
      </c>
      <c r="D603" s="1901" t="s">
        <v>452</v>
      </c>
      <c r="E603" s="1901"/>
      <c r="F603" s="1901"/>
      <c r="G603" s="57"/>
    </row>
    <row r="604" spans="1:7">
      <c r="C604" s="268"/>
      <c r="E604" s="12"/>
      <c r="G604" s="57"/>
    </row>
    <row r="605" spans="1:7">
      <c r="A605" s="23"/>
      <c r="B605" s="676" t="s">
        <v>315</v>
      </c>
      <c r="D605" s="1861" t="s">
        <v>1273</v>
      </c>
      <c r="E605" s="1861"/>
      <c r="F605" s="1861"/>
      <c r="G605" s="57"/>
    </row>
    <row r="606" spans="1:7">
      <c r="D606" s="1861"/>
      <c r="E606" s="1861"/>
      <c r="F606" s="1861"/>
      <c r="G606" s="57"/>
    </row>
    <row r="607" spans="1:7">
      <c r="D607" s="12"/>
      <c r="G607" s="57"/>
    </row>
    <row r="608" spans="1:7">
      <c r="B608" s="676" t="s">
        <v>315</v>
      </c>
      <c r="D608" s="1861" t="s">
        <v>1274</v>
      </c>
      <c r="E608" s="1861"/>
      <c r="F608" s="1861"/>
      <c r="G608" s="57"/>
    </row>
    <row r="609" spans="1:7">
      <c r="C609" s="268"/>
      <c r="D609" s="1861"/>
      <c r="E609" s="1861"/>
      <c r="F609" s="1861"/>
      <c r="G609" s="57"/>
    </row>
    <row r="610" spans="1:7">
      <c r="C610" s="268"/>
      <c r="G610" s="57"/>
    </row>
    <row r="611" spans="1:7">
      <c r="B611" s="676" t="s">
        <v>315</v>
      </c>
      <c r="C611" s="268"/>
      <c r="D611" s="1861" t="s">
        <v>1275</v>
      </c>
      <c r="E611" s="1861"/>
      <c r="F611" s="1861"/>
      <c r="G611" s="57"/>
    </row>
    <row r="612" spans="1:7">
      <c r="C612" s="268"/>
      <c r="D612" s="1861"/>
      <c r="E612" s="1861"/>
      <c r="F612" s="1861"/>
      <c r="G612" s="57"/>
    </row>
    <row r="613" spans="1:7">
      <c r="C613" s="268"/>
      <c r="G613" s="57"/>
    </row>
    <row r="614" spans="1:7">
      <c r="A614" s="1845" t="s">
        <v>1170</v>
      </c>
      <c r="B614" s="1845"/>
      <c r="C614" s="1845"/>
      <c r="D614" s="1845"/>
      <c r="E614" s="1845"/>
      <c r="F614" s="1845"/>
      <c r="G614" s="1845"/>
    </row>
    <row r="615" spans="1:7">
      <c r="A615" s="267"/>
      <c r="B615" s="267"/>
      <c r="C615" s="267"/>
      <c r="G615" s="57"/>
    </row>
    <row r="616" spans="1:7">
      <c r="C616" s="23"/>
      <c r="D616" s="1862" t="s">
        <v>1276</v>
      </c>
      <c r="E616" s="1862"/>
      <c r="F616" s="1862"/>
      <c r="G616" s="57"/>
    </row>
    <row r="617" spans="1:7">
      <c r="A617" s="23"/>
      <c r="B617" s="672"/>
      <c r="C617" s="265"/>
      <c r="D617" s="50"/>
      <c r="G617" s="57"/>
    </row>
    <row r="618" spans="1:7">
      <c r="A618" s="261"/>
      <c r="B618" s="676" t="s">
        <v>315</v>
      </c>
      <c r="C618" s="265"/>
      <c r="D618" s="1863" t="s">
        <v>1277</v>
      </c>
      <c r="E618" s="1863"/>
      <c r="F618" s="1863"/>
      <c r="G618" s="57"/>
    </row>
    <row r="619" spans="1:7">
      <c r="C619" s="265"/>
      <c r="D619" s="1863"/>
      <c r="E619" s="1863"/>
      <c r="F619" s="1863"/>
      <c r="G619" s="57"/>
    </row>
    <row r="620" spans="1:7">
      <c r="C620" s="265"/>
      <c r="D620" s="1863"/>
      <c r="E620" s="1863"/>
      <c r="F620" s="1863"/>
      <c r="G620" s="57"/>
    </row>
    <row r="621" spans="1:7">
      <c r="C621" s="265"/>
      <c r="D621" s="1863"/>
      <c r="E621" s="1863"/>
      <c r="F621" s="1863"/>
      <c r="G621" s="57"/>
    </row>
    <row r="622" spans="1:7">
      <c r="C622" s="265"/>
      <c r="D622" s="1863"/>
      <c r="E622" s="1863"/>
      <c r="F622" s="1863"/>
      <c r="G622" s="57"/>
    </row>
    <row r="623" spans="1:7">
      <c r="C623" s="265"/>
      <c r="D623" s="1863"/>
      <c r="E623" s="1863"/>
      <c r="F623" s="1863"/>
      <c r="G623" s="57"/>
    </row>
    <row r="624" spans="1:7" s="716" customFormat="1">
      <c r="A624" s="702"/>
      <c r="B624" s="702"/>
      <c r="C624" s="265"/>
      <c r="D624" s="722"/>
      <c r="E624" s="722"/>
      <c r="F624" s="722"/>
      <c r="G624" s="57"/>
    </row>
    <row r="625" spans="1:7">
      <c r="A625" s="261"/>
      <c r="B625" s="676" t="s">
        <v>315</v>
      </c>
      <c r="C625" s="265"/>
      <c r="D625" s="1863" t="s">
        <v>1278</v>
      </c>
      <c r="E625" s="1863"/>
      <c r="F625" s="1863"/>
      <c r="G625" s="57"/>
    </row>
    <row r="626" spans="1:7">
      <c r="A626" s="266"/>
      <c r="B626" s="266"/>
      <c r="C626" s="266"/>
      <c r="D626" s="1863"/>
      <c r="E626" s="1863"/>
      <c r="F626" s="1863"/>
      <c r="G626" s="57"/>
    </row>
    <row r="627" spans="1:7">
      <c r="A627" s="266"/>
      <c r="B627" s="266"/>
      <c r="C627" s="266"/>
      <c r="D627" s="151"/>
      <c r="E627" s="147"/>
      <c r="F627" s="147"/>
      <c r="G627" s="57"/>
    </row>
    <row r="628" spans="1:7">
      <c r="A628" s="261"/>
      <c r="B628" s="676" t="s">
        <v>315</v>
      </c>
      <c r="C628" s="266"/>
      <c r="D628" s="1864" t="s">
        <v>1279</v>
      </c>
      <c r="E628" s="1864"/>
      <c r="F628" s="1864"/>
      <c r="G628" s="57"/>
    </row>
    <row r="629" spans="1:7">
      <c r="A629" s="261"/>
      <c r="B629" s="261"/>
      <c r="C629" s="266"/>
      <c r="D629" s="1864"/>
      <c r="E629" s="1864"/>
      <c r="F629" s="1864"/>
      <c r="G629" s="57"/>
    </row>
    <row r="630" spans="1:7">
      <c r="A630" s="261"/>
      <c r="B630" s="261"/>
      <c r="C630" s="266"/>
      <c r="D630" s="1864"/>
      <c r="E630" s="1864"/>
      <c r="F630" s="1864"/>
      <c r="G630" s="57"/>
    </row>
    <row r="631" spans="1:7">
      <c r="A631" s="266"/>
      <c r="B631" s="266"/>
      <c r="C631" s="266"/>
      <c r="D631" s="1864"/>
      <c r="E631" s="1864"/>
      <c r="F631" s="1864"/>
      <c r="G631" s="57"/>
    </row>
    <row r="632" spans="1:7" s="716" customFormat="1">
      <c r="A632" s="266"/>
      <c r="B632" s="266"/>
      <c r="C632" s="266"/>
      <c r="D632" s="723"/>
      <c r="E632" s="723"/>
      <c r="F632" s="723"/>
      <c r="G632" s="57"/>
    </row>
    <row r="633" spans="1:7">
      <c r="A633" s="266"/>
      <c r="B633" s="676" t="s">
        <v>315</v>
      </c>
      <c r="C633" s="266"/>
      <c r="D633" s="1865" t="s">
        <v>1280</v>
      </c>
      <c r="E633" s="1865"/>
      <c r="F633" s="1865"/>
      <c r="G633" s="57"/>
    </row>
    <row r="634" spans="1:7">
      <c r="A634" s="266"/>
      <c r="B634" s="266"/>
      <c r="C634" s="266"/>
      <c r="D634" s="724"/>
      <c r="E634" s="724"/>
      <c r="F634" s="724"/>
      <c r="G634" s="57"/>
    </row>
    <row r="635" spans="1:7">
      <c r="A635" s="1845" t="s">
        <v>1171</v>
      </c>
      <c r="B635" s="1845"/>
      <c r="C635" s="1845"/>
      <c r="D635" s="1845"/>
      <c r="E635" s="1845"/>
      <c r="F635" s="1845"/>
      <c r="G635" s="1845"/>
    </row>
    <row r="636" spans="1:7">
      <c r="A636" s="135"/>
      <c r="B636" s="135"/>
      <c r="C636" s="266"/>
      <c r="D636" s="147"/>
      <c r="E636" s="147"/>
      <c r="F636" s="147"/>
      <c r="G636" s="57"/>
    </row>
    <row r="637" spans="1:7">
      <c r="C637" s="267"/>
      <c r="D637" s="1866" t="s">
        <v>1330</v>
      </c>
      <c r="E637" s="1866"/>
      <c r="F637" s="1866"/>
      <c r="G637" s="57"/>
    </row>
    <row r="638" spans="1:7">
      <c r="A638" s="260"/>
      <c r="B638" s="260"/>
      <c r="C638" s="260"/>
      <c r="D638" s="1867" t="s">
        <v>1331</v>
      </c>
      <c r="E638" s="1867"/>
      <c r="F638" s="1867"/>
      <c r="G638" s="57"/>
    </row>
    <row r="639" spans="1:7" s="716" customFormat="1">
      <c r="A639" s="717"/>
      <c r="B639" s="717"/>
      <c r="C639" s="717"/>
      <c r="D639" s="731"/>
      <c r="E639" s="731"/>
      <c r="F639" s="731"/>
      <c r="G639" s="57"/>
    </row>
    <row r="640" spans="1:7" ht="14.5" customHeight="1">
      <c r="A640" s="261"/>
      <c r="B640" s="676" t="s">
        <v>315</v>
      </c>
      <c r="C640" s="266"/>
      <c r="D640" s="1823" t="s">
        <v>1332</v>
      </c>
      <c r="E640" s="1823"/>
      <c r="F640" s="1823"/>
      <c r="G640" s="57"/>
    </row>
    <row r="641" spans="1:11">
      <c r="A641" s="261"/>
      <c r="B641" s="261"/>
      <c r="C641" s="266"/>
      <c r="D641" s="1823"/>
      <c r="E641" s="1823"/>
      <c r="F641" s="1823"/>
      <c r="G641" s="57"/>
    </row>
    <row r="642" spans="1:11">
      <c r="A642" s="261"/>
      <c r="B642" s="261"/>
      <c r="C642" s="266"/>
      <c r="D642" s="1823"/>
      <c r="E642" s="1823"/>
      <c r="F642" s="1823"/>
      <c r="G642" s="57"/>
    </row>
    <row r="643" spans="1:11">
      <c r="A643" s="261"/>
      <c r="B643" s="261"/>
      <c r="C643" s="266"/>
      <c r="D643" s="1823"/>
      <c r="E643" s="1823"/>
      <c r="F643" s="1823"/>
      <c r="G643" s="57"/>
    </row>
    <row r="644" spans="1:11" s="679" customFormat="1">
      <c r="A644" s="261"/>
      <c r="B644" s="261"/>
      <c r="C644" s="266"/>
      <c r="D644" s="1823"/>
      <c r="E644" s="1823"/>
      <c r="F644" s="1823"/>
      <c r="G644" s="57"/>
    </row>
    <row r="645" spans="1:11" s="716" customFormat="1">
      <c r="A645" s="711"/>
      <c r="B645" s="711"/>
      <c r="C645" s="266"/>
      <c r="D645" s="733"/>
      <c r="E645" s="733"/>
      <c r="F645" s="733"/>
      <c r="G645" s="57"/>
    </row>
    <row r="646" spans="1:11" s="679" customFormat="1">
      <c r="A646" s="261"/>
      <c r="B646" s="676" t="s">
        <v>315</v>
      </c>
      <c r="C646" s="266"/>
      <c r="D646" s="1884" t="s">
        <v>1182</v>
      </c>
      <c r="E646" s="1884"/>
      <c r="F646" s="1884"/>
      <c r="G646" s="57"/>
    </row>
    <row r="647" spans="1:11" s="679" customFormat="1">
      <c r="A647" s="261"/>
      <c r="B647" s="261"/>
      <c r="C647" s="266"/>
      <c r="D647" s="1885" t="s">
        <v>1333</v>
      </c>
      <c r="E647" s="1885"/>
      <c r="F647" s="1885"/>
      <c r="G647" s="57"/>
    </row>
    <row r="648" spans="1:11" s="679" customFormat="1">
      <c r="A648" s="261"/>
      <c r="B648" s="261"/>
      <c r="C648" s="266"/>
      <c r="D648" s="1885"/>
      <c r="E648" s="1885"/>
      <c r="F648" s="1885"/>
      <c r="G648" s="57"/>
    </row>
    <row r="649" spans="1:11" s="679" customFormat="1">
      <c r="A649" s="261"/>
      <c r="B649" s="261"/>
      <c r="C649" s="266"/>
      <c r="D649" s="1885"/>
      <c r="E649" s="1885"/>
      <c r="F649" s="1885"/>
      <c r="G649" s="57"/>
    </row>
    <row r="650" spans="1:11" s="679" customFormat="1">
      <c r="A650" s="261"/>
      <c r="B650" s="261"/>
      <c r="C650" s="266"/>
      <c r="D650" s="1885"/>
      <c r="E650" s="1885"/>
      <c r="F650" s="1885"/>
      <c r="G650" s="57"/>
    </row>
    <row r="651" spans="1:11" s="679" customFormat="1">
      <c r="A651" s="261"/>
      <c r="B651" s="261"/>
      <c r="C651" s="266"/>
      <c r="D651" s="1885"/>
      <c r="E651" s="1885"/>
      <c r="F651" s="1885"/>
      <c r="G651" s="57"/>
    </row>
    <row r="652" spans="1:11" s="679" customFormat="1">
      <c r="A652" s="261"/>
      <c r="B652" s="261"/>
      <c r="C652" s="266"/>
      <c r="D652" s="1886" t="s">
        <v>1334</v>
      </c>
      <c r="E652" s="1886"/>
      <c r="F652" s="1886"/>
      <c r="G652" s="57"/>
    </row>
    <row r="653" spans="1:11">
      <c r="A653" s="266"/>
      <c r="B653" s="266"/>
      <c r="C653" s="266"/>
      <c r="D653" s="147"/>
      <c r="E653" s="147"/>
      <c r="F653" s="147"/>
      <c r="G653" s="57"/>
    </row>
    <row r="654" spans="1:11">
      <c r="A654" s="1845" t="s">
        <v>1172</v>
      </c>
      <c r="B654" s="1845"/>
      <c r="C654" s="1845"/>
      <c r="D654" s="1845"/>
      <c r="E654" s="1845"/>
      <c r="F654" s="1845"/>
      <c r="G654" s="1845"/>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8" t="s">
        <v>104</v>
      </c>
      <c r="E656" s="1848"/>
      <c r="F656" s="1848"/>
      <c r="G656" s="57"/>
      <c r="H656" s="269"/>
      <c r="I656" s="269"/>
      <c r="J656" s="269"/>
      <c r="K656" s="269"/>
    </row>
    <row r="657" spans="1:11">
      <c r="A657" s="267"/>
      <c r="B657" s="267"/>
      <c r="C657" s="267"/>
      <c r="D657" s="1848" t="s">
        <v>128</v>
      </c>
      <c r="E657" s="1848"/>
      <c r="F657" s="1848"/>
      <c r="G657" s="57"/>
      <c r="H657" s="269"/>
      <c r="I657" s="269"/>
      <c r="J657" s="269"/>
      <c r="K657" s="269"/>
    </row>
    <row r="658" spans="1:11">
      <c r="A658" s="260"/>
      <c r="B658" s="260"/>
      <c r="C658" s="260"/>
      <c r="D658" s="1838" t="s">
        <v>1208</v>
      </c>
      <c r="E658" s="1838"/>
      <c r="F658" s="1838"/>
      <c r="G658" s="57"/>
      <c r="H658" s="269"/>
      <c r="I658" s="269"/>
      <c r="J658" s="269"/>
      <c r="K658" s="269"/>
    </row>
    <row r="659" spans="1:11">
      <c r="A659" s="260"/>
      <c r="B659" s="260"/>
      <c r="C659" s="260"/>
      <c r="G659" s="57"/>
      <c r="H659" s="269"/>
      <c r="I659" s="269"/>
      <c r="J659" s="269"/>
      <c r="K659" s="269"/>
    </row>
    <row r="660" spans="1:11">
      <c r="A660" s="261"/>
      <c r="B660" s="676" t="s">
        <v>315</v>
      </c>
      <c r="C660" s="260"/>
      <c r="D660" s="1838" t="s">
        <v>949</v>
      </c>
      <c r="E660" s="1838"/>
      <c r="F660" s="1838"/>
      <c r="G660" s="57"/>
      <c r="H660" s="269"/>
      <c r="I660" s="269"/>
      <c r="J660" s="269"/>
      <c r="K660" s="269"/>
    </row>
    <row r="661" spans="1:11">
      <c r="A661" s="260"/>
      <c r="B661" s="260"/>
      <c r="C661" s="260"/>
      <c r="D661" s="1838" t="s">
        <v>960</v>
      </c>
      <c r="E661" s="1838"/>
      <c r="F661" s="1838"/>
      <c r="G661" s="57"/>
      <c r="H661" s="269"/>
      <c r="I661" s="269"/>
      <c r="J661" s="269"/>
      <c r="K661" s="269"/>
    </row>
    <row r="662" spans="1:11">
      <c r="A662" s="260"/>
      <c r="B662" s="260"/>
      <c r="C662" s="260"/>
      <c r="D662" s="6"/>
      <c r="E662" s="1834" t="s">
        <v>1209</v>
      </c>
      <c r="F662" s="1834"/>
      <c r="G662" s="57"/>
      <c r="H662" s="269"/>
      <c r="I662" s="269"/>
      <c r="J662" s="269"/>
      <c r="K662" s="269"/>
    </row>
    <row r="663" spans="1:11">
      <c r="A663" s="260"/>
      <c r="B663" s="260"/>
      <c r="C663" s="260"/>
      <c r="D663" s="6"/>
      <c r="E663" s="1834"/>
      <c r="F663" s="1834"/>
      <c r="G663" s="57"/>
      <c r="H663" s="269"/>
      <c r="I663" s="269"/>
      <c r="J663" s="269"/>
      <c r="K663" s="269"/>
    </row>
    <row r="664" spans="1:11">
      <c r="A664" s="260"/>
      <c r="B664" s="260"/>
      <c r="C664" s="260"/>
      <c r="D664" s="270"/>
      <c r="E664" s="135"/>
      <c r="G664" s="57"/>
      <c r="H664" s="269"/>
      <c r="I664" s="269"/>
      <c r="J664" s="269"/>
      <c r="K664" s="269"/>
    </row>
    <row r="665" spans="1:11">
      <c r="A665" s="261"/>
      <c r="B665" s="676" t="s">
        <v>315</v>
      </c>
      <c r="C665" s="260"/>
      <c r="D665" s="1825" t="s">
        <v>1210</v>
      </c>
      <c r="E665" s="1825"/>
      <c r="F665" s="1825"/>
      <c r="G665" s="57"/>
      <c r="H665" s="269"/>
      <c r="I665" s="269"/>
      <c r="J665" s="269"/>
      <c r="K665" s="269"/>
    </row>
    <row r="666" spans="1:11">
      <c r="A666" s="23"/>
      <c r="B666" s="672"/>
      <c r="C666" s="260"/>
      <c r="D666" s="1825"/>
      <c r="E666" s="1825"/>
      <c r="F666" s="1825"/>
      <c r="G666" s="57"/>
      <c r="H666" s="269"/>
      <c r="I666" s="269"/>
      <c r="J666" s="269"/>
      <c r="K666" s="269"/>
    </row>
    <row r="667" spans="1:11">
      <c r="A667" s="260"/>
      <c r="B667" s="260"/>
      <c r="C667" s="260"/>
      <c r="D667" s="1825"/>
      <c r="E667" s="1825"/>
      <c r="F667" s="1825"/>
      <c r="G667" s="57"/>
      <c r="H667" s="269"/>
      <c r="I667" s="269"/>
      <c r="J667" s="269"/>
      <c r="K667" s="269"/>
    </row>
    <row r="668" spans="1:11">
      <c r="A668" s="260"/>
      <c r="B668" s="260"/>
      <c r="C668" s="260"/>
      <c r="G668" s="57"/>
      <c r="H668" s="269"/>
      <c r="I668" s="269"/>
      <c r="J668" s="269"/>
      <c r="K668" s="269"/>
    </row>
    <row r="669" spans="1:11">
      <c r="A669" s="261"/>
      <c r="B669" s="676" t="s">
        <v>315</v>
      </c>
      <c r="C669" s="260"/>
      <c r="D669" s="1838" t="s">
        <v>989</v>
      </c>
      <c r="E669" s="1838"/>
      <c r="F669" s="1838"/>
      <c r="G669" s="57"/>
      <c r="H669" s="269"/>
      <c r="I669" s="269"/>
      <c r="J669" s="269"/>
      <c r="K669" s="269"/>
    </row>
    <row r="670" spans="1:11">
      <c r="A670" s="261"/>
      <c r="B670" s="261"/>
      <c r="C670" s="260"/>
      <c r="D670" s="1838" t="s">
        <v>960</v>
      </c>
      <c r="E670" s="1838"/>
      <c r="F670" s="1838"/>
      <c r="G670" s="57"/>
      <c r="H670" s="269"/>
      <c r="I670" s="269"/>
      <c r="J670" s="269"/>
      <c r="K670" s="269"/>
    </row>
    <row r="671" spans="1:11">
      <c r="A671" s="260"/>
      <c r="B671" s="260"/>
      <c r="C671" s="260"/>
      <c r="D671" s="6"/>
      <c r="E671" s="1856" t="s">
        <v>1211</v>
      </c>
      <c r="F671" s="1856"/>
      <c r="G671" s="57"/>
      <c r="H671" s="269"/>
      <c r="I671" s="269"/>
      <c r="J671" s="269"/>
      <c r="K671" s="269"/>
    </row>
    <row r="672" spans="1:11">
      <c r="A672" s="260"/>
      <c r="B672" s="260"/>
      <c r="C672" s="260"/>
      <c r="D672" s="50"/>
      <c r="G672" s="57"/>
      <c r="H672" s="269"/>
      <c r="I672" s="269"/>
      <c r="J672" s="269"/>
      <c r="K672" s="269"/>
    </row>
    <row r="673" spans="1:11">
      <c r="A673" s="261"/>
      <c r="B673" s="676" t="s">
        <v>315</v>
      </c>
      <c r="C673" s="260"/>
      <c r="D673" s="1860" t="s">
        <v>1221</v>
      </c>
      <c r="E673" s="1860"/>
      <c r="F673" s="1860"/>
      <c r="G673" s="57"/>
      <c r="H673" s="269"/>
      <c r="I673" s="269"/>
      <c r="J673" s="269"/>
      <c r="K673" s="269"/>
    </row>
    <row r="674" spans="1:11">
      <c r="A674" s="260"/>
      <c r="B674" s="260"/>
      <c r="C674" s="260"/>
      <c r="D674" s="1860"/>
      <c r="E674" s="1860"/>
      <c r="F674" s="1860"/>
      <c r="G674" s="57"/>
      <c r="H674" s="269"/>
      <c r="I674" s="269"/>
      <c r="J674" s="269"/>
      <c r="K674" s="269"/>
    </row>
    <row r="675" spans="1:11">
      <c r="A675" s="260"/>
      <c r="B675" s="260"/>
      <c r="C675" s="260"/>
      <c r="D675" s="1860"/>
      <c r="E675" s="1860"/>
      <c r="F675" s="1860"/>
      <c r="G675" s="57"/>
      <c r="H675" s="269"/>
      <c r="I675" s="269"/>
      <c r="J675" s="269"/>
      <c r="K675" s="269"/>
    </row>
    <row r="676" spans="1:11">
      <c r="A676" s="260"/>
      <c r="B676" s="260"/>
      <c r="C676" s="260"/>
      <c r="D676" s="1860"/>
      <c r="E676" s="1860"/>
      <c r="F676" s="1860"/>
      <c r="G676" s="57"/>
      <c r="H676" s="269"/>
      <c r="I676" s="269"/>
      <c r="J676" s="269"/>
      <c r="K676" s="269"/>
    </row>
    <row r="677" spans="1:11">
      <c r="A677" s="260"/>
      <c r="B677" s="260"/>
      <c r="C677" s="260"/>
      <c r="D677" s="1860"/>
      <c r="E677" s="1860"/>
      <c r="F677" s="1860"/>
      <c r="G677" s="57"/>
      <c r="H677" s="269"/>
      <c r="I677" s="269"/>
      <c r="J677" s="269"/>
      <c r="K677" s="269"/>
    </row>
    <row r="678" spans="1:11" s="39" customFormat="1">
      <c r="A678" s="486"/>
      <c r="B678" s="486"/>
      <c r="C678" s="486"/>
      <c r="D678" s="1860"/>
      <c r="E678" s="1860"/>
      <c r="F678" s="1860"/>
      <c r="G678" s="60"/>
      <c r="H678" s="272"/>
      <c r="I678" s="272"/>
      <c r="J678" s="272"/>
      <c r="K678" s="272"/>
    </row>
    <row r="679" spans="1:11" s="39" customFormat="1">
      <c r="A679" s="486"/>
      <c r="B679" s="486"/>
      <c r="C679" s="486"/>
      <c r="D679" s="698"/>
      <c r="E679" s="698"/>
      <c r="F679" s="698"/>
      <c r="G679" s="60"/>
      <c r="H679" s="272"/>
      <c r="I679" s="272"/>
      <c r="J679" s="272"/>
      <c r="K679" s="272"/>
    </row>
    <row r="680" spans="1:11">
      <c r="A680" s="261"/>
      <c r="B680" s="676" t="s">
        <v>315</v>
      </c>
      <c r="C680" s="260"/>
      <c r="D680" s="1860" t="s">
        <v>1212</v>
      </c>
      <c r="E680" s="1860"/>
      <c r="F680" s="1860"/>
      <c r="G680" s="57"/>
      <c r="H680" s="269"/>
      <c r="I680" s="269"/>
      <c r="J680" s="269"/>
      <c r="K680" s="269"/>
    </row>
    <row r="681" spans="1:11">
      <c r="A681" s="260"/>
      <c r="B681" s="260"/>
      <c r="C681" s="260"/>
      <c r="D681" s="1860"/>
      <c r="E681" s="1860"/>
      <c r="F681" s="1860"/>
      <c r="G681" s="57"/>
      <c r="H681" s="269"/>
      <c r="I681" s="269"/>
      <c r="J681" s="269"/>
      <c r="K681" s="269"/>
    </row>
    <row r="682" spans="1:11">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c r="A685" s="260"/>
      <c r="B685" s="260"/>
      <c r="C685" s="260"/>
      <c r="D685" s="1860"/>
      <c r="E685" s="1860"/>
      <c r="F685" s="1860"/>
      <c r="G685" s="57"/>
      <c r="H685" s="269"/>
      <c r="I685" s="269"/>
      <c r="J685" s="269"/>
      <c r="K685" s="269"/>
    </row>
    <row r="686" spans="1:11">
      <c r="A686" s="260"/>
      <c r="B686" s="260"/>
      <c r="C686" s="260"/>
      <c r="D686" s="1860"/>
      <c r="E686" s="1860"/>
      <c r="F686" s="1860"/>
      <c r="G686" s="57"/>
      <c r="H686" s="269"/>
      <c r="I686" s="269"/>
      <c r="J686" s="269"/>
      <c r="K686" s="269"/>
    </row>
    <row r="687" spans="1:11">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c r="A689" s="260"/>
      <c r="B689" s="260"/>
      <c r="C689" s="260"/>
      <c r="D689" s="1860"/>
      <c r="E689" s="1860"/>
      <c r="F689" s="1860"/>
      <c r="G689" s="57"/>
      <c r="H689" s="269"/>
      <c r="I689" s="269"/>
      <c r="J689" s="269"/>
      <c r="K689" s="269"/>
    </row>
    <row r="690" spans="1:11">
      <c r="A690" s="260"/>
      <c r="B690" s="260"/>
      <c r="C690" s="260"/>
      <c r="D690" s="1860"/>
      <c r="E690" s="1860"/>
      <c r="F690" s="1860"/>
      <c r="G690" s="57"/>
      <c r="H690" s="269"/>
      <c r="I690" s="269"/>
      <c r="J690" s="269"/>
      <c r="K690" s="269"/>
    </row>
    <row r="691" spans="1:11">
      <c r="A691" s="260"/>
      <c r="B691" s="260"/>
      <c r="C691" s="260"/>
      <c r="D691" s="1860"/>
      <c r="E691" s="1860"/>
      <c r="F691" s="1860"/>
      <c r="G691" s="57"/>
      <c r="H691" s="269"/>
      <c r="I691" s="269"/>
      <c r="J691" s="269"/>
      <c r="K691" s="269"/>
    </row>
    <row r="692" spans="1:11" s="679" customFormat="1">
      <c r="A692" s="260"/>
      <c r="B692" s="260"/>
      <c r="C692" s="260"/>
      <c r="D692" s="698"/>
      <c r="E692" s="698"/>
      <c r="F692" s="698"/>
      <c r="G692" s="57"/>
      <c r="H692" s="269"/>
      <c r="I692" s="269"/>
      <c r="J692" s="269"/>
      <c r="K692" s="269"/>
    </row>
    <row r="693" spans="1:11">
      <c r="A693" s="261"/>
      <c r="B693" s="676" t="s">
        <v>315</v>
      </c>
      <c r="C693" s="260"/>
      <c r="D693" s="1860" t="s">
        <v>1222</v>
      </c>
      <c r="E693" s="1860"/>
      <c r="F693" s="1860"/>
      <c r="G693" s="57"/>
      <c r="H693" s="269"/>
      <c r="I693" s="269"/>
      <c r="J693" s="269"/>
      <c r="K693" s="269"/>
    </row>
    <row r="694" spans="1:11">
      <c r="A694" s="260"/>
      <c r="B694" s="260"/>
      <c r="C694" s="260"/>
      <c r="D694" s="1860"/>
      <c r="E694" s="1860"/>
      <c r="F694" s="1860"/>
      <c r="G694" s="57"/>
      <c r="H694" s="269"/>
      <c r="I694" s="269"/>
      <c r="J694" s="269"/>
      <c r="K694" s="269"/>
    </row>
    <row r="695" spans="1:11">
      <c r="A695" s="260"/>
      <c r="B695" s="260"/>
      <c r="C695" s="260"/>
      <c r="D695" s="1860"/>
      <c r="E695" s="1860"/>
      <c r="F695" s="1860"/>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315</v>
      </c>
      <c r="C697" s="260"/>
      <c r="D697" s="1860" t="s">
        <v>1219</v>
      </c>
      <c r="E697" s="1860"/>
      <c r="F697" s="1860"/>
      <c r="G697" s="57"/>
      <c r="H697" s="269"/>
      <c r="I697" s="269"/>
      <c r="J697" s="269"/>
      <c r="K697" s="269"/>
    </row>
    <row r="698" spans="1:11" s="679" customFormat="1">
      <c r="A698" s="260"/>
      <c r="B698" s="260"/>
      <c r="C698" s="260"/>
      <c r="D698" s="1860"/>
      <c r="E698" s="1860"/>
      <c r="F698" s="1860"/>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315</v>
      </c>
      <c r="C700" s="260"/>
      <c r="D700" s="1860" t="s">
        <v>1220</v>
      </c>
      <c r="E700" s="1860"/>
      <c r="F700" s="1860"/>
      <c r="G700" s="57"/>
      <c r="H700" s="269"/>
      <c r="I700" s="269"/>
      <c r="J700" s="269"/>
      <c r="K700" s="269"/>
    </row>
    <row r="701" spans="1:11" s="679" customFormat="1">
      <c r="A701" s="260"/>
      <c r="B701" s="260"/>
      <c r="C701" s="260"/>
      <c r="D701" s="1860"/>
      <c r="E701" s="1860"/>
      <c r="F701" s="1860"/>
      <c r="G701" s="57"/>
      <c r="H701" s="269"/>
      <c r="I701" s="269"/>
      <c r="J701" s="269"/>
      <c r="K701" s="269"/>
    </row>
    <row r="702" spans="1:11" s="679" customFormat="1">
      <c r="A702" s="260"/>
      <c r="B702" s="260"/>
      <c r="C702" s="260"/>
      <c r="D702" s="1860"/>
      <c r="E702" s="1860"/>
      <c r="F702" s="1860"/>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315</v>
      </c>
      <c r="C704" s="260"/>
      <c r="D704" s="1860" t="s">
        <v>1213</v>
      </c>
      <c r="E704" s="1860"/>
      <c r="F704" s="1860"/>
      <c r="G704" s="57"/>
      <c r="H704" s="269"/>
      <c r="I704" s="269"/>
      <c r="J704" s="269"/>
      <c r="K704" s="269"/>
    </row>
    <row r="705" spans="1:11">
      <c r="A705" s="260"/>
      <c r="B705" s="260"/>
      <c r="C705" s="260"/>
      <c r="D705" s="1860"/>
      <c r="E705" s="1860"/>
      <c r="F705" s="1860"/>
      <c r="G705" s="57"/>
      <c r="H705" s="269"/>
      <c r="I705" s="269"/>
      <c r="J705" s="269"/>
      <c r="K705" s="269"/>
    </row>
    <row r="706" spans="1:11">
      <c r="A706" s="260"/>
      <c r="B706" s="260"/>
      <c r="C706" s="260"/>
      <c r="D706" s="1860"/>
      <c r="E706" s="1860"/>
      <c r="F706" s="1860"/>
      <c r="G706" s="57"/>
      <c r="H706" s="269"/>
      <c r="I706" s="269"/>
      <c r="J706" s="269"/>
      <c r="K706" s="269"/>
    </row>
    <row r="707" spans="1:11">
      <c r="A707" s="260"/>
      <c r="B707" s="260"/>
      <c r="C707" s="260"/>
      <c r="D707" s="130"/>
      <c r="G707" s="57"/>
      <c r="H707" s="269"/>
      <c r="I707" s="269"/>
      <c r="J707" s="269"/>
      <c r="K707" s="269"/>
    </row>
    <row r="708" spans="1:11">
      <c r="A708" s="260"/>
      <c r="B708" s="676" t="s">
        <v>315</v>
      </c>
      <c r="C708" s="260"/>
      <c r="D708" s="1860" t="s">
        <v>1214</v>
      </c>
      <c r="E708" s="1860"/>
      <c r="F708" s="1860"/>
      <c r="G708" s="57"/>
      <c r="H708" s="269"/>
      <c r="I708" s="269"/>
      <c r="J708" s="269"/>
      <c r="K708" s="269"/>
    </row>
    <row r="709" spans="1:11">
      <c r="A709" s="260"/>
      <c r="B709" s="260"/>
      <c r="C709" s="260"/>
      <c r="D709" s="1860"/>
      <c r="E709" s="1860"/>
      <c r="F709" s="1860"/>
      <c r="G709" s="57"/>
      <c r="H709" s="269"/>
      <c r="I709" s="269"/>
      <c r="J709" s="269"/>
      <c r="K709" s="269"/>
    </row>
    <row r="710" spans="1:11">
      <c r="A710" s="260"/>
      <c r="B710" s="260"/>
      <c r="C710" s="260"/>
      <c r="D710" s="1860"/>
      <c r="E710" s="1860"/>
      <c r="F710" s="1860"/>
      <c r="G710" s="57"/>
      <c r="H710" s="269"/>
      <c r="I710" s="269"/>
      <c r="J710" s="269"/>
      <c r="K710" s="269"/>
    </row>
    <row r="711" spans="1:11">
      <c r="A711" s="260"/>
      <c r="B711" s="260"/>
      <c r="C711" s="260"/>
      <c r="D711" s="12"/>
      <c r="G711" s="57"/>
      <c r="H711" s="269"/>
      <c r="I711" s="269"/>
      <c r="J711" s="269"/>
      <c r="K711" s="269"/>
    </row>
    <row r="712" spans="1:11">
      <c r="A712" s="261"/>
      <c r="B712" s="676" t="s">
        <v>315</v>
      </c>
      <c r="C712" s="260"/>
      <c r="D712" s="1825" t="s">
        <v>1215</v>
      </c>
      <c r="E712" s="1825"/>
      <c r="F712" s="1825"/>
      <c r="G712" s="57"/>
      <c r="H712" s="269"/>
      <c r="I712" s="269"/>
      <c r="J712" s="269"/>
      <c r="K712" s="269"/>
    </row>
    <row r="713" spans="1:11">
      <c r="A713" s="260"/>
      <c r="B713" s="260"/>
      <c r="C713" s="260"/>
      <c r="D713" s="1825"/>
      <c r="E713" s="1825"/>
      <c r="F713" s="1825"/>
      <c r="G713" s="57"/>
      <c r="H713" s="269"/>
      <c r="I713" s="269"/>
      <c r="J713" s="269"/>
      <c r="K713" s="269"/>
    </row>
    <row r="714" spans="1:11">
      <c r="A714" s="260"/>
      <c r="B714" s="260"/>
      <c r="C714" s="260"/>
      <c r="D714" s="1825"/>
      <c r="E714" s="1825"/>
      <c r="F714" s="1825"/>
      <c r="G714" s="57"/>
      <c r="H714" s="269"/>
      <c r="I714" s="269"/>
      <c r="J714" s="269"/>
      <c r="K714" s="269"/>
    </row>
    <row r="715" spans="1:11">
      <c r="A715" s="260"/>
      <c r="B715" s="260"/>
      <c r="C715" s="260"/>
      <c r="D715" s="1825"/>
      <c r="E715" s="1825"/>
      <c r="F715" s="1825"/>
      <c r="G715" s="57"/>
      <c r="H715" s="269"/>
      <c r="I715" s="269"/>
      <c r="J715" s="269"/>
      <c r="K715" s="269"/>
    </row>
    <row r="716" spans="1:11">
      <c r="A716" s="260"/>
      <c r="B716" s="260"/>
      <c r="C716" s="260"/>
      <c r="D716" s="263"/>
      <c r="G716" s="57"/>
      <c r="H716" s="269"/>
      <c r="I716" s="269"/>
      <c r="J716" s="269"/>
      <c r="K716" s="269"/>
    </row>
    <row r="717" spans="1:11">
      <c r="A717" s="261"/>
      <c r="B717" s="676" t="s">
        <v>315</v>
      </c>
      <c r="C717" s="260"/>
      <c r="D717" s="1860" t="s">
        <v>1348</v>
      </c>
      <c r="E717" s="1860"/>
      <c r="F717" s="1860"/>
      <c r="G717" s="57"/>
      <c r="H717" s="269"/>
      <c r="I717" s="269"/>
      <c r="J717" s="269"/>
      <c r="K717" s="269"/>
    </row>
    <row r="718" spans="1:11">
      <c r="A718" s="260"/>
      <c r="B718" s="260"/>
      <c r="C718" s="260"/>
      <c r="D718" s="1860"/>
      <c r="E718" s="1860"/>
      <c r="F718" s="1860"/>
      <c r="G718" s="57"/>
      <c r="H718" s="269"/>
      <c r="I718" s="269"/>
      <c r="J718" s="269"/>
      <c r="K718" s="269"/>
    </row>
    <row r="719" spans="1:11">
      <c r="A719" s="260"/>
      <c r="B719" s="260"/>
      <c r="C719" s="260"/>
      <c r="D719" s="1860"/>
      <c r="E719" s="1860"/>
      <c r="F719" s="1860"/>
      <c r="G719" s="57"/>
      <c r="H719" s="269"/>
      <c r="I719" s="269"/>
      <c r="J719" s="269"/>
      <c r="K719" s="269"/>
    </row>
    <row r="720" spans="1:11">
      <c r="A720" s="260"/>
      <c r="B720" s="260"/>
      <c r="C720" s="260"/>
      <c r="D720" s="1860"/>
      <c r="E720" s="1860"/>
      <c r="F720" s="1860"/>
      <c r="G720" s="57"/>
      <c r="H720" s="269"/>
      <c r="I720" s="269"/>
      <c r="J720" s="269"/>
      <c r="K720" s="269"/>
    </row>
    <row r="721" spans="1:11">
      <c r="A721" s="260"/>
      <c r="B721" s="260"/>
      <c r="C721" s="260"/>
      <c r="D721" s="1860"/>
      <c r="E721" s="1860"/>
      <c r="F721" s="1860"/>
      <c r="G721" s="57"/>
      <c r="H721" s="269"/>
      <c r="I721" s="269"/>
      <c r="J721" s="269"/>
      <c r="K721" s="269"/>
    </row>
    <row r="722" spans="1:11">
      <c r="A722" s="260"/>
      <c r="B722" s="260"/>
      <c r="C722" s="260"/>
      <c r="D722" s="1860"/>
      <c r="E722" s="1860"/>
      <c r="F722" s="1860"/>
      <c r="G722" s="57"/>
      <c r="H722" s="269"/>
      <c r="I722" s="269"/>
      <c r="J722" s="269"/>
      <c r="K722" s="269"/>
    </row>
    <row r="723" spans="1:11">
      <c r="A723" s="260"/>
      <c r="B723" s="260"/>
      <c r="C723" s="260"/>
      <c r="D723" s="1860"/>
      <c r="E723" s="1860"/>
      <c r="F723" s="1860"/>
      <c r="G723" s="57"/>
      <c r="H723" s="269"/>
      <c r="I723" s="269"/>
      <c r="J723" s="269"/>
      <c r="K723" s="269"/>
    </row>
    <row r="724" spans="1:11">
      <c r="A724" s="260"/>
      <c r="B724" s="260"/>
      <c r="C724" s="260"/>
      <c r="D724" s="1893" t="s">
        <v>1216</v>
      </c>
      <c r="E724" s="1893"/>
      <c r="F724" s="1893"/>
      <c r="G724" s="57"/>
      <c r="H724" s="269"/>
      <c r="I724" s="269"/>
      <c r="J724" s="269"/>
      <c r="K724" s="269"/>
    </row>
    <row r="725" spans="1:11" s="679" customFormat="1">
      <c r="A725" s="260"/>
      <c r="B725" s="260"/>
      <c r="C725" s="260"/>
      <c r="D725" s="530"/>
      <c r="E725" s="7"/>
      <c r="F725" s="7"/>
      <c r="G725" s="57"/>
      <c r="H725" s="269"/>
      <c r="I725" s="269"/>
      <c r="J725" s="269"/>
      <c r="K725" s="269"/>
    </row>
    <row r="726" spans="1:11">
      <c r="A726" s="1895" t="s">
        <v>1173</v>
      </c>
      <c r="B726" s="1895"/>
      <c r="C726" s="1895"/>
      <c r="D726" s="1895"/>
      <c r="E726" s="1895"/>
      <c r="F726" s="1895"/>
      <c r="G726" s="1895"/>
      <c r="H726" s="269"/>
      <c r="I726" s="269"/>
      <c r="J726" s="269"/>
      <c r="K726" s="269"/>
    </row>
    <row r="727" spans="1:11">
      <c r="A727" s="260"/>
      <c r="B727" s="260"/>
      <c r="C727" s="260"/>
      <c r="D727" s="263"/>
      <c r="G727" s="271"/>
      <c r="H727" s="269"/>
      <c r="I727" s="269"/>
      <c r="J727" s="269"/>
      <c r="K727" s="269"/>
    </row>
    <row r="728" spans="1:11" ht="13.25" customHeight="1">
      <c r="C728" s="260"/>
      <c r="D728" s="1874" t="s">
        <v>1189</v>
      </c>
      <c r="E728" s="1874"/>
      <c r="F728" s="1874"/>
      <c r="G728" s="271"/>
      <c r="H728" s="269"/>
      <c r="I728" s="269"/>
      <c r="J728" s="269"/>
      <c r="K728" s="269"/>
    </row>
    <row r="729" spans="1:11">
      <c r="A729" s="260"/>
      <c r="B729" s="260"/>
      <c r="C729" s="260"/>
      <c r="D729" s="1891" t="s">
        <v>1190</v>
      </c>
      <c r="E729" s="1891"/>
      <c r="F729" s="1891"/>
      <c r="G729" s="271"/>
      <c r="H729" s="269"/>
      <c r="I729" s="269"/>
      <c r="J729" s="269"/>
      <c r="K729" s="269"/>
    </row>
    <row r="730" spans="1:11">
      <c r="A730" s="260"/>
      <c r="B730" s="260"/>
      <c r="C730" s="260"/>
      <c r="G730" s="271"/>
      <c r="H730" s="269"/>
      <c r="I730" s="269"/>
      <c r="J730" s="269"/>
      <c r="K730" s="269"/>
    </row>
    <row r="731" spans="1:11" s="39" customFormat="1">
      <c r="A731" s="261"/>
      <c r="B731" s="676" t="s">
        <v>315</v>
      </c>
      <c r="C731" s="132"/>
      <c r="D731" s="1825" t="s">
        <v>1191</v>
      </c>
      <c r="E731" s="1825"/>
      <c r="F731" s="1825"/>
      <c r="G731" s="271"/>
      <c r="H731" s="272"/>
      <c r="I731" s="272"/>
      <c r="J731" s="272"/>
      <c r="K731" s="272"/>
    </row>
    <row r="732" spans="1:11" s="39" customFormat="1" ht="10.5" customHeight="1">
      <c r="A732" s="132"/>
      <c r="B732" s="673"/>
      <c r="C732" s="132"/>
      <c r="D732" s="1825"/>
      <c r="E732" s="1825"/>
      <c r="F732" s="1825"/>
      <c r="G732" s="271"/>
      <c r="H732" s="272"/>
      <c r="I732" s="272"/>
      <c r="J732" s="272"/>
      <c r="K732" s="272"/>
    </row>
    <row r="733" spans="1:11" s="39" customFormat="1">
      <c r="A733" s="132"/>
      <c r="B733" s="673"/>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5"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8" customFormat="1">
      <c r="A738" s="406"/>
      <c r="B738" s="676" t="s">
        <v>315</v>
      </c>
      <c r="C738" s="407"/>
      <c r="D738" s="1826" t="s">
        <v>1192</v>
      </c>
      <c r="E738" s="1826"/>
      <c r="F738" s="1826"/>
      <c r="G738" s="311"/>
    </row>
    <row r="739" spans="1:11" s="408" customFormat="1">
      <c r="A739" s="407"/>
      <c r="B739" s="407"/>
      <c r="C739" s="407"/>
      <c r="D739" s="1826"/>
      <c r="E739" s="1826"/>
      <c r="F739" s="1826"/>
      <c r="G739" s="311"/>
    </row>
    <row r="740" spans="1:11" s="408" customFormat="1">
      <c r="A740" s="407"/>
      <c r="B740" s="407"/>
      <c r="C740" s="407"/>
      <c r="D740" s="1826"/>
      <c r="E740" s="1826"/>
      <c r="F740" s="1826"/>
      <c r="G740" s="311"/>
    </row>
    <row r="741" spans="1:11" s="408" customFormat="1">
      <c r="A741" s="407"/>
      <c r="B741" s="407"/>
      <c r="C741" s="407"/>
      <c r="D741" s="1826"/>
      <c r="E741" s="1826"/>
      <c r="F741" s="1826"/>
      <c r="G741" s="311"/>
    </row>
    <row r="742" spans="1:11" s="408" customFormat="1">
      <c r="A742" s="407"/>
      <c r="B742" s="407"/>
      <c r="C742" s="407"/>
      <c r="D742" s="377"/>
      <c r="E742" s="311"/>
      <c r="F742" s="311"/>
      <c r="G742" s="311"/>
    </row>
    <row r="743" spans="1:11" s="408" customFormat="1">
      <c r="A743" s="261"/>
      <c r="B743" s="676" t="s">
        <v>315</v>
      </c>
      <c r="C743" s="407"/>
      <c r="D743" s="1892" t="s">
        <v>1193</v>
      </c>
      <c r="E743" s="1892"/>
      <c r="F743" s="1892"/>
      <c r="G743" s="311"/>
    </row>
    <row r="744" spans="1:11" s="408" customFormat="1">
      <c r="A744" s="407"/>
      <c r="B744" s="407"/>
      <c r="C744" s="407"/>
      <c r="D744" s="1892"/>
      <c r="E744" s="1892"/>
      <c r="F744" s="1892"/>
      <c r="G744" s="311"/>
    </row>
    <row r="745" spans="1:11" s="408" customFormat="1">
      <c r="A745" s="407"/>
      <c r="B745" s="407"/>
      <c r="C745" s="407"/>
      <c r="D745" s="1892"/>
      <c r="E745" s="1892"/>
      <c r="F745" s="1892"/>
      <c r="G745" s="311"/>
    </row>
    <row r="746" spans="1:11">
      <c r="A746" s="273"/>
      <c r="B746" s="273"/>
      <c r="C746" s="273"/>
      <c r="D746" s="377"/>
      <c r="E746" s="274"/>
      <c r="F746" s="274"/>
      <c r="G746" s="275"/>
      <c r="H746" s="269"/>
      <c r="I746" s="269"/>
      <c r="J746" s="269"/>
      <c r="K746" s="269"/>
    </row>
    <row r="747" spans="1:11">
      <c r="A747" s="261"/>
      <c r="B747" s="676" t="s">
        <v>315</v>
      </c>
      <c r="C747" s="273"/>
      <c r="D747" s="1826" t="s">
        <v>1194</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315</v>
      </c>
      <c r="C750" s="273"/>
      <c r="D750" s="1826" t="s">
        <v>1195</v>
      </c>
      <c r="E750" s="1826"/>
      <c r="F750" s="1826"/>
      <c r="G750" s="275"/>
      <c r="H750" s="269"/>
      <c r="I750" s="269"/>
      <c r="J750" s="269"/>
      <c r="K750" s="269"/>
    </row>
    <row r="751" spans="1:11" s="679" customFormat="1">
      <c r="A751" s="273"/>
      <c r="B751" s="273"/>
      <c r="C751" s="273"/>
      <c r="D751" s="1826"/>
      <c r="E751" s="1826"/>
      <c r="F751" s="1826"/>
      <c r="G751" s="275"/>
      <c r="H751" s="269"/>
      <c r="I751" s="269"/>
      <c r="J751" s="269"/>
      <c r="K751" s="269"/>
    </row>
    <row r="752" spans="1:11" s="679" customFormat="1">
      <c r="A752" s="273"/>
      <c r="B752" s="273"/>
      <c r="C752" s="273"/>
      <c r="D752" s="1826"/>
      <c r="E752" s="1826"/>
      <c r="F752" s="1826"/>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7" t="s">
        <v>1196</v>
      </c>
      <c r="B754" s="1897"/>
      <c r="C754" s="1897"/>
      <c r="D754" s="1897"/>
      <c r="E754" s="1897"/>
      <c r="F754" s="1897"/>
      <c r="G754" s="1897"/>
    </row>
    <row r="755" spans="1:11">
      <c r="A755" s="260"/>
      <c r="B755" s="260"/>
      <c r="C755" s="260"/>
      <c r="D755" s="276"/>
      <c r="F755" s="147"/>
      <c r="G755" s="271"/>
    </row>
    <row r="756" spans="1:11">
      <c r="A756" s="273"/>
      <c r="B756" s="273"/>
      <c r="C756" s="441"/>
      <c r="D756" s="1898" t="s">
        <v>1180</v>
      </c>
      <c r="E756" s="1898"/>
      <c r="F756" s="1898"/>
      <c r="G756" s="271"/>
    </row>
    <row r="757" spans="1:11">
      <c r="A757" s="500"/>
      <c r="B757" s="500"/>
      <c r="C757" s="499"/>
      <c r="D757" s="1888" t="s">
        <v>1197</v>
      </c>
      <c r="E757" s="1888"/>
      <c r="F757" s="1888"/>
      <c r="G757" s="271"/>
    </row>
    <row r="758" spans="1:11">
      <c r="A758" s="273"/>
      <c r="B758" s="273"/>
      <c r="C758" s="441"/>
      <c r="D758" s="690"/>
      <c r="E758" s="690"/>
      <c r="F758" s="690"/>
      <c r="G758" s="271"/>
    </row>
    <row r="759" spans="1:11">
      <c r="A759" s="261"/>
      <c r="B759" s="676" t="s">
        <v>315</v>
      </c>
      <c r="C759" s="441"/>
      <c r="D759" s="1889" t="s">
        <v>1065</v>
      </c>
      <c r="E759" s="1889"/>
      <c r="F759" s="1889"/>
      <c r="G759" s="271"/>
    </row>
    <row r="760" spans="1:11">
      <c r="A760" s="273"/>
      <c r="B760" s="273"/>
      <c r="C760" s="441"/>
      <c r="D760" s="689"/>
      <c r="E760" s="1890" t="s">
        <v>1181</v>
      </c>
      <c r="F760" s="189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0"/>
      <c r="C763" s="266"/>
      <c r="D763" s="271"/>
      <c r="E763" s="271"/>
      <c r="F763" s="271"/>
      <c r="G763" s="271"/>
    </row>
    <row r="764" spans="1:11">
      <c r="A764" s="135"/>
      <c r="B764" s="1896" t="s">
        <v>1064</v>
      </c>
      <c r="C764" s="1896"/>
      <c r="D764" s="1896"/>
      <c r="E764" s="1896"/>
      <c r="F764" s="1896"/>
      <c r="G764" s="271"/>
    </row>
    <row r="765" spans="1:11">
      <c r="A765" s="23"/>
      <c r="B765" s="672"/>
      <c r="G765" s="271"/>
    </row>
    <row r="766" spans="1:11">
      <c r="A766" s="1894" t="s">
        <v>471</v>
      </c>
      <c r="B766" s="1894"/>
      <c r="C766" s="1894"/>
      <c r="D766" s="1894"/>
      <c r="E766" s="1894"/>
      <c r="F766" s="1894"/>
      <c r="G766" s="1894"/>
    </row>
    <row r="767" spans="1:11">
      <c r="A767" s="255"/>
      <c r="B767" s="670"/>
      <c r="C767" s="255"/>
      <c r="D767" s="263"/>
      <c r="G767" s="271"/>
    </row>
    <row r="768" spans="1:11">
      <c r="A768" s="135"/>
      <c r="B768" s="1840" t="s">
        <v>469</v>
      </c>
      <c r="C768" s="1840"/>
      <c r="D768" s="1840"/>
      <c r="E768" s="1840"/>
      <c r="F768" s="1840"/>
      <c r="G768" s="271"/>
    </row>
    <row r="769" spans="1:7">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40" t="s">
        <v>469</v>
      </c>
      <c r="C772" s="1840"/>
      <c r="D772" s="1840"/>
      <c r="E772" s="1840"/>
      <c r="F772" s="1840"/>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40" t="s">
        <v>469</v>
      </c>
      <c r="C776" s="1840"/>
      <c r="D776" s="1840"/>
      <c r="E776" s="1840"/>
      <c r="F776" s="1840"/>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40" t="s">
        <v>469</v>
      </c>
      <c r="C780" s="1840"/>
      <c r="D780" s="1840"/>
      <c r="E780" s="1840"/>
      <c r="F780" s="1840"/>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40" t="s">
        <v>469</v>
      </c>
      <c r="C784" s="1840"/>
      <c r="D784" s="1840"/>
      <c r="E784" s="1840"/>
      <c r="F784" s="1840"/>
    </row>
    <row r="785" spans="1:7">
      <c r="A785" s="265"/>
      <c r="B785" s="265"/>
      <c r="C785" s="265"/>
      <c r="D785" s="277"/>
      <c r="E785" s="57"/>
      <c r="F785" s="57"/>
      <c r="G785" s="57"/>
    </row>
    <row r="786" spans="1:7">
      <c r="A786" s="1894" t="s">
        <v>191</v>
      </c>
      <c r="B786" s="1894"/>
      <c r="C786" s="1894"/>
      <c r="D786" s="1894"/>
      <c r="E786" s="1894"/>
      <c r="F786" s="1894"/>
      <c r="G786" s="1894"/>
    </row>
    <row r="787" spans="1:7">
      <c r="A787" s="135"/>
      <c r="B787" s="135"/>
    </row>
    <row r="788" spans="1:7">
      <c r="A788" s="135"/>
      <c r="B788" s="1840" t="s">
        <v>469</v>
      </c>
      <c r="C788" s="1840"/>
      <c r="D788" s="1840"/>
      <c r="E788" s="1840"/>
      <c r="F788" s="1840"/>
    </row>
    <row r="789" spans="1:7">
      <c r="A789" s="135"/>
      <c r="B789" s="135"/>
      <c r="D789" s="258"/>
    </row>
    <row r="790" spans="1:7">
      <c r="A790" s="1894" t="s">
        <v>936</v>
      </c>
      <c r="B790" s="1894"/>
      <c r="C790" s="1894"/>
      <c r="D790" s="1894"/>
      <c r="E790" s="1894"/>
      <c r="F790" s="1894"/>
      <c r="G790" s="1894"/>
    </row>
    <row r="791" spans="1:7">
      <c r="A791" s="135"/>
      <c r="B791" s="135"/>
    </row>
    <row r="792" spans="1:7">
      <c r="A792" s="135"/>
      <c r="B792" s="1840" t="s">
        <v>469</v>
      </c>
      <c r="C792" s="1840"/>
      <c r="D792" s="1840"/>
      <c r="E792" s="1840"/>
      <c r="F792" s="1840"/>
      <c r="G792" s="12"/>
    </row>
    <row r="793" spans="1:7">
      <c r="A793" s="255"/>
      <c r="B793" s="670"/>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baseColWidth="10" defaultColWidth="0" defaultRowHeight="12.5" customHeight="1" zeroHeight="1"/>
  <cols>
    <col min="1" max="10" width="10.6640625" style="719" customWidth="1"/>
    <col min="11" max="16384" width="8.83203125" style="719" hidden="1"/>
  </cols>
  <sheetData>
    <row r="1" spans="1:10" ht="14.25" customHeight="1"/>
    <row r="2" spans="1:10" ht="16">
      <c r="A2" s="1903" t="s">
        <v>2314</v>
      </c>
      <c r="B2" s="1904"/>
      <c r="C2" s="1904"/>
      <c r="D2" s="1904"/>
      <c r="E2" s="1904"/>
      <c r="F2" s="1904"/>
      <c r="G2" s="1904"/>
      <c r="H2" s="1904"/>
      <c r="I2" s="1904"/>
      <c r="J2" s="1904"/>
    </row>
    <row r="3" spans="1:10" ht="16">
      <c r="A3" s="1908" t="s">
        <v>1494</v>
      </c>
      <c r="B3" s="1909"/>
      <c r="C3" s="1909"/>
      <c r="D3" s="1909"/>
      <c r="E3" s="1909"/>
      <c r="F3" s="1909"/>
      <c r="G3" s="1909"/>
      <c r="H3" s="1909"/>
      <c r="I3" s="1909"/>
      <c r="J3" s="1909"/>
    </row>
    <row r="4" spans="1:10" ht="13"/>
    <row r="5" spans="1:10" ht="12.75" customHeight="1">
      <c r="A5" s="1905" t="s">
        <v>2317</v>
      </c>
      <c r="B5" s="1905"/>
      <c r="C5" s="1905"/>
      <c r="D5" s="1905"/>
      <c r="E5" s="1905"/>
      <c r="F5" s="1905"/>
      <c r="G5" s="1905"/>
      <c r="H5" s="1905"/>
      <c r="I5" s="1905"/>
      <c r="J5" s="1905"/>
    </row>
    <row r="6" spans="1:10" ht="13">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3">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3"/>
    <row r="11" spans="1:10" ht="12.75" customHeight="1">
      <c r="A11" s="1910" t="s">
        <v>2320</v>
      </c>
      <c r="B11" s="1910"/>
      <c r="C11" s="1910"/>
      <c r="D11" s="1910"/>
      <c r="E11" s="1910"/>
      <c r="F11" s="1910"/>
      <c r="G11" s="1910"/>
      <c r="H11" s="1910"/>
      <c r="I11" s="1910"/>
      <c r="J11" s="1910"/>
    </row>
    <row r="12" spans="1:10" ht="13">
      <c r="A12" s="1910"/>
      <c r="B12" s="1910"/>
      <c r="C12" s="1910"/>
      <c r="D12" s="1910"/>
      <c r="E12" s="1910"/>
      <c r="F12" s="1910"/>
      <c r="G12" s="1910"/>
      <c r="H12" s="1910"/>
      <c r="I12" s="1910"/>
      <c r="J12" s="1910"/>
    </row>
    <row r="13" spans="1:10" s="1668" customFormat="1" ht="13">
      <c r="A13" s="1910"/>
      <c r="B13" s="1910"/>
      <c r="C13" s="1910"/>
      <c r="D13" s="1910"/>
      <c r="E13" s="1910"/>
      <c r="F13" s="1910"/>
      <c r="G13" s="1910"/>
      <c r="H13" s="1910"/>
      <c r="I13" s="1910"/>
      <c r="J13" s="1910"/>
    </row>
    <row r="14" spans="1:10" ht="13">
      <c r="A14" s="1911"/>
      <c r="B14" s="1911"/>
      <c r="C14" s="1911"/>
      <c r="D14" s="1911"/>
      <c r="E14" s="1911"/>
      <c r="F14" s="1911"/>
      <c r="G14" s="1911"/>
      <c r="H14" s="1911"/>
      <c r="I14" s="1911"/>
      <c r="J14" s="1911"/>
    </row>
    <row r="15" spans="1:10" ht="13">
      <c r="A15" s="1911"/>
      <c r="B15" s="1911"/>
      <c r="C15" s="1911"/>
      <c r="D15" s="1911"/>
      <c r="E15" s="1911"/>
      <c r="F15" s="1911"/>
      <c r="G15" s="1911"/>
      <c r="H15" s="1911"/>
      <c r="I15" s="1911"/>
      <c r="J15" s="1911"/>
    </row>
    <row r="16" spans="1:10" ht="13">
      <c r="A16" s="1911"/>
      <c r="B16" s="1911"/>
      <c r="C16" s="1911"/>
      <c r="D16" s="1911"/>
      <c r="E16" s="1911"/>
      <c r="F16" s="1911"/>
      <c r="G16" s="1911"/>
      <c r="H16" s="1911"/>
      <c r="I16" s="1911"/>
      <c r="J16" s="1911"/>
    </row>
    <row r="17" spans="1:10" s="1668" customFormat="1" ht="13">
      <c r="A17" s="1727"/>
      <c r="B17" s="1727"/>
      <c r="C17" s="1727"/>
      <c r="D17" s="1727"/>
      <c r="E17" s="1727"/>
      <c r="F17" s="1727"/>
      <c r="G17" s="1727"/>
      <c r="H17" s="1727"/>
      <c r="I17" s="1727"/>
      <c r="J17" s="1727"/>
    </row>
    <row r="18" spans="1:10" ht="13">
      <c r="A18" s="770" t="s">
        <v>2319</v>
      </c>
      <c r="B18" s="769"/>
      <c r="C18" s="769"/>
      <c r="D18" s="769"/>
      <c r="E18" s="769"/>
      <c r="F18" s="769"/>
      <c r="G18" s="769"/>
      <c r="H18" s="769"/>
      <c r="I18" s="769"/>
      <c r="J18" s="769"/>
    </row>
    <row r="19" spans="1:10" ht="14">
      <c r="A19" s="771" t="s">
        <v>255</v>
      </c>
      <c r="B19" s="771"/>
      <c r="C19" s="771"/>
      <c r="D19" s="771"/>
      <c r="E19" s="771"/>
      <c r="F19" s="771"/>
      <c r="G19" s="771"/>
      <c r="H19" s="771"/>
      <c r="I19" s="771"/>
      <c r="J19" s="771"/>
    </row>
    <row r="20" spans="1:10" ht="13">
      <c r="A20" s="1912" t="s">
        <v>1386</v>
      </c>
      <c r="B20" s="1909"/>
      <c r="C20" s="1909"/>
      <c r="D20" s="1909"/>
      <c r="E20" s="190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05" t="s">
        <v>1387</v>
      </c>
      <c r="B57" s="1906"/>
      <c r="C57" s="1906"/>
      <c r="D57" s="1906"/>
      <c r="E57" s="1906"/>
      <c r="F57" s="1906"/>
      <c r="G57" s="1906"/>
      <c r="H57" s="1906"/>
      <c r="I57" s="1906"/>
      <c r="J57" s="1906"/>
    </row>
    <row r="58" spans="1:10" ht="13">
      <c r="A58" s="1906"/>
      <c r="B58" s="1906"/>
      <c r="C58" s="1906"/>
      <c r="D58" s="1906"/>
      <c r="E58" s="1906"/>
      <c r="F58" s="1906"/>
      <c r="G58" s="1906"/>
      <c r="H58" s="1906"/>
      <c r="I58" s="1906"/>
      <c r="J58" s="1906"/>
    </row>
    <row r="59" spans="1:10" ht="13">
      <c r="A59" s="1906"/>
      <c r="B59" s="1906"/>
      <c r="C59" s="1906"/>
      <c r="D59" s="1906"/>
      <c r="E59" s="1906"/>
      <c r="F59" s="1906"/>
      <c r="G59" s="1906"/>
      <c r="H59" s="1906"/>
      <c r="I59" s="1906"/>
      <c r="J59" s="1906"/>
    </row>
    <row r="60" spans="1:10" ht="13"/>
    <row r="61" spans="1:10" ht="13">
      <c r="A61" s="669" t="s">
        <v>1386</v>
      </c>
    </row>
    <row r="62" spans="1:10" ht="13"/>
    <row r="63" spans="1:10" ht="13"/>
    <row r="64" spans="1:10" ht="13"/>
    <row r="65" spans="1:9" ht="13"/>
    <row r="66" spans="1:9" ht="13"/>
    <row r="67" spans="1:9" ht="13"/>
    <row r="68" spans="1:9" ht="13"/>
    <row r="69" spans="1:9" ht="13"/>
    <row r="70" spans="1:9" ht="13"/>
    <row r="71" spans="1:9" ht="13"/>
    <row r="72" spans="1:9" ht="13">
      <c r="A72" s="1907" t="s">
        <v>2315</v>
      </c>
      <c r="B72" s="1907"/>
      <c r="C72" s="1907"/>
      <c r="D72" s="1907"/>
      <c r="E72" s="1907"/>
      <c r="F72" s="1907"/>
      <c r="G72" s="1907"/>
      <c r="H72" s="1907"/>
      <c r="I72" s="1907"/>
    </row>
    <row r="73" spans="1:9" ht="13">
      <c r="A73" s="1831" t="s">
        <v>1089</v>
      </c>
      <c r="B73" s="1831"/>
      <c r="C73" s="1831"/>
      <c r="D73" s="1831"/>
      <c r="E73" s="1831"/>
    </row>
    <row r="74" spans="1:9" ht="13">
      <c r="A74" s="1831" t="s">
        <v>1388</v>
      </c>
      <c r="B74" s="1831"/>
      <c r="C74" s="1831"/>
      <c r="D74" s="1831"/>
      <c r="E74" s="1831"/>
    </row>
    <row r="75" spans="1:9" ht="13">
      <c r="A75" s="1831" t="s">
        <v>2316</v>
      </c>
      <c r="B75" s="1831"/>
      <c r="C75" s="1831"/>
      <c r="D75" s="1831"/>
      <c r="E75" s="1831"/>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70" zoomScaleNormal="70" zoomScaleSheetLayoutView="100" workbookViewId="0">
      <selection activeCell="F615" sqref="F615"/>
    </sheetView>
  </sheetViews>
  <sheetFormatPr baseColWidth="10" defaultColWidth="0" defaultRowHeight="13" zeroHeight="1"/>
  <cols>
    <col min="1" max="1" width="3.5" style="785" customWidth="1"/>
    <col min="2" max="2" width="13.5" style="785" customWidth="1"/>
    <col min="3" max="3" width="2.5" style="785" customWidth="1"/>
    <col min="4" max="5" width="3.5" style="786" customWidth="1"/>
    <col min="6" max="6" width="65.5" style="786" customWidth="1"/>
    <col min="7" max="7" width="1.5" style="786" customWidth="1"/>
    <col min="8" max="8" width="3.5" style="787" customWidth="1"/>
    <col min="9" max="9" width="24.5" style="1673" customWidth="1"/>
    <col min="10" max="16" width="0" style="787" hidden="1" customWidth="1"/>
    <col min="17" max="16384" width="8.83203125" style="787" hidden="1"/>
  </cols>
  <sheetData>
    <row r="1" spans="1:13"/>
    <row r="2" spans="1:13">
      <c r="A2" s="1964" t="s">
        <v>2482</v>
      </c>
      <c r="B2" s="1964"/>
      <c r="C2" s="1964"/>
      <c r="D2" s="1964"/>
      <c r="E2" s="1964"/>
      <c r="F2" s="1964"/>
      <c r="G2" s="1964"/>
      <c r="H2" s="1964"/>
      <c r="I2" s="1964"/>
    </row>
    <row r="3" spans="1:13">
      <c r="A3" s="1965" t="s">
        <v>2169</v>
      </c>
      <c r="B3" s="1965"/>
      <c r="C3" s="1965"/>
      <c r="D3" s="1965"/>
      <c r="E3" s="1965"/>
      <c r="F3" s="1965"/>
      <c r="G3" s="1965"/>
      <c r="H3" s="1965"/>
      <c r="I3" s="1965"/>
    </row>
    <row r="4" spans="1:13">
      <c r="A4" s="1942"/>
      <c r="B4" s="1942"/>
      <c r="C4" s="1943"/>
      <c r="D4" s="1943"/>
      <c r="E4" s="1943"/>
      <c r="F4" s="1943"/>
      <c r="G4" s="1943"/>
      <c r="I4" s="639"/>
    </row>
    <row r="5" spans="1:13" s="788" customFormat="1">
      <c r="A5" s="1942"/>
      <c r="B5" s="1942"/>
      <c r="C5" s="1948"/>
      <c r="D5" s="1948"/>
      <c r="E5" s="1948"/>
      <c r="F5" s="1948"/>
      <c r="G5" s="1948"/>
      <c r="I5" s="1732"/>
    </row>
    <row r="6" spans="1:13" s="788" customFormat="1">
      <c r="A6" s="1951" t="s">
        <v>1250</v>
      </c>
      <c r="B6" s="1951"/>
      <c r="C6" s="1952"/>
      <c r="D6" s="1952"/>
      <c r="E6" s="1952"/>
      <c r="F6" s="1952"/>
      <c r="G6" s="1952"/>
      <c r="I6" s="1731" t="s">
        <v>2329</v>
      </c>
    </row>
    <row r="7" spans="1:13" s="788" customFormat="1">
      <c r="A7" s="1951" t="s">
        <v>1251</v>
      </c>
      <c r="B7" s="1951"/>
      <c r="C7" s="1952"/>
      <c r="D7" s="1952"/>
      <c r="E7" s="1952"/>
      <c r="F7" s="1952"/>
      <c r="G7" s="1952"/>
      <c r="I7" s="1731" t="s">
        <v>2330</v>
      </c>
    </row>
    <row r="8" spans="1:13">
      <c r="A8" s="789"/>
      <c r="B8" s="789"/>
      <c r="C8" s="790"/>
      <c r="D8" s="790"/>
      <c r="E8" s="790"/>
      <c r="F8" s="790"/>
    </row>
    <row r="9" spans="1:13">
      <c r="A9" s="1881" t="s">
        <v>1253</v>
      </c>
      <c r="B9" s="1881"/>
      <c r="C9" s="1881"/>
      <c r="D9" s="1881"/>
      <c r="E9" s="1881"/>
      <c r="F9" s="1881"/>
      <c r="G9" s="1881"/>
      <c r="H9" s="1748"/>
      <c r="I9" s="1749"/>
    </row>
    <row r="10" spans="1:13">
      <c r="A10" s="790"/>
      <c r="B10" s="790"/>
      <c r="E10" s="791"/>
    </row>
    <row r="11" spans="1:13" ht="13.75" customHeight="1">
      <c r="C11" s="790"/>
      <c r="D11" s="1953" t="s">
        <v>1252</v>
      </c>
      <c r="E11" s="1953"/>
      <c r="F11" s="1953"/>
    </row>
    <row r="12" spans="1:13">
      <c r="C12" s="790"/>
      <c r="D12" s="1953"/>
      <c r="E12" s="1953"/>
      <c r="F12" s="1953"/>
    </row>
    <row r="13" spans="1:13">
      <c r="A13" s="792"/>
      <c r="B13" s="792"/>
      <c r="C13" s="792"/>
      <c r="D13" s="1865" t="s">
        <v>1235</v>
      </c>
      <c r="E13" s="1865"/>
      <c r="F13" s="1865"/>
      <c r="M13" s="1630"/>
    </row>
    <row r="14" spans="1:13">
      <c r="A14" s="792"/>
      <c r="B14" s="792"/>
      <c r="C14" s="792"/>
      <c r="D14" s="793"/>
      <c r="L14" s="1803"/>
    </row>
    <row r="15" spans="1:13">
      <c r="A15" s="794"/>
      <c r="B15" s="795" t="s">
        <v>2636</v>
      </c>
      <c r="C15" s="796"/>
      <c r="D15" s="1863" t="s">
        <v>2513</v>
      </c>
      <c r="E15" s="1863"/>
      <c r="F15" s="1863"/>
      <c r="I15" s="1673" t="s">
        <v>2331</v>
      </c>
    </row>
    <row r="16" spans="1:13">
      <c r="A16" s="792"/>
      <c r="B16" s="792"/>
      <c r="C16" s="796"/>
      <c r="D16" s="1863"/>
      <c r="E16" s="1863"/>
      <c r="F16" s="1863"/>
    </row>
    <row r="17" spans="1:9">
      <c r="A17" s="792"/>
      <c r="B17" s="792"/>
      <c r="C17" s="796"/>
      <c r="D17" s="1863"/>
      <c r="E17" s="1863"/>
      <c r="F17" s="1863"/>
    </row>
    <row r="18" spans="1:9" s="1671" customFormat="1">
      <c r="A18" s="792"/>
      <c r="B18" s="792"/>
      <c r="C18" s="796"/>
      <c r="D18" s="1802"/>
      <c r="E18" s="1803" t="s">
        <v>2510</v>
      </c>
      <c r="F18" s="1802"/>
      <c r="G18" s="1670"/>
      <c r="I18" s="1673"/>
    </row>
    <row r="19" spans="1:9">
      <c r="A19" s="792"/>
      <c r="B19" s="792"/>
      <c r="C19" s="792"/>
    </row>
    <row r="20" spans="1:9">
      <c r="A20" s="794"/>
      <c r="B20" s="795" t="s">
        <v>2636</v>
      </c>
      <c r="D20" s="1863" t="s">
        <v>2514</v>
      </c>
      <c r="E20" s="1863"/>
      <c r="F20" s="1863"/>
      <c r="I20" s="1673" t="s">
        <v>2332</v>
      </c>
    </row>
    <row r="21" spans="1:9" s="1671" customFormat="1">
      <c r="A21" s="794"/>
      <c r="B21" s="785"/>
      <c r="C21" s="785"/>
      <c r="D21" s="1863"/>
      <c r="E21" s="1863"/>
      <c r="F21" s="1863"/>
      <c r="G21" s="1670"/>
      <c r="I21" s="1673"/>
    </row>
    <row r="22" spans="1:9" s="1671" customFormat="1">
      <c r="A22" s="794"/>
      <c r="B22" s="785"/>
      <c r="C22" s="785"/>
      <c r="D22" s="1801"/>
      <c r="E22" s="1630" t="s">
        <v>2509</v>
      </c>
      <c r="F22" s="1801"/>
      <c r="G22" s="1670"/>
      <c r="I22" s="1673"/>
    </row>
    <row r="23" spans="1:9">
      <c r="A23" s="794"/>
      <c r="B23" s="794"/>
      <c r="D23" s="797"/>
    </row>
    <row r="24" spans="1:9">
      <c r="A24" s="794"/>
      <c r="B24" s="795" t="s">
        <v>2637</v>
      </c>
      <c r="D24" s="1863" t="s">
        <v>1238</v>
      </c>
      <c r="E24" s="1863"/>
      <c r="F24" s="1863"/>
      <c r="I24" s="1673" t="s">
        <v>2332</v>
      </c>
    </row>
    <row r="25" spans="1:9">
      <c r="A25" s="794"/>
      <c r="B25" s="794"/>
      <c r="D25" s="1863"/>
      <c r="E25" s="1863"/>
      <c r="F25" s="1863"/>
    </row>
    <row r="26" spans="1:9"/>
    <row r="27" spans="1:9">
      <c r="A27" s="794"/>
      <c r="B27" s="795" t="s">
        <v>2636</v>
      </c>
      <c r="D27" s="1947" t="s">
        <v>2511</v>
      </c>
      <c r="E27" s="1947"/>
      <c r="F27" s="1947"/>
      <c r="I27" s="1673" t="s">
        <v>2335</v>
      </c>
    </row>
    <row r="28" spans="1:9">
      <c r="D28" s="1947"/>
      <c r="E28" s="1947"/>
      <c r="F28" s="1947"/>
    </row>
    <row r="29" spans="1:9">
      <c r="D29" s="1947"/>
      <c r="E29" s="1947"/>
      <c r="F29" s="1947"/>
    </row>
    <row r="30" spans="1:9">
      <c r="D30" s="1947"/>
      <c r="E30" s="1947"/>
      <c r="F30" s="1947"/>
    </row>
    <row r="31" spans="1:9">
      <c r="D31" s="1947"/>
      <c r="E31" s="1947"/>
      <c r="F31" s="1947"/>
    </row>
    <row r="32" spans="1:9" s="788" customFormat="1">
      <c r="A32" s="798"/>
      <c r="B32" s="798"/>
      <c r="C32" s="798"/>
      <c r="D32" s="730"/>
      <c r="E32" s="799"/>
      <c r="F32" s="799"/>
      <c r="G32" s="799"/>
      <c r="I32" s="1732"/>
    </row>
    <row r="33" spans="1:9" s="788" customFormat="1">
      <c r="A33" s="798"/>
      <c r="B33" s="795" t="s">
        <v>2637</v>
      </c>
      <c r="C33" s="798"/>
      <c r="D33" s="1864" t="s">
        <v>1240</v>
      </c>
      <c r="E33" s="1864"/>
      <c r="F33" s="1864"/>
      <c r="G33" s="799"/>
      <c r="I33" s="1732" t="s">
        <v>2331</v>
      </c>
    </row>
    <row r="34" spans="1:9" s="788" customFormat="1">
      <c r="A34" s="798"/>
      <c r="B34" s="798"/>
      <c r="C34" s="798"/>
      <c r="D34" s="1864"/>
      <c r="E34" s="1864"/>
      <c r="F34" s="1864"/>
      <c r="G34" s="799"/>
      <c r="I34" s="1732"/>
    </row>
    <row r="35" spans="1:9">
      <c r="A35" s="794"/>
      <c r="B35" s="794"/>
      <c r="D35" s="800"/>
    </row>
    <row r="36" spans="1:9" ht="14.5" customHeight="1">
      <c r="A36" s="794"/>
      <c r="B36" s="795" t="s">
        <v>2637</v>
      </c>
      <c r="D36" s="1864" t="s">
        <v>1418</v>
      </c>
      <c r="E36" s="1864"/>
      <c r="F36" s="1864"/>
      <c r="I36" s="1732" t="s">
        <v>2403</v>
      </c>
    </row>
    <row r="37" spans="1:9">
      <c r="A37" s="794"/>
      <c r="B37" s="794"/>
      <c r="D37" s="1864"/>
      <c r="E37" s="1864"/>
      <c r="F37" s="1864"/>
    </row>
    <row r="38" spans="1:9">
      <c r="A38" s="794"/>
      <c r="B38" s="794"/>
      <c r="D38" s="1864"/>
      <c r="E38" s="1864"/>
      <c r="F38" s="1864"/>
    </row>
    <row r="39" spans="1:9">
      <c r="A39" s="794"/>
      <c r="B39" s="794"/>
      <c r="D39" s="1864"/>
      <c r="E39" s="1864"/>
      <c r="F39" s="1864"/>
    </row>
    <row r="40" spans="1:9">
      <c r="A40" s="794"/>
      <c r="B40" s="794"/>
      <c r="D40" s="787"/>
    </row>
    <row r="41" spans="1:9">
      <c r="A41" s="794"/>
      <c r="B41" s="795" t="s">
        <v>2637</v>
      </c>
      <c r="D41" s="1864" t="s">
        <v>1242</v>
      </c>
      <c r="E41" s="1864"/>
      <c r="F41" s="1864"/>
    </row>
    <row r="42" spans="1:9">
      <c r="A42" s="794"/>
      <c r="B42" s="794"/>
      <c r="D42" s="1864"/>
      <c r="E42" s="1864"/>
      <c r="F42" s="1864"/>
    </row>
    <row r="43" spans="1:9">
      <c r="A43" s="794"/>
      <c r="B43" s="794"/>
      <c r="D43" s="1864"/>
      <c r="E43" s="1864"/>
      <c r="F43" s="1864"/>
    </row>
    <row r="44" spans="1:9">
      <c r="A44" s="794"/>
      <c r="B44" s="794"/>
      <c r="D44" s="1864"/>
      <c r="E44" s="1864"/>
      <c r="F44" s="1864"/>
    </row>
    <row r="45" spans="1:9">
      <c r="A45" s="794"/>
      <c r="B45" s="794"/>
      <c r="D45" s="1864"/>
      <c r="E45" s="1864"/>
      <c r="F45" s="1864"/>
    </row>
    <row r="46" spans="1:9">
      <c r="A46" s="794"/>
      <c r="B46" s="794"/>
      <c r="D46" s="778"/>
      <c r="E46" s="778"/>
      <c r="F46" s="778"/>
    </row>
    <row r="47" spans="1:9">
      <c r="A47" s="794"/>
      <c r="B47" s="795" t="s">
        <v>2637</v>
      </c>
      <c r="D47" s="1864" t="s">
        <v>1243</v>
      </c>
      <c r="E47" s="1864"/>
      <c r="F47" s="1864"/>
      <c r="I47" s="1732" t="s">
        <v>2403</v>
      </c>
    </row>
    <row r="48" spans="1:9">
      <c r="A48" s="794"/>
      <c r="B48" s="794"/>
      <c r="D48" s="1864"/>
      <c r="E48" s="1864"/>
      <c r="F48" s="1864"/>
    </row>
    <row r="49" spans="1:9">
      <c r="A49" s="794"/>
      <c r="B49" s="794"/>
      <c r="D49" s="1864"/>
      <c r="E49" s="1864"/>
      <c r="F49" s="1864"/>
    </row>
    <row r="50" spans="1:9" ht="23.25" customHeight="1">
      <c r="A50" s="794"/>
      <c r="B50" s="794"/>
      <c r="D50" s="1864"/>
      <c r="E50" s="1864"/>
      <c r="F50" s="1864"/>
    </row>
    <row r="51" spans="1:9">
      <c r="A51" s="794"/>
      <c r="B51" s="794"/>
      <c r="D51" s="782"/>
    </row>
    <row r="52" spans="1:9" ht="14.5" customHeight="1">
      <c r="A52" s="794"/>
      <c r="B52" s="795" t="s">
        <v>2637</v>
      </c>
      <c r="D52" s="1864" t="s">
        <v>1244</v>
      </c>
      <c r="E52" s="1864"/>
      <c r="F52" s="1864"/>
      <c r="I52" s="1732" t="s">
        <v>2403</v>
      </c>
    </row>
    <row r="53" spans="1:9">
      <c r="A53" s="794"/>
      <c r="B53" s="794"/>
      <c r="D53" s="1864"/>
      <c r="E53" s="1864"/>
      <c r="F53" s="1864"/>
    </row>
    <row r="54" spans="1:9">
      <c r="A54" s="794"/>
      <c r="B54" s="794"/>
      <c r="D54" s="1864"/>
      <c r="E54" s="1864"/>
      <c r="F54" s="1864"/>
    </row>
    <row r="55" spans="1:9" s="615" customFormat="1">
      <c r="A55" s="794"/>
      <c r="B55" s="794"/>
      <c r="C55" s="801"/>
      <c r="D55" s="799"/>
      <c r="E55" s="690"/>
      <c r="F55" s="690"/>
      <c r="G55" s="690"/>
      <c r="I55" s="639"/>
    </row>
    <row r="56" spans="1:9" s="615" customFormat="1">
      <c r="A56" s="802"/>
      <c r="B56" s="795" t="s">
        <v>2636</v>
      </c>
      <c r="C56" s="803"/>
      <c r="D56" s="1949" t="s">
        <v>1245</v>
      </c>
      <c r="E56" s="1949"/>
      <c r="F56" s="1949"/>
      <c r="G56" s="690"/>
      <c r="I56" s="1673"/>
    </row>
    <row r="57" spans="1:9" s="615" customFormat="1">
      <c r="A57" s="802"/>
      <c r="B57" s="802"/>
      <c r="C57" s="803"/>
      <c r="D57" s="1949"/>
      <c r="E57" s="1949"/>
      <c r="F57" s="1949"/>
      <c r="G57" s="690"/>
      <c r="I57" s="639"/>
    </row>
    <row r="58" spans="1:9" s="615" customFormat="1">
      <c r="A58" s="802"/>
      <c r="B58" s="802"/>
      <c r="C58" s="1675"/>
      <c r="D58" s="1814" t="s">
        <v>2512</v>
      </c>
      <c r="E58" s="1800"/>
      <c r="F58" s="1800"/>
      <c r="G58" s="690"/>
      <c r="I58" s="639"/>
    </row>
    <row r="59" spans="1:9" s="615" customFormat="1">
      <c r="A59" s="802"/>
      <c r="B59" s="802"/>
      <c r="C59" s="1675"/>
      <c r="D59" s="1800"/>
      <c r="E59" s="1803" t="s">
        <v>2510</v>
      </c>
      <c r="F59" s="1800"/>
      <c r="G59" s="690"/>
      <c r="I59" s="639"/>
    </row>
    <row r="60" spans="1:9" s="788" customFormat="1">
      <c r="A60" s="798"/>
      <c r="B60" s="798"/>
      <c r="C60" s="798"/>
      <c r="D60" s="730"/>
      <c r="E60" s="799"/>
      <c r="F60" s="799"/>
      <c r="G60" s="799"/>
      <c r="I60" s="1732"/>
    </row>
    <row r="61" spans="1:9">
      <c r="A61" s="794"/>
      <c r="B61" s="795" t="s">
        <v>2637</v>
      </c>
      <c r="D61" s="1864" t="s">
        <v>1246</v>
      </c>
      <c r="E61" s="1864"/>
      <c r="F61" s="1864"/>
      <c r="I61" s="1673" t="s">
        <v>2333</v>
      </c>
    </row>
    <row r="62" spans="1:9">
      <c r="D62" s="1864"/>
      <c r="E62" s="1864"/>
      <c r="F62" s="1864"/>
    </row>
    <row r="63" spans="1:9">
      <c r="D63" s="1864"/>
      <c r="E63" s="1864"/>
      <c r="F63" s="1864"/>
    </row>
    <row r="64" spans="1:9">
      <c r="D64" s="690"/>
    </row>
    <row r="65" spans="1:9">
      <c r="A65" s="794"/>
      <c r="B65" s="795" t="s">
        <v>2637</v>
      </c>
      <c r="D65" s="1864" t="s">
        <v>1247</v>
      </c>
      <c r="E65" s="1864"/>
      <c r="F65" s="1864"/>
      <c r="I65" s="1673" t="s">
        <v>2334</v>
      </c>
    </row>
    <row r="66" spans="1:9">
      <c r="D66" s="1864"/>
      <c r="E66" s="1864"/>
      <c r="F66" s="1864"/>
    </row>
    <row r="67" spans="1:9"/>
    <row r="68" spans="1:9">
      <c r="A68" s="794"/>
      <c r="B68" s="795" t="s">
        <v>2637</v>
      </c>
      <c r="D68" s="1864" t="s">
        <v>1248</v>
      </c>
      <c r="E68" s="1864"/>
      <c r="F68" s="1864"/>
    </row>
    <row r="69" spans="1:9">
      <c r="D69" s="1864"/>
      <c r="E69" s="1864"/>
      <c r="F69" s="1864"/>
      <c r="I69" s="1673" t="s">
        <v>2335</v>
      </c>
    </row>
    <row r="70" spans="1:9">
      <c r="D70" s="1864"/>
      <c r="E70" s="1864"/>
      <c r="F70" s="1864"/>
    </row>
    <row r="71" spans="1:9">
      <c r="D71" s="787"/>
    </row>
    <row r="72" spans="1:9">
      <c r="A72" s="794"/>
      <c r="B72" s="795" t="s">
        <v>2637</v>
      </c>
      <c r="D72" s="1863" t="s">
        <v>1249</v>
      </c>
      <c r="E72" s="1863"/>
      <c r="F72" s="1863"/>
      <c r="I72" s="1673" t="s">
        <v>2335</v>
      </c>
    </row>
    <row r="73" spans="1:9">
      <c r="D73" s="1863"/>
      <c r="E73" s="1863"/>
      <c r="F73" s="1863"/>
    </row>
    <row r="74" spans="1:9">
      <c r="A74" s="794"/>
      <c r="B74" s="794"/>
      <c r="D74" s="797"/>
    </row>
    <row r="75" spans="1:9">
      <c r="A75" s="1845" t="s">
        <v>1156</v>
      </c>
      <c r="B75" s="1845"/>
      <c r="C75" s="1845"/>
      <c r="D75" s="1845"/>
      <c r="E75" s="1845"/>
      <c r="F75" s="1845"/>
      <c r="G75" s="1845"/>
      <c r="H75" s="1748"/>
      <c r="I75" s="1749"/>
    </row>
    <row r="76" spans="1:9"/>
    <row r="77" spans="1:9">
      <c r="C77" s="804"/>
      <c r="D77" s="1931" t="s">
        <v>1254</v>
      </c>
      <c r="E77" s="1931"/>
      <c r="F77" s="1931"/>
    </row>
    <row r="78" spans="1:9">
      <c r="A78" s="797"/>
      <c r="B78" s="797"/>
      <c r="D78" s="1863" t="s">
        <v>1281</v>
      </c>
      <c r="E78" s="1863"/>
      <c r="F78" s="1863"/>
    </row>
    <row r="79" spans="1:9">
      <c r="A79" s="797"/>
      <c r="B79" s="797"/>
    </row>
    <row r="80" spans="1:9" ht="13.75" customHeight="1">
      <c r="A80" s="794"/>
      <c r="B80" s="795" t="s">
        <v>2636</v>
      </c>
      <c r="D80" s="1863" t="s">
        <v>1466</v>
      </c>
      <c r="E80" s="1863"/>
      <c r="F80" s="1863"/>
      <c r="I80" s="1673" t="s">
        <v>2336</v>
      </c>
    </row>
    <row r="81" spans="1:9">
      <c r="A81" s="794"/>
      <c r="B81" s="794"/>
      <c r="D81" s="1863"/>
      <c r="E81" s="1863"/>
      <c r="F81" s="1863"/>
    </row>
    <row r="82" spans="1:9">
      <c r="A82" s="794"/>
      <c r="B82" s="794"/>
      <c r="D82" s="1863"/>
      <c r="E82" s="1863"/>
      <c r="F82" s="1863"/>
    </row>
    <row r="83" spans="1:9">
      <c r="A83" s="794"/>
      <c r="B83" s="794"/>
      <c r="D83" s="1863"/>
      <c r="E83" s="1863"/>
      <c r="F83" s="1863"/>
    </row>
    <row r="84" spans="1:9">
      <c r="A84" s="794"/>
      <c r="B84" s="794"/>
      <c r="D84" s="1863"/>
      <c r="E84" s="1863"/>
      <c r="F84" s="1863"/>
    </row>
    <row r="85" spans="1:9">
      <c r="A85" s="794"/>
      <c r="B85" s="794"/>
      <c r="D85" s="1863"/>
      <c r="E85" s="1863"/>
      <c r="F85" s="1863"/>
    </row>
    <row r="86" spans="1:9">
      <c r="A86" s="794"/>
      <c r="B86" s="794"/>
      <c r="D86" s="1863"/>
      <c r="E86" s="1863"/>
      <c r="F86" s="1863"/>
    </row>
    <row r="87" spans="1:9">
      <c r="A87" s="794"/>
      <c r="B87" s="794"/>
      <c r="D87" s="1863"/>
      <c r="E87" s="1863"/>
      <c r="F87" s="1863"/>
    </row>
    <row r="88" spans="1:9">
      <c r="A88" s="794"/>
      <c r="B88" s="794"/>
      <c r="D88" s="875"/>
      <c r="E88" s="875"/>
      <c r="F88" s="875"/>
    </row>
    <row r="89" spans="1:9" ht="15" customHeight="1">
      <c r="A89" s="794"/>
      <c r="B89" s="795" t="s">
        <v>2636</v>
      </c>
      <c r="D89" s="1863" t="s">
        <v>2170</v>
      </c>
      <c r="E89" s="1863"/>
      <c r="F89" s="1863"/>
      <c r="I89" s="1673" t="s">
        <v>2337</v>
      </c>
    </row>
    <row r="90" spans="1:9">
      <c r="A90" s="794"/>
      <c r="B90" s="794"/>
      <c r="D90" s="1863"/>
      <c r="E90" s="1863"/>
      <c r="F90" s="1863"/>
    </row>
    <row r="91" spans="1:9">
      <c r="A91" s="794"/>
      <c r="B91" s="794"/>
      <c r="D91" s="1613"/>
      <c r="E91" s="1613"/>
      <c r="F91" s="1613"/>
    </row>
    <row r="92" spans="1:9">
      <c r="A92" s="794"/>
      <c r="B92" s="795" t="s">
        <v>2636</v>
      </c>
      <c r="D92" s="1863" t="s">
        <v>2173</v>
      </c>
      <c r="E92" s="1863"/>
      <c r="F92" s="1863"/>
      <c r="I92" s="1673" t="s">
        <v>2338</v>
      </c>
    </row>
    <row r="93" spans="1:9">
      <c r="A93" s="794"/>
      <c r="B93" s="794"/>
      <c r="D93" s="1863"/>
      <c r="E93" s="1863"/>
      <c r="F93" s="1863"/>
    </row>
    <row r="94" spans="1:9">
      <c r="A94" s="794"/>
      <c r="B94" s="794"/>
      <c r="D94" s="1863"/>
      <c r="E94" s="1863"/>
      <c r="F94" s="1863"/>
    </row>
    <row r="95" spans="1:9">
      <c r="A95" s="794"/>
      <c r="B95" s="794"/>
      <c r="D95" s="1613"/>
      <c r="E95" s="1613"/>
      <c r="F95" s="1613"/>
    </row>
    <row r="96" spans="1:9">
      <c r="A96" s="794"/>
      <c r="B96" s="795" t="s">
        <v>2636</v>
      </c>
      <c r="D96" s="1863" t="s">
        <v>2172</v>
      </c>
      <c r="E96" s="1863"/>
      <c r="F96" s="1863"/>
      <c r="I96" s="1673" t="s">
        <v>2383</v>
      </c>
    </row>
    <row r="97" spans="1:9" s="1629" customFormat="1">
      <c r="A97" s="1627"/>
      <c r="B97" s="1627"/>
      <c r="C97" s="1628"/>
      <c r="D97" s="1863"/>
      <c r="E97" s="1863"/>
      <c r="F97" s="1863"/>
      <c r="I97" s="1733"/>
    </row>
    <row r="98" spans="1:9">
      <c r="A98" s="794"/>
      <c r="B98" s="794"/>
      <c r="D98" s="1619"/>
      <c r="E98" s="1803" t="s">
        <v>2515</v>
      </c>
      <c r="F98" s="1613"/>
    </row>
    <row r="99" spans="1:9">
      <c r="A99" s="794"/>
      <c r="B99" s="794"/>
      <c r="D99" s="875"/>
      <c r="E99" s="875"/>
      <c r="F99" s="875"/>
    </row>
    <row r="100" spans="1:9">
      <c r="A100" s="794"/>
      <c r="B100" s="795" t="s">
        <v>2637</v>
      </c>
      <c r="D100" s="1863" t="s">
        <v>2171</v>
      </c>
      <c r="E100" s="1863"/>
      <c r="F100" s="1863"/>
      <c r="I100" s="1673" t="s">
        <v>2339</v>
      </c>
    </row>
    <row r="101" spans="1:9">
      <c r="A101" s="794"/>
      <c r="B101" s="794"/>
      <c r="D101" s="1863"/>
      <c r="E101" s="1863"/>
      <c r="F101" s="1863"/>
    </row>
    <row r="102" spans="1:9">
      <c r="A102" s="794"/>
      <c r="B102" s="794"/>
      <c r="D102" s="1613"/>
      <c r="E102" s="1613"/>
      <c r="F102" s="1613"/>
    </row>
    <row r="103" spans="1:9" ht="14.5" customHeight="1">
      <c r="A103" s="794"/>
      <c r="B103" s="795" t="s">
        <v>2637</v>
      </c>
      <c r="D103" s="1863" t="s">
        <v>1394</v>
      </c>
      <c r="E103" s="1863"/>
      <c r="F103" s="1863"/>
      <c r="G103" s="787"/>
      <c r="I103" s="1673" t="s">
        <v>2340</v>
      </c>
    </row>
    <row r="104" spans="1:9">
      <c r="A104" s="794"/>
      <c r="B104" s="794"/>
      <c r="D104" s="1863"/>
      <c r="E104" s="1863"/>
      <c r="F104" s="1863"/>
      <c r="G104" s="787"/>
    </row>
    <row r="105" spans="1:9">
      <c r="A105" s="794"/>
      <c r="B105" s="794"/>
      <c r="D105" s="1863"/>
      <c r="E105" s="1863"/>
      <c r="F105" s="1863"/>
      <c r="G105" s="787"/>
    </row>
    <row r="106" spans="1:9">
      <c r="A106" s="794"/>
      <c r="B106" s="794"/>
      <c r="D106" s="1863"/>
      <c r="E106" s="1863"/>
      <c r="F106" s="1863"/>
      <c r="G106" s="787"/>
    </row>
    <row r="107" spans="1:9">
      <c r="A107" s="794"/>
      <c r="B107" s="794"/>
      <c r="D107" s="1863"/>
      <c r="E107" s="1863"/>
      <c r="F107" s="1863"/>
      <c r="G107" s="787"/>
    </row>
    <row r="108" spans="1:9">
      <c r="A108" s="794"/>
      <c r="B108" s="794"/>
      <c r="D108" s="1863"/>
      <c r="E108" s="1863"/>
      <c r="F108" s="1863"/>
      <c r="G108" s="787"/>
    </row>
    <row r="109" spans="1:9">
      <c r="A109" s="794"/>
      <c r="B109" s="794"/>
      <c r="D109" s="1863"/>
      <c r="E109" s="1863"/>
      <c r="F109" s="1863"/>
      <c r="G109" s="787"/>
    </row>
    <row r="110" spans="1:9">
      <c r="A110" s="794"/>
      <c r="B110" s="794"/>
      <c r="D110" s="1863"/>
      <c r="E110" s="1863"/>
      <c r="F110" s="1863"/>
      <c r="G110" s="787"/>
    </row>
    <row r="111" spans="1:9">
      <c r="A111" s="794"/>
      <c r="B111" s="794"/>
      <c r="D111" s="1863"/>
      <c r="E111" s="1863"/>
      <c r="F111" s="1863"/>
      <c r="G111" s="787"/>
    </row>
    <row r="112" spans="1:9">
      <c r="A112" s="794"/>
      <c r="B112" s="794"/>
      <c r="D112" s="1863"/>
      <c r="E112" s="1863"/>
      <c r="F112" s="1863"/>
      <c r="G112" s="787"/>
    </row>
    <row r="113" spans="1:11">
      <c r="A113" s="794"/>
      <c r="B113" s="794"/>
      <c r="D113" s="1863"/>
      <c r="E113" s="1863"/>
      <c r="F113" s="1863"/>
      <c r="G113" s="787"/>
    </row>
    <row r="114" spans="1:11">
      <c r="A114" s="794"/>
      <c r="B114" s="794"/>
      <c r="D114" s="1863"/>
      <c r="E114" s="1863"/>
      <c r="F114" s="1863"/>
      <c r="G114" s="787"/>
    </row>
    <row r="115" spans="1:11">
      <c r="A115" s="794"/>
      <c r="B115" s="794"/>
      <c r="D115" s="1863"/>
      <c r="E115" s="1863"/>
      <c r="F115" s="1863"/>
      <c r="G115" s="787"/>
    </row>
    <row r="116" spans="1:11">
      <c r="A116" s="794"/>
      <c r="B116" s="794"/>
      <c r="D116" s="1863"/>
      <c r="E116" s="1863"/>
      <c r="F116" s="1863"/>
    </row>
    <row r="117" spans="1:11">
      <c r="A117" s="794"/>
      <c r="B117" s="794"/>
      <c r="D117" s="1863"/>
      <c r="E117" s="1863"/>
      <c r="F117" s="1863"/>
    </row>
    <row r="118" spans="1:11">
      <c r="A118" s="794"/>
      <c r="B118" s="794"/>
      <c r="D118" s="901"/>
      <c r="E118" s="901"/>
      <c r="F118" s="901"/>
    </row>
    <row r="119" spans="1:11" ht="14.25" customHeight="1">
      <c r="A119" s="794"/>
      <c r="B119" s="795" t="s">
        <v>2637</v>
      </c>
      <c r="D119" s="1883" t="s">
        <v>1256</v>
      </c>
      <c r="E119" s="1883"/>
      <c r="F119" s="1883"/>
    </row>
    <row r="120" spans="1:11">
      <c r="A120" s="794"/>
      <c r="B120" s="794"/>
      <c r="D120" s="1883"/>
      <c r="E120" s="1883"/>
      <c r="F120" s="1883"/>
    </row>
    <row r="121" spans="1:11">
      <c r="A121" s="794"/>
      <c r="B121" s="794"/>
      <c r="D121" s="1883"/>
      <c r="E121" s="1883"/>
      <c r="F121" s="1883"/>
    </row>
    <row r="122" spans="1:11">
      <c r="A122" s="794"/>
      <c r="B122" s="794"/>
      <c r="D122" s="1883"/>
      <c r="E122" s="1883"/>
      <c r="F122" s="1883"/>
    </row>
    <row r="123" spans="1:11">
      <c r="A123" s="794"/>
      <c r="B123" s="794"/>
      <c r="D123" s="1883"/>
      <c r="E123" s="1883"/>
      <c r="F123" s="1883"/>
    </row>
    <row r="124" spans="1:11">
      <c r="A124" s="794"/>
      <c r="B124" s="794"/>
      <c r="D124" s="1883"/>
      <c r="E124" s="1883"/>
      <c r="F124" s="1883"/>
    </row>
    <row r="125" spans="1:11">
      <c r="A125" s="794"/>
      <c r="B125" s="794"/>
      <c r="D125" s="1883"/>
      <c r="E125" s="1883"/>
      <c r="F125" s="1883"/>
    </row>
    <row r="126" spans="1:11">
      <c r="A126" s="794"/>
      <c r="B126" s="794"/>
      <c r="D126" s="1883"/>
      <c r="E126" s="1883"/>
      <c r="F126" s="1883"/>
    </row>
    <row r="127" spans="1:11">
      <c r="C127" s="719"/>
      <c r="D127" s="902"/>
      <c r="E127" s="902"/>
      <c r="F127" s="902"/>
      <c r="G127" s="719"/>
      <c r="H127" s="719"/>
      <c r="I127" s="619"/>
      <c r="J127" s="719"/>
      <c r="K127" s="719"/>
    </row>
    <row r="128" spans="1:11">
      <c r="A128" s="794"/>
      <c r="B128" s="795" t="s">
        <v>2636</v>
      </c>
      <c r="C128" s="719"/>
      <c r="D128" s="1883" t="s">
        <v>1258</v>
      </c>
      <c r="E128" s="1883"/>
      <c r="F128" s="1883"/>
      <c r="G128" s="719"/>
      <c r="H128" s="719"/>
      <c r="I128" s="619" t="s">
        <v>2341</v>
      </c>
      <c r="J128" s="719"/>
      <c r="K128" s="719"/>
    </row>
    <row r="129" spans="1:11">
      <c r="A129" s="794"/>
      <c r="B129" s="794"/>
      <c r="C129" s="719"/>
      <c r="D129" s="1883"/>
      <c r="E129" s="1883"/>
      <c r="F129" s="1883"/>
      <c r="G129" s="719"/>
      <c r="H129" s="719"/>
      <c r="I129" s="619"/>
      <c r="J129" s="719"/>
      <c r="K129" s="719"/>
    </row>
    <row r="130" spans="1:11"/>
    <row r="131" spans="1:11">
      <c r="A131" s="794"/>
      <c r="B131" s="795" t="s">
        <v>2636</v>
      </c>
      <c r="C131" s="801"/>
      <c r="D131" s="1863" t="s">
        <v>1259</v>
      </c>
      <c r="E131" s="1863"/>
      <c r="F131" s="1863"/>
      <c r="I131" s="619" t="s">
        <v>2341</v>
      </c>
    </row>
    <row r="132" spans="1:11">
      <c r="C132" s="801"/>
      <c r="D132" s="1863"/>
      <c r="E132" s="1863"/>
      <c r="F132" s="1863"/>
    </row>
    <row r="133" spans="1:11">
      <c r="C133" s="801"/>
      <c r="D133" s="1863"/>
      <c r="E133" s="1863"/>
      <c r="F133" s="1863"/>
    </row>
    <row r="134" spans="1:11">
      <c r="C134" s="801"/>
      <c r="D134" s="1863"/>
      <c r="E134" s="1863"/>
      <c r="F134" s="1863"/>
    </row>
    <row r="135" spans="1:11">
      <c r="C135" s="801"/>
      <c r="D135" s="1863"/>
      <c r="E135" s="1863"/>
      <c r="F135" s="1863"/>
    </row>
    <row r="136" spans="1:11">
      <c r="C136" s="801"/>
      <c r="D136" s="669"/>
      <c r="E136" s="669"/>
      <c r="F136" s="669"/>
    </row>
    <row r="137" spans="1:11" s="719" customFormat="1">
      <c r="A137" s="794"/>
      <c r="B137" s="795" t="s">
        <v>2636</v>
      </c>
      <c r="C137" s="801"/>
      <c r="D137" s="1864" t="s">
        <v>1260</v>
      </c>
      <c r="E137" s="1864"/>
      <c r="F137" s="1864"/>
      <c r="G137" s="669"/>
      <c r="I137" s="619" t="s">
        <v>2342</v>
      </c>
    </row>
    <row r="138" spans="1:11" s="809" customFormat="1" ht="13.75" customHeight="1">
      <c r="A138" s="806"/>
      <c r="B138" s="806"/>
      <c r="C138" s="807"/>
      <c r="D138" s="1864"/>
      <c r="E138" s="1864"/>
      <c r="F138" s="1864"/>
      <c r="G138" s="808"/>
      <c r="I138" s="1734"/>
    </row>
    <row r="139" spans="1:11" s="719" customFormat="1" ht="13.75" customHeight="1">
      <c r="A139" s="785"/>
      <c r="B139" s="785"/>
      <c r="C139" s="801"/>
      <c r="D139" s="1864"/>
      <c r="E139" s="1864"/>
      <c r="F139" s="1864"/>
      <c r="G139" s="669"/>
      <c r="I139" s="619"/>
    </row>
    <row r="140" spans="1:11" s="719" customFormat="1" ht="13.75" customHeight="1">
      <c r="A140" s="785"/>
      <c r="B140" s="785"/>
      <c r="C140" s="801"/>
      <c r="D140" s="1864"/>
      <c r="E140" s="1864"/>
      <c r="F140" s="1864"/>
      <c r="G140" s="669"/>
      <c r="I140" s="619"/>
    </row>
    <row r="141" spans="1:11" s="719" customFormat="1" ht="13.75" customHeight="1">
      <c r="A141" s="785"/>
      <c r="B141" s="785"/>
      <c r="C141" s="801"/>
      <c r="D141" s="1864"/>
      <c r="E141" s="1864"/>
      <c r="F141" s="1864"/>
      <c r="G141" s="669"/>
      <c r="I141" s="619"/>
    </row>
    <row r="142" spans="1:11" s="719" customFormat="1" ht="13.75" customHeight="1">
      <c r="A142" s="810"/>
      <c r="B142" s="810"/>
      <c r="C142" s="801"/>
      <c r="D142" s="1864"/>
      <c r="E142" s="1864"/>
      <c r="F142" s="1864"/>
      <c r="G142" s="669"/>
      <c r="I142" s="619"/>
    </row>
    <row r="143" spans="1:11" s="615" customFormat="1" ht="13.75" customHeight="1">
      <c r="A143" s="798"/>
      <c r="B143" s="798"/>
      <c r="C143" s="803"/>
      <c r="D143" s="1864"/>
      <c r="E143" s="1864"/>
      <c r="F143" s="1864"/>
      <c r="G143" s="690"/>
      <c r="I143" s="639"/>
    </row>
    <row r="144" spans="1:11" s="615" customFormat="1" ht="13.75" customHeight="1">
      <c r="A144" s="798"/>
      <c r="B144" s="798"/>
      <c r="C144" s="803"/>
      <c r="D144" s="1864"/>
      <c r="E144" s="1864"/>
      <c r="F144" s="1864"/>
      <c r="G144" s="690"/>
      <c r="I144" s="639"/>
    </row>
    <row r="145" spans="1:9" s="615" customFormat="1" ht="13.75" customHeight="1">
      <c r="A145" s="798"/>
      <c r="B145" s="798"/>
      <c r="C145" s="1675"/>
      <c r="D145" s="1864"/>
      <c r="E145" s="1864"/>
      <c r="F145" s="1864"/>
      <c r="G145" s="690"/>
      <c r="I145" s="639"/>
    </row>
    <row r="146" spans="1:9" s="719" customFormat="1" ht="13.75" customHeight="1">
      <c r="A146" s="785"/>
      <c r="B146" s="785"/>
      <c r="C146" s="801"/>
      <c r="D146" s="1864"/>
      <c r="E146" s="1864"/>
      <c r="F146" s="1864"/>
      <c r="G146" s="669"/>
      <c r="I146" s="619"/>
    </row>
    <row r="147" spans="1:9" s="719" customFormat="1" ht="13.75" customHeight="1">
      <c r="A147" s="785"/>
      <c r="B147" s="785"/>
      <c r="C147" s="801"/>
      <c r="D147" s="1864"/>
      <c r="E147" s="1864"/>
      <c r="F147" s="1864"/>
      <c r="G147" s="669"/>
      <c r="I147" s="619"/>
    </row>
    <row r="148" spans="1:9" s="719" customFormat="1" ht="13.75" customHeight="1">
      <c r="A148" s="785"/>
      <c r="B148" s="785"/>
      <c r="C148" s="801"/>
      <c r="D148" s="1864"/>
      <c r="E148" s="1864"/>
      <c r="F148" s="1864"/>
      <c r="G148" s="669"/>
      <c r="I148" s="619"/>
    </row>
    <row r="149" spans="1:9" s="719" customFormat="1" ht="13.75" customHeight="1">
      <c r="A149" s="785"/>
      <c r="B149" s="785"/>
      <c r="C149" s="801"/>
      <c r="D149" s="1864"/>
      <c r="E149" s="1864"/>
      <c r="F149" s="1864"/>
      <c r="G149" s="669"/>
      <c r="I149" s="619"/>
    </row>
    <row r="150" spans="1:9" s="719" customFormat="1" ht="13.75" customHeight="1">
      <c r="A150" s="785"/>
      <c r="B150" s="785"/>
      <c r="C150" s="801"/>
      <c r="D150" s="793"/>
      <c r="E150" s="782"/>
      <c r="F150" s="782"/>
      <c r="G150" s="669"/>
      <c r="I150" s="619"/>
    </row>
    <row r="151" spans="1:9" s="719" customFormat="1" ht="13.75" customHeight="1">
      <c r="A151" s="785"/>
      <c r="B151" s="795" t="s">
        <v>2637</v>
      </c>
      <c r="C151" s="801"/>
      <c r="D151" s="1945" t="s">
        <v>1368</v>
      </c>
      <c r="E151" s="1945"/>
      <c r="F151" s="1945"/>
      <c r="G151" s="669"/>
      <c r="I151" s="619" t="s">
        <v>2343</v>
      </c>
    </row>
    <row r="152" spans="1:9" s="719" customFormat="1" ht="13.75" customHeight="1">
      <c r="A152" s="785"/>
      <c r="B152" s="785"/>
      <c r="C152" s="801"/>
      <c r="D152" s="1945"/>
      <c r="E152" s="1945"/>
      <c r="F152" s="1945"/>
      <c r="G152" s="669"/>
      <c r="I152" s="619"/>
    </row>
    <row r="153" spans="1:9" s="719" customFormat="1" ht="13.75" customHeight="1">
      <c r="A153" s="785"/>
      <c r="B153" s="785"/>
      <c r="C153" s="801"/>
      <c r="D153" s="1945"/>
      <c r="E153" s="1945"/>
      <c r="F153" s="1945"/>
      <c r="G153" s="669"/>
      <c r="I153" s="619"/>
    </row>
    <row r="154" spans="1:9" s="719" customFormat="1" ht="13.75" customHeight="1">
      <c r="A154" s="785"/>
      <c r="B154" s="785"/>
      <c r="C154" s="801"/>
      <c r="D154" s="1945"/>
      <c r="E154" s="1945"/>
      <c r="F154" s="1945"/>
      <c r="G154" s="669"/>
      <c r="I154" s="619"/>
    </row>
    <row r="155" spans="1:9" s="719" customFormat="1" ht="13.75" customHeight="1">
      <c r="A155" s="785"/>
      <c r="B155" s="785"/>
      <c r="C155" s="801"/>
      <c r="D155" s="1945"/>
      <c r="E155" s="1945"/>
      <c r="F155" s="1945"/>
      <c r="G155" s="669"/>
      <c r="I155" s="619"/>
    </row>
    <row r="156" spans="1:9" s="719" customFormat="1" ht="13.75" customHeight="1">
      <c r="A156" s="785"/>
      <c r="B156" s="785"/>
      <c r="C156" s="801"/>
      <c r="D156" s="1945"/>
      <c r="E156" s="1945"/>
      <c r="F156" s="1945"/>
      <c r="G156" s="669"/>
      <c r="I156" s="619"/>
    </row>
    <row r="157" spans="1:9" s="719" customFormat="1" ht="13.75" customHeight="1">
      <c r="A157" s="785"/>
      <c r="B157" s="785"/>
      <c r="C157" s="801"/>
      <c r="D157" s="1945"/>
      <c r="E157" s="1945"/>
      <c r="F157" s="1945"/>
      <c r="G157" s="669"/>
      <c r="I157" s="619"/>
    </row>
    <row r="158" spans="1:9" s="719" customFormat="1" ht="13.75" customHeight="1">
      <c r="A158" s="785"/>
      <c r="B158" s="785"/>
      <c r="C158" s="801"/>
      <c r="D158" s="1945"/>
      <c r="E158" s="1945"/>
      <c r="F158" s="1945"/>
      <c r="G158" s="669"/>
      <c r="I158" s="619"/>
    </row>
    <row r="159" spans="1:9" s="719" customFormat="1" ht="13.75" customHeight="1">
      <c r="A159" s="785"/>
      <c r="B159" s="785"/>
      <c r="C159" s="801"/>
      <c r="D159" s="1945"/>
      <c r="E159" s="1945"/>
      <c r="F159" s="1945"/>
      <c r="G159" s="669"/>
      <c r="I159" s="619"/>
    </row>
    <row r="160" spans="1:9" s="719" customFormat="1" ht="13.75" customHeight="1">
      <c r="A160" s="785"/>
      <c r="B160" s="785"/>
      <c r="C160" s="801"/>
      <c r="D160" s="1945"/>
      <c r="E160" s="1945"/>
      <c r="F160" s="1945"/>
      <c r="G160" s="669"/>
      <c r="I160" s="619"/>
    </row>
    <row r="161" spans="1:9" s="719" customFormat="1" ht="13.75" customHeight="1">
      <c r="A161" s="785"/>
      <c r="B161" s="785"/>
      <c r="C161" s="801"/>
      <c r="D161" s="1945"/>
      <c r="E161" s="1945"/>
      <c r="F161" s="1945"/>
      <c r="G161" s="669"/>
      <c r="I161" s="619"/>
    </row>
    <row r="162" spans="1:9" s="719" customFormat="1" ht="13.75" customHeight="1">
      <c r="A162" s="785"/>
      <c r="B162" s="785"/>
      <c r="C162" s="801"/>
      <c r="D162" s="1945"/>
      <c r="E162" s="1945"/>
      <c r="F162" s="1945"/>
      <c r="G162" s="669"/>
      <c r="I162" s="619"/>
    </row>
    <row r="163" spans="1:9" s="719" customFormat="1" ht="13.75" customHeight="1">
      <c r="A163" s="785"/>
      <c r="B163" s="785"/>
      <c r="C163" s="801"/>
      <c r="D163" s="1945"/>
      <c r="E163" s="1945"/>
      <c r="F163" s="1945"/>
      <c r="G163" s="669"/>
      <c r="I163" s="619"/>
    </row>
    <row r="164" spans="1:9" s="719" customFormat="1" ht="13.75" customHeight="1">
      <c r="A164" s="785"/>
      <c r="B164" s="785"/>
      <c r="C164" s="801"/>
      <c r="D164" s="1945"/>
      <c r="E164" s="1945"/>
      <c r="F164" s="1945"/>
      <c r="G164" s="669"/>
      <c r="I164" s="619"/>
    </row>
    <row r="165" spans="1:9" s="719" customFormat="1" ht="13.75" customHeight="1">
      <c r="A165" s="785"/>
      <c r="B165" s="785"/>
      <c r="C165" s="801"/>
      <c r="D165" s="1945"/>
      <c r="E165" s="1945"/>
      <c r="F165" s="1945"/>
      <c r="G165" s="669"/>
      <c r="I165" s="619"/>
    </row>
    <row r="166" spans="1:9" s="719" customFormat="1" ht="13.75" customHeight="1">
      <c r="A166" s="785"/>
      <c r="B166" s="785"/>
      <c r="C166" s="801"/>
      <c r="D166" s="1945"/>
      <c r="E166" s="1945"/>
      <c r="F166" s="1945"/>
      <c r="G166" s="669"/>
      <c r="I166" s="619"/>
    </row>
    <row r="167" spans="1:9" s="719" customFormat="1" ht="13.75" customHeight="1">
      <c r="A167" s="785"/>
      <c r="B167" s="785"/>
      <c r="C167" s="801"/>
      <c r="D167" s="1945"/>
      <c r="E167" s="1945"/>
      <c r="F167" s="1945"/>
      <c r="G167" s="669"/>
      <c r="I167" s="619"/>
    </row>
    <row r="168" spans="1:9" s="719" customFormat="1" ht="13.75" customHeight="1">
      <c r="A168" s="785"/>
      <c r="B168" s="785"/>
      <c r="C168" s="801"/>
      <c r="D168" s="1945"/>
      <c r="E168" s="1945"/>
      <c r="F168" s="1945"/>
      <c r="G168" s="669"/>
      <c r="I168" s="619"/>
    </row>
    <row r="169" spans="1:9" s="719" customFormat="1" ht="13.75" customHeight="1">
      <c r="A169" s="785"/>
      <c r="B169" s="785"/>
      <c r="C169" s="801"/>
      <c r="D169" s="1946" t="s">
        <v>1402</v>
      </c>
      <c r="E169" s="1946"/>
      <c r="F169" s="1946"/>
      <c r="G169" s="853"/>
      <c r="I169" s="619"/>
    </row>
    <row r="170" spans="1:9" s="719" customFormat="1" ht="13.75" customHeight="1">
      <c r="A170" s="785"/>
      <c r="B170" s="785"/>
      <c r="C170" s="801"/>
      <c r="D170" s="1944"/>
      <c r="E170" s="1944"/>
      <c r="F170" s="1944"/>
      <c r="G170" s="1944"/>
      <c r="I170" s="619"/>
    </row>
    <row r="171" spans="1:9" s="719" customFormat="1" ht="14.5" customHeight="1">
      <c r="A171" s="810"/>
      <c r="B171" s="795" t="s">
        <v>2637</v>
      </c>
      <c r="C171" s="811"/>
      <c r="D171" s="1837" t="s">
        <v>1429</v>
      </c>
      <c r="E171" s="1837"/>
      <c r="F171" s="1837"/>
      <c r="G171" s="812"/>
      <c r="I171" s="619" t="s">
        <v>2338</v>
      </c>
    </row>
    <row r="172" spans="1:9" s="719" customFormat="1" ht="14.5" customHeight="1">
      <c r="A172" s="810"/>
      <c r="B172" s="810"/>
      <c r="C172" s="811"/>
      <c r="D172" s="1837"/>
      <c r="E172" s="1837"/>
      <c r="F172" s="1837"/>
      <c r="G172" s="812"/>
      <c r="I172" s="619"/>
    </row>
    <row r="173" spans="1:9" s="719" customFormat="1" ht="13.75" customHeight="1">
      <c r="A173" s="810"/>
      <c r="B173" s="810"/>
      <c r="C173" s="811"/>
      <c r="D173" s="1837"/>
      <c r="E173" s="1837"/>
      <c r="F173" s="1837"/>
      <c r="G173" s="812"/>
      <c r="I173" s="619"/>
    </row>
    <row r="174" spans="1:9" s="719" customFormat="1" ht="13.75" customHeight="1">
      <c r="A174" s="810"/>
      <c r="B174" s="810"/>
      <c r="C174" s="811"/>
      <c r="D174" s="793"/>
      <c r="E174" s="811"/>
      <c r="F174" s="811"/>
      <c r="G174" s="812"/>
      <c r="I174" s="619"/>
    </row>
    <row r="175" spans="1:9" s="719" customFormat="1" ht="13.75" customHeight="1">
      <c r="A175" s="810"/>
      <c r="B175" s="795" t="s">
        <v>2637</v>
      </c>
      <c r="C175" s="811"/>
      <c r="D175" s="1833" t="s">
        <v>1262</v>
      </c>
      <c r="E175" s="1833"/>
      <c r="F175" s="1833"/>
      <c r="G175" s="812"/>
      <c r="I175" s="619" t="s">
        <v>2344</v>
      </c>
    </row>
    <row r="176" spans="1:9" s="719" customFormat="1" ht="13.75" customHeight="1">
      <c r="A176" s="810"/>
      <c r="B176" s="810"/>
      <c r="C176" s="811"/>
      <c r="D176" s="1833"/>
      <c r="E176" s="1833"/>
      <c r="F176" s="1833"/>
      <c r="G176" s="812"/>
      <c r="I176" s="619"/>
    </row>
    <row r="177" spans="1:9" s="719" customFormat="1" ht="13.75" customHeight="1">
      <c r="A177" s="810"/>
      <c r="B177" s="810"/>
      <c r="C177" s="811"/>
      <c r="D177" s="1833"/>
      <c r="E177" s="1833"/>
      <c r="F177" s="1833"/>
      <c r="G177" s="812"/>
      <c r="I177" s="619"/>
    </row>
    <row r="178" spans="1:9" s="719" customFormat="1" ht="13.75" customHeight="1">
      <c r="A178" s="810"/>
      <c r="B178" s="810"/>
      <c r="C178" s="811"/>
      <c r="D178" s="1833"/>
      <c r="E178" s="1833"/>
      <c r="F178" s="1833"/>
      <c r="G178" s="812"/>
      <c r="I178" s="619"/>
    </row>
    <row r="179" spans="1:9" s="719" customFormat="1" ht="13.75" customHeight="1">
      <c r="A179" s="785"/>
      <c r="B179" s="785"/>
      <c r="C179" s="801"/>
      <c r="D179" s="782"/>
      <c r="E179" s="782"/>
      <c r="F179" s="782"/>
      <c r="G179" s="669"/>
      <c r="I179" s="619"/>
    </row>
    <row r="180" spans="1:9" s="719" customFormat="1" ht="13.75" customHeight="1">
      <c r="A180" s="785"/>
      <c r="B180" s="795" t="s">
        <v>2636</v>
      </c>
      <c r="C180" s="801"/>
      <c r="D180" s="1868" t="s">
        <v>1263</v>
      </c>
      <c r="E180" s="1868"/>
      <c r="F180" s="1868"/>
      <c r="G180" s="669"/>
      <c r="I180" s="619" t="s">
        <v>2345</v>
      </c>
    </row>
    <row r="181" spans="1:9" s="719" customFormat="1" ht="13.75" customHeight="1">
      <c r="A181" s="785"/>
      <c r="B181" s="785"/>
      <c r="C181" s="801"/>
      <c r="D181" s="1868"/>
      <c r="E181" s="1868"/>
      <c r="F181" s="1868"/>
      <c r="G181" s="669"/>
      <c r="I181" s="619"/>
    </row>
    <row r="182" spans="1:9" s="719" customFormat="1" ht="13.75" customHeight="1">
      <c r="A182" s="785"/>
      <c r="B182" s="785"/>
      <c r="C182" s="801"/>
      <c r="D182" s="1868"/>
      <c r="E182" s="1868"/>
      <c r="F182" s="1868"/>
      <c r="G182" s="669"/>
      <c r="I182" s="619"/>
    </row>
    <row r="183" spans="1:9" s="719" customFormat="1" ht="13.75" customHeight="1">
      <c r="A183" s="813"/>
      <c r="B183" s="813"/>
      <c r="C183" s="801"/>
      <c r="D183" s="786"/>
      <c r="E183" s="782"/>
      <c r="F183" s="782"/>
      <c r="G183" s="669"/>
      <c r="I183" s="619"/>
    </row>
    <row r="184" spans="1:9">
      <c r="A184" s="1845" t="s">
        <v>2321</v>
      </c>
      <c r="B184" s="1845"/>
      <c r="C184" s="1845"/>
      <c r="D184" s="1845"/>
      <c r="E184" s="1845"/>
      <c r="F184" s="1845"/>
      <c r="G184" s="1845"/>
      <c r="H184" s="1748"/>
      <c r="I184" s="1749"/>
    </row>
    <row r="185" spans="1:9" ht="12" customHeight="1">
      <c r="D185" s="797"/>
      <c r="E185" s="797"/>
      <c r="F185" s="797"/>
    </row>
    <row r="186" spans="1:9">
      <c r="B186" s="1932" t="s">
        <v>469</v>
      </c>
      <c r="C186" s="1932"/>
      <c r="D186" s="1932"/>
      <c r="E186" s="1932"/>
      <c r="F186" s="1932"/>
    </row>
    <row r="187" spans="1:9" s="1671" customFormat="1">
      <c r="A187" s="785"/>
      <c r="B187" s="1726" t="s">
        <v>2322</v>
      </c>
      <c r="C187" s="1726"/>
      <c r="D187" s="1726"/>
      <c r="E187" s="1726"/>
      <c r="F187" s="1726"/>
      <c r="G187" s="1670"/>
      <c r="I187" s="1673"/>
    </row>
    <row r="188" spans="1:9" ht="12" customHeight="1">
      <c r="A188" s="790"/>
      <c r="B188" s="790"/>
      <c r="C188" s="790"/>
    </row>
    <row r="189" spans="1:9">
      <c r="A189" s="1845" t="s">
        <v>1158</v>
      </c>
      <c r="B189" s="1845"/>
      <c r="C189" s="1845"/>
      <c r="D189" s="1845"/>
      <c r="E189" s="1845"/>
      <c r="F189" s="1845"/>
      <c r="G189" s="1845"/>
      <c r="H189" s="1748"/>
      <c r="I189" s="1749"/>
    </row>
    <row r="190" spans="1:9" ht="12" customHeight="1">
      <c r="A190" s="814"/>
      <c r="B190" s="814"/>
      <c r="C190" s="815"/>
      <c r="D190" s="816"/>
      <c r="E190" s="817"/>
      <c r="F190" s="816"/>
      <c r="G190" s="816"/>
    </row>
    <row r="191" spans="1:9" ht="13.75" customHeight="1">
      <c r="A191" s="814"/>
      <c r="B191" s="814"/>
      <c r="C191" s="815"/>
      <c r="D191" s="1869" t="s">
        <v>2174</v>
      </c>
      <c r="E191" s="1869"/>
      <c r="F191" s="1869"/>
      <c r="G191" s="816"/>
    </row>
    <row r="192" spans="1:9">
      <c r="A192" s="814"/>
      <c r="B192" s="814"/>
      <c r="C192" s="815"/>
      <c r="D192" s="1869"/>
      <c r="E192" s="1869"/>
      <c r="F192" s="1869"/>
      <c r="G192" s="816"/>
    </row>
    <row r="193" spans="1:9">
      <c r="A193" s="814"/>
      <c r="B193" s="814"/>
      <c r="C193" s="815"/>
      <c r="D193" s="1870" t="s">
        <v>1395</v>
      </c>
      <c r="E193" s="1870"/>
      <c r="F193" s="1870"/>
      <c r="G193" s="816"/>
    </row>
    <row r="194" spans="1:9">
      <c r="A194" s="814"/>
      <c r="B194" s="814"/>
      <c r="C194" s="815"/>
      <c r="D194" s="1614"/>
      <c r="E194" s="1614"/>
      <c r="F194" s="1614"/>
      <c r="G194" s="816"/>
    </row>
    <row r="195" spans="1:9">
      <c r="A195" s="814"/>
      <c r="B195" s="795" t="s">
        <v>2637</v>
      </c>
      <c r="C195" s="815"/>
      <c r="D195" s="1838" t="s">
        <v>2175</v>
      </c>
      <c r="E195" s="1838"/>
      <c r="F195" s="1838"/>
      <c r="G195" s="816"/>
      <c r="I195" s="1673" t="s">
        <v>2394</v>
      </c>
    </row>
    <row r="196" spans="1:9">
      <c r="A196" s="814"/>
      <c r="B196" s="814"/>
      <c r="C196" s="815"/>
      <c r="D196" s="1891" t="s">
        <v>2490</v>
      </c>
      <c r="E196" s="1891"/>
      <c r="F196" s="1891"/>
      <c r="G196" s="816"/>
    </row>
    <row r="197" spans="1:9">
      <c r="A197" s="814"/>
      <c r="B197" s="814"/>
      <c r="C197" s="815"/>
      <c r="D197" s="1630" t="s">
        <v>2176</v>
      </c>
      <c r="E197" s="1950" t="s">
        <v>2516</v>
      </c>
      <c r="F197" s="1950"/>
      <c r="G197" s="816"/>
    </row>
    <row r="198" spans="1:9">
      <c r="A198" s="814"/>
      <c r="B198" s="814"/>
      <c r="C198" s="815"/>
      <c r="D198" s="155"/>
      <c r="E198" s="155"/>
      <c r="F198" s="155"/>
      <c r="G198" s="816"/>
    </row>
    <row r="199" spans="1:9">
      <c r="A199" s="814"/>
      <c r="B199" s="795" t="s">
        <v>2636</v>
      </c>
      <c r="C199" s="815"/>
      <c r="D199" s="1891" t="s">
        <v>2177</v>
      </c>
      <c r="E199" s="1891"/>
      <c r="F199" s="1891"/>
      <c r="G199" s="816"/>
      <c r="I199" s="1673" t="s">
        <v>2395</v>
      </c>
    </row>
    <row r="200" spans="1:9">
      <c r="A200" s="814"/>
      <c r="B200" s="814"/>
      <c r="C200" s="815"/>
      <c r="D200" s="1838" t="s">
        <v>2490</v>
      </c>
      <c r="E200" s="1838"/>
      <c r="F200" s="1838"/>
      <c r="G200" s="816"/>
    </row>
    <row r="201" spans="1:9">
      <c r="A201" s="814"/>
      <c r="B201" s="814"/>
      <c r="C201" s="815"/>
      <c r="D201" s="1612" t="s">
        <v>2178</v>
      </c>
      <c r="E201" s="1950" t="s">
        <v>2517</v>
      </c>
      <c r="F201" s="1950"/>
      <c r="G201" s="816"/>
    </row>
    <row r="202" spans="1:9">
      <c r="A202" s="814"/>
      <c r="B202" s="814"/>
      <c r="C202" s="815"/>
      <c r="D202" s="155"/>
      <c r="E202" s="155"/>
      <c r="F202" s="155"/>
      <c r="G202" s="816"/>
    </row>
    <row r="203" spans="1:9">
      <c r="A203" s="814"/>
      <c r="B203" s="795" t="s">
        <v>2637</v>
      </c>
      <c r="C203" s="815"/>
      <c r="D203" s="1891" t="s">
        <v>2179</v>
      </c>
      <c r="E203" s="1891"/>
      <c r="F203" s="1891"/>
      <c r="G203" s="816"/>
      <c r="I203" s="1673" t="s">
        <v>2396</v>
      </c>
    </row>
    <row r="204" spans="1:9">
      <c r="A204" s="814"/>
      <c r="B204" s="814"/>
      <c r="C204" s="815"/>
      <c r="D204" s="1838" t="s">
        <v>2490</v>
      </c>
      <c r="E204" s="1838"/>
      <c r="F204" s="1838"/>
      <c r="G204" s="816"/>
    </row>
    <row r="205" spans="1:9">
      <c r="A205" s="814"/>
      <c r="B205" s="814"/>
      <c r="C205" s="815"/>
      <c r="D205" s="1612" t="s">
        <v>2176</v>
      </c>
      <c r="E205" s="1950" t="s">
        <v>2518</v>
      </c>
      <c r="F205" s="1950"/>
      <c r="G205" s="816"/>
    </row>
    <row r="206" spans="1:9">
      <c r="A206" s="814"/>
      <c r="B206" s="814"/>
      <c r="C206" s="815"/>
      <c r="D206" s="1614"/>
      <c r="E206" s="1614"/>
      <c r="F206" s="1614"/>
      <c r="G206" s="816"/>
    </row>
    <row r="207" spans="1:9" ht="14.25" customHeight="1">
      <c r="A207" s="794"/>
      <c r="B207" s="795" t="s">
        <v>2637</v>
      </c>
      <c r="C207" s="815"/>
      <c r="D207" s="1804" t="s">
        <v>2483</v>
      </c>
      <c r="E207" s="875"/>
      <c r="F207" s="875"/>
      <c r="G207" s="816"/>
      <c r="I207" s="1673" t="s">
        <v>2397</v>
      </c>
    </row>
    <row r="208" spans="1:9">
      <c r="A208" s="794"/>
      <c r="B208" s="794"/>
      <c r="C208" s="815"/>
      <c r="D208" s="1838" t="s">
        <v>2490</v>
      </c>
      <c r="E208" s="1838"/>
      <c r="F208" s="1838"/>
      <c r="G208" s="816"/>
    </row>
    <row r="209" spans="1:9">
      <c r="A209" s="815"/>
      <c r="B209" s="815"/>
      <c r="C209" s="815"/>
      <c r="D209" s="875"/>
      <c r="E209" s="1950" t="s">
        <v>2519</v>
      </c>
      <c r="F209" s="1950"/>
    </row>
    <row r="210" spans="1:9">
      <c r="A210" s="815"/>
      <c r="B210" s="815"/>
      <c r="C210" s="815"/>
      <c r="D210" s="800"/>
      <c r="E210" s="816"/>
      <c r="F210" s="816"/>
    </row>
    <row r="211" spans="1:9">
      <c r="A211" s="815"/>
      <c r="B211" s="795" t="s">
        <v>2637</v>
      </c>
      <c r="C211" s="815"/>
      <c r="D211" s="1891" t="s">
        <v>2180</v>
      </c>
      <c r="E211" s="1891"/>
      <c r="F211" s="1891"/>
      <c r="I211" s="1673" t="s">
        <v>2398</v>
      </c>
    </row>
    <row r="212" spans="1:9">
      <c r="A212" s="815"/>
      <c r="B212" s="815"/>
      <c r="C212" s="815"/>
      <c r="D212" s="1838" t="s">
        <v>2490</v>
      </c>
      <c r="E212" s="1838"/>
      <c r="F212" s="1838"/>
    </row>
    <row r="213" spans="1:9">
      <c r="A213" s="815"/>
      <c r="B213" s="815"/>
      <c r="C213" s="815"/>
      <c r="D213" s="1612" t="s">
        <v>2176</v>
      </c>
      <c r="E213" s="1950" t="s">
        <v>2520</v>
      </c>
      <c r="F213" s="1950"/>
    </row>
    <row r="214" spans="1:9">
      <c r="A214" s="815"/>
      <c r="B214" s="815"/>
      <c r="C214" s="815"/>
      <c r="D214" s="776"/>
      <c r="E214" s="776"/>
      <c r="F214" s="776"/>
    </row>
    <row r="215" spans="1:9" s="615" customFormat="1">
      <c r="A215" s="794"/>
      <c r="B215" s="795" t="s">
        <v>2637</v>
      </c>
      <c r="C215" s="803"/>
      <c r="D215" s="1863" t="s">
        <v>1420</v>
      </c>
      <c r="E215" s="1863"/>
      <c r="F215" s="1863"/>
      <c r="G215" s="690"/>
      <c r="I215" s="639"/>
    </row>
    <row r="216" spans="1:9" s="615" customFormat="1" ht="14.5" customHeight="1">
      <c r="A216" s="794"/>
      <c r="C216" s="803"/>
      <c r="D216" s="1863"/>
      <c r="E216" s="1863"/>
      <c r="F216" s="1863"/>
      <c r="G216" s="690"/>
      <c r="I216" s="639"/>
    </row>
    <row r="217" spans="1:9" s="615" customFormat="1">
      <c r="A217" s="794"/>
      <c r="B217" s="815"/>
      <c r="C217" s="803"/>
      <c r="D217" s="1863"/>
      <c r="E217" s="1863"/>
      <c r="F217" s="1863"/>
      <c r="G217" s="690"/>
      <c r="I217" s="639"/>
    </row>
    <row r="218" spans="1:9" s="615" customFormat="1">
      <c r="A218" s="794"/>
      <c r="B218" s="815"/>
      <c r="C218" s="803"/>
      <c r="D218" s="1863"/>
      <c r="E218" s="1863"/>
      <c r="F218" s="1863"/>
      <c r="G218" s="690"/>
      <c r="I218" s="639"/>
    </row>
    <row r="219" spans="1:9">
      <c r="A219" s="815"/>
      <c r="B219" s="815"/>
      <c r="C219" s="815"/>
      <c r="D219" s="776"/>
      <c r="E219" s="776"/>
      <c r="F219" s="776"/>
    </row>
    <row r="220" spans="1:9">
      <c r="A220" s="1845" t="s">
        <v>1159</v>
      </c>
      <c r="B220" s="1845"/>
      <c r="C220" s="1845"/>
      <c r="D220" s="1845"/>
      <c r="E220" s="1845"/>
      <c r="F220" s="1845"/>
      <c r="G220" s="1845"/>
      <c r="H220" s="1748"/>
      <c r="I220" s="1749"/>
    </row>
    <row r="221" spans="1:9" ht="12" customHeight="1">
      <c r="D221" s="797"/>
      <c r="E221" s="797"/>
      <c r="F221" s="797"/>
    </row>
    <row r="222" spans="1:9">
      <c r="C222" s="804"/>
      <c r="D222" s="1954" t="s">
        <v>213</v>
      </c>
      <c r="E222" s="1954"/>
      <c r="F222" s="1954"/>
    </row>
    <row r="223" spans="1:9">
      <c r="A223" s="790"/>
      <c r="B223" s="790"/>
      <c r="C223" s="790"/>
      <c r="D223" s="1935" t="s">
        <v>1288</v>
      </c>
      <c r="E223" s="1935"/>
      <c r="F223" s="1935"/>
    </row>
    <row r="224" spans="1:9" ht="12" customHeight="1">
      <c r="A224" s="813"/>
      <c r="B224" s="813"/>
      <c r="C224" s="813"/>
    </row>
    <row r="225" spans="1:9" ht="13.75" customHeight="1">
      <c r="A225" s="813"/>
      <c r="C225" s="813"/>
      <c r="D225" s="1862" t="s">
        <v>578</v>
      </c>
      <c r="E225" s="1862"/>
      <c r="F225" s="1862"/>
      <c r="I225" s="1673" t="s">
        <v>2346</v>
      </c>
    </row>
    <row r="226" spans="1:9">
      <c r="A226" s="794"/>
      <c r="B226" s="795" t="s">
        <v>2636</v>
      </c>
      <c r="D226" s="1863" t="s">
        <v>2181</v>
      </c>
      <c r="E226" s="1863"/>
      <c r="F226" s="1863"/>
    </row>
    <row r="227" spans="1:9" ht="14.25" customHeight="1">
      <c r="A227" s="794"/>
      <c r="B227" s="794"/>
      <c r="D227" s="1863"/>
      <c r="E227" s="1863"/>
      <c r="F227" s="1863"/>
    </row>
    <row r="228" spans="1:9" ht="14.25" customHeight="1">
      <c r="A228" s="794"/>
      <c r="B228" s="794"/>
      <c r="D228" s="1863"/>
      <c r="E228" s="1863"/>
      <c r="F228" s="1863"/>
    </row>
    <row r="229" spans="1:9">
      <c r="A229" s="794"/>
      <c r="B229" s="794"/>
      <c r="D229" s="1863"/>
      <c r="E229" s="1863"/>
      <c r="F229" s="1863"/>
    </row>
    <row r="230" spans="1:9">
      <c r="A230" s="794"/>
      <c r="B230" s="794"/>
      <c r="D230" s="1613"/>
      <c r="E230" s="1613"/>
      <c r="F230" s="1613"/>
    </row>
    <row r="231" spans="1:9">
      <c r="A231" s="794"/>
      <c r="B231" s="795" t="s">
        <v>2636</v>
      </c>
      <c r="D231" s="1863" t="s">
        <v>2182</v>
      </c>
      <c r="E231" s="1863"/>
      <c r="F231" s="1863"/>
      <c r="I231" s="1673" t="s">
        <v>2347</v>
      </c>
    </row>
    <row r="232" spans="1:9">
      <c r="A232" s="794"/>
      <c r="B232" s="794"/>
      <c r="D232" s="1863"/>
      <c r="E232" s="1863"/>
      <c r="F232" s="1863"/>
    </row>
    <row r="233" spans="1:9">
      <c r="A233" s="794"/>
      <c r="B233" s="794"/>
      <c r="D233" s="1863"/>
      <c r="E233" s="1863"/>
      <c r="F233" s="1863"/>
    </row>
    <row r="234" spans="1:9">
      <c r="A234" s="794"/>
      <c r="B234" s="794"/>
      <c r="D234" s="1863"/>
      <c r="E234" s="1863"/>
      <c r="F234" s="1863"/>
    </row>
    <row r="235" spans="1:9" ht="14.25" customHeight="1">
      <c r="A235" s="794"/>
      <c r="B235" s="794"/>
      <c r="D235" s="1863"/>
      <c r="E235" s="1863"/>
      <c r="F235" s="1863"/>
    </row>
    <row r="236" spans="1:9" ht="14.25" customHeight="1">
      <c r="A236" s="794"/>
      <c r="B236" s="794"/>
      <c r="D236" s="1613"/>
      <c r="E236" s="1613"/>
      <c r="F236" s="1613"/>
    </row>
    <row r="237" spans="1:9">
      <c r="A237" s="794"/>
      <c r="B237" s="794"/>
      <c r="D237" s="1863" t="s">
        <v>1284</v>
      </c>
      <c r="E237" s="1863"/>
      <c r="F237" s="1863"/>
      <c r="I237" s="1673" t="s">
        <v>2346</v>
      </c>
    </row>
    <row r="238" spans="1:9">
      <c r="A238" s="794"/>
      <c r="B238" s="794"/>
      <c r="D238" s="1863"/>
      <c r="E238" s="1863"/>
      <c r="F238" s="1863"/>
    </row>
    <row r="239" spans="1:9">
      <c r="A239" s="794"/>
      <c r="B239" s="794"/>
      <c r="D239" s="1863"/>
      <c r="E239" s="1863"/>
      <c r="F239" s="1863"/>
    </row>
    <row r="240" spans="1:9">
      <c r="A240" s="794"/>
      <c r="B240" s="794"/>
      <c r="D240" s="1863"/>
      <c r="E240" s="1863"/>
      <c r="F240" s="1863"/>
    </row>
    <row r="241" spans="1:9">
      <c r="A241" s="794"/>
      <c r="B241" s="794"/>
      <c r="D241" s="1863"/>
      <c r="E241" s="1863"/>
      <c r="F241" s="1863"/>
    </row>
    <row r="242" spans="1:9">
      <c r="A242" s="794"/>
      <c r="B242" s="794"/>
      <c r="D242" s="797"/>
      <c r="E242" s="797"/>
      <c r="F242" s="797"/>
    </row>
    <row r="243" spans="1:9">
      <c r="A243" s="794"/>
      <c r="B243" s="795" t="s">
        <v>2636</v>
      </c>
      <c r="D243" s="1939" t="s">
        <v>2185</v>
      </c>
      <c r="E243" s="1939"/>
      <c r="F243" s="1939"/>
      <c r="I243" s="1673" t="s">
        <v>2385</v>
      </c>
    </row>
    <row r="244" spans="1:9">
      <c r="A244" s="794"/>
      <c r="B244" s="794"/>
      <c r="D244" s="1939"/>
      <c r="E244" s="1939"/>
      <c r="F244" s="1939"/>
    </row>
    <row r="245" spans="1:9">
      <c r="A245" s="794"/>
      <c r="B245" s="794"/>
      <c r="D245" s="1939"/>
      <c r="E245" s="1939"/>
      <c r="F245" s="1939"/>
    </row>
    <row r="246" spans="1:9">
      <c r="A246" s="794"/>
      <c r="B246" s="794"/>
      <c r="E246" s="1805" t="s">
        <v>2484</v>
      </c>
    </row>
    <row r="247" spans="1:9">
      <c r="A247" s="794"/>
      <c r="B247" s="794"/>
      <c r="D247" s="797"/>
      <c r="E247" s="797"/>
      <c r="F247" s="797"/>
    </row>
    <row r="248" spans="1:9" ht="14.5" customHeight="1">
      <c r="A248" s="794"/>
      <c r="B248" s="795" t="s">
        <v>2637</v>
      </c>
      <c r="D248" s="1939" t="s">
        <v>1287</v>
      </c>
      <c r="E248" s="1939"/>
      <c r="F248" s="1939"/>
      <c r="I248" s="1673" t="s">
        <v>2405</v>
      </c>
    </row>
    <row r="249" spans="1:9">
      <c r="A249" s="794"/>
      <c r="B249" s="794"/>
      <c r="D249" s="1939"/>
      <c r="E249" s="1939"/>
      <c r="F249" s="1939"/>
    </row>
    <row r="250" spans="1:9">
      <c r="A250" s="794"/>
      <c r="B250" s="794"/>
      <c r="D250" s="1939"/>
      <c r="E250" s="1939"/>
      <c r="F250" s="1939"/>
    </row>
    <row r="251" spans="1:9">
      <c r="A251" s="794"/>
      <c r="B251" s="794"/>
      <c r="D251" s="1939"/>
      <c r="E251" s="1939"/>
      <c r="F251" s="1939"/>
    </row>
    <row r="252" spans="1:9">
      <c r="A252" s="794"/>
      <c r="B252" s="794"/>
      <c r="D252" s="1939"/>
      <c r="E252" s="1939"/>
      <c r="F252" s="1939"/>
    </row>
    <row r="253" spans="1:9">
      <c r="A253" s="794"/>
      <c r="B253" s="794"/>
      <c r="D253" s="1624"/>
      <c r="E253" s="1624"/>
      <c r="F253" s="1624"/>
    </row>
    <row r="254" spans="1:9">
      <c r="A254" s="794"/>
      <c r="B254" s="795" t="s">
        <v>2636</v>
      </c>
      <c r="D254" s="1623" t="s">
        <v>2183</v>
      </c>
      <c r="E254" s="1624"/>
      <c r="F254" s="1624"/>
      <c r="I254" s="1673" t="s">
        <v>2384</v>
      </c>
    </row>
    <row r="255" spans="1:9">
      <c r="A255" s="794"/>
      <c r="B255" s="794"/>
      <c r="E255" s="1805" t="s">
        <v>2485</v>
      </c>
    </row>
    <row r="256" spans="1:9">
      <c r="D256" s="797"/>
      <c r="E256" s="797"/>
      <c r="F256" s="797"/>
    </row>
    <row r="257" spans="1:9">
      <c r="A257" s="794"/>
      <c r="B257" s="795" t="s">
        <v>2636</v>
      </c>
      <c r="D257" s="1863" t="s">
        <v>1286</v>
      </c>
      <c r="E257" s="1863"/>
      <c r="F257" s="1863"/>
    </row>
    <row r="258" spans="1:9">
      <c r="A258" s="794"/>
      <c r="B258" s="794"/>
      <c r="D258" s="1863"/>
      <c r="E258" s="1863"/>
      <c r="F258" s="1863"/>
    </row>
    <row r="259" spans="1:9">
      <c r="D259" s="818"/>
    </row>
    <row r="260" spans="1:9">
      <c r="A260" s="1845" t="s">
        <v>1160</v>
      </c>
      <c r="B260" s="1845"/>
      <c r="C260" s="1845"/>
      <c r="D260" s="1845"/>
      <c r="E260" s="1845"/>
      <c r="F260" s="1845"/>
      <c r="G260" s="1845"/>
      <c r="H260" s="1748"/>
      <c r="I260" s="1749"/>
    </row>
    <row r="261" spans="1:9">
      <c r="D261" s="818"/>
    </row>
    <row r="262" spans="1:9">
      <c r="C262" s="804"/>
      <c r="D262" s="1862" t="s">
        <v>1289</v>
      </c>
      <c r="E262" s="1862"/>
      <c r="F262" s="1862"/>
    </row>
    <row r="263" spans="1:9">
      <c r="A263" s="790"/>
      <c r="B263" s="790"/>
      <c r="C263" s="790"/>
      <c r="D263" s="797"/>
      <c r="E263" s="797"/>
      <c r="F263" s="797"/>
    </row>
    <row r="264" spans="1:9">
      <c r="A264" s="792"/>
      <c r="B264" s="792"/>
      <c r="C264" s="792"/>
      <c r="D264" s="1862" t="s">
        <v>274</v>
      </c>
      <c r="E264" s="1862"/>
      <c r="F264" s="1862"/>
      <c r="I264" s="1673" t="s">
        <v>2386</v>
      </c>
    </row>
    <row r="265" spans="1:9" ht="14.5" customHeight="1">
      <c r="A265" s="794"/>
      <c r="B265" s="795" t="s">
        <v>2636</v>
      </c>
      <c r="D265" s="1941" t="s">
        <v>1396</v>
      </c>
      <c r="E265" s="1941"/>
      <c r="F265" s="1941"/>
    </row>
    <row r="266" spans="1:9">
      <c r="D266" s="1941"/>
      <c r="E266" s="1941"/>
      <c r="F266" s="1941"/>
    </row>
    <row r="267" spans="1:9">
      <c r="E267" s="1805" t="s">
        <v>2486</v>
      </c>
    </row>
    <row r="268" spans="1:9">
      <c r="D268" s="797"/>
      <c r="E268" s="797"/>
      <c r="F268" s="797"/>
    </row>
    <row r="269" spans="1:9" ht="14.5" customHeight="1">
      <c r="A269" s="794"/>
      <c r="B269" s="795" t="s">
        <v>2637</v>
      </c>
      <c r="D269" s="1939" t="s">
        <v>2184</v>
      </c>
      <c r="E269" s="1939"/>
      <c r="F269" s="1939"/>
      <c r="I269" s="1673" t="s">
        <v>2406</v>
      </c>
    </row>
    <row r="270" spans="1:9">
      <c r="D270" s="1939"/>
      <c r="E270" s="1939"/>
      <c r="F270" s="1939"/>
    </row>
    <row r="271" spans="1:9">
      <c r="D271" s="1939"/>
      <c r="E271" s="1939"/>
      <c r="F271" s="1939"/>
    </row>
    <row r="272" spans="1:9">
      <c r="D272" s="1939"/>
      <c r="E272" s="1939"/>
      <c r="F272" s="1939"/>
    </row>
    <row r="273" spans="1:9">
      <c r="D273" s="1939"/>
      <c r="E273" s="1939"/>
      <c r="F273" s="1939"/>
    </row>
    <row r="274" spans="1:9">
      <c r="D274" s="1939"/>
      <c r="E274" s="1939"/>
      <c r="F274" s="1939"/>
    </row>
    <row r="275" spans="1:9">
      <c r="D275" s="797"/>
      <c r="E275" s="797"/>
      <c r="F275" s="797"/>
    </row>
    <row r="276" spans="1:9">
      <c r="A276" s="794"/>
      <c r="B276" s="795" t="s">
        <v>2637</v>
      </c>
      <c r="D276" s="1863" t="s">
        <v>1292</v>
      </c>
      <c r="E276" s="1863"/>
      <c r="F276" s="1863"/>
    </row>
    <row r="277" spans="1:9">
      <c r="D277" s="1863"/>
      <c r="E277" s="1863"/>
      <c r="F277" s="1863"/>
    </row>
    <row r="278" spans="1:9">
      <c r="D278" s="1863"/>
      <c r="E278" s="1863"/>
      <c r="F278" s="1863"/>
    </row>
    <row r="279" spans="1:9">
      <c r="D279" s="819"/>
      <c r="E279" s="797"/>
      <c r="F279" s="797"/>
    </row>
    <row r="280" spans="1:9">
      <c r="A280" s="1845" t="s">
        <v>1161</v>
      </c>
      <c r="B280" s="1845"/>
      <c r="C280" s="1845"/>
      <c r="D280" s="1845"/>
      <c r="E280" s="1845"/>
      <c r="F280" s="1845"/>
      <c r="G280" s="1845"/>
      <c r="H280" s="1748"/>
      <c r="I280" s="1749"/>
    </row>
    <row r="281" spans="1:9">
      <c r="D281" s="819"/>
      <c r="E281" s="797"/>
      <c r="F281" s="797"/>
    </row>
    <row r="282" spans="1:9">
      <c r="C282" s="790"/>
      <c r="D282" s="1931" t="s">
        <v>1294</v>
      </c>
      <c r="E282" s="1931"/>
      <c r="F282" s="1931"/>
    </row>
    <row r="283" spans="1:9">
      <c r="C283" s="790"/>
      <c r="D283" s="1931"/>
      <c r="E283" s="1931"/>
      <c r="F283" s="1931"/>
    </row>
    <row r="284" spans="1:9">
      <c r="A284" s="792"/>
      <c r="B284" s="792"/>
      <c r="C284" s="792"/>
      <c r="D284" s="619"/>
      <c r="E284" s="669"/>
      <c r="F284" s="669"/>
    </row>
    <row r="285" spans="1:9">
      <c r="C285" s="792"/>
      <c r="D285" s="1862" t="s">
        <v>214</v>
      </c>
      <c r="E285" s="1862"/>
      <c r="F285" s="1862"/>
    </row>
    <row r="286" spans="1:9" ht="15.75" customHeight="1">
      <c r="A286" s="794"/>
      <c r="B286" s="794"/>
      <c r="D286" s="1957" t="s">
        <v>1295</v>
      </c>
      <c r="E286" s="1957"/>
      <c r="F286" s="1957"/>
    </row>
    <row r="287" spans="1:9">
      <c r="E287" s="797"/>
      <c r="F287" s="797"/>
    </row>
    <row r="288" spans="1:9">
      <c r="A288" s="794"/>
      <c r="B288" s="795" t="s">
        <v>2637</v>
      </c>
      <c r="D288" s="1863" t="s">
        <v>1296</v>
      </c>
      <c r="E288" s="1863"/>
      <c r="F288" s="1863"/>
      <c r="I288" s="1673" t="s">
        <v>2348</v>
      </c>
    </row>
    <row r="289" spans="1:9">
      <c r="A289" s="794"/>
      <c r="B289" s="794"/>
      <c r="D289" s="1863"/>
      <c r="E289" s="1863"/>
      <c r="F289" s="1863"/>
    </row>
    <row r="290" spans="1:9">
      <c r="D290" s="797"/>
      <c r="E290" s="797"/>
      <c r="F290" s="797"/>
    </row>
    <row r="291" spans="1:9">
      <c r="A291" s="794"/>
      <c r="B291" s="795" t="s">
        <v>2637</v>
      </c>
      <c r="D291" s="1939" t="s">
        <v>1297</v>
      </c>
      <c r="E291" s="1939"/>
      <c r="F291" s="1939"/>
      <c r="I291" s="1673" t="s">
        <v>2348</v>
      </c>
    </row>
    <row r="292" spans="1:9">
      <c r="A292" s="794"/>
      <c r="B292" s="794"/>
      <c r="D292" s="1939"/>
      <c r="E292" s="1939"/>
      <c r="F292" s="1939"/>
    </row>
    <row r="293" spans="1:9">
      <c r="A293" s="794"/>
      <c r="B293" s="794"/>
      <c r="D293" s="1939"/>
      <c r="E293" s="1939"/>
      <c r="F293" s="1939"/>
    </row>
    <row r="294" spans="1:9">
      <c r="D294" s="797"/>
      <c r="E294" s="797"/>
      <c r="F294" s="797"/>
    </row>
    <row r="295" spans="1:9">
      <c r="A295" s="794"/>
      <c r="B295" s="795" t="s">
        <v>2637</v>
      </c>
      <c r="D295" s="1863" t="s">
        <v>1298</v>
      </c>
      <c r="E295" s="1863"/>
      <c r="F295" s="1863"/>
      <c r="I295" s="1673" t="s">
        <v>2348</v>
      </c>
    </row>
    <row r="296" spans="1:9">
      <c r="A296" s="794"/>
      <c r="B296" s="794"/>
      <c r="D296" s="1863"/>
      <c r="E296" s="1863"/>
      <c r="F296" s="1863"/>
    </row>
    <row r="297" spans="1:9">
      <c r="A297" s="813"/>
      <c r="B297" s="813"/>
      <c r="E297" s="797"/>
      <c r="F297" s="797"/>
    </row>
    <row r="298" spans="1:9">
      <c r="A298" s="1845" t="s">
        <v>1162</v>
      </c>
      <c r="B298" s="1845"/>
      <c r="C298" s="1845"/>
      <c r="D298" s="1845"/>
      <c r="E298" s="1845"/>
      <c r="F298" s="1845"/>
      <c r="G298" s="1845"/>
      <c r="H298" s="1748"/>
      <c r="I298" s="1749"/>
    </row>
    <row r="299" spans="1:9">
      <c r="A299" s="813"/>
      <c r="B299" s="813"/>
      <c r="D299" s="797"/>
      <c r="E299" s="797"/>
      <c r="F299" s="797"/>
    </row>
    <row r="300" spans="1:9">
      <c r="C300" s="813"/>
      <c r="D300" s="1862" t="s">
        <v>718</v>
      </c>
      <c r="E300" s="1862"/>
      <c r="F300" s="1862"/>
    </row>
    <row r="301" spans="1:9">
      <c r="C301" s="813"/>
      <c r="D301" s="1865" t="s">
        <v>1299</v>
      </c>
      <c r="E301" s="1865"/>
      <c r="F301" s="1865"/>
    </row>
    <row r="302" spans="1:9">
      <c r="C302" s="813"/>
      <c r="D302" s="820"/>
    </row>
    <row r="303" spans="1:9">
      <c r="A303" s="798"/>
      <c r="B303" s="795" t="s">
        <v>2637</v>
      </c>
      <c r="D303" s="1865" t="s">
        <v>1300</v>
      </c>
      <c r="E303" s="1865"/>
      <c r="F303" s="1865"/>
      <c r="I303" s="1673" t="s">
        <v>2349</v>
      </c>
    </row>
    <row r="304" spans="1:9" s="788" customFormat="1">
      <c r="A304" s="802"/>
      <c r="B304" s="802"/>
      <c r="C304" s="798"/>
      <c r="D304" s="821"/>
      <c r="E304" s="822"/>
      <c r="F304" s="822"/>
      <c r="G304" s="799"/>
      <c r="I304" s="1732"/>
    </row>
    <row r="305" spans="1:9" s="788" customFormat="1" ht="13.75" customHeight="1">
      <c r="A305" s="798"/>
      <c r="B305" s="795" t="s">
        <v>2637</v>
      </c>
      <c r="C305" s="798"/>
      <c r="D305" s="1960" t="s">
        <v>1424</v>
      </c>
      <c r="E305" s="1960"/>
      <c r="F305" s="1960"/>
      <c r="G305" s="799"/>
      <c r="I305" s="1732" t="s">
        <v>2349</v>
      </c>
    </row>
    <row r="306" spans="1:9" s="788" customFormat="1">
      <c r="A306" s="802"/>
      <c r="B306" s="802"/>
      <c r="C306" s="798"/>
      <c r="D306" s="1960"/>
      <c r="E306" s="1960"/>
      <c r="F306" s="1960"/>
      <c r="G306" s="799"/>
      <c r="I306" s="1732"/>
    </row>
    <row r="307" spans="1:9" s="788" customFormat="1">
      <c r="A307" s="802"/>
      <c r="B307" s="802"/>
      <c r="C307" s="798"/>
      <c r="D307" s="1960"/>
      <c r="E307" s="1960"/>
      <c r="F307" s="1960"/>
      <c r="G307" s="799"/>
      <c r="I307" s="1732"/>
    </row>
    <row r="308" spans="1:9" s="788" customFormat="1">
      <c r="A308" s="802"/>
      <c r="B308" s="802"/>
      <c r="C308" s="798"/>
      <c r="D308" s="1960"/>
      <c r="E308" s="1960"/>
      <c r="F308" s="1960"/>
      <c r="G308" s="799"/>
      <c r="I308" s="1732"/>
    </row>
    <row r="309" spans="1:9" s="788" customFormat="1">
      <c r="A309" s="802"/>
      <c r="B309" s="802"/>
      <c r="C309" s="798"/>
      <c r="D309" s="1960"/>
      <c r="E309" s="1960"/>
      <c r="F309" s="1960"/>
      <c r="G309" s="799"/>
      <c r="I309" s="1732"/>
    </row>
    <row r="310" spans="1:9" s="788" customFormat="1">
      <c r="A310" s="802"/>
      <c r="B310" s="802"/>
      <c r="C310" s="798"/>
      <c r="D310" s="821"/>
      <c r="E310" s="822"/>
      <c r="F310" s="822"/>
      <c r="G310" s="799"/>
      <c r="I310" s="1732"/>
    </row>
    <row r="311" spans="1:9" s="788" customFormat="1" ht="13.75" customHeight="1">
      <c r="A311" s="798"/>
      <c r="B311" s="795" t="s">
        <v>2637</v>
      </c>
      <c r="C311" s="798"/>
      <c r="D311" s="1960" t="s">
        <v>1302</v>
      </c>
      <c r="E311" s="1960"/>
      <c r="F311" s="1960"/>
      <c r="G311" s="799"/>
      <c r="I311" s="1732" t="s">
        <v>2349</v>
      </c>
    </row>
    <row r="312" spans="1:9" s="788" customFormat="1">
      <c r="A312" s="798"/>
      <c r="B312" s="798"/>
      <c r="C312" s="798"/>
      <c r="D312" s="1960"/>
      <c r="E312" s="1960"/>
      <c r="F312" s="1960"/>
      <c r="G312" s="799"/>
      <c r="I312" s="1732"/>
    </row>
    <row r="313" spans="1:9" s="788" customFormat="1">
      <c r="A313" s="802"/>
      <c r="B313" s="802"/>
      <c r="C313" s="798"/>
      <c r="D313" s="821"/>
      <c r="E313" s="822"/>
      <c r="F313" s="822"/>
      <c r="G313" s="799"/>
      <c r="I313" s="1732"/>
    </row>
    <row r="314" spans="1:9">
      <c r="A314" s="798"/>
      <c r="B314" s="795" t="s">
        <v>2637</v>
      </c>
      <c r="D314" s="1865" t="s">
        <v>1303</v>
      </c>
      <c r="E314" s="1865"/>
      <c r="F314" s="1865"/>
      <c r="I314" s="1673" t="s">
        <v>2335</v>
      </c>
    </row>
    <row r="315" spans="1:9">
      <c r="E315" s="797"/>
      <c r="F315" s="797"/>
    </row>
    <row r="316" spans="1:9">
      <c r="A316" s="794"/>
      <c r="B316" s="795" t="s">
        <v>2637</v>
      </c>
      <c r="D316" s="1939" t="s">
        <v>1450</v>
      </c>
      <c r="E316" s="1939"/>
      <c r="F316" s="1939"/>
      <c r="I316" s="1673" t="s">
        <v>2350</v>
      </c>
    </row>
    <row r="317" spans="1:9">
      <c r="A317" s="794"/>
      <c r="B317" s="794"/>
      <c r="D317" s="1939"/>
      <c r="E317" s="1939"/>
      <c r="F317" s="1939"/>
    </row>
    <row r="318" spans="1:9">
      <c r="A318" s="794"/>
      <c r="B318" s="794"/>
      <c r="D318" s="1939"/>
      <c r="E318" s="1939"/>
      <c r="F318" s="1939"/>
    </row>
    <row r="319" spans="1:9">
      <c r="A319" s="794"/>
      <c r="B319" s="794"/>
      <c r="D319" s="1939"/>
      <c r="E319" s="1939"/>
      <c r="F319" s="1939"/>
    </row>
    <row r="320" spans="1:9">
      <c r="A320" s="794"/>
      <c r="B320" s="794"/>
      <c r="D320" s="1939"/>
      <c r="E320" s="1939"/>
      <c r="F320" s="1939"/>
    </row>
    <row r="321" spans="1:9">
      <c r="A321" s="794"/>
      <c r="B321" s="794"/>
      <c r="D321" s="1939"/>
      <c r="E321" s="1939"/>
      <c r="F321" s="1939"/>
    </row>
    <row r="322" spans="1:9">
      <c r="A322" s="794"/>
      <c r="B322" s="794"/>
      <c r="D322" s="1939"/>
      <c r="E322" s="1939"/>
      <c r="F322" s="1939"/>
    </row>
    <row r="323" spans="1:9">
      <c r="A323" s="794"/>
      <c r="B323" s="794"/>
      <c r="D323" s="1939"/>
      <c r="E323" s="1939"/>
      <c r="F323" s="1939"/>
    </row>
    <row r="324" spans="1:9">
      <c r="A324" s="794"/>
      <c r="B324" s="794"/>
      <c r="D324" s="1939"/>
      <c r="E324" s="1939"/>
      <c r="F324" s="1939"/>
    </row>
    <row r="325" spans="1:9">
      <c r="A325" s="794"/>
      <c r="B325" s="794"/>
      <c r="D325" s="1939"/>
      <c r="E325" s="1939"/>
      <c r="F325" s="1939"/>
    </row>
    <row r="326" spans="1:9">
      <c r="A326" s="794"/>
      <c r="B326" s="794"/>
      <c r="D326" s="1939"/>
      <c r="E326" s="1939"/>
      <c r="F326" s="1939"/>
    </row>
    <row r="327" spans="1:9">
      <c r="A327" s="794"/>
      <c r="B327" s="794"/>
      <c r="D327" s="1939"/>
      <c r="E327" s="1939"/>
      <c r="F327" s="1939"/>
    </row>
    <row r="328" spans="1:9">
      <c r="A328" s="794"/>
      <c r="B328" s="794"/>
      <c r="D328" s="1939"/>
      <c r="E328" s="1939"/>
      <c r="F328" s="1939"/>
    </row>
    <row r="329" spans="1:9">
      <c r="A329" s="794"/>
      <c r="B329" s="794"/>
      <c r="D329" s="1939"/>
      <c r="E329" s="1939"/>
      <c r="F329" s="1939"/>
    </row>
    <row r="330" spans="1:9">
      <c r="A330" s="794"/>
      <c r="B330" s="794"/>
      <c r="D330" s="1939"/>
      <c r="E330" s="1939"/>
      <c r="F330" s="1939"/>
    </row>
    <row r="331" spans="1:9">
      <c r="D331" s="797"/>
      <c r="E331" s="797"/>
      <c r="F331" s="797"/>
    </row>
    <row r="332" spans="1:9">
      <c r="A332" s="794"/>
      <c r="B332" s="795" t="s">
        <v>2637</v>
      </c>
      <c r="D332" s="1939" t="s">
        <v>1305</v>
      </c>
      <c r="E332" s="1939"/>
      <c r="F332" s="1939"/>
      <c r="I332" s="1673" t="s">
        <v>2350</v>
      </c>
    </row>
    <row r="333" spans="1:9">
      <c r="D333" s="1939"/>
      <c r="E333" s="1939"/>
      <c r="F333" s="1939"/>
    </row>
    <row r="334" spans="1:9">
      <c r="D334" s="1939"/>
      <c r="E334" s="1939"/>
      <c r="F334" s="1939"/>
    </row>
    <row r="335" spans="1:9">
      <c r="D335" s="1939"/>
      <c r="E335" s="1939"/>
      <c r="F335" s="1939"/>
    </row>
    <row r="336" spans="1:9">
      <c r="D336" s="1939"/>
      <c r="E336" s="1939"/>
      <c r="F336" s="1939"/>
    </row>
    <row r="337" spans="1:9">
      <c r="D337" s="1939"/>
      <c r="E337" s="1939"/>
      <c r="F337" s="1939"/>
    </row>
    <row r="338" spans="1:9">
      <c r="D338" s="1939"/>
      <c r="E338" s="1939"/>
      <c r="F338" s="1939"/>
    </row>
    <row r="339" spans="1:9">
      <c r="D339" s="1939"/>
      <c r="E339" s="1939"/>
      <c r="F339" s="1939"/>
    </row>
    <row r="340" spans="1:9">
      <c r="D340" s="1939"/>
      <c r="E340" s="1939"/>
      <c r="F340" s="1939"/>
    </row>
    <row r="341" spans="1:9">
      <c r="D341" s="797"/>
      <c r="E341" s="797"/>
      <c r="F341" s="797"/>
    </row>
    <row r="342" spans="1:9" ht="14.25" customHeight="1">
      <c r="A342" s="794"/>
      <c r="B342" s="795" t="s">
        <v>2637</v>
      </c>
      <c r="D342" s="1863" t="s">
        <v>2491</v>
      </c>
      <c r="E342" s="1863"/>
      <c r="F342" s="1863"/>
      <c r="I342" s="1673" t="s">
        <v>2387</v>
      </c>
    </row>
    <row r="343" spans="1:9">
      <c r="D343" s="1863"/>
      <c r="E343" s="1863"/>
      <c r="F343" s="1863"/>
      <c r="G343" s="787"/>
    </row>
    <row r="344" spans="1:9">
      <c r="D344" s="1863"/>
      <c r="E344" s="1863"/>
      <c r="F344" s="1863"/>
      <c r="G344" s="787"/>
    </row>
    <row r="345" spans="1:9">
      <c r="D345" s="1863"/>
      <c r="E345" s="1863"/>
      <c r="F345" s="1863"/>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4" thickBot="1">
      <c r="A349" s="1723"/>
      <c r="B349" s="1723"/>
      <c r="C349" s="1723"/>
      <c r="D349" s="1940" t="s">
        <v>1058</v>
      </c>
      <c r="E349" s="1940"/>
      <c r="F349" s="1940"/>
      <c r="G349" s="1746"/>
      <c r="H349" s="1746"/>
      <c r="I349" s="1747"/>
    </row>
    <row r="350" spans="1:9" ht="14" thickTop="1">
      <c r="D350" s="1961" t="s">
        <v>1307</v>
      </c>
      <c r="E350" s="1961"/>
      <c r="F350" s="1961"/>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c r="A353" s="794"/>
      <c r="B353" s="795" t="s">
        <v>2637</v>
      </c>
      <c r="C353" s="826"/>
      <c r="D353" s="1865" t="s">
        <v>2489</v>
      </c>
      <c r="E353" s="1865"/>
      <c r="F353" s="1865"/>
      <c r="I353" s="1966" t="s">
        <v>2402</v>
      </c>
    </row>
    <row r="354" spans="1:9" ht="12.75" customHeight="1">
      <c r="D354" s="1806"/>
      <c r="E354" s="1630" t="s">
        <v>2488</v>
      </c>
      <c r="F354" s="1806"/>
      <c r="I354" s="1967"/>
    </row>
    <row r="355" spans="1:9">
      <c r="D355" s="1939" t="s">
        <v>1448</v>
      </c>
      <c r="E355" s="1939"/>
      <c r="F355" s="1939"/>
      <c r="I355" s="1967"/>
    </row>
    <row r="356" spans="1:9">
      <c r="D356" s="1939"/>
      <c r="E356" s="1939"/>
      <c r="F356" s="1939"/>
      <c r="I356" s="1967"/>
    </row>
    <row r="357" spans="1:9">
      <c r="D357" s="1939"/>
      <c r="E357" s="1939"/>
      <c r="F357" s="1939"/>
      <c r="I357" s="1968"/>
    </row>
    <row r="358" spans="1:9">
      <c r="A358" s="794"/>
      <c r="B358" s="1674" t="s">
        <v>2637</v>
      </c>
      <c r="C358" s="811"/>
      <c r="D358" s="1859" t="s">
        <v>1308</v>
      </c>
      <c r="E358" s="1859"/>
      <c r="F358" s="1859"/>
      <c r="G358" s="787"/>
      <c r="I358" s="616"/>
    </row>
    <row r="359" spans="1:9">
      <c r="A359" s="811"/>
      <c r="B359" s="811"/>
      <c r="C359" s="811"/>
      <c r="D359" s="783"/>
      <c r="E359" s="783"/>
      <c r="F359" s="797"/>
      <c r="G359" s="787"/>
    </row>
    <row r="360" spans="1:9">
      <c r="A360" s="811"/>
      <c r="B360" s="1674" t="s">
        <v>2637</v>
      </c>
      <c r="C360" s="811"/>
      <c r="D360" s="1854" t="s">
        <v>1427</v>
      </c>
      <c r="E360" s="1854"/>
      <c r="F360" s="1854"/>
      <c r="G360" s="787"/>
    </row>
    <row r="361" spans="1:9">
      <c r="A361" s="811"/>
      <c r="B361" s="811"/>
      <c r="C361" s="811"/>
      <c r="D361" s="1854"/>
      <c r="E361" s="1854"/>
      <c r="F361" s="1854"/>
      <c r="G361" s="787"/>
    </row>
    <row r="362" spans="1:9">
      <c r="A362" s="811"/>
      <c r="B362" s="811"/>
      <c r="C362" s="811"/>
      <c r="D362" s="1854"/>
      <c r="E362" s="1854"/>
      <c r="F362" s="1854"/>
      <c r="G362" s="787"/>
    </row>
    <row r="363" spans="1:9">
      <c r="A363" s="811"/>
      <c r="B363" s="811"/>
      <c r="C363" s="811"/>
      <c r="D363" s="1854"/>
      <c r="E363" s="1854"/>
      <c r="F363" s="1854"/>
      <c r="G363" s="787"/>
    </row>
    <row r="364" spans="1:9">
      <c r="A364" s="811"/>
      <c r="B364" s="811"/>
      <c r="C364" s="811"/>
      <c r="D364" s="1854"/>
      <c r="E364" s="1854"/>
      <c r="F364" s="1854"/>
      <c r="G364" s="787"/>
    </row>
    <row r="365" spans="1:9">
      <c r="A365" s="811"/>
      <c r="B365" s="811"/>
      <c r="C365" s="811"/>
      <c r="D365" s="1854"/>
      <c r="E365" s="1854"/>
      <c r="F365" s="1854"/>
      <c r="G365" s="787"/>
    </row>
    <row r="366" spans="1:9">
      <c r="A366" s="811"/>
      <c r="B366" s="811"/>
      <c r="C366" s="811"/>
      <c r="D366" s="1854"/>
      <c r="E366" s="1854"/>
      <c r="F366" s="1854"/>
      <c r="G366" s="787"/>
    </row>
    <row r="367" spans="1:9">
      <c r="A367" s="811"/>
      <c r="B367" s="811"/>
      <c r="C367" s="811"/>
      <c r="D367" s="1854"/>
      <c r="E367" s="1854"/>
      <c r="F367" s="1854"/>
      <c r="G367" s="787"/>
    </row>
    <row r="368" spans="1:9">
      <c r="A368" s="811"/>
      <c r="B368" s="811"/>
      <c r="C368" s="811"/>
      <c r="D368" s="1854"/>
      <c r="E368" s="1854"/>
      <c r="F368" s="1854"/>
      <c r="G368" s="787"/>
    </row>
    <row r="369" spans="1:9">
      <c r="A369" s="811"/>
      <c r="B369" s="811"/>
      <c r="C369" s="811"/>
      <c r="D369" s="1854"/>
      <c r="E369" s="1854"/>
      <c r="F369" s="1854"/>
      <c r="G369" s="787"/>
    </row>
    <row r="370" spans="1:9">
      <c r="A370" s="811"/>
      <c r="B370" s="811"/>
      <c r="C370" s="811"/>
      <c r="D370" s="1854"/>
      <c r="E370" s="1854"/>
      <c r="F370" s="1854"/>
      <c r="G370" s="787"/>
    </row>
    <row r="371" spans="1:9">
      <c r="A371" s="811"/>
      <c r="B371" s="811"/>
      <c r="C371" s="811"/>
      <c r="D371" s="1854"/>
      <c r="E371" s="1854"/>
      <c r="F371" s="1854"/>
      <c r="G371" s="787"/>
    </row>
    <row r="372" spans="1:9" s="1671" customFormat="1">
      <c r="A372" s="1676"/>
      <c r="B372" s="1676"/>
      <c r="C372" s="1676"/>
      <c r="D372" s="1678"/>
      <c r="E372" s="1678"/>
      <c r="F372" s="1678"/>
      <c r="I372" s="1673"/>
    </row>
    <row r="373" spans="1:9" ht="12.5" customHeight="1">
      <c r="A373" s="811"/>
      <c r="B373" s="1674" t="s">
        <v>2637</v>
      </c>
      <c r="C373" s="811"/>
      <c r="D373" s="1969" t="s">
        <v>1428</v>
      </c>
      <c r="E373" s="1969"/>
      <c r="F373" s="1969"/>
      <c r="G373" s="787"/>
    </row>
    <row r="374" spans="1:9">
      <c r="A374" s="811"/>
      <c r="B374" s="811"/>
      <c r="C374" s="811"/>
      <c r="D374" s="1969"/>
      <c r="E374" s="1969"/>
      <c r="F374" s="1969"/>
      <c r="G374" s="787"/>
    </row>
    <row r="375" spans="1:9">
      <c r="A375" s="811"/>
      <c r="B375" s="811"/>
      <c r="C375" s="811"/>
      <c r="D375" s="1969"/>
      <c r="E375" s="1969"/>
      <c r="F375" s="1969"/>
      <c r="G375" s="787"/>
    </row>
    <row r="376" spans="1:9">
      <c r="A376" s="811"/>
      <c r="B376" s="811"/>
      <c r="C376" s="811"/>
      <c r="D376" s="1969"/>
      <c r="E376" s="1969"/>
      <c r="F376" s="1969"/>
      <c r="G376" s="787"/>
    </row>
    <row r="377" spans="1:9" s="1671" customFormat="1">
      <c r="A377" s="1676"/>
      <c r="B377" s="1676"/>
      <c r="C377" s="1676"/>
      <c r="D377" s="1677"/>
      <c r="E377" s="1677"/>
      <c r="F377" s="1677"/>
      <c r="I377" s="1673"/>
    </row>
    <row r="378" spans="1:9" s="1671" customFormat="1">
      <c r="A378" s="1676"/>
      <c r="B378" s="1674" t="s">
        <v>2637</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c r="A385" s="794"/>
      <c r="B385" s="1674" t="s">
        <v>2637</v>
      </c>
      <c r="C385" s="811"/>
      <c r="D385" s="1852" t="s">
        <v>1310</v>
      </c>
      <c r="E385" s="1852"/>
      <c r="F385" s="1852"/>
      <c r="G385" s="787"/>
    </row>
    <row r="386" spans="1:7">
      <c r="A386" s="811"/>
      <c r="B386" s="811"/>
      <c r="C386" s="811"/>
      <c r="D386" s="1852"/>
      <c r="E386" s="1852"/>
      <c r="F386" s="1852"/>
      <c r="G386" s="787"/>
    </row>
    <row r="387" spans="1:7">
      <c r="A387" s="811"/>
      <c r="B387" s="811"/>
      <c r="C387" s="811"/>
      <c r="D387" s="1852"/>
      <c r="E387" s="1852"/>
      <c r="F387" s="1852"/>
      <c r="G387" s="787"/>
    </row>
    <row r="388" spans="1:7">
      <c r="A388" s="811"/>
      <c r="B388" s="811"/>
      <c r="C388" s="811"/>
      <c r="D388" s="1852"/>
      <c r="E388" s="1852"/>
      <c r="F388" s="1852"/>
      <c r="G388" s="787"/>
    </row>
    <row r="389" spans="1:7">
      <c r="A389" s="811"/>
      <c r="B389" s="811"/>
      <c r="C389" s="811"/>
      <c r="D389" s="823"/>
      <c r="E389" s="783"/>
      <c r="F389" s="797"/>
      <c r="G389" s="787"/>
    </row>
    <row r="390" spans="1:7">
      <c r="A390" s="811"/>
      <c r="B390" s="811"/>
      <c r="C390" s="811"/>
      <c r="D390" s="1852" t="s">
        <v>1311</v>
      </c>
      <c r="E390" s="1852"/>
      <c r="F390" s="1852"/>
      <c r="G390" s="787"/>
    </row>
    <row r="391" spans="1:7">
      <c r="A391" s="811"/>
      <c r="B391" s="811"/>
      <c r="C391" s="811"/>
      <c r="D391" s="1852"/>
      <c r="E391" s="1852"/>
      <c r="F391" s="1852"/>
      <c r="G391" s="787"/>
    </row>
    <row r="392" spans="1:7">
      <c r="A392" s="811"/>
      <c r="B392" s="811"/>
      <c r="C392" s="811"/>
      <c r="D392" s="1852"/>
      <c r="E392" s="1852"/>
      <c r="F392" s="1852"/>
      <c r="G392" s="787"/>
    </row>
    <row r="393" spans="1:7">
      <c r="A393" s="811"/>
      <c r="B393" s="811"/>
      <c r="C393" s="811"/>
      <c r="D393" s="1852"/>
      <c r="E393" s="1852"/>
      <c r="F393" s="1852"/>
      <c r="G393" s="787"/>
    </row>
    <row r="394" spans="1:7" ht="18" customHeight="1">
      <c r="A394" s="811"/>
      <c r="B394" s="811"/>
      <c r="C394" s="811"/>
      <c r="D394" s="1852"/>
      <c r="E394" s="1852"/>
      <c r="F394" s="1852"/>
      <c r="G394" s="787"/>
    </row>
    <row r="395" spans="1:7">
      <c r="A395" s="811"/>
      <c r="B395" s="811"/>
      <c r="C395" s="811"/>
      <c r="D395" s="1852"/>
      <c r="E395" s="1852"/>
      <c r="F395" s="1852"/>
      <c r="G395" s="787"/>
    </row>
    <row r="396" spans="1:7">
      <c r="A396" s="811"/>
      <c r="B396" s="811"/>
      <c r="C396" s="811"/>
      <c r="D396" s="1852"/>
      <c r="E396" s="1852"/>
      <c r="F396" s="1852"/>
      <c r="G396" s="787"/>
    </row>
    <row r="397" spans="1:7">
      <c r="A397" s="811"/>
      <c r="B397" s="811"/>
      <c r="C397" s="811"/>
      <c r="D397" s="1852"/>
      <c r="E397" s="1852"/>
      <c r="F397" s="1852"/>
      <c r="G397" s="787"/>
    </row>
    <row r="398" spans="1:7" ht="8.25" customHeight="1">
      <c r="A398" s="811"/>
      <c r="B398" s="811"/>
      <c r="C398" s="811"/>
      <c r="D398" s="1852"/>
      <c r="E398" s="1852"/>
      <c r="F398" s="1852"/>
      <c r="G398" s="787"/>
    </row>
    <row r="399" spans="1:7" ht="13.75" customHeight="1">
      <c r="A399" s="811"/>
      <c r="B399" s="811"/>
      <c r="C399" s="811"/>
      <c r="D399" s="1853" t="s">
        <v>1312</v>
      </c>
      <c r="E399" s="1853"/>
      <c r="F399" s="1853"/>
      <c r="G399" s="787"/>
    </row>
    <row r="400" spans="1:7">
      <c r="A400" s="811"/>
      <c r="B400" s="811"/>
      <c r="C400" s="811"/>
      <c r="D400" s="1853"/>
      <c r="E400" s="1853"/>
      <c r="F400" s="1853"/>
      <c r="G400" s="787"/>
    </row>
    <row r="401" spans="1:7">
      <c r="A401" s="811"/>
      <c r="B401" s="811"/>
      <c r="C401" s="811"/>
      <c r="D401" s="1853"/>
      <c r="E401" s="1853"/>
      <c r="F401" s="1853"/>
      <c r="G401" s="787"/>
    </row>
    <row r="402" spans="1:7">
      <c r="A402" s="811"/>
      <c r="B402" s="811"/>
      <c r="C402" s="811"/>
      <c r="D402" s="1853"/>
      <c r="E402" s="1853"/>
      <c r="F402" s="1853"/>
      <c r="G402" s="787"/>
    </row>
    <row r="403" spans="1:7">
      <c r="A403" s="811"/>
      <c r="B403" s="811"/>
      <c r="C403" s="811"/>
      <c r="D403" s="1853"/>
      <c r="E403" s="1853"/>
      <c r="F403" s="1853"/>
      <c r="G403" s="787"/>
    </row>
    <row r="404" spans="1:7">
      <c r="A404" s="811"/>
      <c r="B404" s="811"/>
      <c r="C404" s="811"/>
      <c r="D404" s="1853"/>
      <c r="E404" s="1853"/>
      <c r="F404" s="1853"/>
      <c r="G404" s="787"/>
    </row>
    <row r="405" spans="1:7">
      <c r="A405" s="811"/>
      <c r="B405" s="811"/>
      <c r="C405" s="811"/>
      <c r="D405" s="1853"/>
      <c r="E405" s="1853"/>
      <c r="F405" s="1853"/>
      <c r="G405" s="787"/>
    </row>
    <row r="406" spans="1:7">
      <c r="A406" s="811"/>
      <c r="B406" s="811"/>
      <c r="C406" s="811"/>
      <c r="D406" s="1853"/>
      <c r="E406" s="1853"/>
      <c r="F406" s="1853"/>
      <c r="G406" s="787"/>
    </row>
    <row r="407" spans="1:7">
      <c r="A407" s="811"/>
      <c r="B407" s="811"/>
      <c r="C407" s="811"/>
      <c r="D407" s="1853"/>
      <c r="E407" s="1853"/>
      <c r="F407" s="1853"/>
      <c r="G407" s="787"/>
    </row>
    <row r="408" spans="1:7">
      <c r="A408" s="811"/>
      <c r="B408" s="811"/>
      <c r="C408" s="811"/>
      <c r="D408" s="1853"/>
      <c r="E408" s="1853"/>
      <c r="F408" s="1853"/>
      <c r="G408" s="787"/>
    </row>
    <row r="409" spans="1:7">
      <c r="A409" s="811"/>
      <c r="B409" s="811"/>
      <c r="C409" s="811"/>
      <c r="D409" s="1853"/>
      <c r="E409" s="1853"/>
      <c r="F409" s="1853"/>
      <c r="G409" s="787"/>
    </row>
    <row r="410" spans="1:7">
      <c r="A410" s="811"/>
      <c r="B410" s="811"/>
      <c r="C410" s="811"/>
      <c r="D410" s="1853"/>
      <c r="E410" s="1853"/>
      <c r="F410" s="1853"/>
      <c r="G410" s="787"/>
    </row>
    <row r="411" spans="1:7">
      <c r="A411" s="811"/>
      <c r="B411" s="811"/>
      <c r="C411" s="824"/>
      <c r="D411" s="1853"/>
      <c r="E411" s="1853"/>
      <c r="F411" s="1853"/>
      <c r="G411" s="787"/>
    </row>
    <row r="412" spans="1:7">
      <c r="A412" s="811"/>
      <c r="B412" s="811"/>
      <c r="C412" s="824"/>
      <c r="D412" s="1853"/>
      <c r="E412" s="1853"/>
      <c r="F412" s="1853"/>
      <c r="G412" s="787"/>
    </row>
    <row r="413" spans="1:7">
      <c r="A413" s="811"/>
      <c r="B413" s="811"/>
      <c r="C413" s="811"/>
      <c r="D413" s="1853"/>
      <c r="E413" s="1853"/>
      <c r="F413" s="1853"/>
      <c r="G413" s="787"/>
    </row>
    <row r="414" spans="1:7">
      <c r="A414" s="811"/>
      <c r="B414" s="811"/>
      <c r="C414" s="824"/>
      <c r="D414" s="1853"/>
      <c r="E414" s="1853"/>
      <c r="F414" s="1853"/>
      <c r="G414" s="787"/>
    </row>
    <row r="415" spans="1:7">
      <c r="A415" s="811"/>
      <c r="B415" s="811"/>
      <c r="C415" s="824"/>
      <c r="D415" s="1853"/>
      <c r="E415" s="1853"/>
      <c r="F415" s="1853"/>
      <c r="G415" s="787"/>
    </row>
    <row r="416" spans="1:7">
      <c r="A416" s="811"/>
      <c r="B416" s="811"/>
      <c r="C416" s="824"/>
      <c r="D416" s="1853"/>
      <c r="E416" s="1853"/>
      <c r="F416" s="1853"/>
      <c r="G416" s="787"/>
    </row>
    <row r="417" spans="1:7">
      <c r="A417" s="811"/>
      <c r="B417" s="811"/>
      <c r="C417" s="811"/>
      <c r="D417" s="823"/>
      <c r="E417" s="783"/>
      <c r="F417" s="797"/>
      <c r="G417" s="787"/>
    </row>
    <row r="418" spans="1:7">
      <c r="A418" s="811"/>
      <c r="B418" s="1674" t="s">
        <v>2637</v>
      </c>
      <c r="C418" s="811"/>
      <c r="D418" s="1853" t="s">
        <v>1313</v>
      </c>
      <c r="E418" s="1853"/>
      <c r="F418" s="1853"/>
      <c r="G418" s="787"/>
    </row>
    <row r="419" spans="1:7">
      <c r="A419" s="811"/>
      <c r="B419" s="811"/>
      <c r="C419" s="811"/>
      <c r="D419" s="1853"/>
      <c r="E419" s="1853"/>
      <c r="F419" s="1853"/>
      <c r="G419" s="787"/>
    </row>
    <row r="420" spans="1:7">
      <c r="A420" s="811"/>
      <c r="B420" s="811"/>
      <c r="C420" s="811"/>
      <c r="D420" s="900"/>
      <c r="E420" s="900"/>
      <c r="F420" s="900"/>
      <c r="G420" s="787"/>
    </row>
    <row r="421" spans="1:7" ht="14.5" customHeight="1">
      <c r="A421" s="794"/>
      <c r="B421" s="1674" t="s">
        <v>2637</v>
      </c>
      <c r="D421" s="1853" t="s">
        <v>2388</v>
      </c>
      <c r="E421" s="1853"/>
      <c r="F421" s="1853"/>
    </row>
    <row r="422" spans="1:7" ht="14.5" customHeight="1">
      <c r="A422" s="794"/>
      <c r="D422" s="1853"/>
      <c r="E422" s="1853"/>
      <c r="F422" s="1853"/>
    </row>
    <row r="423" spans="1:7" ht="14.5" customHeight="1">
      <c r="A423" s="794"/>
      <c r="D423" s="1853"/>
      <c r="E423" s="1853"/>
      <c r="F423" s="1853"/>
    </row>
    <row r="424" spans="1:7" ht="14.5" customHeight="1">
      <c r="A424" s="794"/>
      <c r="D424" s="1853"/>
      <c r="E424" s="1853"/>
      <c r="F424" s="1853"/>
    </row>
    <row r="425" spans="1:7" ht="14.5" customHeight="1">
      <c r="A425" s="794"/>
      <c r="D425" s="1853"/>
      <c r="E425" s="1853"/>
      <c r="F425" s="1853"/>
    </row>
    <row r="426" spans="1:7" ht="14.5" customHeight="1">
      <c r="A426" s="794"/>
      <c r="D426" s="875"/>
      <c r="E426" s="875"/>
      <c r="F426" s="875"/>
    </row>
    <row r="427" spans="1:7" ht="13.75" customHeight="1">
      <c r="A427" s="794"/>
      <c r="B427" s="1674" t="s">
        <v>2637</v>
      </c>
      <c r="C427" s="811"/>
      <c r="D427" s="1854" t="s">
        <v>1451</v>
      </c>
      <c r="E427" s="1854"/>
      <c r="F427" s="1854"/>
      <c r="G427" s="787"/>
    </row>
    <row r="428" spans="1:7">
      <c r="A428" s="825"/>
      <c r="B428" s="825"/>
      <c r="C428" s="811"/>
      <c r="D428" s="1854"/>
      <c r="E428" s="1854"/>
      <c r="F428" s="1854"/>
      <c r="G428" s="787"/>
    </row>
    <row r="429" spans="1:7">
      <c r="A429" s="825"/>
      <c r="B429" s="825"/>
      <c r="C429" s="811"/>
      <c r="D429" s="1854"/>
      <c r="E429" s="1854"/>
      <c r="F429" s="1854"/>
      <c r="G429" s="787"/>
    </row>
    <row r="430" spans="1:7">
      <c r="A430" s="825"/>
      <c r="B430" s="825"/>
      <c r="C430" s="811"/>
      <c r="D430" s="1854"/>
      <c r="E430" s="1854"/>
      <c r="F430" s="1854"/>
      <c r="G430" s="787"/>
    </row>
    <row r="431" spans="1:7" ht="15.75" customHeight="1">
      <c r="A431" s="825"/>
      <c r="B431" s="825"/>
      <c r="C431" s="811"/>
      <c r="D431" s="1962" t="s">
        <v>1499</v>
      </c>
      <c r="E431" s="1854"/>
      <c r="F431" s="1854"/>
      <c r="G431" s="787"/>
    </row>
    <row r="432" spans="1:7">
      <c r="D432" s="797"/>
      <c r="E432" s="797"/>
      <c r="F432" s="797"/>
      <c r="G432" s="787"/>
    </row>
    <row r="433" spans="1:7">
      <c r="A433" s="794"/>
      <c r="B433" s="1674" t="s">
        <v>2637</v>
      </c>
      <c r="C433" s="826"/>
      <c r="D433" s="1863" t="s">
        <v>1315</v>
      </c>
      <c r="E433" s="1863"/>
      <c r="F433" s="1863"/>
      <c r="G433" s="787"/>
    </row>
    <row r="434" spans="1:7">
      <c r="A434" s="794"/>
      <c r="B434" s="794"/>
      <c r="D434" s="1863"/>
      <c r="E434" s="1863"/>
      <c r="F434" s="1863"/>
      <c r="G434" s="787"/>
    </row>
    <row r="435" spans="1:7">
      <c r="D435" s="1863"/>
      <c r="E435" s="1863"/>
      <c r="F435" s="1863"/>
      <c r="G435" s="787"/>
    </row>
    <row r="436" spans="1:7">
      <c r="D436" s="1863"/>
      <c r="E436" s="1863"/>
      <c r="F436" s="1863"/>
      <c r="G436" s="787"/>
    </row>
    <row r="437" spans="1:7">
      <c r="D437" s="1863"/>
      <c r="E437" s="1863"/>
      <c r="F437" s="1863"/>
      <c r="G437" s="787"/>
    </row>
    <row r="438" spans="1:7">
      <c r="D438" s="1863"/>
      <c r="E438" s="1863"/>
      <c r="F438" s="1863"/>
      <c r="G438" s="787"/>
    </row>
    <row r="439" spans="1:7">
      <c r="D439" s="1863"/>
      <c r="E439" s="1863"/>
      <c r="F439" s="1863"/>
      <c r="G439" s="787"/>
    </row>
    <row r="440" spans="1:7">
      <c r="D440" s="1863"/>
      <c r="E440" s="1863"/>
      <c r="F440" s="1863"/>
      <c r="G440" s="787"/>
    </row>
    <row r="441" spans="1:7">
      <c r="D441" s="1863"/>
      <c r="E441" s="1863"/>
      <c r="F441" s="1863"/>
      <c r="G441" s="787"/>
    </row>
    <row r="442" spans="1:7">
      <c r="D442" s="1863"/>
      <c r="E442" s="1863"/>
      <c r="F442" s="1863"/>
      <c r="G442" s="787"/>
    </row>
    <row r="443" spans="1:7">
      <c r="D443" s="1863"/>
      <c r="E443" s="1863"/>
      <c r="F443" s="1863"/>
      <c r="G443" s="787"/>
    </row>
    <row r="444" spans="1:7">
      <c r="D444" s="1863"/>
      <c r="E444" s="1863"/>
      <c r="F444" s="1863"/>
      <c r="G444" s="787"/>
    </row>
    <row r="445" spans="1:7">
      <c r="D445" s="1863"/>
      <c r="E445" s="1863"/>
      <c r="F445" s="1863"/>
      <c r="G445" s="787"/>
    </row>
    <row r="446" spans="1:7">
      <c r="A446" s="787"/>
      <c r="B446" s="787"/>
      <c r="C446" s="787"/>
      <c r="D446" s="1863"/>
      <c r="E446" s="1863"/>
      <c r="F446" s="1863"/>
      <c r="G446" s="787"/>
    </row>
    <row r="447" spans="1:7">
      <c r="A447" s="787"/>
      <c r="B447" s="787"/>
      <c r="C447" s="787"/>
      <c r="D447" s="1863"/>
      <c r="E447" s="1863"/>
      <c r="F447" s="1863"/>
      <c r="G447" s="787"/>
    </row>
    <row r="448" spans="1:7">
      <c r="A448" s="787"/>
      <c r="B448" s="787"/>
      <c r="C448" s="787"/>
      <c r="D448" s="1863"/>
      <c r="E448" s="1863"/>
      <c r="F448" s="1863"/>
      <c r="G448" s="787"/>
    </row>
    <row r="449" spans="1:9">
      <c r="A449" s="787"/>
      <c r="B449" s="787"/>
      <c r="C449" s="787"/>
      <c r="D449" s="1863"/>
      <c r="E449" s="1863"/>
      <c r="F449" s="1863"/>
      <c r="G449" s="787"/>
    </row>
    <row r="450" spans="1:9">
      <c r="A450" s="787"/>
      <c r="B450" s="787"/>
      <c r="C450" s="787"/>
      <c r="D450" s="1863"/>
      <c r="E450" s="1863"/>
      <c r="F450" s="1863"/>
      <c r="G450" s="787"/>
    </row>
    <row r="451" spans="1:9">
      <c r="A451" s="787"/>
      <c r="B451" s="787"/>
      <c r="C451" s="787"/>
      <c r="D451" s="1863"/>
      <c r="E451" s="1863"/>
      <c r="F451" s="1863"/>
      <c r="G451" s="787"/>
    </row>
    <row r="452" spans="1:9">
      <c r="A452" s="787"/>
      <c r="B452" s="787"/>
      <c r="C452" s="787"/>
      <c r="D452" s="1863"/>
      <c r="E452" s="1863"/>
      <c r="F452" s="1863"/>
      <c r="G452" s="787"/>
    </row>
    <row r="453" spans="1:9">
      <c r="A453" s="787"/>
      <c r="B453" s="787"/>
      <c r="C453" s="787"/>
      <c r="D453" s="1863"/>
      <c r="E453" s="1863"/>
      <c r="F453" s="1863"/>
      <c r="G453" s="787"/>
    </row>
    <row r="454" spans="1:9">
      <c r="A454" s="787"/>
      <c r="B454" s="787"/>
      <c r="C454" s="787"/>
      <c r="D454" s="1863"/>
      <c r="E454" s="1863"/>
      <c r="F454" s="1863"/>
      <c r="G454" s="787"/>
    </row>
    <row r="455" spans="1:9">
      <c r="A455" s="787"/>
      <c r="B455" s="787"/>
      <c r="C455" s="787"/>
      <c r="D455" s="1863"/>
      <c r="E455" s="1863"/>
      <c r="F455" s="1863"/>
      <c r="G455" s="787"/>
    </row>
    <row r="456" spans="1:9">
      <c r="A456" s="787"/>
      <c r="B456" s="787"/>
      <c r="C456" s="787"/>
      <c r="D456" s="1863"/>
      <c r="E456" s="1863"/>
      <c r="F456" s="1863"/>
      <c r="G456" s="787"/>
    </row>
    <row r="457" spans="1:9">
      <c r="A457" s="787"/>
      <c r="B457" s="787"/>
      <c r="C457" s="787"/>
      <c r="D457" s="1863"/>
      <c r="E457" s="1863"/>
      <c r="F457" s="1863"/>
      <c r="G457" s="787"/>
    </row>
    <row r="458" spans="1:9">
      <c r="A458" s="787"/>
      <c r="B458" s="787"/>
      <c r="C458" s="787"/>
      <c r="D458" s="1863"/>
      <c r="E458" s="1863"/>
      <c r="F458" s="1863"/>
      <c r="G458" s="787"/>
    </row>
    <row r="459" spans="1:9">
      <c r="A459" s="787"/>
      <c r="B459" s="787"/>
      <c r="C459" s="787"/>
      <c r="D459" s="1863"/>
      <c r="E459" s="1863"/>
      <c r="F459" s="1863"/>
      <c r="G459" s="787"/>
    </row>
    <row r="460" spans="1:9">
      <c r="A460" s="787"/>
      <c r="B460" s="787"/>
      <c r="C460" s="787"/>
      <c r="D460" s="1863"/>
      <c r="E460" s="1863"/>
      <c r="F460" s="1863"/>
      <c r="G460" s="787"/>
    </row>
    <row r="461" spans="1:9">
      <c r="A461" s="787"/>
      <c r="B461" s="787"/>
      <c r="C461" s="787"/>
      <c r="D461" s="1863"/>
      <c r="E461" s="1863"/>
      <c r="F461" s="1863"/>
      <c r="G461" s="787"/>
    </row>
    <row r="462" spans="1:9" s="828" customFormat="1">
      <c r="A462" s="785"/>
      <c r="B462" s="785"/>
      <c r="C462" s="785"/>
      <c r="D462" s="1863"/>
      <c r="E462" s="1863"/>
      <c r="F462" s="1863"/>
      <c r="G462" s="827"/>
      <c r="I462" s="1735"/>
    </row>
    <row r="463" spans="1:9" s="828" customFormat="1" ht="40.75" customHeight="1">
      <c r="A463" s="785"/>
      <c r="B463" s="785"/>
      <c r="C463" s="785"/>
      <c r="D463" s="1863"/>
      <c r="E463" s="1863"/>
      <c r="F463" s="1863"/>
      <c r="G463" s="827"/>
      <c r="I463" s="1735"/>
    </row>
    <row r="464" spans="1:9">
      <c r="D464" s="797"/>
      <c r="E464" s="797"/>
      <c r="F464" s="797"/>
      <c r="G464" s="787"/>
    </row>
    <row r="465" spans="1:7">
      <c r="A465" s="794"/>
      <c r="B465" s="1674" t="s">
        <v>2637</v>
      </c>
      <c r="C465" s="826"/>
      <c r="D465" s="1863" t="s">
        <v>1318</v>
      </c>
      <c r="E465" s="1863"/>
      <c r="F465" s="1863"/>
      <c r="G465" s="787"/>
    </row>
    <row r="466" spans="1:7">
      <c r="D466" s="1863"/>
      <c r="E466" s="1863"/>
      <c r="F466" s="1863"/>
      <c r="G466" s="787"/>
    </row>
    <row r="467" spans="1:7">
      <c r="D467" s="1863"/>
      <c r="E467" s="1863"/>
      <c r="F467" s="1863"/>
      <c r="G467" s="787"/>
    </row>
    <row r="468" spans="1:7">
      <c r="D468" s="781"/>
      <c r="E468" s="781"/>
      <c r="F468" s="781"/>
      <c r="G468" s="787"/>
    </row>
    <row r="469" spans="1:7">
      <c r="B469" s="1674" t="s">
        <v>2637</v>
      </c>
      <c r="C469" s="794"/>
      <c r="D469" s="1939" t="s">
        <v>1397</v>
      </c>
      <c r="E469" s="1939"/>
      <c r="F469" s="1939"/>
      <c r="G469" s="787"/>
    </row>
    <row r="470" spans="1:7">
      <c r="D470" s="1939"/>
      <c r="E470" s="1939"/>
      <c r="F470" s="1939"/>
      <c r="G470" s="787"/>
    </row>
    <row r="471" spans="1:7">
      <c r="D471" s="797"/>
      <c r="E471" s="797"/>
      <c r="F471" s="797"/>
      <c r="G471" s="787"/>
    </row>
    <row r="472" spans="1:7">
      <c r="B472" s="1674" t="s">
        <v>2637</v>
      </c>
      <c r="C472" s="794"/>
      <c r="D472" s="1939" t="s">
        <v>1320</v>
      </c>
      <c r="E472" s="1939"/>
      <c r="F472" s="1939"/>
      <c r="G472" s="787"/>
    </row>
    <row r="473" spans="1:7">
      <c r="D473" s="1939"/>
      <c r="E473" s="1939"/>
      <c r="F473" s="1939"/>
      <c r="G473" s="787"/>
    </row>
    <row r="474" spans="1:7">
      <c r="D474" s="1939"/>
      <c r="E474" s="1939"/>
      <c r="F474" s="1939"/>
      <c r="G474" s="787"/>
    </row>
    <row r="475" spans="1:7">
      <c r="D475" s="1939"/>
      <c r="E475" s="1939"/>
      <c r="F475" s="1939"/>
      <c r="G475" s="787"/>
    </row>
    <row r="476" spans="1:7">
      <c r="B476" s="1674" t="s">
        <v>2637</v>
      </c>
      <c r="D476" s="1939"/>
      <c r="E476" s="1939"/>
      <c r="F476" s="1939"/>
      <c r="G476" s="787"/>
    </row>
    <row r="477" spans="1:7">
      <c r="A477" s="787"/>
      <c r="B477" s="787"/>
      <c r="C477" s="787"/>
      <c r="D477" s="1939"/>
      <c r="E477" s="1939"/>
      <c r="F477" s="1939"/>
      <c r="G477" s="787"/>
    </row>
    <row r="478" spans="1:7">
      <c r="A478" s="787"/>
      <c r="C478" s="787"/>
      <c r="D478" s="1939"/>
      <c r="E478" s="1939"/>
      <c r="F478" s="1939"/>
      <c r="G478" s="787"/>
    </row>
    <row r="479" spans="1:7">
      <c r="A479" s="787"/>
      <c r="B479" s="1674" t="s">
        <v>2637</v>
      </c>
      <c r="C479" s="787"/>
      <c r="D479" s="1939"/>
      <c r="E479" s="1939"/>
      <c r="F479" s="1939"/>
      <c r="G479" s="787"/>
    </row>
    <row r="480" spans="1:7">
      <c r="A480" s="787"/>
      <c r="B480" s="787"/>
      <c r="C480" s="787"/>
      <c r="D480" s="1939"/>
      <c r="E480" s="1939"/>
      <c r="F480" s="1939"/>
      <c r="G480" s="787"/>
    </row>
    <row r="481" spans="1:9">
      <c r="A481" s="787"/>
      <c r="C481" s="787"/>
      <c r="D481" s="1939"/>
      <c r="E481" s="1939"/>
      <c r="F481" s="1939"/>
      <c r="G481" s="787"/>
    </row>
    <row r="482" spans="1:9">
      <c r="A482" s="787"/>
      <c r="C482" s="787"/>
      <c r="D482" s="1939"/>
      <c r="E482" s="1939"/>
      <c r="F482" s="1939"/>
      <c r="G482" s="787"/>
    </row>
    <row r="483" spans="1:9">
      <c r="A483" s="787"/>
      <c r="C483" s="787"/>
      <c r="D483" s="1939"/>
      <c r="E483" s="1939"/>
      <c r="F483" s="1939"/>
      <c r="G483" s="787"/>
    </row>
    <row r="484" spans="1:9">
      <c r="A484" s="787"/>
      <c r="B484" s="1674" t="s">
        <v>2637</v>
      </c>
      <c r="C484" s="787"/>
      <c r="D484" s="1939"/>
      <c r="E484" s="1939"/>
      <c r="F484" s="1939"/>
      <c r="G484" s="787"/>
    </row>
    <row r="485" spans="1:9">
      <c r="A485" s="787"/>
      <c r="C485" s="787"/>
      <c r="D485" s="1939"/>
      <c r="E485" s="1939"/>
      <c r="F485" s="1939"/>
      <c r="G485" s="787"/>
    </row>
    <row r="486" spans="1:9">
      <c r="A486" s="787"/>
      <c r="B486" s="1674" t="s">
        <v>2637</v>
      </c>
      <c r="C486" s="787"/>
      <c r="D486" s="1939" t="s">
        <v>1321</v>
      </c>
      <c r="E486" s="1939"/>
      <c r="F486" s="1939"/>
      <c r="G486" s="787"/>
    </row>
    <row r="487" spans="1:9">
      <c r="A487" s="787"/>
      <c r="B487" s="787"/>
      <c r="C487" s="787"/>
      <c r="D487" s="1939"/>
      <c r="E487" s="1939"/>
      <c r="F487" s="1939"/>
      <c r="G487" s="787"/>
    </row>
    <row r="488" spans="1:9">
      <c r="A488" s="787"/>
      <c r="B488" s="787"/>
      <c r="C488" s="787"/>
      <c r="D488" s="1939"/>
      <c r="E488" s="1939"/>
      <c r="F488" s="1939"/>
      <c r="G488" s="787"/>
    </row>
    <row r="489" spans="1:9">
      <c r="A489" s="787"/>
      <c r="B489" s="787"/>
      <c r="C489" s="787"/>
      <c r="D489" s="1939"/>
      <c r="E489" s="1939"/>
      <c r="F489" s="1939"/>
      <c r="G489" s="787"/>
    </row>
    <row r="490" spans="1:9">
      <c r="D490" s="1939"/>
      <c r="E490" s="1939"/>
      <c r="F490" s="1939"/>
    </row>
    <row r="491" spans="1:9">
      <c r="D491" s="797"/>
      <c r="E491" s="797"/>
      <c r="F491" s="797"/>
    </row>
    <row r="492" spans="1:9">
      <c r="B492" s="1674" t="s">
        <v>2637</v>
      </c>
      <c r="D492" s="1935" t="s">
        <v>1322</v>
      </c>
      <c r="E492" s="1935"/>
      <c r="F492" s="1935"/>
    </row>
    <row r="493" spans="1:9">
      <c r="A493" s="797"/>
      <c r="B493" s="797"/>
    </row>
    <row r="494" spans="1:9">
      <c r="A494" s="1845" t="s">
        <v>1163</v>
      </c>
      <c r="B494" s="1845"/>
      <c r="C494" s="1845"/>
      <c r="D494" s="1845"/>
      <c r="E494" s="1845"/>
      <c r="F494" s="1845"/>
      <c r="G494" s="1845"/>
      <c r="H494" s="1748"/>
      <c r="I494" s="1749"/>
    </row>
    <row r="495" spans="1:9">
      <c r="A495" s="797"/>
      <c r="B495" s="797"/>
    </row>
    <row r="496" spans="1:9">
      <c r="D496" s="1841" t="s">
        <v>946</v>
      </c>
      <c r="E496" s="1841"/>
      <c r="F496" s="1841"/>
    </row>
    <row r="497" spans="1:9" s="788" customFormat="1">
      <c r="A497" s="802"/>
      <c r="B497" s="802"/>
      <c r="C497" s="798"/>
      <c r="D497" s="1842" t="s">
        <v>1323</v>
      </c>
      <c r="E497" s="1842"/>
      <c r="F497" s="1842"/>
      <c r="G497" s="799"/>
      <c r="I497" s="1732"/>
    </row>
    <row r="498" spans="1:9" s="788" customFormat="1">
      <c r="A498" s="802"/>
      <c r="B498" s="802"/>
      <c r="C498" s="798"/>
      <c r="D498" s="784"/>
      <c r="E498" s="669"/>
      <c r="F498" s="669"/>
      <c r="G498" s="799"/>
      <c r="I498" s="1732"/>
    </row>
    <row r="499" spans="1:9" s="788" customFormat="1">
      <c r="A499" s="794"/>
      <c r="B499" s="1674" t="s">
        <v>2637</v>
      </c>
      <c r="C499" s="798"/>
      <c r="D499" s="1843" t="s">
        <v>1324</v>
      </c>
      <c r="E499" s="1843"/>
      <c r="F499" s="1843"/>
      <c r="G499" s="799"/>
      <c r="I499" s="1732" t="s">
        <v>2352</v>
      </c>
    </row>
    <row r="500" spans="1:9" s="788" customFormat="1">
      <c r="A500" s="794"/>
      <c r="B500" s="794"/>
      <c r="C500" s="798"/>
      <c r="D500" s="1843"/>
      <c r="E500" s="1843"/>
      <c r="F500" s="1843"/>
      <c r="G500" s="799"/>
      <c r="I500" s="1732"/>
    </row>
    <row r="501" spans="1:9" s="788" customFormat="1">
      <c r="A501" s="794"/>
      <c r="B501" s="794"/>
      <c r="C501" s="798"/>
      <c r="D501" s="782"/>
      <c r="E501" s="669"/>
      <c r="F501" s="669"/>
      <c r="G501" s="799"/>
      <c r="I501" s="1732"/>
    </row>
    <row r="502" spans="1:9" ht="12.75" customHeight="1">
      <c r="B502" s="1674" t="s">
        <v>2637</v>
      </c>
      <c r="D502" s="1844" t="s">
        <v>1500</v>
      </c>
      <c r="E502" s="1844"/>
      <c r="F502" s="1844"/>
      <c r="I502" s="1673" t="s">
        <v>2353</v>
      </c>
    </row>
    <row r="503" spans="1:9">
      <c r="A503" s="794"/>
      <c r="D503" s="1844"/>
      <c r="E503" s="1844"/>
      <c r="F503" s="1844"/>
    </row>
    <row r="504" spans="1:9">
      <c r="A504" s="794"/>
      <c r="B504" s="794"/>
      <c r="D504" s="1844"/>
      <c r="E504" s="1844"/>
      <c r="F504" s="1844"/>
    </row>
    <row r="505" spans="1:9">
      <c r="A505" s="794"/>
      <c r="B505" s="794"/>
      <c r="D505" s="1844"/>
      <c r="E505" s="1844"/>
      <c r="F505" s="1844"/>
    </row>
    <row r="506" spans="1:9">
      <c r="A506" s="794"/>
      <c r="D506" s="890"/>
      <c r="E506" s="890"/>
      <c r="F506" s="890"/>
      <c r="G506" s="787"/>
    </row>
    <row r="507" spans="1:9">
      <c r="A507" s="794"/>
      <c r="B507" s="1674" t="s">
        <v>2637</v>
      </c>
      <c r="D507" s="1865" t="s">
        <v>1327</v>
      </c>
      <c r="E507" s="1865"/>
      <c r="F507" s="1865"/>
      <c r="G507" s="787"/>
      <c r="I507" s="1673" t="s">
        <v>2354</v>
      </c>
    </row>
    <row r="508" spans="1:9">
      <c r="A508" s="794"/>
      <c r="B508" s="794"/>
      <c r="D508" s="782"/>
      <c r="E508" s="669"/>
      <c r="F508" s="669"/>
      <c r="G508" s="787"/>
    </row>
    <row r="509" spans="1:9">
      <c r="A509" s="794"/>
      <c r="B509" s="1674" t="s">
        <v>2637</v>
      </c>
      <c r="D509" s="1863" t="s">
        <v>1328</v>
      </c>
      <c r="E509" s="1863"/>
      <c r="F509" s="1863"/>
      <c r="G509" s="787"/>
      <c r="I509" s="1673" t="s">
        <v>2354</v>
      </c>
    </row>
    <row r="510" spans="1:9">
      <c r="A510" s="794"/>
      <c r="D510" s="1863"/>
      <c r="E510" s="1863"/>
      <c r="F510" s="1863"/>
      <c r="G510" s="787"/>
    </row>
    <row r="511" spans="1:9">
      <c r="A511" s="813"/>
      <c r="B511" s="813"/>
      <c r="D511" s="730"/>
      <c r="E511" s="669"/>
      <c r="F511" s="669"/>
      <c r="G511" s="787"/>
    </row>
    <row r="512" spans="1:9">
      <c r="A512" s="813"/>
      <c r="B512" s="1674" t="s">
        <v>2637</v>
      </c>
      <c r="D512" s="1865" t="s">
        <v>1329</v>
      </c>
      <c r="E512" s="1865"/>
      <c r="F512" s="1865"/>
      <c r="G512" s="787"/>
      <c r="I512" s="1673" t="s">
        <v>2409</v>
      </c>
    </row>
    <row r="513" spans="1:9">
      <c r="A513" s="794"/>
      <c r="B513" s="794"/>
      <c r="D513" s="797"/>
    </row>
    <row r="514" spans="1:9">
      <c r="A514" s="1845" t="s">
        <v>1164</v>
      </c>
      <c r="B514" s="1845"/>
      <c r="C514" s="1845"/>
      <c r="D514" s="1845"/>
      <c r="E514" s="1845"/>
      <c r="F514" s="1845"/>
      <c r="G514" s="1845"/>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70" t="s">
        <v>850</v>
      </c>
      <c r="E516" s="1970"/>
      <c r="F516" s="1970"/>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75" customHeight="1">
      <c r="A520" s="792"/>
      <c r="B520" s="795" t="s">
        <v>2636</v>
      </c>
      <c r="C520" s="796"/>
      <c r="D520" s="1837" t="s">
        <v>2186</v>
      </c>
      <c r="E520" s="1837"/>
      <c r="F520" s="1837"/>
      <c r="G520" s="669"/>
      <c r="I520" s="619" t="s">
        <v>2389</v>
      </c>
    </row>
    <row r="521" spans="1:9" s="719" customFormat="1">
      <c r="A521" s="792"/>
      <c r="B521" s="792"/>
      <c r="C521" s="796"/>
      <c r="D521" s="1837"/>
      <c r="E521" s="1837"/>
      <c r="F521" s="1837"/>
      <c r="G521" s="669"/>
      <c r="I521" s="619"/>
    </row>
    <row r="522" spans="1:9" s="719" customFormat="1">
      <c r="A522" s="792"/>
      <c r="B522" s="792"/>
      <c r="C522" s="796"/>
      <c r="D522" s="1608"/>
      <c r="E522" s="1608"/>
      <c r="F522" s="1608"/>
      <c r="G522" s="669"/>
    </row>
    <row r="523" spans="1:9" s="719" customFormat="1" ht="12.75" customHeight="1">
      <c r="A523" s="792"/>
      <c r="B523" s="795" t="s">
        <v>2636</v>
      </c>
      <c r="C523" s="801"/>
      <c r="D523" s="1804" t="s">
        <v>2492</v>
      </c>
      <c r="E523" s="875"/>
      <c r="F523" s="875"/>
      <c r="G523" s="669"/>
      <c r="I523" s="619" t="s">
        <v>2355</v>
      </c>
    </row>
    <row r="524" spans="1:9" s="1668" customFormat="1">
      <c r="A524" s="792"/>
      <c r="B524" s="1807" t="s">
        <v>2636</v>
      </c>
      <c r="C524" s="801"/>
      <c r="D524" s="875"/>
      <c r="E524" s="1630" t="s">
        <v>2493</v>
      </c>
      <c r="F524" s="1670"/>
      <c r="G524" s="669"/>
      <c r="I524" s="619"/>
    </row>
    <row r="525" spans="1:9" s="719" customFormat="1">
      <c r="A525" s="792"/>
      <c r="B525" s="792"/>
      <c r="C525" s="801"/>
      <c r="D525" s="1956" t="s">
        <v>1202</v>
      </c>
      <c r="E525" s="1956"/>
      <c r="F525" s="1956"/>
      <c r="G525" s="669"/>
      <c r="I525" s="619"/>
    </row>
    <row r="526" spans="1:9" s="1668" customFormat="1">
      <c r="A526" s="792"/>
      <c r="B526" s="792"/>
      <c r="C526" s="801"/>
      <c r="D526" s="1956"/>
      <c r="E526" s="1956"/>
      <c r="F526" s="1956"/>
      <c r="G526" s="669"/>
      <c r="I526" s="619"/>
    </row>
    <row r="527" spans="1:9" s="719" customFormat="1">
      <c r="A527" s="792"/>
      <c r="B527" s="792"/>
      <c r="C527" s="796"/>
      <c r="D527" s="1956"/>
      <c r="E527" s="1956"/>
      <c r="F527" s="1956"/>
      <c r="G527" s="669"/>
      <c r="I527" s="619"/>
    </row>
    <row r="528" spans="1:9" s="719" customFormat="1">
      <c r="A528" s="792"/>
      <c r="B528" s="792"/>
      <c r="C528" s="796"/>
      <c r="D528" s="830"/>
      <c r="E528" s="669"/>
      <c r="F528" s="782"/>
      <c r="G528" s="669"/>
      <c r="I528" s="619"/>
    </row>
    <row r="529" spans="1:9" s="719" customFormat="1" ht="13.25" customHeight="1">
      <c r="A529" s="792"/>
      <c r="B529" s="795" t="s">
        <v>2637</v>
      </c>
      <c r="C529" s="796"/>
      <c r="D529" s="1947" t="s">
        <v>1228</v>
      </c>
      <c r="E529" s="1947"/>
      <c r="F529" s="1947"/>
      <c r="G529" s="669"/>
      <c r="I529" s="619" t="s">
        <v>2355</v>
      </c>
    </row>
    <row r="530" spans="1:9" s="719" customFormat="1">
      <c r="A530" s="792"/>
      <c r="B530" s="792"/>
      <c r="C530" s="796"/>
      <c r="D530" s="1947"/>
      <c r="E530" s="1947"/>
      <c r="F530" s="1947"/>
      <c r="G530" s="669"/>
      <c r="I530" s="619"/>
    </row>
    <row r="531" spans="1:9" s="719" customFormat="1" ht="12" customHeight="1">
      <c r="A531" s="797"/>
      <c r="B531" s="797"/>
      <c r="C531" s="805"/>
      <c r="D531" s="797"/>
      <c r="E531" s="669"/>
      <c r="F531" s="832"/>
      <c r="G531" s="669"/>
      <c r="I531" s="619"/>
    </row>
    <row r="532" spans="1:9">
      <c r="A532" s="1845" t="s">
        <v>1165</v>
      </c>
      <c r="B532" s="1845"/>
      <c r="C532" s="1845"/>
      <c r="D532" s="1845"/>
      <c r="E532" s="1845"/>
      <c r="F532" s="1845"/>
      <c r="G532" s="1845"/>
      <c r="H532" s="1748"/>
      <c r="I532" s="1749"/>
    </row>
    <row r="533" spans="1:9">
      <c r="A533" s="797"/>
      <c r="B533" s="797"/>
      <c r="C533" s="826"/>
      <c r="F533" s="833"/>
    </row>
    <row r="534" spans="1:9">
      <c r="B534" s="1932" t="s">
        <v>469</v>
      </c>
      <c r="C534" s="1932"/>
      <c r="D534" s="1932"/>
      <c r="E534" s="1932"/>
      <c r="F534" s="1932"/>
    </row>
    <row r="535" spans="1:9">
      <c r="A535" s="797"/>
      <c r="B535" s="797"/>
      <c r="C535" s="826"/>
      <c r="D535" s="797"/>
      <c r="F535" s="797"/>
    </row>
    <row r="536" spans="1:9">
      <c r="A536" s="1895" t="s">
        <v>1166</v>
      </c>
      <c r="B536" s="1895"/>
      <c r="C536" s="1895"/>
      <c r="D536" s="1895"/>
      <c r="E536" s="1895"/>
      <c r="F536" s="1895"/>
      <c r="G536" s="1895"/>
      <c r="H536" s="1748"/>
      <c r="I536" s="1749"/>
    </row>
    <row r="537" spans="1:9">
      <c r="A537" s="797"/>
      <c r="B537" s="797"/>
      <c r="C537" s="826"/>
      <c r="D537" s="797"/>
      <c r="F537" s="797"/>
    </row>
    <row r="538" spans="1:9">
      <c r="C538" s="826"/>
      <c r="D538" s="1862" t="s">
        <v>719</v>
      </c>
      <c r="E538" s="1862"/>
      <c r="F538" s="1862"/>
    </row>
    <row r="539" spans="1:9">
      <c r="C539" s="826"/>
      <c r="D539" s="1865" t="s">
        <v>1223</v>
      </c>
      <c r="E539" s="1865"/>
      <c r="F539" s="1865"/>
    </row>
    <row r="540" spans="1:9">
      <c r="C540" s="826"/>
      <c r="D540" s="782"/>
      <c r="E540" s="782"/>
      <c r="F540" s="782"/>
    </row>
    <row r="541" spans="1:9" ht="13.75" customHeight="1">
      <c r="A541" s="794"/>
      <c r="B541" s="795" t="s">
        <v>2636</v>
      </c>
      <c r="C541" s="826"/>
      <c r="D541" s="1865" t="s">
        <v>947</v>
      </c>
      <c r="E541" s="1865"/>
      <c r="F541" s="1865"/>
      <c r="G541" s="787"/>
      <c r="I541" s="1673" t="s">
        <v>2407</v>
      </c>
    </row>
    <row r="542" spans="1:9" ht="13.75" customHeight="1">
      <c r="A542" s="826"/>
      <c r="B542" s="826"/>
      <c r="C542" s="826"/>
      <c r="D542" s="782"/>
      <c r="E542" s="615"/>
      <c r="F542" s="615"/>
      <c r="G542" s="787"/>
    </row>
    <row r="543" spans="1:9">
      <c r="A543" s="794"/>
      <c r="B543" s="795" t="s">
        <v>2636</v>
      </c>
      <c r="C543" s="826"/>
      <c r="D543" s="1863" t="s">
        <v>1224</v>
      </c>
      <c r="E543" s="1863"/>
      <c r="F543" s="1863"/>
      <c r="G543" s="787"/>
      <c r="I543" s="1673" t="s">
        <v>2407</v>
      </c>
    </row>
    <row r="544" spans="1:9">
      <c r="A544" s="826"/>
      <c r="B544" s="826"/>
      <c r="C544" s="826"/>
      <c r="D544" s="1863"/>
      <c r="E544" s="1863"/>
      <c r="F544" s="1863"/>
      <c r="G544" s="787"/>
    </row>
    <row r="545" spans="1:9">
      <c r="A545" s="826"/>
      <c r="B545" s="826"/>
      <c r="C545" s="826"/>
      <c r="D545" s="797"/>
      <c r="E545" s="797"/>
      <c r="F545" s="797"/>
      <c r="G545" s="787"/>
    </row>
    <row r="546" spans="1:9">
      <c r="A546" s="794"/>
      <c r="B546" s="795" t="s">
        <v>2636</v>
      </c>
      <c r="C546" s="826"/>
      <c r="D546" s="1863" t="s">
        <v>1225</v>
      </c>
      <c r="E546" s="1863"/>
      <c r="F546" s="1863"/>
      <c r="G546" s="787"/>
      <c r="I546" s="1673" t="s">
        <v>2356</v>
      </c>
    </row>
    <row r="547" spans="1:9">
      <c r="A547" s="826"/>
      <c r="B547" s="826"/>
      <c r="C547" s="826"/>
      <c r="D547" s="1863"/>
      <c r="E547" s="1863"/>
      <c r="F547" s="1863"/>
      <c r="G547" s="787"/>
    </row>
    <row r="548" spans="1:9">
      <c r="A548" s="826"/>
      <c r="B548" s="826"/>
      <c r="C548" s="826"/>
      <c r="D548" s="797"/>
      <c r="E548" s="797"/>
      <c r="F548" s="797"/>
      <c r="G548" s="787"/>
    </row>
    <row r="549" spans="1:9">
      <c r="A549" s="794"/>
      <c r="B549" s="795" t="s">
        <v>2636</v>
      </c>
      <c r="C549" s="826"/>
      <c r="D549" s="1863" t="s">
        <v>1226</v>
      </c>
      <c r="E549" s="1863"/>
      <c r="F549" s="1863"/>
      <c r="G549" s="787"/>
      <c r="I549" s="1673" t="s">
        <v>2357</v>
      </c>
    </row>
    <row r="550" spans="1:9">
      <c r="A550" s="826"/>
      <c r="B550" s="826"/>
      <c r="C550" s="826"/>
      <c r="D550" s="1863"/>
      <c r="E550" s="1863"/>
      <c r="F550" s="1863"/>
      <c r="G550" s="787"/>
    </row>
    <row r="551" spans="1:9">
      <c r="A551" s="826"/>
      <c r="B551" s="826"/>
      <c r="C551" s="826"/>
      <c r="D551" s="797"/>
      <c r="E551" s="797"/>
      <c r="F551" s="797"/>
      <c r="G551" s="787"/>
    </row>
    <row r="552" spans="1:9">
      <c r="A552" s="794"/>
      <c r="B552" s="795" t="s">
        <v>2636</v>
      </c>
      <c r="C552" s="826"/>
      <c r="D552" s="1863" t="s">
        <v>1227</v>
      </c>
      <c r="E552" s="1863"/>
      <c r="F552" s="1863"/>
      <c r="G552" s="787"/>
      <c r="I552" s="1673" t="s">
        <v>2408</v>
      </c>
    </row>
    <row r="553" spans="1:9">
      <c r="A553" s="826"/>
      <c r="B553" s="826"/>
      <c r="C553" s="826"/>
      <c r="D553" s="1863"/>
      <c r="E553" s="1863"/>
      <c r="F553" s="1863"/>
      <c r="G553" s="787"/>
    </row>
    <row r="554" spans="1:9">
      <c r="A554" s="826"/>
      <c r="B554" s="826"/>
      <c r="C554" s="826"/>
      <c r="D554" s="1863"/>
      <c r="E554" s="1863"/>
      <c r="F554" s="1863"/>
      <c r="G554" s="787"/>
    </row>
    <row r="555" spans="1:9">
      <c r="A555" s="826"/>
      <c r="B555" s="826"/>
      <c r="C555" s="826"/>
      <c r="D555" s="797"/>
      <c r="E555" s="797"/>
      <c r="F555" s="797"/>
    </row>
    <row r="556" spans="1:9">
      <c r="A556" s="794"/>
      <c r="B556" s="795" t="s">
        <v>2636</v>
      </c>
      <c r="C556" s="826"/>
      <c r="D556" s="1947" t="s">
        <v>1345</v>
      </c>
      <c r="E556" s="1947"/>
      <c r="F556" s="1947"/>
      <c r="I556" s="1673" t="s">
        <v>2407</v>
      </c>
    </row>
    <row r="557" spans="1:9">
      <c r="A557" s="826"/>
      <c r="B557" s="826"/>
      <c r="C557" s="826"/>
      <c r="D557" s="1947"/>
      <c r="E557" s="1947"/>
      <c r="F557" s="1947"/>
    </row>
    <row r="558" spans="1:9">
      <c r="A558" s="826"/>
      <c r="B558" s="826"/>
      <c r="C558" s="826"/>
      <c r="D558" s="797"/>
      <c r="E558" s="797"/>
      <c r="F558" s="797"/>
    </row>
    <row r="559" spans="1:9">
      <c r="A559" s="794"/>
      <c r="B559" s="795" t="s">
        <v>2636</v>
      </c>
      <c r="C559" s="826"/>
      <c r="D559" s="1863" t="s">
        <v>1229</v>
      </c>
      <c r="E559" s="1863"/>
      <c r="F559" s="1863"/>
      <c r="I559" s="1673" t="s">
        <v>2407</v>
      </c>
    </row>
    <row r="560" spans="1:9">
      <c r="A560" s="826"/>
      <c r="B560" s="826"/>
      <c r="C560" s="826"/>
      <c r="D560" s="1863"/>
      <c r="E560" s="1863"/>
      <c r="F560" s="1863"/>
      <c r="G560" s="816"/>
    </row>
    <row r="561" spans="1:16">
      <c r="A561" s="826"/>
      <c r="B561" s="826"/>
      <c r="C561" s="826"/>
      <c r="D561" s="797"/>
      <c r="E561" s="797"/>
      <c r="F561" s="797"/>
      <c r="G561" s="816"/>
    </row>
    <row r="562" spans="1:16">
      <c r="A562" s="794"/>
      <c r="B562" s="795" t="s">
        <v>2636</v>
      </c>
      <c r="C562" s="826"/>
      <c r="D562" s="1865" t="s">
        <v>1230</v>
      </c>
      <c r="E562" s="1865"/>
      <c r="F562" s="1865"/>
      <c r="G562" s="816"/>
      <c r="I562" s="1673" t="s">
        <v>2410</v>
      </c>
      <c r="P562" s="1671"/>
    </row>
    <row r="563" spans="1:16">
      <c r="A563" s="813"/>
      <c r="B563" s="813"/>
      <c r="C563" s="826"/>
      <c r="D563" s="1865" t="s">
        <v>2495</v>
      </c>
      <c r="E563" s="1865"/>
      <c r="F563" s="1865"/>
      <c r="G563" s="816"/>
    </row>
    <row r="564" spans="1:16">
      <c r="A564" s="813"/>
      <c r="B564" s="813"/>
      <c r="C564" s="826"/>
      <c r="D564" s="787"/>
      <c r="E564" s="1630" t="s">
        <v>2494</v>
      </c>
      <c r="F564" s="1808"/>
      <c r="G564" s="816"/>
    </row>
    <row r="565" spans="1:16">
      <c r="A565" s="794"/>
      <c r="B565" s="794"/>
      <c r="C565" s="826"/>
      <c r="E565" s="797"/>
      <c r="F565" s="797"/>
      <c r="G565" s="816"/>
    </row>
    <row r="566" spans="1:16">
      <c r="A566" s="794"/>
      <c r="B566" s="795" t="s">
        <v>2636</v>
      </c>
      <c r="C566" s="826"/>
      <c r="D566" s="1963" t="s">
        <v>1232</v>
      </c>
      <c r="E566" s="1963"/>
      <c r="F566" s="1963"/>
      <c r="G566" s="816"/>
      <c r="I566" s="1673" t="s">
        <v>2358</v>
      </c>
    </row>
    <row r="567" spans="1:16">
      <c r="C567" s="826"/>
      <c r="D567" s="1863" t="s">
        <v>1233</v>
      </c>
      <c r="E567" s="1863"/>
      <c r="F567" s="1863"/>
      <c r="G567" s="816"/>
    </row>
    <row r="568" spans="1:16">
      <c r="A568" s="826"/>
      <c r="B568" s="826"/>
      <c r="C568" s="826"/>
      <c r="D568" s="1863"/>
      <c r="E568" s="1863"/>
      <c r="F568" s="1863"/>
      <c r="G568" s="816"/>
    </row>
    <row r="569" spans="1:16">
      <c r="A569" s="826"/>
      <c r="B569" s="826"/>
      <c r="C569" s="826"/>
      <c r="D569" s="1863"/>
      <c r="E569" s="1863"/>
      <c r="F569" s="1863"/>
      <c r="G569" s="816"/>
    </row>
    <row r="570" spans="1:16">
      <c r="A570" s="826"/>
      <c r="B570" s="826"/>
      <c r="C570" s="826"/>
      <c r="D570" s="797"/>
      <c r="E570" s="797"/>
      <c r="F570" s="797"/>
      <c r="G570" s="816"/>
    </row>
    <row r="571" spans="1:16">
      <c r="A571" s="794"/>
      <c r="B571" s="795" t="s">
        <v>2636</v>
      </c>
      <c r="C571" s="826"/>
      <c r="D571" s="1863" t="s">
        <v>1234</v>
      </c>
      <c r="E571" s="1863"/>
      <c r="F571" s="1863"/>
      <c r="G571" s="816"/>
      <c r="I571" s="1673" t="s">
        <v>2359</v>
      </c>
    </row>
    <row r="572" spans="1:16">
      <c r="A572" s="794"/>
      <c r="B572" s="794"/>
      <c r="C572" s="826"/>
      <c r="D572" s="1863"/>
      <c r="E572" s="1863"/>
      <c r="F572" s="1863"/>
      <c r="G572" s="816"/>
    </row>
    <row r="573" spans="1:16">
      <c r="A573" s="794"/>
      <c r="B573" s="794"/>
      <c r="C573" s="826"/>
      <c r="D573" s="1863"/>
      <c r="E573" s="1863"/>
      <c r="F573" s="1863"/>
      <c r="G573" s="816"/>
    </row>
    <row r="574" spans="1:16">
      <c r="A574" s="794"/>
      <c r="B574" s="794"/>
      <c r="C574" s="826"/>
      <c r="D574" s="1863"/>
      <c r="E574" s="1863"/>
      <c r="F574" s="1863"/>
      <c r="G574" s="816"/>
    </row>
    <row r="575" spans="1:16">
      <c r="A575" s="794"/>
      <c r="B575" s="794"/>
      <c r="C575" s="826"/>
      <c r="D575" s="797"/>
      <c r="E575" s="797"/>
      <c r="F575" s="797"/>
      <c r="G575" s="816"/>
    </row>
    <row r="576" spans="1:16">
      <c r="A576" s="1845" t="s">
        <v>1167</v>
      </c>
      <c r="B576" s="1845"/>
      <c r="C576" s="1845"/>
      <c r="D576" s="1845"/>
      <c r="E576" s="1845"/>
      <c r="F576" s="1845"/>
      <c r="G576" s="1845"/>
      <c r="H576" s="1748"/>
      <c r="I576" s="1749"/>
    </row>
    <row r="577" spans="1:9">
      <c r="A577" s="826"/>
      <c r="B577" s="826"/>
      <c r="C577" s="826"/>
      <c r="E577" s="797"/>
      <c r="F577" s="797"/>
      <c r="G577" s="816"/>
    </row>
    <row r="578" spans="1:9" ht="12.75" customHeight="1">
      <c r="C578" s="790"/>
      <c r="D578" s="1931" t="s">
        <v>215</v>
      </c>
      <c r="E578" s="1931"/>
      <c r="F578" s="1931"/>
      <c r="G578" s="816"/>
    </row>
    <row r="579" spans="1:9">
      <c r="A579" s="792"/>
      <c r="B579" s="792"/>
      <c r="C579" s="792"/>
      <c r="D579" s="1868" t="s">
        <v>1183</v>
      </c>
      <c r="E579" s="1868"/>
      <c r="F579" s="1868"/>
      <c r="G579" s="816"/>
    </row>
    <row r="580" spans="1:9">
      <c r="A580" s="787"/>
      <c r="B580" s="787"/>
      <c r="C580" s="792"/>
      <c r="D580" s="834"/>
      <c r="G580" s="816"/>
      <c r="I580" s="1673" t="s">
        <v>2360</v>
      </c>
    </row>
    <row r="581" spans="1:9">
      <c r="A581" s="792"/>
      <c r="B581" s="795" t="s">
        <v>2636</v>
      </c>
      <c r="D581" s="1868" t="s">
        <v>953</v>
      </c>
      <c r="E581" s="1868"/>
      <c r="F581" s="1868"/>
      <c r="G581" s="816"/>
    </row>
    <row r="582" spans="1:9">
      <c r="A582" s="813"/>
      <c r="B582" s="813"/>
      <c r="D582" s="811"/>
    </row>
    <row r="583" spans="1:9">
      <c r="A583" s="813"/>
      <c r="B583" s="795" t="s">
        <v>2636</v>
      </c>
      <c r="D583" s="1844" t="s">
        <v>1184</v>
      </c>
      <c r="E583" s="1844"/>
      <c r="F583" s="1844"/>
      <c r="I583" s="1673" t="s">
        <v>2362</v>
      </c>
    </row>
    <row r="584" spans="1:9">
      <c r="A584" s="813"/>
      <c r="B584" s="813"/>
      <c r="D584" s="1844"/>
      <c r="E584" s="1844"/>
      <c r="F584" s="1844"/>
      <c r="G584" s="787"/>
      <c r="I584" s="1673" t="s">
        <v>2361</v>
      </c>
    </row>
    <row r="585" spans="1:9">
      <c r="A585" s="813"/>
      <c r="B585" s="813"/>
      <c r="D585" s="1844"/>
      <c r="E585" s="1844"/>
      <c r="F585" s="1844"/>
      <c r="G585" s="787"/>
    </row>
    <row r="586" spans="1:9">
      <c r="A586" s="813"/>
      <c r="B586" s="813"/>
      <c r="D586" s="1844"/>
      <c r="E586" s="1844"/>
      <c r="F586" s="1844"/>
      <c r="G586" s="787"/>
    </row>
    <row r="587" spans="1:9">
      <c r="A587" s="813"/>
      <c r="B587" s="795" t="s">
        <v>2637</v>
      </c>
      <c r="D587" s="1844" t="s">
        <v>1185</v>
      </c>
      <c r="E587" s="1844"/>
      <c r="F587" s="1844"/>
      <c r="G587" s="787"/>
    </row>
    <row r="588" spans="1:9">
      <c r="A588" s="813"/>
      <c r="B588" s="813"/>
      <c r="D588" s="1844"/>
      <c r="E588" s="1844"/>
      <c r="F588" s="1844"/>
      <c r="G588" s="787"/>
    </row>
    <row r="589" spans="1:9">
      <c r="A589" s="813"/>
      <c r="B589" s="813"/>
      <c r="D589" s="1844"/>
      <c r="E589" s="1844"/>
      <c r="F589" s="1844"/>
      <c r="G589" s="787"/>
    </row>
    <row r="590" spans="1:9">
      <c r="A590" s="813"/>
      <c r="B590" s="813"/>
      <c r="D590" s="1844"/>
      <c r="E590" s="1844"/>
      <c r="F590" s="1844"/>
      <c r="G590" s="787"/>
    </row>
    <row r="591" spans="1:9">
      <c r="A591" s="813"/>
      <c r="B591" s="813"/>
      <c r="D591" s="780"/>
      <c r="E591" s="780"/>
      <c r="F591" s="780"/>
      <c r="G591" s="787"/>
    </row>
    <row r="592" spans="1:9">
      <c r="A592" s="813"/>
      <c r="B592" s="795" t="s">
        <v>2636</v>
      </c>
      <c r="D592" s="1844" t="s">
        <v>1186</v>
      </c>
      <c r="E592" s="1844"/>
      <c r="F592" s="1844"/>
      <c r="G592" s="787"/>
    </row>
    <row r="593" spans="1:9">
      <c r="A593" s="813"/>
      <c r="B593" s="813"/>
      <c r="D593" s="1844"/>
      <c r="E593" s="1844"/>
      <c r="F593" s="1844"/>
      <c r="G593" s="787"/>
    </row>
    <row r="594" spans="1:9">
      <c r="A594" s="813"/>
      <c r="B594" s="813"/>
      <c r="D594" s="834"/>
      <c r="G594" s="787"/>
    </row>
    <row r="595" spans="1:9">
      <c r="A595" s="813"/>
      <c r="B595" s="795" t="s">
        <v>2637</v>
      </c>
      <c r="D595" s="1868" t="s">
        <v>1187</v>
      </c>
      <c r="E595" s="1868"/>
      <c r="F595" s="1868"/>
      <c r="G595" s="787"/>
      <c r="I595" s="1673" t="s">
        <v>2411</v>
      </c>
    </row>
    <row r="596" spans="1:9">
      <c r="A596" s="813"/>
      <c r="B596" s="813"/>
      <c r="D596" s="1868"/>
      <c r="E596" s="1868"/>
      <c r="F596" s="1868"/>
      <c r="G596" s="787"/>
    </row>
    <row r="597" spans="1:9">
      <c r="A597" s="794"/>
      <c r="B597" s="794"/>
      <c r="D597" s="834"/>
      <c r="G597" s="787"/>
    </row>
    <row r="598" spans="1:9">
      <c r="A598" s="1845" t="s">
        <v>1168</v>
      </c>
      <c r="B598" s="1845"/>
      <c r="C598" s="1845"/>
      <c r="D598" s="1845"/>
      <c r="E598" s="1845"/>
      <c r="F598" s="1845"/>
      <c r="G598" s="1845"/>
      <c r="H598" s="1748"/>
      <c r="I598" s="1749"/>
    </row>
    <row r="599" spans="1:9"/>
    <row r="600" spans="1:9">
      <c r="D600" s="1862" t="s">
        <v>1268</v>
      </c>
      <c r="E600" s="1862"/>
      <c r="F600" s="1862"/>
    </row>
    <row r="601" spans="1:9">
      <c r="D601" s="1901" t="s">
        <v>1269</v>
      </c>
      <c r="E601" s="1901"/>
      <c r="F601" s="1901"/>
    </row>
    <row r="602" spans="1:9">
      <c r="D602" s="777"/>
      <c r="E602" s="719"/>
      <c r="F602" s="719"/>
    </row>
    <row r="603" spans="1:9" s="788" customFormat="1" ht="14.25" customHeight="1">
      <c r="A603" s="802"/>
      <c r="B603" s="795" t="s">
        <v>2636</v>
      </c>
      <c r="C603" s="798"/>
      <c r="D603" s="1933" t="s">
        <v>2496</v>
      </c>
      <c r="E603" s="1933"/>
      <c r="F603" s="1933"/>
      <c r="G603" s="799"/>
      <c r="I603" s="1732" t="s">
        <v>2390</v>
      </c>
    </row>
    <row r="604" spans="1:9">
      <c r="D604" s="1933"/>
      <c r="E604" s="1933"/>
      <c r="F604" s="1933"/>
    </row>
    <row r="605" spans="1:9">
      <c r="D605" s="1809"/>
      <c r="E605" s="1805" t="s">
        <v>2497</v>
      </c>
      <c r="F605" s="1809"/>
    </row>
    <row r="606" spans="1:9"/>
    <row r="607" spans="1:9">
      <c r="A607" s="1845" t="s">
        <v>1169</v>
      </c>
      <c r="B607" s="1845"/>
      <c r="C607" s="1845"/>
      <c r="D607" s="1845"/>
      <c r="E607" s="1845"/>
      <c r="F607" s="1845"/>
      <c r="G607" s="1845"/>
      <c r="H607" s="1748"/>
      <c r="I607" s="1749"/>
    </row>
    <row r="608" spans="1:9">
      <c r="A608" s="797"/>
      <c r="B608" s="797"/>
      <c r="G608" s="816"/>
    </row>
    <row r="609" spans="1:13">
      <c r="A609" s="835"/>
      <c r="B609" s="835"/>
      <c r="C609" s="790"/>
      <c r="D609" s="1902" t="s">
        <v>1271</v>
      </c>
      <c r="E609" s="1902"/>
      <c r="F609" s="1902"/>
      <c r="G609" s="816"/>
    </row>
    <row r="610" spans="1:13">
      <c r="A610" s="835"/>
      <c r="B610" s="835"/>
      <c r="C610" s="790"/>
      <c r="D610" s="1902"/>
      <c r="E610" s="1902"/>
      <c r="F610" s="1902"/>
      <c r="G610" s="816"/>
    </row>
    <row r="611" spans="1:13">
      <c r="C611" s="792"/>
      <c r="D611" s="1901" t="s">
        <v>1272</v>
      </c>
      <c r="E611" s="1901"/>
      <c r="F611" s="1901"/>
      <c r="G611" s="816"/>
    </row>
    <row r="612" spans="1:13">
      <c r="C612" s="792"/>
      <c r="D612" s="777"/>
      <c r="E612" s="777"/>
      <c r="F612" s="777"/>
      <c r="G612" s="816"/>
    </row>
    <row r="613" spans="1:13" ht="12.75" customHeight="1">
      <c r="A613" s="813"/>
      <c r="B613" s="795" t="s">
        <v>2636</v>
      </c>
      <c r="D613" s="1861" t="s">
        <v>1273</v>
      </c>
      <c r="E613" s="1861"/>
      <c r="F613" s="1861"/>
      <c r="G613" s="816"/>
      <c r="I613" s="1673" t="s">
        <v>2412</v>
      </c>
    </row>
    <row r="614" spans="1:13">
      <c r="D614" s="1861"/>
      <c r="E614" s="1861"/>
      <c r="F614" s="1861"/>
      <c r="G614" s="816"/>
    </row>
    <row r="615" spans="1:13">
      <c r="D615" s="787"/>
      <c r="G615" s="816"/>
    </row>
    <row r="616" spans="1:13">
      <c r="B616" s="795" t="s">
        <v>2636</v>
      </c>
      <c r="D616" s="1861" t="s">
        <v>1274</v>
      </c>
      <c r="E616" s="1861"/>
      <c r="F616" s="1861"/>
      <c r="G616" s="816"/>
      <c r="I616" s="1673" t="s">
        <v>2363</v>
      </c>
    </row>
    <row r="617" spans="1:13">
      <c r="C617" s="836"/>
      <c r="D617" s="1861"/>
      <c r="E617" s="1861"/>
      <c r="F617" s="1861"/>
      <c r="G617" s="816"/>
    </row>
    <row r="618" spans="1:13">
      <c r="C618" s="836"/>
      <c r="G618" s="816"/>
    </row>
    <row r="619" spans="1:13">
      <c r="B619" s="795" t="s">
        <v>2637</v>
      </c>
      <c r="C619" s="836"/>
      <c r="D619" s="1861" t="s">
        <v>1275</v>
      </c>
      <c r="E619" s="1861"/>
      <c r="F619" s="1861"/>
      <c r="G619" s="816"/>
      <c r="I619" s="1673" t="s">
        <v>2413</v>
      </c>
    </row>
    <row r="620" spans="1:13">
      <c r="C620" s="836"/>
      <c r="D620" s="1861"/>
      <c r="E620" s="1861"/>
      <c r="F620" s="1861"/>
      <c r="G620" s="816"/>
      <c r="I620" s="1745" t="s">
        <v>2414</v>
      </c>
    </row>
    <row r="621" spans="1:13">
      <c r="C621" s="836"/>
      <c r="G621" s="816"/>
    </row>
    <row r="622" spans="1:13">
      <c r="A622" s="1845" t="s">
        <v>1170</v>
      </c>
      <c r="B622" s="1845"/>
      <c r="C622" s="1845"/>
      <c r="D622" s="1845"/>
      <c r="E622" s="1845"/>
      <c r="F622" s="1845"/>
      <c r="G622" s="1845"/>
      <c r="H622" s="1748"/>
      <c r="I622" s="1749"/>
    </row>
    <row r="623" spans="1:13">
      <c r="A623" s="837"/>
      <c r="B623" s="837"/>
      <c r="C623" s="837"/>
      <c r="G623" s="816"/>
    </row>
    <row r="624" spans="1:13">
      <c r="C624" s="813"/>
      <c r="D624" s="1862" t="s">
        <v>1276</v>
      </c>
      <c r="E624" s="1862"/>
      <c r="F624" s="1862"/>
      <c r="G624" s="816"/>
      <c r="M624" s="1671"/>
    </row>
    <row r="625" spans="1:13">
      <c r="A625" s="813"/>
      <c r="B625" s="813"/>
      <c r="C625" s="815"/>
      <c r="D625" s="791"/>
      <c r="G625" s="816"/>
      <c r="M625" s="1671"/>
    </row>
    <row r="626" spans="1:13" ht="14.25" customHeight="1">
      <c r="A626" s="794"/>
      <c r="B626" s="795" t="s">
        <v>2636</v>
      </c>
      <c r="C626" s="815"/>
      <c r="D626" s="1934" t="s">
        <v>2498</v>
      </c>
      <c r="E626" s="1934"/>
      <c r="F626" s="1934"/>
      <c r="G626" s="816"/>
      <c r="I626" s="1673" t="s">
        <v>2391</v>
      </c>
      <c r="M626" s="1671"/>
    </row>
    <row r="627" spans="1:13">
      <c r="C627" s="815"/>
      <c r="D627" s="1934"/>
      <c r="E627" s="1934"/>
      <c r="F627" s="1934"/>
      <c r="G627" s="816"/>
      <c r="M627" s="1671"/>
    </row>
    <row r="628" spans="1:13">
      <c r="C628" s="815"/>
      <c r="D628" s="875"/>
      <c r="E628" s="1805" t="s">
        <v>2500</v>
      </c>
      <c r="F628" s="875"/>
      <c r="G628" s="816"/>
      <c r="M628" s="1671"/>
    </row>
    <row r="629" spans="1:13">
      <c r="C629" s="815"/>
      <c r="D629" s="1863" t="s">
        <v>2499</v>
      </c>
      <c r="E629" s="1863"/>
      <c r="F629" s="1863"/>
      <c r="G629" s="816"/>
      <c r="M629" s="1671"/>
    </row>
    <row r="630" spans="1:13">
      <c r="C630" s="815"/>
      <c r="D630" s="1863"/>
      <c r="E630" s="1863"/>
      <c r="F630" s="1863"/>
      <c r="G630" s="816"/>
    </row>
    <row r="631" spans="1:13">
      <c r="C631" s="815"/>
      <c r="D631" s="1863"/>
      <c r="E631" s="1863"/>
      <c r="F631" s="1863"/>
      <c r="G631" s="816"/>
    </row>
    <row r="632" spans="1:13">
      <c r="C632" s="815"/>
      <c r="D632" s="781"/>
      <c r="E632" s="781"/>
      <c r="F632" s="781"/>
      <c r="G632" s="816"/>
    </row>
    <row r="633" spans="1:13">
      <c r="A633" s="794"/>
      <c r="B633" s="795" t="s">
        <v>2636</v>
      </c>
      <c r="C633" s="815"/>
      <c r="D633" s="1863" t="s">
        <v>1278</v>
      </c>
      <c r="E633" s="1863"/>
      <c r="F633" s="1863"/>
      <c r="G633" s="816"/>
      <c r="I633" s="1673" t="s">
        <v>2415</v>
      </c>
    </row>
    <row r="634" spans="1:13">
      <c r="A634" s="826"/>
      <c r="B634" s="826"/>
      <c r="C634" s="826"/>
      <c r="D634" s="1863"/>
      <c r="E634" s="1863"/>
      <c r="F634" s="1863"/>
      <c r="G634" s="816"/>
    </row>
    <row r="635" spans="1:13">
      <c r="A635" s="826"/>
      <c r="B635" s="826"/>
      <c r="C635" s="826"/>
      <c r="D635" s="782"/>
      <c r="E635" s="838"/>
      <c r="F635" s="838"/>
      <c r="G635" s="816"/>
    </row>
    <row r="636" spans="1:13">
      <c r="A636" s="794"/>
      <c r="B636" s="795" t="s">
        <v>2637</v>
      </c>
      <c r="C636" s="826"/>
      <c r="D636" s="1864" t="s">
        <v>1434</v>
      </c>
      <c r="E636" s="1864"/>
      <c r="F636" s="1864"/>
      <c r="G636" s="816"/>
      <c r="I636" s="1673" t="s">
        <v>2364</v>
      </c>
    </row>
    <row r="637" spans="1:13">
      <c r="A637" s="794"/>
      <c r="B637" s="794"/>
      <c r="C637" s="826"/>
      <c r="D637" s="1864"/>
      <c r="E637" s="1864"/>
      <c r="F637" s="1864"/>
      <c r="G637" s="816"/>
    </row>
    <row r="638" spans="1:13">
      <c r="A638" s="794"/>
      <c r="B638" s="794"/>
      <c r="C638" s="826"/>
      <c r="D638" s="1864"/>
      <c r="E638" s="1864"/>
      <c r="F638" s="1864"/>
      <c r="G638" s="816"/>
    </row>
    <row r="639" spans="1:13">
      <c r="A639" s="826"/>
      <c r="B639" s="795" t="s">
        <v>2637</v>
      </c>
      <c r="C639" s="826"/>
      <c r="D639" s="1865" t="s">
        <v>1280</v>
      </c>
      <c r="E639" s="1865"/>
      <c r="F639" s="1865"/>
      <c r="G639" s="816"/>
      <c r="I639" s="1673" t="s">
        <v>2364</v>
      </c>
    </row>
    <row r="640" spans="1:13">
      <c r="A640" s="826"/>
      <c r="B640" s="826"/>
      <c r="C640" s="826"/>
      <c r="D640" s="724"/>
      <c r="E640" s="724"/>
      <c r="F640" s="724"/>
      <c r="G640" s="816"/>
    </row>
    <row r="641" spans="1:9">
      <c r="A641" s="1845" t="s">
        <v>1171</v>
      </c>
      <c r="B641" s="1845"/>
      <c r="C641" s="1845"/>
      <c r="D641" s="1845"/>
      <c r="E641" s="1845"/>
      <c r="F641" s="1845"/>
      <c r="G641" s="1845"/>
      <c r="H641" s="1748"/>
      <c r="I641" s="1749"/>
    </row>
    <row r="642" spans="1:9">
      <c r="A642" s="797"/>
      <c r="B642" s="797"/>
      <c r="C642" s="826"/>
      <c r="D642" s="838"/>
      <c r="E642" s="838"/>
      <c r="F642" s="838"/>
      <c r="G642" s="816"/>
    </row>
    <row r="643" spans="1:9">
      <c r="C643" s="837"/>
      <c r="D643" s="1937" t="s">
        <v>1330</v>
      </c>
      <c r="E643" s="1937"/>
      <c r="F643" s="1937"/>
      <c r="G643" s="816"/>
    </row>
    <row r="644" spans="1:9">
      <c r="A644" s="792"/>
      <c r="B644" s="792"/>
      <c r="C644" s="792"/>
      <c r="D644" s="1938" t="s">
        <v>1331</v>
      </c>
      <c r="E644" s="1938"/>
      <c r="F644" s="1938"/>
      <c r="G644" s="816"/>
    </row>
    <row r="645" spans="1:9">
      <c r="A645" s="792"/>
      <c r="B645" s="792"/>
      <c r="C645" s="792"/>
      <c r="D645" s="724"/>
      <c r="E645" s="724"/>
      <c r="F645" s="724"/>
      <c r="G645" s="816"/>
    </row>
    <row r="646" spans="1:9" ht="12.75" customHeight="1">
      <c r="B646" s="795" t="s">
        <v>2636</v>
      </c>
      <c r="C646" s="826"/>
      <c r="D646" s="1945" t="s">
        <v>1514</v>
      </c>
      <c r="E646" s="1945"/>
      <c r="F646" s="1945"/>
      <c r="I646" s="1673" t="s">
        <v>2418</v>
      </c>
    </row>
    <row r="647" spans="1:9">
      <c r="D647" s="1945"/>
      <c r="E647" s="1945"/>
      <c r="F647" s="1945"/>
    </row>
    <row r="648" spans="1:9">
      <c r="D648" s="1945"/>
      <c r="E648" s="1945"/>
      <c r="F648" s="1945"/>
    </row>
    <row r="649" spans="1:9">
      <c r="D649" s="1945"/>
      <c r="E649" s="1945"/>
      <c r="F649" s="1945"/>
    </row>
    <row r="650" spans="1:9" ht="14.5" customHeight="1">
      <c r="A650" s="794"/>
      <c r="B650" s="794"/>
      <c r="C650" s="826"/>
      <c r="D650" s="897"/>
      <c r="E650" s="897"/>
      <c r="F650" s="897"/>
      <c r="G650" s="816"/>
    </row>
    <row r="651" spans="1:9" ht="12.75" customHeight="1">
      <c r="A651" s="792"/>
      <c r="B651" s="795" t="s">
        <v>2636</v>
      </c>
      <c r="C651" s="826"/>
      <c r="D651" s="1945" t="s">
        <v>1517</v>
      </c>
      <c r="E651" s="1945"/>
      <c r="F651" s="1945"/>
      <c r="G651" s="816"/>
      <c r="I651" s="1673" t="s">
        <v>2418</v>
      </c>
    </row>
    <row r="652" spans="1:9">
      <c r="A652" s="792"/>
      <c r="B652" s="794"/>
      <c r="C652" s="826"/>
      <c r="D652" s="1945"/>
      <c r="E652" s="1945"/>
      <c r="F652" s="1945"/>
      <c r="G652" s="816"/>
    </row>
    <row r="653" spans="1:9">
      <c r="A653" s="792"/>
      <c r="B653" s="794"/>
      <c r="C653" s="826"/>
      <c r="D653" s="1945"/>
      <c r="E653" s="1945"/>
      <c r="F653" s="1945"/>
      <c r="G653" s="816"/>
    </row>
    <row r="654" spans="1:9">
      <c r="A654" s="792"/>
      <c r="B654" s="794"/>
      <c r="C654" s="826"/>
      <c r="D654" s="1945"/>
      <c r="E654" s="1945"/>
      <c r="F654" s="1945"/>
      <c r="G654" s="816"/>
    </row>
    <row r="655" spans="1:9">
      <c r="A655" s="792"/>
      <c r="B655" s="794"/>
      <c r="C655" s="826"/>
      <c r="D655" s="1945"/>
      <c r="E655" s="1945"/>
      <c r="F655" s="1945"/>
      <c r="G655" s="816"/>
    </row>
    <row r="656" spans="1:9" ht="14.25" customHeight="1">
      <c r="A656" s="792"/>
      <c r="B656" s="794"/>
      <c r="C656" s="826"/>
      <c r="F656" s="898"/>
      <c r="G656" s="816"/>
    </row>
    <row r="657" spans="1:11" ht="12.75" customHeight="1">
      <c r="A657" s="792"/>
      <c r="B657" s="795" t="s">
        <v>2636</v>
      </c>
      <c r="C657" s="826"/>
      <c r="D657" s="1945" t="s">
        <v>1515</v>
      </c>
      <c r="E657" s="1945"/>
      <c r="F657" s="1945"/>
      <c r="G657" s="816"/>
      <c r="I657" s="1673" t="s">
        <v>2418</v>
      </c>
    </row>
    <row r="658" spans="1:11">
      <c r="A658" s="792"/>
      <c r="B658" s="794"/>
      <c r="C658" s="826"/>
      <c r="D658" s="1945"/>
      <c r="E658" s="1945"/>
      <c r="F658" s="1945"/>
      <c r="G658" s="816"/>
    </row>
    <row r="659" spans="1:11">
      <c r="A659" s="794"/>
      <c r="B659" s="794"/>
      <c r="C659" s="826"/>
      <c r="D659" s="1945"/>
      <c r="E659" s="1945"/>
      <c r="F659" s="1945"/>
      <c r="G659" s="816"/>
    </row>
    <row r="660" spans="1:11">
      <c r="A660" s="794"/>
      <c r="B660" s="794"/>
      <c r="C660" s="826"/>
      <c r="D660" s="1945"/>
      <c r="E660" s="1945"/>
      <c r="F660" s="1945"/>
      <c r="G660" s="816"/>
    </row>
    <row r="661" spans="1:11">
      <c r="A661" s="794"/>
      <c r="B661" s="794"/>
      <c r="C661" s="826"/>
      <c r="D661" s="889"/>
      <c r="E661" s="889"/>
      <c r="F661" s="889"/>
      <c r="G661" s="816"/>
    </row>
    <row r="662" spans="1:11" ht="12.75" customHeight="1">
      <c r="A662" s="792"/>
      <c r="B662" s="795" t="s">
        <v>2636</v>
      </c>
      <c r="C662" s="826"/>
      <c r="D662" s="1945" t="s">
        <v>1516</v>
      </c>
      <c r="E662" s="1945"/>
      <c r="F662" s="1945"/>
      <c r="G662" s="816"/>
      <c r="I662" s="1673" t="s">
        <v>2418</v>
      </c>
    </row>
    <row r="663" spans="1:11" ht="12.75" customHeight="1">
      <c r="A663" s="792"/>
      <c r="B663" s="794"/>
      <c r="C663" s="826"/>
      <c r="D663" s="1945"/>
      <c r="E663" s="1945"/>
      <c r="F663" s="1945"/>
      <c r="G663" s="816"/>
    </row>
    <row r="664" spans="1:11" ht="12.75" customHeight="1">
      <c r="A664" s="792"/>
      <c r="B664" s="794"/>
      <c r="C664" s="826"/>
      <c r="D664" s="1945"/>
      <c r="E664" s="1945"/>
      <c r="F664" s="1945"/>
      <c r="G664" s="816"/>
    </row>
    <row r="665" spans="1:11" ht="12.75" customHeight="1">
      <c r="A665" s="792"/>
      <c r="B665" s="794"/>
      <c r="C665" s="826"/>
      <c r="D665" s="1945"/>
      <c r="E665" s="1945"/>
      <c r="F665" s="1945"/>
      <c r="G665" s="816"/>
    </row>
    <row r="666" spans="1:11" ht="12.75" customHeight="1">
      <c r="A666" s="792"/>
      <c r="B666" s="794"/>
      <c r="C666" s="826"/>
      <c r="D666" s="1945"/>
      <c r="E666" s="1945"/>
      <c r="F666" s="1945"/>
      <c r="G666" s="816"/>
    </row>
    <row r="667" spans="1:11" ht="12.75" customHeight="1">
      <c r="A667" s="792"/>
      <c r="B667" s="794"/>
      <c r="C667" s="826"/>
      <c r="D667" s="1945"/>
      <c r="E667" s="1945"/>
      <c r="F667" s="1945"/>
      <c r="G667" s="816"/>
    </row>
    <row r="668" spans="1:11" ht="12.75" customHeight="1">
      <c r="A668" s="792"/>
      <c r="B668" s="794"/>
      <c r="C668" s="826"/>
      <c r="D668" s="1945"/>
      <c r="E668" s="1945"/>
      <c r="F668" s="1945"/>
      <c r="G668" s="816"/>
    </row>
    <row r="669" spans="1:11" ht="12.75" customHeight="1">
      <c r="A669" s="792"/>
      <c r="B669" s="794"/>
      <c r="C669" s="826"/>
      <c r="D669" s="1945"/>
      <c r="E669" s="1945"/>
      <c r="F669" s="1945"/>
      <c r="G669" s="816"/>
    </row>
    <row r="670" spans="1:11" ht="12.75" customHeight="1">
      <c r="A670" s="792"/>
      <c r="B670" s="794"/>
      <c r="C670" s="826"/>
      <c r="D670" s="1945"/>
      <c r="E670" s="1945"/>
      <c r="F670" s="1945"/>
      <c r="G670" s="816"/>
    </row>
    <row r="671" spans="1:11">
      <c r="A671" s="826"/>
      <c r="B671" s="826"/>
      <c r="C671" s="826"/>
      <c r="D671" s="838"/>
      <c r="E671" s="838"/>
      <c r="F671" s="838"/>
      <c r="G671" s="816"/>
    </row>
    <row r="672" spans="1:11">
      <c r="A672" s="1845" t="s">
        <v>1172</v>
      </c>
      <c r="B672" s="1845"/>
      <c r="C672" s="1845"/>
      <c r="D672" s="1845"/>
      <c r="E672" s="1845"/>
      <c r="F672" s="1845"/>
      <c r="G672" s="1845"/>
      <c r="H672" s="1750"/>
      <c r="I672" s="1751"/>
      <c r="J672" s="839"/>
      <c r="K672" s="839"/>
    </row>
    <row r="673" spans="1:11">
      <c r="A673" s="732"/>
      <c r="B673" s="732"/>
      <c r="C673" s="732"/>
      <c r="D673" s="732"/>
      <c r="E673" s="732"/>
      <c r="F673" s="732"/>
      <c r="G673" s="732"/>
      <c r="H673" s="839"/>
      <c r="I673" s="1736"/>
      <c r="J673" s="839"/>
      <c r="K673" s="839"/>
    </row>
    <row r="674" spans="1:11">
      <c r="C674" s="837"/>
      <c r="D674" s="1862" t="s">
        <v>104</v>
      </c>
      <c r="E674" s="1862"/>
      <c r="F674" s="1862"/>
      <c r="G674" s="816"/>
      <c r="H674" s="839"/>
      <c r="I674" s="1736"/>
      <c r="J674" s="839"/>
      <c r="K674" s="839"/>
    </row>
    <row r="675" spans="1:11">
      <c r="A675" s="837"/>
      <c r="B675" s="837"/>
      <c r="C675" s="837"/>
      <c r="D675" s="1862" t="s">
        <v>128</v>
      </c>
      <c r="E675" s="1862"/>
      <c r="F675" s="1862"/>
      <c r="G675" s="816"/>
      <c r="H675" s="839"/>
      <c r="I675" s="1736"/>
      <c r="J675" s="839"/>
      <c r="K675" s="839"/>
    </row>
    <row r="676" spans="1:11">
      <c r="A676" s="792"/>
      <c r="B676" s="792"/>
      <c r="C676" s="792"/>
      <c r="D676" s="1865" t="s">
        <v>1208</v>
      </c>
      <c r="E676" s="1865"/>
      <c r="F676" s="1865"/>
      <c r="G676" s="816"/>
      <c r="H676" s="839"/>
      <c r="I676" s="1736"/>
      <c r="J676" s="839"/>
      <c r="K676" s="839"/>
    </row>
    <row r="677" spans="1:11">
      <c r="A677" s="792"/>
      <c r="B677" s="792"/>
      <c r="C677" s="792"/>
      <c r="G677" s="816"/>
      <c r="H677" s="839"/>
      <c r="I677" s="1736"/>
      <c r="J677" s="839"/>
      <c r="K677" s="839"/>
    </row>
    <row r="678" spans="1:11">
      <c r="A678" s="794"/>
      <c r="B678" s="795" t="s">
        <v>2637</v>
      </c>
      <c r="C678" s="792"/>
      <c r="D678" s="1865" t="s">
        <v>949</v>
      </c>
      <c r="E678" s="1865"/>
      <c r="F678" s="1865"/>
      <c r="G678" s="816"/>
      <c r="H678" s="839"/>
      <c r="I678" s="1736" t="s">
        <v>2392</v>
      </c>
      <c r="J678" s="839"/>
      <c r="K678" s="839"/>
    </row>
    <row r="679" spans="1:11">
      <c r="A679" s="792"/>
      <c r="B679" s="792"/>
      <c r="C679" s="792"/>
      <c r="D679" s="1865" t="s">
        <v>960</v>
      </c>
      <c r="E679" s="1865"/>
      <c r="F679" s="1865"/>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c r="A683" s="794"/>
      <c r="B683" s="795" t="s">
        <v>2636</v>
      </c>
      <c r="C683" s="792"/>
      <c r="D683" s="1863" t="s">
        <v>1401</v>
      </c>
      <c r="E683" s="1863"/>
      <c r="F683" s="1863"/>
      <c r="G683" s="816"/>
      <c r="H683" s="839"/>
      <c r="I683" s="1736" t="s">
        <v>2416</v>
      </c>
      <c r="J683" s="839"/>
      <c r="K683" s="839"/>
    </row>
    <row r="684" spans="1:11">
      <c r="A684" s="813"/>
      <c r="B684" s="813"/>
      <c r="C684" s="792"/>
      <c r="D684" s="1863"/>
      <c r="E684" s="1863"/>
      <c r="F684" s="1863"/>
      <c r="G684" s="816"/>
      <c r="H684" s="839"/>
      <c r="I684" s="1736"/>
      <c r="J684" s="839"/>
      <c r="K684" s="839"/>
    </row>
    <row r="685" spans="1:11">
      <c r="A685" s="792"/>
      <c r="B685" s="792"/>
      <c r="C685" s="792"/>
      <c r="D685" s="1863"/>
      <c r="E685" s="1863"/>
      <c r="F685" s="1863"/>
      <c r="G685" s="816"/>
      <c r="H685" s="839"/>
      <c r="I685" s="1736"/>
      <c r="J685" s="839"/>
      <c r="K685" s="839"/>
    </row>
    <row r="686" spans="1:11">
      <c r="A686" s="792"/>
      <c r="B686" s="792"/>
      <c r="C686" s="792"/>
      <c r="G686" s="816"/>
      <c r="H686" s="839"/>
      <c r="I686" s="1736" t="s">
        <v>2393</v>
      </c>
      <c r="J686" s="839"/>
      <c r="K686" s="839"/>
    </row>
    <row r="687" spans="1:11">
      <c r="A687" s="794"/>
      <c r="B687" s="795" t="s">
        <v>2636</v>
      </c>
      <c r="C687" s="792"/>
      <c r="D687" s="1865" t="s">
        <v>989</v>
      </c>
      <c r="E687" s="1865"/>
      <c r="F687" s="1865"/>
      <c r="G687" s="816"/>
      <c r="H687" s="839"/>
      <c r="I687" s="1736"/>
      <c r="J687" s="839"/>
      <c r="K687" s="839"/>
    </row>
    <row r="688" spans="1:11">
      <c r="A688" s="794"/>
      <c r="B688" s="794"/>
      <c r="C688" s="792"/>
      <c r="D688" s="1865" t="s">
        <v>960</v>
      </c>
      <c r="E688" s="1865"/>
      <c r="F688" s="1865"/>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c r="A691" s="794"/>
      <c r="B691" s="795" t="s">
        <v>2636</v>
      </c>
      <c r="C691" s="792"/>
      <c r="D691" s="1947" t="s">
        <v>1221</v>
      </c>
      <c r="E691" s="1947"/>
      <c r="F691" s="1947"/>
      <c r="G691" s="816"/>
      <c r="H691" s="839"/>
      <c r="I691" s="1736" t="s">
        <v>2365</v>
      </c>
      <c r="J691" s="839"/>
      <c r="K691" s="839"/>
    </row>
    <row r="692" spans="1:11">
      <c r="A692" s="792"/>
      <c r="B692" s="792"/>
      <c r="C692" s="792"/>
      <c r="D692" s="1947"/>
      <c r="E692" s="1947"/>
      <c r="F692" s="1947"/>
      <c r="G692" s="816"/>
      <c r="H692" s="839"/>
      <c r="I692" s="1736"/>
      <c r="J692" s="839"/>
      <c r="K692" s="839"/>
    </row>
    <row r="693" spans="1:11">
      <c r="A693" s="792"/>
      <c r="B693" s="792"/>
      <c r="C693" s="792"/>
      <c r="D693" s="1947"/>
      <c r="E693" s="1947"/>
      <c r="F693" s="1947"/>
      <c r="G693" s="816"/>
      <c r="H693" s="839"/>
      <c r="I693" s="1736"/>
      <c r="J693" s="839"/>
      <c r="K693" s="839"/>
    </row>
    <row r="694" spans="1:11">
      <c r="A694" s="792"/>
      <c r="B694" s="792"/>
      <c r="C694" s="792"/>
      <c r="D694" s="1947"/>
      <c r="E694" s="1947"/>
      <c r="F694" s="1947"/>
      <c r="G694" s="816"/>
      <c r="H694" s="839"/>
      <c r="I694" s="1736"/>
      <c r="J694" s="839"/>
      <c r="K694" s="839"/>
    </row>
    <row r="695" spans="1:11">
      <c r="A695" s="792"/>
      <c r="B695" s="792"/>
      <c r="C695" s="792"/>
      <c r="D695" s="1947"/>
      <c r="E695" s="1947"/>
      <c r="F695" s="1947"/>
      <c r="G695" s="816"/>
      <c r="H695" s="839"/>
      <c r="I695" s="1736"/>
      <c r="J695" s="839"/>
      <c r="K695" s="839"/>
    </row>
    <row r="696" spans="1:11" s="788" customFormat="1">
      <c r="A696" s="831"/>
      <c r="B696" s="831"/>
      <c r="C696" s="831"/>
      <c r="D696" s="1947"/>
      <c r="E696" s="1947"/>
      <c r="F696" s="1947"/>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2636</v>
      </c>
      <c r="C698" s="831"/>
      <c r="D698" s="1947" t="s">
        <v>1403</v>
      </c>
      <c r="E698" s="1947"/>
      <c r="F698" s="1947"/>
      <c r="G698" s="841"/>
      <c r="H698" s="842"/>
      <c r="I698" s="1737" t="s">
        <v>2365</v>
      </c>
      <c r="J698" s="842"/>
      <c r="K698" s="842"/>
    </row>
    <row r="699" spans="1:11" s="788" customFormat="1">
      <c r="A699" s="831"/>
      <c r="B699" s="831"/>
      <c r="C699" s="831"/>
      <c r="D699" s="1947"/>
      <c r="E699" s="1947"/>
      <c r="F699" s="1947"/>
      <c r="G699" s="841"/>
      <c r="H699" s="842"/>
      <c r="I699" s="1737"/>
      <c r="J699" s="842"/>
      <c r="K699" s="842"/>
    </row>
    <row r="700" spans="1:11" s="788" customFormat="1">
      <c r="A700" s="831"/>
      <c r="B700" s="831"/>
      <c r="C700" s="831"/>
      <c r="D700" s="843"/>
      <c r="E700" s="843"/>
      <c r="F700" s="843"/>
      <c r="G700" s="841"/>
      <c r="H700" s="842"/>
      <c r="I700" s="1737"/>
      <c r="J700" s="842"/>
      <c r="K700" s="842"/>
    </row>
    <row r="701" spans="1:11">
      <c r="A701" s="794"/>
      <c r="B701" s="795" t="s">
        <v>2637</v>
      </c>
      <c r="C701" s="792"/>
      <c r="D701" s="1947" t="s">
        <v>1212</v>
      </c>
      <c r="E701" s="1947"/>
      <c r="F701" s="1947"/>
      <c r="G701" s="816"/>
      <c r="H701" s="839"/>
      <c r="I701" s="1736" t="s">
        <v>2365</v>
      </c>
      <c r="J701" s="839"/>
      <c r="K701" s="839"/>
    </row>
    <row r="702" spans="1:11">
      <c r="A702" s="792"/>
      <c r="B702" s="792"/>
      <c r="C702" s="792"/>
      <c r="D702" s="1947"/>
      <c r="E702" s="1947"/>
      <c r="F702" s="1947"/>
      <c r="G702" s="816"/>
      <c r="H702" s="839"/>
      <c r="I702" s="1736"/>
      <c r="J702" s="839"/>
      <c r="K702" s="839"/>
    </row>
    <row r="703" spans="1:11">
      <c r="A703" s="792"/>
      <c r="B703" s="792"/>
      <c r="C703" s="792"/>
      <c r="D703" s="1947"/>
      <c r="E703" s="1947"/>
      <c r="F703" s="1947"/>
      <c r="G703" s="816"/>
      <c r="H703" s="839"/>
      <c r="I703" s="1736"/>
      <c r="J703" s="839"/>
      <c r="K703" s="839"/>
    </row>
    <row r="704" spans="1:11" ht="15" customHeight="1">
      <c r="A704" s="792"/>
      <c r="B704" s="792"/>
      <c r="C704" s="792"/>
      <c r="D704" s="1947"/>
      <c r="E704" s="1947"/>
      <c r="F704" s="1947"/>
      <c r="G704" s="816"/>
      <c r="H704" s="839"/>
      <c r="I704" s="1736"/>
      <c r="J704" s="839"/>
      <c r="K704" s="839"/>
    </row>
    <row r="705" spans="1:11" ht="15" customHeight="1">
      <c r="A705" s="792"/>
      <c r="B705" s="792"/>
      <c r="C705" s="792"/>
      <c r="D705" s="1947"/>
      <c r="E705" s="1947"/>
      <c r="F705" s="1947"/>
      <c r="G705" s="816"/>
      <c r="H705" s="839"/>
      <c r="I705" s="1736"/>
      <c r="J705" s="839"/>
      <c r="K705" s="839"/>
    </row>
    <row r="706" spans="1:11">
      <c r="A706" s="792"/>
      <c r="B706" s="792"/>
      <c r="C706" s="792"/>
      <c r="D706" s="1947"/>
      <c r="E706" s="1947"/>
      <c r="F706" s="1947"/>
      <c r="G706" s="816"/>
      <c r="H706" s="839"/>
      <c r="I706" s="1736"/>
      <c r="J706" s="839"/>
      <c r="K706" s="839"/>
    </row>
    <row r="707" spans="1:11">
      <c r="A707" s="792"/>
      <c r="B707" s="792"/>
      <c r="C707" s="792"/>
      <c r="D707" s="1947"/>
      <c r="E707" s="1947"/>
      <c r="F707" s="1947"/>
      <c r="G707" s="816"/>
      <c r="H707" s="839"/>
      <c r="I707" s="1736"/>
      <c r="J707" s="839"/>
      <c r="K707" s="839"/>
    </row>
    <row r="708" spans="1:11">
      <c r="A708" s="792"/>
      <c r="B708" s="792"/>
      <c r="C708" s="792"/>
      <c r="D708" s="1947"/>
      <c r="E708" s="1947"/>
      <c r="F708" s="1947"/>
      <c r="G708" s="816"/>
      <c r="H708" s="839"/>
      <c r="I708" s="1736"/>
      <c r="J708" s="839"/>
      <c r="K708" s="839"/>
    </row>
    <row r="709" spans="1:11" ht="15" customHeight="1">
      <c r="A709" s="792"/>
      <c r="B709" s="792"/>
      <c r="C709" s="792"/>
      <c r="D709" s="1947"/>
      <c r="E709" s="1947"/>
      <c r="F709" s="1947"/>
      <c r="G709" s="816"/>
      <c r="H709" s="839"/>
      <c r="I709" s="1736"/>
      <c r="J709" s="839"/>
      <c r="K709" s="839"/>
    </row>
    <row r="710" spans="1:11">
      <c r="A710" s="792"/>
      <c r="B710" s="792"/>
      <c r="C710" s="792"/>
      <c r="D710" s="1947"/>
      <c r="E710" s="1947"/>
      <c r="F710" s="1947"/>
      <c r="G710" s="816"/>
      <c r="H710" s="839"/>
      <c r="I710" s="1736"/>
      <c r="J710" s="839"/>
      <c r="K710" s="839"/>
    </row>
    <row r="711" spans="1:11">
      <c r="A711" s="792"/>
      <c r="B711" s="792"/>
      <c r="C711" s="792"/>
      <c r="D711" s="1947"/>
      <c r="E711" s="1947"/>
      <c r="F711" s="1947"/>
      <c r="G711" s="816"/>
      <c r="H711" s="839"/>
      <c r="I711" s="1736"/>
      <c r="J711" s="839"/>
      <c r="K711" s="839"/>
    </row>
    <row r="712" spans="1:11">
      <c r="A712" s="792"/>
      <c r="B712" s="792"/>
      <c r="C712" s="792"/>
      <c r="D712" s="1947"/>
      <c r="E712" s="1947"/>
      <c r="F712" s="1947"/>
      <c r="G712" s="816"/>
      <c r="H712" s="839"/>
      <c r="I712" s="1736"/>
      <c r="J712" s="839"/>
      <c r="K712" s="839"/>
    </row>
    <row r="713" spans="1:11">
      <c r="A713" s="792"/>
      <c r="B713" s="792"/>
      <c r="C713" s="792"/>
      <c r="D713" s="1947"/>
      <c r="E713" s="1947"/>
      <c r="F713" s="1947"/>
      <c r="G713" s="816"/>
      <c r="H713" s="839"/>
      <c r="I713" s="1736"/>
      <c r="J713" s="839"/>
      <c r="K713" s="839"/>
    </row>
    <row r="714" spans="1:11">
      <c r="A714" s="792"/>
      <c r="B714" s="795" t="s">
        <v>2637</v>
      </c>
      <c r="C714" s="792"/>
      <c r="D714" s="1947" t="s">
        <v>1219</v>
      </c>
      <c r="E714" s="1947"/>
      <c r="F714" s="1947"/>
      <c r="G714" s="816"/>
      <c r="H714" s="839"/>
      <c r="I714" s="1736" t="s">
        <v>2417</v>
      </c>
      <c r="J714" s="839"/>
      <c r="K714" s="839"/>
    </row>
    <row r="715" spans="1:11">
      <c r="A715" s="792"/>
      <c r="B715" s="792"/>
      <c r="C715" s="792"/>
      <c r="D715" s="1947"/>
      <c r="E715" s="1947"/>
      <c r="F715" s="1947"/>
      <c r="G715" s="816"/>
      <c r="H715" s="839"/>
      <c r="I715" s="1736"/>
      <c r="J715" s="839"/>
      <c r="K715" s="839"/>
    </row>
    <row r="716" spans="1:11">
      <c r="A716" s="792"/>
      <c r="B716" s="792"/>
      <c r="C716" s="792"/>
      <c r="D716" s="843"/>
      <c r="E716" s="843"/>
      <c r="F716" s="843"/>
      <c r="G716" s="816"/>
      <c r="H716" s="839"/>
      <c r="I716" s="1736"/>
      <c r="J716" s="839"/>
      <c r="K716" s="839"/>
    </row>
    <row r="717" spans="1:11">
      <c r="A717" s="792"/>
      <c r="B717" s="1674" t="s">
        <v>2637</v>
      </c>
      <c r="C717" s="792"/>
      <c r="D717" s="1947" t="s">
        <v>1213</v>
      </c>
      <c r="E717" s="1947"/>
      <c r="F717" s="1947"/>
      <c r="G717" s="816"/>
      <c r="H717" s="839"/>
      <c r="I717" s="1736" t="s">
        <v>2417</v>
      </c>
      <c r="J717" s="839"/>
      <c r="K717" s="839"/>
    </row>
    <row r="718" spans="1:11">
      <c r="A718" s="792"/>
      <c r="B718" s="792"/>
      <c r="C718" s="792"/>
      <c r="D718" s="1947"/>
      <c r="E718" s="1947"/>
      <c r="F718" s="1947"/>
      <c r="G718" s="816"/>
      <c r="H718" s="839"/>
      <c r="I718" s="1736"/>
      <c r="J718" s="839"/>
      <c r="K718" s="839"/>
    </row>
    <row r="719" spans="1:11">
      <c r="A719" s="792"/>
      <c r="B719" s="792"/>
      <c r="C719" s="792"/>
      <c r="D719" s="1947"/>
      <c r="E719" s="1947"/>
      <c r="F719" s="1947"/>
      <c r="G719" s="816"/>
      <c r="H719" s="839"/>
      <c r="I719" s="1736"/>
      <c r="J719" s="839"/>
      <c r="K719" s="839"/>
    </row>
    <row r="720" spans="1:11">
      <c r="A720" s="792"/>
      <c r="B720" s="792"/>
      <c r="C720" s="792"/>
      <c r="D720" s="799"/>
      <c r="G720" s="816"/>
      <c r="H720" s="839"/>
      <c r="I720" s="1736"/>
      <c r="J720" s="839"/>
      <c r="K720" s="839"/>
    </row>
    <row r="721" spans="1:11">
      <c r="A721" s="792"/>
      <c r="B721" s="1674" t="s">
        <v>2637</v>
      </c>
      <c r="C721" s="792"/>
      <c r="D721" s="1947" t="s">
        <v>1214</v>
      </c>
      <c r="E721" s="1947"/>
      <c r="F721" s="1947"/>
      <c r="G721" s="816"/>
      <c r="H721" s="839"/>
      <c r="I721" s="1736" t="s">
        <v>2417</v>
      </c>
      <c r="J721" s="839"/>
      <c r="K721" s="839"/>
    </row>
    <row r="722" spans="1:11">
      <c r="A722" s="792"/>
      <c r="B722" s="792"/>
      <c r="C722" s="792"/>
      <c r="D722" s="1947"/>
      <c r="E722" s="1947"/>
      <c r="F722" s="1947"/>
      <c r="G722" s="816"/>
      <c r="H722" s="839"/>
      <c r="I722" s="1736"/>
      <c r="J722" s="839"/>
      <c r="K722" s="839"/>
    </row>
    <row r="723" spans="1:11">
      <c r="A723" s="792"/>
      <c r="B723" s="792"/>
      <c r="C723" s="792"/>
      <c r="D723" s="1947"/>
      <c r="E723" s="1947"/>
      <c r="F723" s="1947"/>
      <c r="G723" s="816"/>
      <c r="H723" s="839"/>
      <c r="I723" s="1736"/>
      <c r="J723" s="839"/>
      <c r="K723" s="839"/>
    </row>
    <row r="724" spans="1:11">
      <c r="A724" s="792"/>
      <c r="B724" s="792"/>
      <c r="C724" s="792"/>
      <c r="D724" s="787"/>
      <c r="G724" s="816"/>
      <c r="H724" s="839"/>
      <c r="I724" s="1736"/>
      <c r="J724" s="839"/>
      <c r="K724" s="839"/>
    </row>
    <row r="725" spans="1:11">
      <c r="A725" s="794"/>
      <c r="B725" s="1674" t="s">
        <v>2637</v>
      </c>
      <c r="C725" s="792"/>
      <c r="D725" s="1863" t="s">
        <v>1215</v>
      </c>
      <c r="E725" s="1863"/>
      <c r="F725" s="1863"/>
      <c r="G725" s="816"/>
      <c r="H725" s="839"/>
      <c r="I725" s="1736" t="s">
        <v>2366</v>
      </c>
      <c r="J725" s="839"/>
      <c r="K725" s="839"/>
    </row>
    <row r="726" spans="1:11">
      <c r="A726" s="792"/>
      <c r="B726" s="792"/>
      <c r="C726" s="792"/>
      <c r="D726" s="1863"/>
      <c r="E726" s="1863"/>
      <c r="F726" s="1863"/>
      <c r="G726" s="816"/>
      <c r="H726" s="839"/>
      <c r="I726" s="1736"/>
      <c r="J726" s="839"/>
      <c r="K726" s="839"/>
    </row>
    <row r="727" spans="1:11">
      <c r="A727" s="792"/>
      <c r="B727" s="792"/>
      <c r="C727" s="792"/>
      <c r="D727" s="1863"/>
      <c r="E727" s="1863"/>
      <c r="F727" s="1863"/>
      <c r="G727" s="816"/>
      <c r="H727" s="839"/>
      <c r="I727" s="1736"/>
      <c r="J727" s="839"/>
      <c r="K727" s="839"/>
    </row>
    <row r="728" spans="1:11">
      <c r="A728" s="792"/>
      <c r="B728" s="792"/>
      <c r="C728" s="792"/>
      <c r="D728" s="1863"/>
      <c r="E728" s="1863"/>
      <c r="F728" s="1863"/>
      <c r="G728" s="816"/>
      <c r="H728" s="839"/>
      <c r="I728" s="1736"/>
      <c r="J728" s="839"/>
      <c r="K728" s="839"/>
    </row>
    <row r="729" spans="1:11">
      <c r="A729" s="792"/>
      <c r="B729" s="792"/>
      <c r="C729" s="792"/>
      <c r="D729" s="819"/>
      <c r="G729" s="816"/>
      <c r="H729" s="839"/>
      <c r="I729" s="1736"/>
      <c r="J729" s="839"/>
      <c r="K729" s="839"/>
    </row>
    <row r="730" spans="1:11">
      <c r="A730" s="794"/>
      <c r="B730" s="1674" t="s">
        <v>2637</v>
      </c>
      <c r="C730" s="792"/>
      <c r="D730" s="1947" t="s">
        <v>1348</v>
      </c>
      <c r="E730" s="1947"/>
      <c r="F730" s="1947"/>
      <c r="G730" s="816"/>
      <c r="H730" s="839"/>
      <c r="I730" s="1736" t="s">
        <v>2382</v>
      </c>
      <c r="J730" s="839"/>
      <c r="K730" s="839"/>
    </row>
    <row r="731" spans="1:11">
      <c r="A731" s="792"/>
      <c r="B731" s="792"/>
      <c r="C731" s="792"/>
      <c r="D731" s="1947"/>
      <c r="E731" s="1947"/>
      <c r="F731" s="1947"/>
      <c r="G731" s="816"/>
      <c r="H731" s="839"/>
      <c r="I731" s="1736"/>
      <c r="J731" s="839"/>
      <c r="K731" s="839"/>
    </row>
    <row r="732" spans="1:11">
      <c r="A732" s="792"/>
      <c r="B732" s="792"/>
      <c r="C732" s="792"/>
      <c r="D732" s="1947"/>
      <c r="E732" s="1947"/>
      <c r="F732" s="1947"/>
      <c r="G732" s="816"/>
      <c r="H732" s="839"/>
      <c r="I732" s="1736"/>
      <c r="J732" s="839"/>
      <c r="K732" s="839"/>
    </row>
    <row r="733" spans="1:11">
      <c r="A733" s="792"/>
      <c r="B733" s="792"/>
      <c r="C733" s="792"/>
      <c r="D733" s="1947"/>
      <c r="E733" s="1947"/>
      <c r="F733" s="1947"/>
      <c r="G733" s="816"/>
      <c r="H733" s="839"/>
      <c r="I733" s="1736"/>
      <c r="J733" s="839"/>
      <c r="K733" s="839"/>
    </row>
    <row r="734" spans="1:11">
      <c r="A734" s="792"/>
      <c r="B734" s="792"/>
      <c r="C734" s="792"/>
      <c r="D734" s="1947"/>
      <c r="E734" s="1947"/>
      <c r="F734" s="1947"/>
      <c r="G734" s="816"/>
      <c r="H734" s="839"/>
      <c r="I734" s="1736"/>
      <c r="J734" s="839"/>
      <c r="K734" s="839"/>
    </row>
    <row r="735" spans="1:11">
      <c r="A735" s="792"/>
      <c r="B735" s="792"/>
      <c r="C735" s="792"/>
      <c r="D735" s="1947"/>
      <c r="E735" s="1947"/>
      <c r="F735" s="1947"/>
      <c r="G735" s="816"/>
      <c r="H735" s="839"/>
      <c r="I735" s="1736"/>
      <c r="J735" s="839"/>
      <c r="K735" s="839"/>
    </row>
    <row r="736" spans="1:11">
      <c r="A736" s="792"/>
      <c r="B736" s="792"/>
      <c r="C736" s="792"/>
      <c r="D736" s="1947"/>
      <c r="E736" s="1947"/>
      <c r="F736" s="1947"/>
      <c r="G736" s="816"/>
      <c r="H736" s="839"/>
      <c r="I736" s="1736"/>
      <c r="J736" s="839"/>
      <c r="K736" s="839"/>
    </row>
    <row r="737" spans="1:11">
      <c r="A737" s="792"/>
      <c r="B737" s="792"/>
      <c r="C737" s="792"/>
      <c r="D737" s="1893" t="s">
        <v>1216</v>
      </c>
      <c r="E737" s="1893"/>
      <c r="F737" s="1893"/>
      <c r="G737" s="816"/>
      <c r="H737" s="839"/>
      <c r="I737" s="1736"/>
      <c r="J737" s="839"/>
      <c r="K737" s="839"/>
    </row>
    <row r="738" spans="1:11">
      <c r="A738" s="792"/>
      <c r="B738" s="792"/>
      <c r="C738" s="792"/>
      <c r="D738" s="779"/>
      <c r="G738" s="816"/>
      <c r="H738" s="839"/>
      <c r="I738" s="1736"/>
      <c r="J738" s="839"/>
      <c r="K738" s="839"/>
    </row>
    <row r="739" spans="1:11">
      <c r="A739" s="1895" t="s">
        <v>1173</v>
      </c>
      <c r="B739" s="1895"/>
      <c r="C739" s="1895"/>
      <c r="D739" s="1895"/>
      <c r="E739" s="1895"/>
      <c r="F739" s="1895"/>
      <c r="G739" s="1895"/>
      <c r="H739" s="1750"/>
      <c r="I739" s="1751"/>
      <c r="J739" s="839"/>
      <c r="K739" s="839"/>
    </row>
    <row r="740" spans="1:11">
      <c r="A740" s="792"/>
      <c r="B740" s="792"/>
      <c r="C740" s="792"/>
      <c r="D740" s="819"/>
      <c r="G740" s="844"/>
      <c r="H740" s="839"/>
      <c r="I740" s="1736"/>
      <c r="J740" s="839"/>
      <c r="K740" s="839"/>
    </row>
    <row r="741" spans="1:11" ht="13.75" customHeight="1">
      <c r="C741" s="792"/>
      <c r="D741" s="1931" t="s">
        <v>1189</v>
      </c>
      <c r="E741" s="1931"/>
      <c r="F741" s="1931"/>
      <c r="G741" s="844"/>
      <c r="H741" s="839"/>
      <c r="I741" s="1736"/>
      <c r="J741" s="839"/>
      <c r="K741" s="839"/>
    </row>
    <row r="742" spans="1:11">
      <c r="A742" s="792"/>
      <c r="B742" s="792"/>
      <c r="C742" s="792"/>
      <c r="D742" s="1889" t="s">
        <v>1190</v>
      </c>
      <c r="E742" s="1889"/>
      <c r="F742" s="1889"/>
      <c r="G742" s="844"/>
      <c r="H742" s="839"/>
      <c r="I742" s="1736"/>
      <c r="J742" s="839"/>
      <c r="K742" s="839"/>
    </row>
    <row r="743" spans="1:11">
      <c r="A743" s="792"/>
      <c r="B743" s="792"/>
      <c r="C743" s="792"/>
      <c r="G743" s="844"/>
      <c r="H743" s="839"/>
      <c r="I743" s="1736"/>
      <c r="J743" s="839"/>
      <c r="K743" s="839"/>
    </row>
    <row r="744" spans="1:11" s="788" customFormat="1">
      <c r="A744" s="794"/>
      <c r="B744" s="795" t="s">
        <v>2636</v>
      </c>
      <c r="C744" s="785"/>
      <c r="D744" s="1863" t="s">
        <v>1191</v>
      </c>
      <c r="E744" s="1863"/>
      <c r="F744" s="1863"/>
      <c r="G744" s="844"/>
      <c r="H744" s="842"/>
      <c r="I744" s="1737" t="s">
        <v>2367</v>
      </c>
      <c r="J744" s="842"/>
      <c r="K744" s="842"/>
    </row>
    <row r="745" spans="1:11" s="788" customFormat="1" ht="10.5" customHeight="1">
      <c r="A745" s="785"/>
      <c r="B745" s="785"/>
      <c r="C745" s="785"/>
      <c r="D745" s="1863"/>
      <c r="E745" s="1863"/>
      <c r="F745" s="1863"/>
      <c r="G745" s="844"/>
      <c r="H745" s="842"/>
      <c r="I745" s="1737"/>
      <c r="J745" s="842"/>
      <c r="K745" s="842"/>
    </row>
    <row r="746" spans="1:11" s="788" customFormat="1">
      <c r="A746" s="785"/>
      <c r="B746" s="785"/>
      <c r="C746" s="785"/>
      <c r="D746" s="1863"/>
      <c r="E746" s="1863"/>
      <c r="F746" s="1863"/>
      <c r="G746" s="844"/>
      <c r="H746" s="842"/>
      <c r="I746" s="1737"/>
      <c r="J746" s="842"/>
      <c r="K746" s="842"/>
    </row>
    <row r="747" spans="1:11">
      <c r="D747" s="1863"/>
      <c r="E747" s="1863"/>
      <c r="F747" s="1863"/>
      <c r="G747" s="844"/>
      <c r="H747" s="839"/>
      <c r="I747" s="1736"/>
      <c r="J747" s="839"/>
      <c r="K747" s="839"/>
    </row>
    <row r="748" spans="1:11">
      <c r="A748" s="798"/>
      <c r="B748" s="798"/>
      <c r="C748" s="798"/>
      <c r="D748" s="1863"/>
      <c r="E748" s="1863"/>
      <c r="F748" s="1863"/>
      <c r="G748" s="845"/>
      <c r="H748" s="839"/>
      <c r="I748" s="1736"/>
      <c r="J748" s="839"/>
      <c r="K748" s="839"/>
    </row>
    <row r="749" spans="1:11" ht="15.5" customHeight="1">
      <c r="A749" s="798"/>
      <c r="B749" s="798"/>
      <c r="C749" s="798"/>
      <c r="D749" s="1863"/>
      <c r="E749" s="1863"/>
      <c r="F749" s="1863"/>
      <c r="G749" s="845"/>
      <c r="H749" s="839"/>
      <c r="I749" s="1736"/>
      <c r="J749" s="839"/>
      <c r="K749" s="839"/>
    </row>
    <row r="750" spans="1:11">
      <c r="A750" s="798"/>
      <c r="B750" s="798"/>
      <c r="C750" s="798"/>
      <c r="D750" s="834"/>
      <c r="E750" s="846"/>
      <c r="F750" s="846"/>
      <c r="G750" s="845"/>
      <c r="H750" s="839"/>
      <c r="I750" s="1736"/>
      <c r="J750" s="839"/>
      <c r="K750" s="839"/>
    </row>
    <row r="751" spans="1:11" s="850" customFormat="1">
      <c r="A751" s="847"/>
      <c r="B751" s="795" t="s">
        <v>2636</v>
      </c>
      <c r="C751" s="848"/>
      <c r="D751" s="1864" t="s">
        <v>1452</v>
      </c>
      <c r="E751" s="1864"/>
      <c r="F751" s="1864"/>
      <c r="G751" s="849"/>
      <c r="I751" s="1738" t="s">
        <v>2367</v>
      </c>
    </row>
    <row r="752" spans="1:11" s="850" customFormat="1">
      <c r="A752" s="848"/>
      <c r="B752" s="848"/>
      <c r="C752" s="848"/>
      <c r="D752" s="1864"/>
      <c r="E752" s="1864"/>
      <c r="F752" s="1864"/>
      <c r="G752" s="849"/>
      <c r="I752" s="1738"/>
    </row>
    <row r="753" spans="1:11" s="850" customFormat="1">
      <c r="A753" s="848"/>
      <c r="B753" s="848"/>
      <c r="C753" s="848"/>
      <c r="D753" s="1864"/>
      <c r="E753" s="1864"/>
      <c r="F753" s="1864"/>
      <c r="G753" s="849"/>
      <c r="I753" s="1738"/>
    </row>
    <row r="754" spans="1:11" s="850" customFormat="1">
      <c r="A754" s="848"/>
      <c r="B754" s="848"/>
      <c r="C754" s="848"/>
      <c r="D754" s="1864"/>
      <c r="E754" s="1864"/>
      <c r="F754" s="1864"/>
      <c r="G754" s="849"/>
      <c r="I754" s="1738"/>
    </row>
    <row r="755" spans="1:11" s="850" customFormat="1">
      <c r="A755" s="848"/>
      <c r="B755" s="848"/>
      <c r="C755" s="848"/>
      <c r="D755" s="834"/>
      <c r="E755" s="849"/>
      <c r="F755" s="849"/>
      <c r="G755" s="849"/>
      <c r="I755" s="1738"/>
    </row>
    <row r="756" spans="1:11" s="850" customFormat="1">
      <c r="A756" s="794"/>
      <c r="B756" s="795" t="s">
        <v>2637</v>
      </c>
      <c r="C756" s="848"/>
      <c r="D756" s="1955" t="s">
        <v>1453</v>
      </c>
      <c r="E756" s="1955"/>
      <c r="F756" s="1955"/>
      <c r="G756" s="849"/>
      <c r="I756" s="1738" t="s">
        <v>2368</v>
      </c>
    </row>
    <row r="757" spans="1:11" s="850" customFormat="1">
      <c r="A757" s="848"/>
      <c r="B757" s="848"/>
      <c r="C757" s="848"/>
      <c r="D757" s="1955"/>
      <c r="E757" s="1955"/>
      <c r="F757" s="1955"/>
      <c r="G757" s="849"/>
      <c r="I757" s="1738"/>
    </row>
    <row r="758" spans="1:11" s="850" customFormat="1">
      <c r="A758" s="848"/>
      <c r="B758" s="848"/>
      <c r="C758" s="848"/>
      <c r="D758" s="1955"/>
      <c r="E758" s="1955"/>
      <c r="F758" s="1955"/>
      <c r="G758" s="849"/>
      <c r="I758" s="1738"/>
    </row>
    <row r="759" spans="1:11">
      <c r="A759" s="798"/>
      <c r="B759" s="798"/>
      <c r="C759" s="798"/>
      <c r="D759" s="834"/>
      <c r="E759" s="846"/>
      <c r="F759" s="846"/>
      <c r="G759" s="845"/>
      <c r="H759" s="839"/>
      <c r="I759" s="1736"/>
      <c r="J759" s="839"/>
      <c r="K759" s="839"/>
    </row>
    <row r="760" spans="1:11">
      <c r="A760" s="794"/>
      <c r="B760" s="795" t="s">
        <v>2637</v>
      </c>
      <c r="C760" s="798"/>
      <c r="D760" s="1864" t="s">
        <v>1398</v>
      </c>
      <c r="E760" s="1864"/>
      <c r="F760" s="1864"/>
      <c r="G760" s="845"/>
      <c r="H760" s="839"/>
      <c r="I760" s="1736" t="s">
        <v>2367</v>
      </c>
      <c r="J760" s="839"/>
      <c r="K760" s="839"/>
    </row>
    <row r="761" spans="1:11">
      <c r="A761" s="798"/>
      <c r="B761" s="798"/>
      <c r="C761" s="798"/>
      <c r="D761" s="1864"/>
      <c r="E761" s="1864"/>
      <c r="F761" s="1864"/>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2637</v>
      </c>
      <c r="C763" s="798"/>
      <c r="D763" s="1864" t="s">
        <v>1419</v>
      </c>
      <c r="E763" s="1864"/>
      <c r="F763" s="1864"/>
      <c r="G763" s="845"/>
      <c r="H763" s="839"/>
      <c r="I763" s="1736" t="s">
        <v>2367</v>
      </c>
      <c r="J763" s="839"/>
      <c r="K763" s="839"/>
    </row>
    <row r="764" spans="1:11">
      <c r="A764" s="798"/>
      <c r="B764" s="798"/>
      <c r="C764" s="798"/>
      <c r="D764" s="1864"/>
      <c r="E764" s="1864"/>
      <c r="F764" s="1864"/>
      <c r="G764" s="845"/>
      <c r="H764" s="839"/>
      <c r="I764" s="1736"/>
      <c r="J764" s="839"/>
      <c r="K764" s="839"/>
    </row>
    <row r="765" spans="1:11">
      <c r="A765" s="798"/>
      <c r="B765" s="798"/>
      <c r="C765" s="798"/>
      <c r="D765" s="1864"/>
      <c r="E765" s="1864"/>
      <c r="F765" s="1864"/>
      <c r="G765" s="845"/>
      <c r="H765" s="839"/>
      <c r="I765" s="1736"/>
      <c r="J765" s="839"/>
      <c r="K765" s="839"/>
    </row>
    <row r="766" spans="1:11">
      <c r="A766" s="798"/>
      <c r="B766" s="798"/>
      <c r="C766" s="798"/>
      <c r="D766" s="778"/>
      <c r="E766" s="778"/>
      <c r="F766" s="778"/>
      <c r="G766" s="845"/>
      <c r="H766" s="839"/>
      <c r="I766" s="1736"/>
      <c r="J766" s="839"/>
      <c r="K766" s="839"/>
    </row>
    <row r="767" spans="1:11">
      <c r="A767" s="1958" t="s">
        <v>2239</v>
      </c>
      <c r="B767" s="1958"/>
      <c r="C767" s="1958"/>
      <c r="D767" s="1958"/>
      <c r="E767" s="1958"/>
      <c r="F767" s="1958"/>
      <c r="G767" s="1958"/>
      <c r="H767" s="1748"/>
      <c r="I767" s="1749"/>
    </row>
    <row r="768" spans="1:11">
      <c r="A768" s="93"/>
      <c r="B768" s="93"/>
      <c r="C768" s="1631"/>
      <c r="D768" s="155"/>
      <c r="E768" s="155"/>
      <c r="F768" s="155"/>
      <c r="G768" s="683"/>
    </row>
    <row r="769" spans="1:9">
      <c r="A769" s="93"/>
      <c r="B769" s="93"/>
      <c r="C769" s="1631"/>
      <c r="D769" s="1959" t="s">
        <v>2296</v>
      </c>
      <c r="E769" s="1959"/>
      <c r="F769" s="1959"/>
      <c r="G769" s="683"/>
    </row>
    <row r="770" spans="1:9">
      <c r="A770" s="93"/>
      <c r="B770" s="93"/>
      <c r="C770" s="1631"/>
      <c r="D770" s="1936" t="s">
        <v>2187</v>
      </c>
      <c r="E770" s="1936"/>
      <c r="F770" s="1936"/>
      <c r="G770" s="683"/>
    </row>
    <row r="771" spans="1:9">
      <c r="A771" s="93"/>
      <c r="B771" s="93"/>
      <c r="C771" s="1631"/>
      <c r="D771" s="730"/>
      <c r="E771" s="730"/>
      <c r="F771" s="730"/>
      <c r="G771" s="683"/>
    </row>
    <row r="772" spans="1:9">
      <c r="A772" s="93"/>
      <c r="B772" s="795" t="s">
        <v>2636</v>
      </c>
      <c r="C772" s="1631"/>
      <c r="D772" s="1885" t="s">
        <v>2188</v>
      </c>
      <c r="E772" s="1885"/>
      <c r="F772" s="1885"/>
      <c r="G772" s="683"/>
      <c r="I772" s="1736" t="s">
        <v>2419</v>
      </c>
    </row>
    <row r="773" spans="1:9">
      <c r="A773" s="93"/>
      <c r="B773" s="93"/>
      <c r="C773" s="1631"/>
      <c r="D773" s="1885"/>
      <c r="E773" s="1885"/>
      <c r="F773" s="1885"/>
      <c r="G773" s="683"/>
    </row>
    <row r="774" spans="1:9">
      <c r="A774" s="717"/>
      <c r="B774" s="717"/>
      <c r="C774" s="313"/>
      <c r="D774" s="1885"/>
      <c r="E774" s="1885"/>
      <c r="F774" s="1885"/>
      <c r="G774" s="1632"/>
    </row>
    <row r="775" spans="1:9">
      <c r="A775" s="1626"/>
      <c r="B775" s="1626"/>
      <c r="C775" s="1633"/>
      <c r="D775" s="1611"/>
      <c r="E775" s="683"/>
      <c r="F775" s="683"/>
      <c r="G775" s="683"/>
    </row>
    <row r="776" spans="1:9">
      <c r="A776" s="267"/>
      <c r="B776" s="795" t="s">
        <v>2637</v>
      </c>
      <c r="C776" s="1634"/>
      <c r="D776" s="1885" t="s">
        <v>2189</v>
      </c>
      <c r="E776" s="1885"/>
      <c r="F776" s="1885"/>
      <c r="G776" s="683"/>
      <c r="I776" s="1736" t="s">
        <v>2419</v>
      </c>
    </row>
    <row r="777" spans="1:9">
      <c r="A777" s="1635"/>
      <c r="B777" s="1635"/>
      <c r="C777" s="1636"/>
      <c r="D777" s="1885"/>
      <c r="E777" s="1885"/>
      <c r="F777" s="1885"/>
      <c r="G777" s="683"/>
    </row>
    <row r="778" spans="1:9">
      <c r="A778" s="267"/>
      <c r="B778" s="267"/>
      <c r="C778" s="1634"/>
      <c r="D778" s="1885"/>
      <c r="E778" s="1885"/>
      <c r="F778" s="1885"/>
      <c r="G778" s="683"/>
    </row>
    <row r="779" spans="1:9">
      <c r="A779" s="717"/>
      <c r="B779" s="717"/>
      <c r="C779" s="313"/>
      <c r="D779" s="6"/>
      <c r="E779" s="1637"/>
      <c r="F779" s="1637"/>
      <c r="G779" s="1638"/>
    </row>
    <row r="780" spans="1:9">
      <c r="A780" s="711"/>
      <c r="B780" s="795" t="s">
        <v>2637</v>
      </c>
      <c r="C780" s="1639"/>
      <c r="D780" s="1885" t="s">
        <v>2190</v>
      </c>
      <c r="E780" s="1885"/>
      <c r="F780" s="1885"/>
      <c r="G780" s="1638"/>
      <c r="I780" s="1736" t="s">
        <v>2419</v>
      </c>
    </row>
    <row r="781" spans="1:9">
      <c r="A781" s="711"/>
      <c r="B781" s="711"/>
      <c r="C781" s="1639"/>
      <c r="D781" s="1885"/>
      <c r="E781" s="1885"/>
      <c r="F781" s="1885"/>
      <c r="G781" s="1638"/>
    </row>
    <row r="782" spans="1:9">
      <c r="A782" s="711"/>
      <c r="B782" s="711"/>
      <c r="C782" s="1639"/>
      <c r="D782" s="1885"/>
      <c r="E782" s="1885"/>
      <c r="F782" s="1885"/>
      <c r="G782" s="1638"/>
    </row>
    <row r="783" spans="1:9">
      <c r="A783" s="711"/>
      <c r="B783" s="711"/>
      <c r="C783" s="1639"/>
      <c r="D783" s="1609"/>
      <c r="E783" s="6"/>
      <c r="F783" s="6"/>
      <c r="G783" s="1638"/>
    </row>
    <row r="784" spans="1:9">
      <c r="A784" s="711"/>
      <c r="B784" s="795" t="s">
        <v>2637</v>
      </c>
      <c r="C784" s="1639"/>
      <c r="D784" s="1885" t="s">
        <v>2191</v>
      </c>
      <c r="E784" s="1885"/>
      <c r="F784" s="1885"/>
      <c r="G784" s="1638"/>
      <c r="I784" s="1736" t="s">
        <v>2419</v>
      </c>
    </row>
    <row r="785" spans="1:9">
      <c r="A785" s="711"/>
      <c r="B785" s="711"/>
      <c r="C785" s="1639"/>
      <c r="D785" s="1885"/>
      <c r="E785" s="1885"/>
      <c r="F785" s="1885"/>
      <c r="G785" s="1638"/>
    </row>
    <row r="786" spans="1:9">
      <c r="A786" s="711"/>
      <c r="B786" s="711"/>
      <c r="C786" s="1639"/>
      <c r="D786" s="1885"/>
      <c r="E786" s="1885"/>
      <c r="F786" s="1885"/>
      <c r="G786" s="1638"/>
    </row>
    <row r="787" spans="1:9">
      <c r="A787" s="711"/>
      <c r="B787" s="711"/>
      <c r="C787" s="1639"/>
      <c r="D787" s="1885"/>
      <c r="E787" s="1885"/>
      <c r="F787" s="1885"/>
      <c r="G787" s="1638"/>
    </row>
    <row r="788" spans="1:9">
      <c r="A788" s="711"/>
      <c r="B788" s="711"/>
      <c r="C788" s="1639"/>
      <c r="D788" s="1885"/>
      <c r="E788" s="1885"/>
      <c r="F788" s="1885"/>
      <c r="G788" s="1638"/>
    </row>
    <row r="789" spans="1:9">
      <c r="A789" s="711"/>
      <c r="B789" s="711"/>
      <c r="C789" s="1639"/>
      <c r="D789" s="1885"/>
      <c r="E789" s="1885"/>
      <c r="F789" s="1885"/>
      <c r="G789" s="1638"/>
    </row>
    <row r="790" spans="1:9">
      <c r="A790" s="711"/>
      <c r="B790" s="711"/>
      <c r="C790" s="1639"/>
      <c r="D790" s="1885" t="s">
        <v>2240</v>
      </c>
      <c r="E790" s="1885"/>
      <c r="F790" s="1885"/>
      <c r="G790" s="1638"/>
    </row>
    <row r="791" spans="1:9">
      <c r="A791" s="711"/>
      <c r="B791" s="711"/>
      <c r="C791" s="1639"/>
      <c r="D791" s="1885"/>
      <c r="E791" s="1885"/>
      <c r="F791" s="1885"/>
      <c r="G791" s="1638"/>
    </row>
    <row r="792" spans="1:9">
      <c r="A792" s="711"/>
      <c r="B792" s="711"/>
      <c r="C792" s="1639"/>
      <c r="D792" s="1885"/>
      <c r="E792" s="1885"/>
      <c r="F792" s="1885"/>
      <c r="G792" s="1638"/>
    </row>
    <row r="793" spans="1:9">
      <c r="A793" s="711"/>
      <c r="B793" s="553"/>
      <c r="C793" s="1639"/>
      <c r="D793" s="1640"/>
      <c r="E793" s="1640"/>
      <c r="F793" s="1640"/>
      <c r="G793" s="1638"/>
    </row>
    <row r="794" spans="1:9">
      <c r="A794" s="711"/>
      <c r="B794" s="795" t="s">
        <v>2637</v>
      </c>
      <c r="C794" s="1639"/>
      <c r="D794" s="1885" t="s">
        <v>2192</v>
      </c>
      <c r="E794" s="1885"/>
      <c r="F794" s="1885"/>
      <c r="G794" s="1638"/>
      <c r="I794" s="1736" t="s">
        <v>2419</v>
      </c>
    </row>
    <row r="795" spans="1:9">
      <c r="A795" s="711"/>
      <c r="B795" s="711"/>
      <c r="C795" s="1639"/>
      <c r="D795" s="1885"/>
      <c r="E795" s="1885"/>
      <c r="F795" s="1885"/>
      <c r="G795" s="1638"/>
    </row>
    <row r="796" spans="1:9">
      <c r="A796" s="711"/>
      <c r="B796" s="711"/>
      <c r="C796" s="1639"/>
      <c r="D796" s="1885"/>
      <c r="E796" s="1885"/>
      <c r="F796" s="1885"/>
      <c r="G796" s="1638"/>
    </row>
    <row r="797" spans="1:9">
      <c r="A797" s="711"/>
      <c r="B797" s="711"/>
      <c r="C797" s="1639"/>
      <c r="D797" s="1885"/>
      <c r="E797" s="1885"/>
      <c r="F797" s="1885"/>
      <c r="G797" s="1638"/>
    </row>
    <row r="798" spans="1:9">
      <c r="A798" s="711"/>
      <c r="B798" s="711"/>
      <c r="C798" s="1639"/>
      <c r="D798" s="1885"/>
      <c r="E798" s="1885"/>
      <c r="F798" s="1885"/>
      <c r="G798" s="1638"/>
    </row>
    <row r="799" spans="1:9">
      <c r="A799" s="711"/>
      <c r="B799" s="711"/>
      <c r="C799" s="1639"/>
      <c r="D799" s="1885"/>
      <c r="E799" s="1885"/>
      <c r="F799" s="1885"/>
      <c r="G799" s="1638"/>
    </row>
    <row r="800" spans="1:9">
      <c r="A800" s="711"/>
      <c r="B800" s="711"/>
      <c r="C800" s="1639"/>
      <c r="D800" s="1618"/>
      <c r="E800" s="1618"/>
      <c r="F800" s="1618"/>
      <c r="G800" s="1638"/>
    </row>
    <row r="801" spans="1:9">
      <c r="A801" s="711"/>
      <c r="B801" s="795" t="s">
        <v>2637</v>
      </c>
      <c r="C801" s="1639"/>
      <c r="D801" s="1885" t="s">
        <v>2193</v>
      </c>
      <c r="E801" s="1885"/>
      <c r="F801" s="1885"/>
      <c r="G801" s="1638"/>
      <c r="I801" s="1736" t="s">
        <v>2419</v>
      </c>
    </row>
    <row r="802" spans="1:9">
      <c r="A802" s="711"/>
      <c r="B802" s="711"/>
      <c r="C802" s="1639"/>
      <c r="D802" s="1885"/>
      <c r="E802" s="1885"/>
      <c r="F802" s="1885"/>
      <c r="G802" s="1638"/>
    </row>
    <row r="803" spans="1:9">
      <c r="A803" s="711"/>
      <c r="B803" s="711"/>
      <c r="C803" s="1639"/>
      <c r="D803" s="1885"/>
      <c r="E803" s="1885"/>
      <c r="F803" s="1885"/>
      <c r="G803" s="1638"/>
    </row>
    <row r="804" spans="1:9">
      <c r="A804" s="711"/>
      <c r="B804" s="711"/>
      <c r="C804" s="1639"/>
      <c r="D804" s="1885"/>
      <c r="E804" s="1885"/>
      <c r="F804" s="1885"/>
      <c r="G804" s="1638"/>
    </row>
    <row r="805" spans="1:9">
      <c r="A805" s="711"/>
      <c r="B805" s="711"/>
      <c r="C805" s="1639"/>
      <c r="D805" s="1885"/>
      <c r="E805" s="1885"/>
      <c r="F805" s="1885"/>
      <c r="G805" s="1638"/>
    </row>
    <row r="806" spans="1:9">
      <c r="A806" s="711"/>
      <c r="B806" s="711"/>
      <c r="C806" s="1639"/>
      <c r="D806" s="1885"/>
      <c r="E806" s="1885"/>
      <c r="F806" s="1885"/>
      <c r="G806" s="1638"/>
    </row>
    <row r="807" spans="1:9">
      <c r="A807" s="711"/>
      <c r="B807" s="711"/>
      <c r="C807" s="1639"/>
      <c r="D807" s="1618"/>
      <c r="E807" s="1618"/>
      <c r="F807" s="1618"/>
      <c r="G807" s="1638"/>
    </row>
    <row r="808" spans="1:9">
      <c r="A808" s="711"/>
      <c r="B808" s="795" t="s">
        <v>2637</v>
      </c>
      <c r="C808" s="1639"/>
      <c r="D808" s="1882" t="s">
        <v>2194</v>
      </c>
      <c r="E808" s="1882"/>
      <c r="F808" s="1882"/>
      <c r="G808" s="1638"/>
      <c r="I808" s="1736" t="s">
        <v>2419</v>
      </c>
    </row>
    <row r="809" spans="1:9">
      <c r="A809" s="711"/>
      <c r="B809" s="711"/>
      <c r="C809" s="1639"/>
      <c r="D809" s="1882"/>
      <c r="E809" s="1882"/>
      <c r="F809" s="1882"/>
      <c r="G809" s="1638"/>
    </row>
    <row r="810" spans="1:9">
      <c r="A810" s="1625"/>
      <c r="B810" s="1625"/>
      <c r="C810" s="1639"/>
      <c r="D810" s="1882"/>
      <c r="E810" s="1882"/>
      <c r="F810" s="1882"/>
      <c r="G810" s="1638"/>
    </row>
    <row r="811" spans="1:9">
      <c r="A811" s="711"/>
      <c r="B811" s="1625"/>
      <c r="C811" s="1639"/>
      <c r="D811" s="1882"/>
      <c r="E811" s="1882"/>
      <c r="F811" s="1882"/>
      <c r="G811" s="1638"/>
    </row>
    <row r="812" spans="1:9" ht="12.75" customHeight="1">
      <c r="A812" s="711"/>
      <c r="B812" s="1625"/>
      <c r="C812" s="1639"/>
      <c r="D812" s="1882"/>
      <c r="E812" s="1882"/>
      <c r="F812" s="1882"/>
      <c r="G812" s="1638"/>
    </row>
    <row r="813" spans="1:9" ht="12.75" customHeight="1">
      <c r="A813" s="711"/>
      <c r="B813" s="1625"/>
      <c r="C813" s="1639"/>
      <c r="D813" s="1882"/>
      <c r="E813" s="1882"/>
      <c r="F813" s="1882"/>
      <c r="G813" s="1638"/>
    </row>
    <row r="814" spans="1:9" ht="12.75" customHeight="1">
      <c r="A814" s="1625"/>
      <c r="B814" s="1625"/>
      <c r="C814" s="1639"/>
      <c r="D814" s="1637"/>
      <c r="E814" s="6"/>
      <c r="F814" s="6"/>
      <c r="G814" s="1638"/>
    </row>
    <row r="815" spans="1:9" ht="12.75" customHeight="1">
      <c r="A815" s="1894" t="s">
        <v>2195</v>
      </c>
      <c r="B815" s="1894"/>
      <c r="C815" s="1894"/>
      <c r="D815" s="1894"/>
      <c r="E815" s="1894"/>
      <c r="F815" s="1894"/>
      <c r="G815" s="1894"/>
      <c r="H815" s="1748"/>
      <c r="I815" s="1749"/>
    </row>
    <row r="816" spans="1:9" ht="12.75" customHeight="1">
      <c r="A816" s="1615"/>
      <c r="B816" s="1615"/>
      <c r="C816" s="1639"/>
      <c r="D816" s="1637"/>
      <c r="E816" s="1637"/>
      <c r="F816" s="1637"/>
      <c r="G816" s="1638"/>
    </row>
    <row r="817" spans="1:9" ht="12.75" customHeight="1">
      <c r="A817" s="711"/>
      <c r="B817" s="711"/>
      <c r="C817" s="553"/>
      <c r="D817" s="1874" t="s">
        <v>2241</v>
      </c>
      <c r="E817" s="1874"/>
      <c r="F817" s="1874"/>
      <c r="G817" s="675"/>
    </row>
    <row r="818" spans="1:9" ht="14.25" customHeight="1">
      <c r="A818" s="711"/>
      <c r="B818" s="711"/>
      <c r="C818" s="553"/>
      <c r="D818" s="1825" t="s">
        <v>2196</v>
      </c>
      <c r="E818" s="1825"/>
      <c r="F818" s="1825"/>
      <c r="G818" s="675"/>
    </row>
    <row r="819" spans="1:9" ht="12.75" customHeight="1">
      <c r="A819" s="711"/>
      <c r="B819" s="711"/>
      <c r="C819" s="553"/>
      <c r="D819" s="1604"/>
      <c r="E819" s="1604"/>
      <c r="F819" s="1604"/>
      <c r="G819" s="675"/>
    </row>
    <row r="820" spans="1:9" ht="12.75" customHeight="1">
      <c r="A820" s="1641"/>
      <c r="B820" s="795" t="s">
        <v>2636</v>
      </c>
      <c r="C820" s="1639"/>
      <c r="D820" s="1825" t="s">
        <v>2197</v>
      </c>
      <c r="E820" s="1825"/>
      <c r="F820" s="1825"/>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315</v>
      </c>
      <c r="C823" s="1639"/>
      <c r="D823" s="1930" t="s">
        <v>2198</v>
      </c>
      <c r="E823" s="1930"/>
      <c r="F823" s="1930"/>
      <c r="G823" s="675"/>
    </row>
    <row r="824" spans="1:9" ht="12.75" hidden="1" customHeight="1">
      <c r="A824" s="1625"/>
      <c r="B824" s="1625"/>
      <c r="C824" s="1639"/>
      <c r="D824" s="1930"/>
      <c r="E824" s="1930"/>
      <c r="F824" s="1930"/>
      <c r="G824" s="675"/>
    </row>
    <row r="825" spans="1:9" ht="12.75" hidden="1" customHeight="1">
      <c r="A825" s="1625"/>
      <c r="B825" s="1625"/>
      <c r="C825" s="1639"/>
      <c r="D825" s="1930"/>
      <c r="E825" s="1930"/>
      <c r="F825" s="1930"/>
      <c r="G825" s="675"/>
    </row>
    <row r="826" spans="1:9" ht="12.75" hidden="1" customHeight="1">
      <c r="A826" s="1625"/>
      <c r="B826" s="1625"/>
      <c r="C826" s="1639"/>
      <c r="D826" s="1930"/>
      <c r="E826" s="1930"/>
      <c r="F826" s="1930"/>
      <c r="G826" s="675"/>
    </row>
    <row r="827" spans="1:9" ht="12.75" hidden="1" customHeight="1">
      <c r="A827" s="1625"/>
      <c r="B827" s="1625"/>
      <c r="C827" s="1639"/>
      <c r="D827" s="1930"/>
      <c r="E827" s="1930"/>
      <c r="F827" s="1930"/>
      <c r="G827" s="675"/>
    </row>
    <row r="828" spans="1:9" ht="12.75" hidden="1" customHeight="1">
      <c r="A828" s="1625"/>
      <c r="B828" s="1625"/>
      <c r="C828" s="1639"/>
      <c r="D828" s="1930"/>
      <c r="E828" s="1930"/>
      <c r="F828" s="1930"/>
      <c r="G828" s="675"/>
    </row>
    <row r="829" spans="1:9" ht="12.75" hidden="1" customHeight="1">
      <c r="A829" s="1625"/>
      <c r="B829" s="1625"/>
      <c r="C829" s="1639"/>
      <c r="D829" s="1930"/>
      <c r="E829" s="1930"/>
      <c r="F829" s="1930"/>
      <c r="G829" s="675"/>
    </row>
    <row r="830" spans="1:9" ht="12.75" hidden="1" customHeight="1">
      <c r="A830" s="1625"/>
      <c r="B830" s="1625"/>
      <c r="C830" s="1639"/>
      <c r="D830" s="1930"/>
      <c r="E830" s="1930"/>
      <c r="F830" s="1930"/>
      <c r="G830" s="675"/>
    </row>
    <row r="831" spans="1:9" ht="12.75" hidden="1" customHeight="1">
      <c r="A831" s="1625"/>
      <c r="B831" s="1625"/>
      <c r="C831" s="1639"/>
      <c r="D831" s="1930"/>
      <c r="E831" s="1930"/>
      <c r="F831" s="1930"/>
      <c r="G831" s="675"/>
    </row>
    <row r="832" spans="1:9" ht="12.75" hidden="1" customHeight="1">
      <c r="A832" s="1625"/>
      <c r="B832" s="1625"/>
      <c r="C832" s="1639"/>
      <c r="D832" s="1930"/>
      <c r="E832" s="1930"/>
      <c r="F832" s="1930"/>
      <c r="G832" s="675"/>
    </row>
    <row r="833" spans="1:9" ht="12.75" hidden="1" customHeight="1">
      <c r="A833" s="1625"/>
      <c r="B833" s="1625"/>
      <c r="C833" s="1639"/>
      <c r="D833" s="1642"/>
      <c r="E833" s="6"/>
      <c r="F833" s="6"/>
      <c r="G833" s="675"/>
    </row>
    <row r="834" spans="1:9" ht="12.75" customHeight="1">
      <c r="A834" s="711"/>
      <c r="B834" s="795" t="s">
        <v>2636</v>
      </c>
      <c r="C834" s="1639"/>
      <c r="D834" s="1825" t="s">
        <v>2199</v>
      </c>
      <c r="E834" s="1825"/>
      <c r="F834" s="1825"/>
      <c r="G834" s="675"/>
      <c r="I834" s="1673" t="s">
        <v>2405</v>
      </c>
    </row>
    <row r="835" spans="1:9" ht="12.75" customHeight="1">
      <c r="A835" s="711"/>
      <c r="B835" s="711"/>
      <c r="C835" s="1639"/>
      <c r="D835" s="1825"/>
      <c r="E835" s="1825"/>
      <c r="F835" s="1825"/>
      <c r="G835" s="675"/>
    </row>
    <row r="836" spans="1:9" ht="12.75" customHeight="1">
      <c r="A836" s="711"/>
      <c r="B836" s="711"/>
      <c r="C836" s="1639"/>
      <c r="D836" s="1825"/>
      <c r="E836" s="1825"/>
      <c r="F836" s="1825"/>
      <c r="G836" s="675"/>
    </row>
    <row r="837" spans="1:9" ht="12.75" customHeight="1">
      <c r="A837" s="402"/>
      <c r="B837" s="402"/>
      <c r="C837" s="1643"/>
      <c r="D837" s="1621"/>
      <c r="E837" s="675"/>
      <c r="F837" s="675"/>
      <c r="G837" s="675"/>
    </row>
    <row r="838" spans="1:9" ht="12.75" customHeight="1">
      <c r="A838" s="1644"/>
      <c r="B838" s="795" t="s">
        <v>2637</v>
      </c>
      <c r="C838" s="1643"/>
      <c r="D838" s="1928" t="s">
        <v>2200</v>
      </c>
      <c r="E838" s="1928"/>
      <c r="F838" s="1928"/>
      <c r="G838" s="675"/>
    </row>
    <row r="839" spans="1:9" ht="12.75" customHeight="1">
      <c r="A839" s="553"/>
      <c r="B839" s="1644"/>
      <c r="C839" s="1643"/>
      <c r="D839" s="1928"/>
      <c r="E839" s="1928"/>
      <c r="F839" s="1928"/>
      <c r="G839" s="675"/>
    </row>
    <row r="840" spans="1:9" ht="12.75" customHeight="1">
      <c r="A840" s="402"/>
      <c r="B840" s="553"/>
      <c r="C840" s="1643"/>
      <c r="D840" s="1826" t="s">
        <v>2201</v>
      </c>
      <c r="E840" s="1826"/>
      <c r="F840" s="1826"/>
      <c r="G840" s="675"/>
    </row>
    <row r="841" spans="1:9" ht="12.75" customHeight="1">
      <c r="A841" s="402"/>
      <c r="B841" s="402"/>
      <c r="C841" s="1643"/>
      <c r="D841" s="1826"/>
      <c r="E841" s="1826"/>
      <c r="F841" s="1826"/>
      <c r="G841" s="675"/>
    </row>
    <row r="842" spans="1:9" ht="12.75" customHeight="1">
      <c r="A842" s="402"/>
      <c r="B842" s="402"/>
      <c r="C842" s="1643"/>
      <c r="D842" s="1826"/>
      <c r="E842" s="1826"/>
      <c r="F842" s="1826"/>
      <c r="G842" s="675"/>
    </row>
    <row r="843" spans="1:9" ht="12.75" customHeight="1">
      <c r="A843" s="402"/>
      <c r="B843" s="402"/>
      <c r="C843" s="1643"/>
      <c r="D843" s="1826"/>
      <c r="E843" s="1826"/>
      <c r="F843" s="1826"/>
      <c r="G843" s="675"/>
    </row>
    <row r="844" spans="1:9" ht="12.75" customHeight="1">
      <c r="A844" s="402"/>
      <c r="B844" s="402"/>
      <c r="C844" s="1643"/>
      <c r="D844" s="1826"/>
      <c r="E844" s="1826"/>
      <c r="F844" s="1826"/>
      <c r="G844" s="675"/>
    </row>
    <row r="845" spans="1:9" ht="12.75" customHeight="1">
      <c r="A845" s="402"/>
      <c r="B845" s="402"/>
      <c r="C845" s="1643"/>
      <c r="D845" s="1826"/>
      <c r="E845" s="1826"/>
      <c r="F845" s="1826"/>
      <c r="G845" s="675"/>
    </row>
    <row r="846" spans="1:9" ht="12.75" customHeight="1">
      <c r="A846" s="402"/>
      <c r="B846" s="402"/>
      <c r="C846" s="1643"/>
      <c r="D846" s="1621"/>
      <c r="E846" s="675"/>
      <c r="F846" s="675"/>
      <c r="G846" s="675"/>
    </row>
    <row r="847" spans="1:9" ht="12.75" customHeight="1">
      <c r="A847" s="402"/>
      <c r="B847" s="1674" t="s">
        <v>2637</v>
      </c>
      <c r="C847" s="1643"/>
      <c r="D847" s="1826" t="s">
        <v>2202</v>
      </c>
      <c r="E847" s="1826"/>
      <c r="F847" s="1826"/>
      <c r="G847" s="675"/>
      <c r="I847" s="1673" t="s">
        <v>2386</v>
      </c>
    </row>
    <row r="848" spans="1:9" ht="12.75" customHeight="1">
      <c r="A848" s="402"/>
      <c r="B848" s="402"/>
      <c r="C848" s="1643"/>
      <c r="D848" s="1826" t="s">
        <v>2203</v>
      </c>
      <c r="E848" s="1826"/>
      <c r="F848" s="1826"/>
      <c r="G848" s="675"/>
    </row>
    <row r="849" spans="1:9" ht="12.75" customHeight="1">
      <c r="A849" s="402"/>
      <c r="B849" s="402"/>
      <c r="C849" s="1643"/>
      <c r="D849" s="787"/>
      <c r="E849" s="1805" t="s">
        <v>2486</v>
      </c>
      <c r="F849" s="1811"/>
      <c r="G849" s="675"/>
    </row>
    <row r="850" spans="1:9" ht="12.75" customHeight="1">
      <c r="A850" s="402"/>
      <c r="B850" s="402"/>
      <c r="C850" s="1643"/>
      <c r="D850" s="1621"/>
      <c r="E850" s="675"/>
      <c r="F850" s="675"/>
      <c r="G850" s="675"/>
    </row>
    <row r="851" spans="1:9" ht="12.75" customHeight="1">
      <c r="A851" s="402"/>
      <c r="B851" s="1674" t="s">
        <v>2637</v>
      </c>
      <c r="C851" s="1643"/>
      <c r="D851" s="1826" t="s">
        <v>2204</v>
      </c>
      <c r="E851" s="1826"/>
      <c r="F851" s="1826"/>
      <c r="G851" s="675"/>
      <c r="I851" s="1673" t="s">
        <v>2406</v>
      </c>
    </row>
    <row r="852" spans="1:9" ht="12.75" customHeight="1">
      <c r="A852" s="402"/>
      <c r="B852" s="402"/>
      <c r="C852" s="1643"/>
      <c r="D852" s="1826"/>
      <c r="E852" s="1826"/>
      <c r="F852" s="1826"/>
      <c r="G852" s="675"/>
    </row>
    <row r="853" spans="1:9" ht="12.75" customHeight="1">
      <c r="A853" s="402"/>
      <c r="B853" s="402"/>
      <c r="C853" s="1643"/>
      <c r="D853" s="1826"/>
      <c r="E853" s="1826"/>
      <c r="F853" s="1826"/>
      <c r="G853" s="675"/>
    </row>
    <row r="854" spans="1:9" ht="12.75" customHeight="1">
      <c r="A854" s="402"/>
      <c r="B854" s="402"/>
      <c r="C854" s="1643"/>
      <c r="D854" s="1826"/>
      <c r="E854" s="1826"/>
      <c r="F854" s="1826"/>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8" t="s">
        <v>2242</v>
      </c>
      <c r="E858" s="1848"/>
      <c r="F858" s="1848"/>
      <c r="G858" s="1638"/>
    </row>
    <row r="859" spans="1:9" ht="12.75" customHeight="1">
      <c r="A859" s="1641"/>
      <c r="B859" s="1641"/>
      <c r="C859" s="313"/>
      <c r="D859" s="1929" t="s">
        <v>2206</v>
      </c>
      <c r="E859" s="1929"/>
      <c r="F859" s="1929"/>
      <c r="G859" s="1638"/>
    </row>
    <row r="860" spans="1:9" ht="12.75" customHeight="1">
      <c r="A860" s="1641"/>
      <c r="B860" s="1641"/>
      <c r="C860" s="313"/>
      <c r="D860" s="1649"/>
      <c r="E860" s="1649"/>
      <c r="F860" s="1649"/>
      <c r="G860" s="1638"/>
    </row>
    <row r="861" spans="1:9" ht="12.75" customHeight="1">
      <c r="A861" s="711"/>
      <c r="B861" s="795" t="s">
        <v>2636</v>
      </c>
      <c r="C861" s="553"/>
      <c r="D861" s="1838" t="s">
        <v>2207</v>
      </c>
      <c r="E861" s="1838"/>
      <c r="F861" s="1838"/>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795" t="s">
        <v>2636</v>
      </c>
      <c r="C864" s="553"/>
      <c r="D864" s="1825" t="s">
        <v>2208</v>
      </c>
      <c r="E864" s="1849"/>
      <c r="F864" s="1849"/>
      <c r="G864" s="675"/>
      <c r="I864" s="1673" t="s">
        <v>2406</v>
      </c>
    </row>
    <row r="865" spans="1:9" ht="12.75" customHeight="1">
      <c r="A865" s="1641"/>
      <c r="B865" s="1641"/>
      <c r="C865" s="553"/>
      <c r="D865" s="1849"/>
      <c r="E865" s="1849"/>
      <c r="F865" s="1849"/>
      <c r="G865" s="675"/>
    </row>
    <row r="866" spans="1:9" ht="12.75" customHeight="1">
      <c r="A866" s="1641"/>
      <c r="B866" s="1641"/>
      <c r="C866" s="553"/>
      <c r="D866" s="1609"/>
      <c r="E866" s="6"/>
      <c r="F866" s="6"/>
      <c r="G866" s="675"/>
    </row>
    <row r="867" spans="1:9" ht="12.75" customHeight="1">
      <c r="A867" s="553"/>
      <c r="B867" s="795" t="s">
        <v>2637</v>
      </c>
      <c r="C867" s="554"/>
      <c r="D867" s="1926" t="s">
        <v>2209</v>
      </c>
      <c r="E867" s="1926"/>
      <c r="F867" s="1926"/>
      <c r="G867" s="1638"/>
    </row>
    <row r="868" spans="1:9" ht="12.75" customHeight="1">
      <c r="A868" s="553"/>
      <c r="B868" s="1650"/>
      <c r="C868" s="554"/>
      <c r="D868" s="1926"/>
      <c r="E868" s="1926"/>
      <c r="F868" s="1926"/>
      <c r="G868" s="1638"/>
    </row>
    <row r="869" spans="1:9" ht="12.75" customHeight="1">
      <c r="A869" s="711"/>
      <c r="B869" s="674"/>
      <c r="C869" s="553"/>
      <c r="D869" s="1826" t="s">
        <v>2201</v>
      </c>
      <c r="E869" s="1826"/>
      <c r="F869" s="1826"/>
      <c r="G869" s="1638"/>
    </row>
    <row r="870" spans="1:9" ht="12.75" customHeight="1">
      <c r="A870" s="711"/>
      <c r="B870" s="711"/>
      <c r="C870" s="553"/>
      <c r="D870" s="1826"/>
      <c r="E870" s="1826"/>
      <c r="F870" s="1826"/>
      <c r="G870" s="1638"/>
    </row>
    <row r="871" spans="1:9" ht="12.75" customHeight="1">
      <c r="A871" s="711"/>
      <c r="B871" s="711"/>
      <c r="C871" s="553"/>
      <c r="D871" s="1826"/>
      <c r="E871" s="1826"/>
      <c r="F871" s="1826"/>
      <c r="G871" s="1638"/>
    </row>
    <row r="872" spans="1:9" ht="12.75" customHeight="1">
      <c r="A872" s="711"/>
      <c r="B872" s="711"/>
      <c r="C872" s="553"/>
      <c r="D872" s="1826"/>
      <c r="E872" s="1826"/>
      <c r="F872" s="1826"/>
      <c r="G872" s="1638"/>
    </row>
    <row r="873" spans="1:9" ht="12.75" customHeight="1">
      <c r="A873" s="711"/>
      <c r="B873" s="711"/>
      <c r="C873" s="553"/>
      <c r="D873" s="1826"/>
      <c r="E873" s="1826"/>
      <c r="F873" s="1826"/>
      <c r="G873" s="1638"/>
    </row>
    <row r="874" spans="1:9" ht="12.75" customHeight="1">
      <c r="A874" s="711"/>
      <c r="B874" s="711"/>
      <c r="C874" s="553"/>
      <c r="D874" s="1826"/>
      <c r="E874" s="1826"/>
      <c r="F874" s="1826"/>
      <c r="G874" s="1638"/>
    </row>
    <row r="875" spans="1:9" ht="12.75" customHeight="1">
      <c r="A875" s="711"/>
      <c r="B875" s="711"/>
      <c r="C875" s="553"/>
      <c r="D875" s="1609"/>
      <c r="E875" s="1637"/>
      <c r="F875" s="1637"/>
      <c r="G875" s="1638"/>
    </row>
    <row r="876" spans="1:9" ht="12.75" customHeight="1">
      <c r="A876" s="711"/>
      <c r="B876" s="1674" t="s">
        <v>2637</v>
      </c>
      <c r="C876" s="553"/>
      <c r="D876" s="1891" t="s">
        <v>2202</v>
      </c>
      <c r="E876" s="1891"/>
      <c r="F876" s="1891"/>
      <c r="G876" s="1638"/>
      <c r="I876" s="1673" t="s">
        <v>2386</v>
      </c>
    </row>
    <row r="877" spans="1:9" ht="12.75" customHeight="1">
      <c r="A877" s="711"/>
      <c r="B877" s="711"/>
      <c r="C877" s="553"/>
      <c r="D877" s="1891" t="s">
        <v>2203</v>
      </c>
      <c r="E877" s="1891"/>
      <c r="F877" s="1891"/>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1674" t="s">
        <v>2637</v>
      </c>
      <c r="C880" s="553"/>
      <c r="D880" s="1825" t="s">
        <v>2204</v>
      </c>
      <c r="E880" s="1825"/>
      <c r="F880" s="1825"/>
      <c r="G880" s="1638"/>
      <c r="I880" s="1673" t="s">
        <v>2406</v>
      </c>
    </row>
    <row r="881" spans="1:9" ht="12.75" customHeight="1">
      <c r="A881" s="711"/>
      <c r="B881" s="711"/>
      <c r="C881" s="553"/>
      <c r="D881" s="1825"/>
      <c r="E881" s="1825"/>
      <c r="F881" s="1825"/>
      <c r="G881" s="1638"/>
    </row>
    <row r="882" spans="1:9" ht="12.75" customHeight="1">
      <c r="A882" s="711"/>
      <c r="B882" s="711"/>
      <c r="C882" s="553"/>
      <c r="D882" s="1825"/>
      <c r="E882" s="1825"/>
      <c r="F882" s="1825"/>
      <c r="G882" s="1638"/>
    </row>
    <row r="883" spans="1:9" ht="12.75" customHeight="1">
      <c r="A883" s="711"/>
      <c r="B883" s="711"/>
      <c r="C883" s="553"/>
      <c r="D883" s="1825"/>
      <c r="E883" s="1825"/>
      <c r="F883" s="1825"/>
      <c r="G883" s="1638"/>
    </row>
    <row r="884" spans="1:9" ht="12.75" customHeight="1">
      <c r="A884" s="1610"/>
      <c r="B884" s="1610"/>
      <c r="C884" s="1639"/>
      <c r="D884" s="1637"/>
      <c r="E884" s="1637"/>
      <c r="F884" s="1637"/>
      <c r="G884" s="1638"/>
    </row>
    <row r="885" spans="1:9" ht="12.75" customHeight="1">
      <c r="A885" s="1894" t="s">
        <v>2243</v>
      </c>
      <c r="B885" s="1894"/>
      <c r="C885" s="1894"/>
      <c r="D885" s="1894"/>
      <c r="E885" s="1894"/>
      <c r="F885" s="1894"/>
      <c r="G885" s="1894"/>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4" t="s">
        <v>2249</v>
      </c>
      <c r="E887" s="1884"/>
      <c r="F887" s="1884"/>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2636</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84" t="s">
        <v>2244</v>
      </c>
      <c r="E891" s="1884"/>
      <c r="F891" s="1884"/>
      <c r="G891" s="1638"/>
    </row>
    <row r="892" spans="1:9" ht="12.75" customHeight="1">
      <c r="A892" s="1615"/>
      <c r="B892" s="1615"/>
      <c r="C892" s="1645"/>
      <c r="D892" s="1838" t="s">
        <v>2210</v>
      </c>
      <c r="E892" s="1838"/>
      <c r="F892" s="1838"/>
      <c r="G892" s="1638"/>
    </row>
    <row r="893" spans="1:9" ht="12.75" customHeight="1">
      <c r="A893" s="1655"/>
      <c r="B893" s="1655"/>
      <c r="C893" s="1639"/>
      <c r="D893" s="5"/>
      <c r="E893" s="1637"/>
      <c r="F893" s="1637"/>
      <c r="G893" s="1638"/>
    </row>
    <row r="894" spans="1:9" ht="12.75" customHeight="1">
      <c r="A894" s="711"/>
      <c r="B894" s="795" t="s">
        <v>2636</v>
      </c>
      <c r="C894" s="553"/>
      <c r="D894" s="1825" t="s">
        <v>2214</v>
      </c>
      <c r="E894" s="1825"/>
      <c r="F894" s="1825"/>
      <c r="G894" s="675"/>
      <c r="I894" s="1673" t="s">
        <v>2370</v>
      </c>
    </row>
    <row r="895" spans="1:9" ht="12.75" customHeight="1">
      <c r="A895" s="1641"/>
      <c r="B895" s="1641"/>
      <c r="C895" s="553"/>
      <c r="D895" s="1825"/>
      <c r="E895" s="1825"/>
      <c r="F895" s="1825"/>
      <c r="G895" s="675"/>
    </row>
    <row r="896" spans="1:9" s="1671" customFormat="1" ht="12.75" customHeight="1">
      <c r="A896" s="1741"/>
      <c r="B896" s="1741"/>
      <c r="C896" s="1645"/>
      <c r="D896" s="1825" t="s">
        <v>2213</v>
      </c>
      <c r="E896" s="1825"/>
      <c r="F896" s="1825"/>
      <c r="G896" s="1638"/>
      <c r="I896" s="1673"/>
    </row>
    <row r="897" spans="1:9" s="1671" customFormat="1" ht="12.75" customHeight="1">
      <c r="A897" s="1741"/>
      <c r="B897" s="1741"/>
      <c r="C897" s="1645"/>
      <c r="D897" s="1825"/>
      <c r="E897" s="1825"/>
      <c r="F897" s="1825"/>
      <c r="G897" s="1638"/>
      <c r="I897" s="1673"/>
    </row>
    <row r="898" spans="1:9" ht="12.75" customHeight="1">
      <c r="A898" s="1615"/>
      <c r="B898" s="1615"/>
      <c r="C898" s="1645"/>
      <c r="D898" s="6"/>
      <c r="E898" s="6"/>
      <c r="F898" s="1637"/>
      <c r="G898" s="1638"/>
    </row>
    <row r="899" spans="1:9" ht="12.75" customHeight="1">
      <c r="A899" s="402"/>
      <c r="B899" s="1674" t="s">
        <v>2636</v>
      </c>
      <c r="C899" s="485"/>
      <c r="D899" s="1918" t="s">
        <v>2211</v>
      </c>
      <c r="E899" s="1918"/>
      <c r="F899" s="1918"/>
      <c r="G899" s="1638"/>
      <c r="I899" s="1673" t="s">
        <v>2369</v>
      </c>
    </row>
    <row r="900" spans="1:9" ht="12.75" customHeight="1">
      <c r="A900" s="402"/>
      <c r="B900" s="402"/>
      <c r="C900" s="485"/>
      <c r="D900" s="1918"/>
      <c r="E900" s="1918"/>
      <c r="F900" s="1918"/>
      <c r="G900" s="1638"/>
    </row>
    <row r="901" spans="1:9" ht="12.75" customHeight="1">
      <c r="A901" s="402"/>
      <c r="B901" s="402"/>
      <c r="C901" s="485"/>
      <c r="D901" s="1918"/>
      <c r="E901" s="1918"/>
      <c r="F901" s="1918"/>
      <c r="G901" s="1638"/>
    </row>
    <row r="902" spans="1:9" s="1671" customFormat="1" ht="12.75" customHeight="1">
      <c r="A902" s="402"/>
      <c r="B902" s="402"/>
      <c r="C902" s="485"/>
      <c r="D902" s="1918"/>
      <c r="E902" s="1918"/>
      <c r="F902" s="1918"/>
      <c r="G902" s="1638"/>
      <c r="I902" s="1673"/>
    </row>
    <row r="903" spans="1:9" ht="12.75" customHeight="1">
      <c r="A903" s="402"/>
      <c r="B903" s="402"/>
      <c r="C903" s="485"/>
      <c r="D903" s="1918"/>
      <c r="E903" s="1918"/>
      <c r="F903" s="1918"/>
      <c r="G903" s="1638"/>
    </row>
    <row r="904" spans="1:9" ht="12.75" customHeight="1">
      <c r="A904" s="486"/>
      <c r="B904" s="486"/>
      <c r="C904" s="485"/>
      <c r="D904" s="1918"/>
      <c r="E904" s="1918"/>
      <c r="F904" s="1918"/>
      <c r="G904" s="1638"/>
    </row>
    <row r="905" spans="1:9" ht="12.75" customHeight="1">
      <c r="A905" s="486"/>
      <c r="B905" s="486"/>
      <c r="C905" s="485"/>
      <c r="D905" s="1918"/>
      <c r="E905" s="1918"/>
      <c r="F905" s="1918"/>
      <c r="G905" s="1638"/>
    </row>
    <row r="906" spans="1:9" ht="12.75" customHeight="1">
      <c r="A906" s="486"/>
      <c r="B906" s="486"/>
      <c r="C906" s="485"/>
      <c r="D906" s="1918"/>
      <c r="E906" s="1918"/>
      <c r="F906" s="1918"/>
      <c r="G906" s="1638"/>
    </row>
    <row r="907" spans="1:9" s="1671" customFormat="1" ht="12.75" customHeight="1">
      <c r="A907" s="486"/>
      <c r="B907" s="486"/>
      <c r="C907" s="485"/>
      <c r="D907" s="1742"/>
      <c r="E907" s="1742"/>
      <c r="F907" s="1742"/>
      <c r="G907" s="1638"/>
      <c r="I907" s="1673"/>
    </row>
    <row r="908" spans="1:9" ht="12.75" customHeight="1">
      <c r="A908" s="1655"/>
      <c r="B908" s="1674" t="s">
        <v>2637</v>
      </c>
      <c r="C908" s="1639"/>
      <c r="D908" s="1825" t="s">
        <v>2215</v>
      </c>
      <c r="E908" s="1825"/>
      <c r="F908" s="1825"/>
      <c r="G908" s="1638"/>
    </row>
    <row r="909" spans="1:9" ht="12.75" customHeight="1">
      <c r="A909" s="1655"/>
      <c r="B909" s="1655"/>
      <c r="C909" s="1639"/>
      <c r="D909" s="1825"/>
      <c r="E909" s="1825"/>
      <c r="F909" s="1825"/>
      <c r="G909" s="1638"/>
    </row>
    <row r="910" spans="1:9" ht="12.75" customHeight="1">
      <c r="A910" s="1655"/>
      <c r="B910" s="1655"/>
      <c r="C910" s="1639"/>
      <c r="D910" s="1637"/>
      <c r="E910" s="1637"/>
      <c r="F910" s="1637"/>
      <c r="G910" s="1638"/>
    </row>
    <row r="911" spans="1:9" ht="12.75" customHeight="1">
      <c r="A911" s="1655"/>
      <c r="B911" s="795" t="s">
        <v>2637</v>
      </c>
      <c r="C911" s="1639"/>
      <c r="D911" s="1882" t="s">
        <v>2216</v>
      </c>
      <c r="E911" s="1882"/>
      <c r="F911" s="1882"/>
      <c r="G911" s="1638"/>
    </row>
    <row r="912" spans="1:9" ht="12.75" customHeight="1">
      <c r="A912" s="1655"/>
      <c r="B912" s="1655"/>
      <c r="C912" s="1639"/>
      <c r="D912" s="1882"/>
      <c r="E912" s="1882"/>
      <c r="F912" s="1882"/>
      <c r="G912" s="1638"/>
    </row>
    <row r="913" spans="1:9" ht="12.75" customHeight="1">
      <c r="A913" s="1655"/>
      <c r="B913" s="1655"/>
      <c r="C913" s="1639"/>
      <c r="D913" s="1882"/>
      <c r="E913" s="1882"/>
      <c r="F913" s="1882"/>
      <c r="G913" s="1638"/>
    </row>
    <row r="914" spans="1:9" ht="12.75" customHeight="1">
      <c r="A914" s="1655"/>
      <c r="B914" s="1655"/>
      <c r="C914" s="1639"/>
      <c r="D914" s="1882"/>
      <c r="E914" s="1882"/>
      <c r="F914" s="1882"/>
      <c r="G914" s="1638"/>
    </row>
    <row r="915" spans="1:9" ht="12.75" customHeight="1">
      <c r="A915" s="1655"/>
      <c r="B915" s="1655"/>
      <c r="C915" s="1639"/>
      <c r="D915" s="1609"/>
      <c r="E915" s="1637"/>
      <c r="F915" s="1637"/>
      <c r="G915" s="1638"/>
    </row>
    <row r="916" spans="1:9" ht="12.75" customHeight="1">
      <c r="A916" s="1655"/>
      <c r="B916" s="1674" t="s">
        <v>2637</v>
      </c>
      <c r="C916" s="1639"/>
      <c r="D916" s="1838" t="s">
        <v>2217</v>
      </c>
      <c r="E916" s="1838"/>
      <c r="F916" s="1838"/>
      <c r="G916" s="1638"/>
    </row>
    <row r="917" spans="1:9" ht="12.75" customHeight="1">
      <c r="A917" s="1655"/>
      <c r="B917" s="1655"/>
      <c r="C917" s="1639"/>
      <c r="D917" s="1609"/>
      <c r="E917" s="1637"/>
      <c r="F917" s="1637"/>
      <c r="G917" s="1638"/>
    </row>
    <row r="918" spans="1:9" ht="12.75" customHeight="1">
      <c r="A918" s="1655"/>
      <c r="B918" s="1674" t="s">
        <v>2637</v>
      </c>
      <c r="C918" s="1639"/>
      <c r="D918" s="1838" t="s">
        <v>2218</v>
      </c>
      <c r="E918" s="1838"/>
      <c r="F918" s="1838"/>
      <c r="G918" s="1638"/>
    </row>
    <row r="919" spans="1:9" ht="12.75" customHeight="1">
      <c r="A919" s="486"/>
      <c r="B919" s="486"/>
      <c r="C919" s="485"/>
      <c r="D919" s="183"/>
      <c r="E919" s="675"/>
      <c r="F919" s="1638"/>
      <c r="G919" s="1638"/>
    </row>
    <row r="920" spans="1:9" ht="12.75" customHeight="1">
      <c r="A920" s="1651"/>
      <c r="B920" s="795" t="s">
        <v>2637</v>
      </c>
      <c r="C920" s="1652"/>
      <c r="D920" s="1918" t="s">
        <v>2212</v>
      </c>
      <c r="E920" s="1918"/>
      <c r="F920" s="1918"/>
      <c r="G920" s="1653"/>
      <c r="I920" s="1673" t="s">
        <v>2421</v>
      </c>
    </row>
    <row r="921" spans="1:9" ht="12.75" customHeight="1">
      <c r="A921" s="1651"/>
      <c r="B921" s="1651"/>
      <c r="C921" s="1652"/>
      <c r="D921" s="1918"/>
      <c r="E921" s="1918"/>
      <c r="F921" s="1918"/>
      <c r="G921" s="1653"/>
    </row>
    <row r="922" spans="1:9" ht="12.75" customHeight="1">
      <c r="A922" s="1651"/>
      <c r="B922" s="1651"/>
      <c r="C922" s="1652"/>
      <c r="D922" s="1918"/>
      <c r="E922" s="1918"/>
      <c r="F922" s="1918"/>
      <c r="G922" s="1653"/>
    </row>
    <row r="923" spans="1:9" ht="12.75" customHeight="1">
      <c r="A923" s="1651"/>
      <c r="B923" s="1651"/>
      <c r="C923" s="1652"/>
      <c r="D923" s="1918"/>
      <c r="E923" s="1918"/>
      <c r="F923" s="1918"/>
      <c r="G923" s="1653"/>
    </row>
    <row r="924" spans="1:9" ht="12.75" customHeight="1">
      <c r="A924" s="1651"/>
      <c r="B924" s="1651"/>
      <c r="C924" s="1652"/>
      <c r="D924" s="1918"/>
      <c r="E924" s="1918"/>
      <c r="F924" s="1918"/>
      <c r="G924" s="1653"/>
    </row>
    <row r="925" spans="1:9" ht="12.75" customHeight="1">
      <c r="A925" s="1651"/>
      <c r="B925" s="1651"/>
      <c r="C925" s="1652"/>
      <c r="D925" s="1918"/>
      <c r="E925" s="1918"/>
      <c r="F925" s="1918"/>
      <c r="G925" s="1653"/>
    </row>
    <row r="926" spans="1:9" ht="12.75" customHeight="1">
      <c r="A926" s="1651"/>
      <c r="B926" s="1651"/>
      <c r="C926" s="1652"/>
      <c r="D926" s="1918"/>
      <c r="E926" s="1918"/>
      <c r="F926" s="1918"/>
      <c r="G926" s="1653"/>
    </row>
    <row r="927" spans="1:9" ht="12.75" customHeight="1">
      <c r="A927" s="1651"/>
      <c r="B927" s="1651"/>
      <c r="C927" s="1652"/>
      <c r="D927" s="1918"/>
      <c r="E927" s="1918"/>
      <c r="F927" s="1918"/>
      <c r="G927" s="1653"/>
    </row>
    <row r="928" spans="1:9" ht="12.75" customHeight="1">
      <c r="A928" s="1651"/>
      <c r="B928" s="1651"/>
      <c r="C928" s="1652"/>
      <c r="D928" s="1918"/>
      <c r="E928" s="1918"/>
      <c r="F928" s="1918"/>
      <c r="G928" s="1653"/>
    </row>
    <row r="929" spans="1:9" ht="12.75" customHeight="1">
      <c r="A929" s="486"/>
      <c r="B929" s="486"/>
      <c r="C929" s="485"/>
      <c r="D929" s="183"/>
      <c r="E929" s="675"/>
      <c r="F929" s="1638"/>
      <c r="G929" s="1638"/>
    </row>
    <row r="930" spans="1:9" ht="12.75" customHeight="1">
      <c r="A930" s="402"/>
      <c r="B930" s="795" t="s">
        <v>2636</v>
      </c>
      <c r="C930" s="485"/>
      <c r="D930" s="1927" t="s">
        <v>2424</v>
      </c>
      <c r="E930" s="1927"/>
      <c r="F930" s="1927"/>
      <c r="G930" s="1638"/>
      <c r="I930" s="1673" t="s">
        <v>2421</v>
      </c>
    </row>
    <row r="931" spans="1:9" ht="12.75" customHeight="1">
      <c r="A931" s="402"/>
      <c r="B931" s="402"/>
      <c r="C931" s="485"/>
      <c r="D931" s="1927"/>
      <c r="E931" s="1927"/>
      <c r="F931" s="1927"/>
      <c r="G931" s="1638"/>
    </row>
    <row r="932" spans="1:9" ht="12.75" customHeight="1">
      <c r="A932" s="402"/>
      <c r="B932" s="402"/>
      <c r="C932" s="485"/>
      <c r="D932" s="1927"/>
      <c r="E932" s="1927"/>
      <c r="F932" s="1927"/>
      <c r="G932" s="1638"/>
    </row>
    <row r="933" spans="1:9" ht="12.75" customHeight="1">
      <c r="A933" s="402"/>
      <c r="B933" s="402"/>
      <c r="C933" s="485"/>
      <c r="D933" s="1927"/>
      <c r="E933" s="1927"/>
      <c r="F933" s="1927"/>
      <c r="G933" s="1638"/>
    </row>
    <row r="934" spans="1:9" ht="12.75" customHeight="1">
      <c r="A934" s="402"/>
      <c r="B934" s="402"/>
      <c r="C934" s="485"/>
      <c r="D934" s="1927"/>
      <c r="E934" s="1927"/>
      <c r="F934" s="1927"/>
      <c r="G934" s="1638"/>
    </row>
    <row r="935" spans="1:9" ht="12.75" customHeight="1">
      <c r="A935" s="402"/>
      <c r="B935" s="402"/>
      <c r="C935" s="485"/>
      <c r="D935" s="1927"/>
      <c r="E935" s="1927"/>
      <c r="F935" s="1927"/>
      <c r="G935" s="1638"/>
    </row>
    <row r="936" spans="1:9" ht="12.75" customHeight="1">
      <c r="A936" s="402"/>
      <c r="B936" s="402"/>
      <c r="C936" s="485"/>
      <c r="D936" s="1927"/>
      <c r="E936" s="1927"/>
      <c r="F936" s="1927"/>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2636</v>
      </c>
      <c r="C938" s="485"/>
      <c r="D938" s="1837" t="s">
        <v>2422</v>
      </c>
      <c r="E938" s="1837"/>
      <c r="F938" s="1837"/>
      <c r="G938" s="1638"/>
      <c r="I938" s="1673"/>
    </row>
    <row r="939" spans="1:9" s="1671" customFormat="1" ht="12.75" customHeight="1">
      <c r="A939" s="402"/>
      <c r="B939" s="402"/>
      <c r="C939" s="485"/>
      <c r="D939" s="1837"/>
      <c r="E939" s="1837"/>
      <c r="F939" s="1837"/>
      <c r="G939" s="1638"/>
      <c r="I939" s="1673"/>
    </row>
    <row r="940" spans="1:9" s="1671" customFormat="1" ht="12.75" customHeight="1">
      <c r="A940" s="402"/>
      <c r="B940" s="402"/>
      <c r="C940" s="485"/>
      <c r="D940" s="1837"/>
      <c r="E940" s="1837"/>
      <c r="F940" s="1837"/>
      <c r="G940" s="1638"/>
      <c r="I940" s="1673"/>
    </row>
    <row r="941" spans="1:9" s="1671" customFormat="1" ht="12.75" customHeight="1">
      <c r="A941" s="402"/>
      <c r="B941" s="402"/>
      <c r="C941" s="485"/>
      <c r="D941" s="1837"/>
      <c r="E941" s="1837"/>
      <c r="F941" s="1837"/>
      <c r="G941" s="1638"/>
      <c r="I941" s="1673"/>
    </row>
    <row r="942" spans="1:9" s="1671" customFormat="1" ht="12.75" customHeight="1">
      <c r="A942" s="402"/>
      <c r="B942" s="402"/>
      <c r="C942" s="485"/>
      <c r="D942" s="1837"/>
      <c r="E942" s="1837"/>
      <c r="F942" s="1837"/>
      <c r="G942" s="1638"/>
      <c r="I942" s="1673"/>
    </row>
    <row r="943" spans="1:9" s="1671" customFormat="1" ht="12.75" customHeight="1">
      <c r="A943" s="402"/>
      <c r="B943" s="402"/>
      <c r="C943" s="485"/>
      <c r="D943" s="1837"/>
      <c r="E943" s="1837"/>
      <c r="F943" s="1837"/>
      <c r="G943" s="1638"/>
      <c r="I943" s="1673"/>
    </row>
    <row r="944" spans="1:9" s="1671" customFormat="1" ht="12.75" customHeight="1">
      <c r="A944" s="402"/>
      <c r="B944" s="402"/>
      <c r="C944" s="485"/>
      <c r="D944" s="1743"/>
      <c r="E944" s="1743"/>
      <c r="F944" s="1743"/>
      <c r="G944" s="1638"/>
      <c r="I944" s="1673"/>
    </row>
    <row r="945" spans="1:9" ht="12.75" customHeight="1">
      <c r="A945" s="1655"/>
      <c r="B945" s="795" t="s">
        <v>2637</v>
      </c>
      <c r="C945" s="1639"/>
      <c r="D945" s="1919" t="s">
        <v>2219</v>
      </c>
      <c r="E945" s="1919"/>
      <c r="F945" s="1919"/>
      <c r="G945" s="1638"/>
    </row>
    <row r="946" spans="1:9" ht="12.75" customHeight="1">
      <c r="A946" s="1655"/>
      <c r="B946" s="1655"/>
      <c r="C946" s="1639"/>
      <c r="D946" s="1919"/>
      <c r="E946" s="1919"/>
      <c r="F946" s="1919"/>
      <c r="G946" s="1638"/>
    </row>
    <row r="947" spans="1:9" ht="12.75" customHeight="1">
      <c r="A947" s="1655"/>
      <c r="B947" s="1655"/>
      <c r="C947" s="1639"/>
      <c r="D947" s="1919"/>
      <c r="E947" s="1919"/>
      <c r="F947" s="1919"/>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2637</v>
      </c>
      <c r="C950" s="485"/>
      <c r="D950" s="1918" t="s">
        <v>2423</v>
      </c>
      <c r="E950" s="1918"/>
      <c r="F950" s="1918"/>
      <c r="G950" s="1638"/>
      <c r="I950" s="1673" t="s">
        <v>2421</v>
      </c>
    </row>
    <row r="951" spans="1:9" ht="12.75" customHeight="1">
      <c r="A951" s="402"/>
      <c r="B951" s="402"/>
      <c r="C951" s="485"/>
      <c r="D951" s="1918"/>
      <c r="E951" s="1918"/>
      <c r="F951" s="1918"/>
      <c r="G951" s="1638"/>
    </row>
    <row r="952" spans="1:9" ht="12.75" customHeight="1">
      <c r="A952" s="402"/>
      <c r="B952" s="402"/>
      <c r="C952" s="485"/>
      <c r="D952" s="1918"/>
      <c r="E952" s="1918"/>
      <c r="F952" s="1918"/>
      <c r="G952" s="1638"/>
    </row>
    <row r="953" spans="1:9" ht="12.75" customHeight="1">
      <c r="A953" s="402"/>
      <c r="B953" s="402"/>
      <c r="C953" s="485"/>
      <c r="D953" s="1918"/>
      <c r="E953" s="1918"/>
      <c r="F953" s="1918"/>
      <c r="G953" s="1638"/>
    </row>
    <row r="954" spans="1:9" ht="12.75" customHeight="1">
      <c r="A954" s="1657"/>
      <c r="B954" s="1657"/>
      <c r="C954" s="1643"/>
      <c r="D954" s="1606"/>
      <c r="E954" s="1606"/>
      <c r="F954" s="1606"/>
      <c r="G954" s="1606"/>
    </row>
    <row r="955" spans="1:9" ht="12.75" customHeight="1">
      <c r="A955" s="1641"/>
      <c r="B955" s="1641"/>
      <c r="C955" s="553"/>
      <c r="D955" s="1848" t="s">
        <v>2220</v>
      </c>
      <c r="E955" s="1848"/>
      <c r="F955" s="1848"/>
      <c r="G955" s="675"/>
    </row>
    <row r="956" spans="1:9" ht="12.75" customHeight="1">
      <c r="A956" s="711"/>
      <c r="B956" s="795" t="s">
        <v>2637</v>
      </c>
      <c r="C956" s="553"/>
      <c r="D956" s="1838" t="s">
        <v>2245</v>
      </c>
      <c r="E956" s="1838"/>
      <c r="F956" s="1838"/>
      <c r="G956" s="675"/>
      <c r="I956" s="1673" t="s">
        <v>2421</v>
      </c>
    </row>
    <row r="957" spans="1:9" ht="12.75" customHeight="1">
      <c r="A957" s="1641"/>
      <c r="B957" s="1641"/>
      <c r="C957" s="553"/>
      <c r="D957" s="6"/>
      <c r="E957" s="6"/>
      <c r="F957" s="6"/>
      <c r="G957" s="675"/>
    </row>
    <row r="958" spans="1:9" ht="12.75" customHeight="1">
      <c r="A958" s="1641"/>
      <c r="B958" s="1641"/>
      <c r="C958" s="553"/>
      <c r="D958" s="1848" t="s">
        <v>2221</v>
      </c>
      <c r="E958" s="1848"/>
      <c r="F958" s="1848"/>
      <c r="G958" s="674"/>
    </row>
    <row r="959" spans="1:9" ht="12.75" customHeight="1">
      <c r="A959" s="711"/>
      <c r="B959" s="795" t="s">
        <v>2637</v>
      </c>
      <c r="C959" s="553"/>
      <c r="D959" s="1825" t="s">
        <v>2222</v>
      </c>
      <c r="E959" s="1825"/>
      <c r="F959" s="1825"/>
      <c r="G959" s="674"/>
      <c r="I959" s="1673" t="s">
        <v>2421</v>
      </c>
    </row>
    <row r="960" spans="1:9" ht="12.75" customHeight="1">
      <c r="A960" s="711"/>
      <c r="B960" s="711"/>
      <c r="C960" s="553"/>
      <c r="D960" s="1825"/>
      <c r="E960" s="1825"/>
      <c r="F960" s="1825"/>
      <c r="G960" s="674"/>
    </row>
    <row r="961" spans="1:9" ht="12.75" customHeight="1">
      <c r="A961" s="711"/>
      <c r="B961" s="711"/>
      <c r="C961" s="553"/>
      <c r="D961" s="1825"/>
      <c r="E961" s="1825"/>
      <c r="F961" s="1825"/>
      <c r="G961" s="674"/>
    </row>
    <row r="962" spans="1:9" ht="12.75" customHeight="1">
      <c r="A962" s="711"/>
      <c r="B962" s="711"/>
      <c r="C962" s="553"/>
      <c r="D962" s="1825"/>
      <c r="E962" s="1825"/>
      <c r="F962" s="1825"/>
      <c r="G962" s="674"/>
    </row>
    <row r="963" spans="1:9" ht="12.75" customHeight="1">
      <c r="A963" s="711"/>
      <c r="B963" s="711"/>
      <c r="C963" s="553"/>
      <c r="D963" s="1825"/>
      <c r="E963" s="1825"/>
      <c r="F963" s="1825"/>
      <c r="G963" s="674"/>
    </row>
    <row r="964" spans="1:9" ht="12.75" customHeight="1">
      <c r="A964" s="711"/>
      <c r="B964" s="711"/>
      <c r="C964" s="553"/>
      <c r="D964" s="1825"/>
      <c r="E964" s="1825"/>
      <c r="F964" s="1825"/>
      <c r="G964" s="674"/>
    </row>
    <row r="965" spans="1:9" ht="12.75" customHeight="1">
      <c r="A965" s="711"/>
      <c r="B965" s="711"/>
      <c r="C965" s="553"/>
      <c r="D965" s="1825"/>
      <c r="E965" s="1825"/>
      <c r="F965" s="1825"/>
      <c r="G965" s="674"/>
    </row>
    <row r="966" spans="1:9" ht="12.75" customHeight="1">
      <c r="A966" s="711"/>
      <c r="B966" s="711"/>
      <c r="C966" s="553"/>
      <c r="D966" s="1825"/>
      <c r="E966" s="1825"/>
      <c r="F966" s="1825"/>
      <c r="G966" s="674"/>
    </row>
    <row r="967" spans="1:9" ht="12.75" customHeight="1">
      <c r="A967" s="711"/>
      <c r="B967" s="711"/>
      <c r="C967" s="553"/>
      <c r="D967" s="1825"/>
      <c r="E967" s="1825"/>
      <c r="F967" s="1825"/>
      <c r="G967" s="674"/>
    </row>
    <row r="968" spans="1:9" ht="12.75" customHeight="1">
      <c r="A968" s="711"/>
      <c r="B968" s="711"/>
      <c r="C968" s="553"/>
      <c r="D968" s="1825"/>
      <c r="E968" s="1825"/>
      <c r="F968" s="1825"/>
      <c r="G968" s="674"/>
    </row>
    <row r="969" spans="1:9" ht="12.75" customHeight="1">
      <c r="A969" s="711"/>
      <c r="B969" s="711"/>
      <c r="C969" s="553"/>
      <c r="D969" s="1825"/>
      <c r="E969" s="1825"/>
      <c r="F969" s="1825"/>
      <c r="G969" s="674"/>
    </row>
    <row r="970" spans="1:9" ht="12.75" customHeight="1">
      <c r="A970" s="711"/>
      <c r="B970" s="711"/>
      <c r="C970" s="553"/>
      <c r="D970" s="1825"/>
      <c r="E970" s="1825"/>
      <c r="F970" s="1825"/>
      <c r="G970" s="674"/>
    </row>
    <row r="971" spans="1:9" s="1671" customFormat="1" ht="12.75" customHeight="1">
      <c r="A971" s="711"/>
      <c r="B971" s="711"/>
      <c r="C971" s="553"/>
      <c r="D971" s="1825"/>
      <c r="E971" s="1825"/>
      <c r="F971" s="1825"/>
      <c r="G971" s="674"/>
      <c r="I971" s="1673"/>
    </row>
    <row r="972" spans="1:9" ht="12.75" customHeight="1">
      <c r="A972" s="711"/>
      <c r="B972" s="711"/>
      <c r="C972" s="553"/>
      <c r="D972" s="1825"/>
      <c r="E972" s="1825"/>
      <c r="F972" s="1825"/>
      <c r="G972" s="674"/>
    </row>
    <row r="973" spans="1:9" ht="12.75" customHeight="1">
      <c r="A973" s="711"/>
      <c r="B973" s="711"/>
      <c r="C973" s="553"/>
      <c r="D973" s="1825"/>
      <c r="E973" s="1825"/>
      <c r="F973" s="1825"/>
      <c r="G973" s="675"/>
    </row>
    <row r="974" spans="1:9" ht="12.75" customHeight="1">
      <c r="A974" s="1641"/>
      <c r="B974" s="1641"/>
      <c r="C974" s="553"/>
      <c r="D974" s="6"/>
      <c r="E974" s="6"/>
      <c r="F974" s="6"/>
      <c r="G974" s="675"/>
    </row>
    <row r="975" spans="1:9" ht="12.75" customHeight="1">
      <c r="A975" s="1894" t="s">
        <v>2223</v>
      </c>
      <c r="B975" s="1894"/>
      <c r="C975" s="1894"/>
      <c r="D975" s="1894"/>
      <c r="E975" s="1894"/>
      <c r="F975" s="1894"/>
      <c r="G975" s="1894"/>
      <c r="H975" s="1748"/>
      <c r="I975" s="1749"/>
    </row>
    <row r="976" spans="1:9" ht="12.75" customHeight="1">
      <c r="A976" s="1610"/>
      <c r="B976" s="1610"/>
      <c r="C976" s="553"/>
      <c r="D976" s="6"/>
      <c r="E976" s="6"/>
      <c r="F976" s="6"/>
      <c r="G976" s="675"/>
    </row>
    <row r="977" spans="1:9" ht="12.75" customHeight="1">
      <c r="A977" s="1641"/>
      <c r="B977" s="1641"/>
      <c r="C977" s="1639"/>
      <c r="D977" s="1848" t="s">
        <v>2246</v>
      </c>
      <c r="E977" s="1848"/>
      <c r="F977" s="1848"/>
      <c r="G977" s="675"/>
    </row>
    <row r="978" spans="1:9" ht="12.75" customHeight="1">
      <c r="A978" s="1615"/>
      <c r="B978" s="1615"/>
      <c r="C978" s="1645"/>
      <c r="D978" s="1838" t="s">
        <v>2224</v>
      </c>
      <c r="E978" s="1838"/>
      <c r="F978" s="1838"/>
      <c r="G978" s="675"/>
    </row>
    <row r="979" spans="1:9" ht="12.75" customHeight="1">
      <c r="A979" s="1615"/>
      <c r="B979" s="1615"/>
      <c r="C979" s="1645"/>
      <c r="D979" s="6"/>
      <c r="E979" s="6"/>
      <c r="F979" s="1637"/>
      <c r="G979" s="674"/>
    </row>
    <row r="980" spans="1:9" ht="12.75" customHeight="1">
      <c r="A980" s="1641"/>
      <c r="B980" s="795" t="s">
        <v>2636</v>
      </c>
      <c r="C980" s="553"/>
      <c r="D980" s="1925" t="s">
        <v>2505</v>
      </c>
      <c r="E980" s="1925"/>
      <c r="F980" s="1925"/>
      <c r="G980" s="674"/>
      <c r="I980" s="1673" t="s">
        <v>2399</v>
      </c>
    </row>
    <row r="981" spans="1:9" ht="12.75" customHeight="1">
      <c r="A981" s="1641"/>
      <c r="B981" s="1641"/>
      <c r="C981" s="553"/>
      <c r="D981" s="1925"/>
      <c r="E981" s="1925"/>
      <c r="F981" s="1925"/>
      <c r="G981" s="674"/>
    </row>
    <row r="982" spans="1:9" ht="12.75" customHeight="1">
      <c r="A982" s="1641"/>
      <c r="B982" s="1641"/>
      <c r="C982" s="553"/>
      <c r="D982" s="1810"/>
      <c r="E982" s="1805" t="s">
        <v>2506</v>
      </c>
      <c r="F982" s="1810"/>
      <c r="G982" s="674"/>
    </row>
    <row r="983" spans="1:9" ht="12.75" customHeight="1">
      <c r="A983" s="1626"/>
      <c r="B983" s="1626"/>
      <c r="C983" s="554"/>
      <c r="D983" s="1836" t="s">
        <v>2504</v>
      </c>
      <c r="E983" s="1836"/>
      <c r="F983" s="1836"/>
      <c r="G983" s="674"/>
    </row>
    <row r="984" spans="1:9" ht="12.75" customHeight="1">
      <c r="A984" s="1626"/>
      <c r="B984" s="1626"/>
      <c r="C984" s="554"/>
      <c r="D984" s="1836"/>
      <c r="E984" s="1836"/>
      <c r="F984" s="1836"/>
      <c r="G984" s="674"/>
    </row>
    <row r="985" spans="1:9" ht="12.75" customHeight="1">
      <c r="A985" s="717"/>
      <c r="B985" s="717"/>
      <c r="C985" s="313"/>
      <c r="D985" s="1836"/>
      <c r="E985" s="1836"/>
      <c r="F985" s="1836"/>
      <c r="G985" s="674"/>
    </row>
    <row r="986" spans="1:9" ht="12.75" customHeight="1">
      <c r="A986" s="717"/>
      <c r="B986" s="717"/>
      <c r="C986" s="313"/>
      <c r="D986" s="1836"/>
      <c r="E986" s="1836"/>
      <c r="F986" s="1836"/>
      <c r="G986" s="674"/>
    </row>
    <row r="987" spans="1:9" ht="12.75" customHeight="1">
      <c r="A987" s="717"/>
      <c r="B987" s="717"/>
      <c r="C987" s="313"/>
      <c r="D987" s="1607"/>
      <c r="E987" s="1607"/>
      <c r="F987" s="1607"/>
      <c r="G987" s="674"/>
    </row>
    <row r="988" spans="1:9" ht="12.75" customHeight="1">
      <c r="A988" s="717"/>
      <c r="B988" s="795" t="s">
        <v>2637</v>
      </c>
      <c r="C988" s="313"/>
      <c r="D988" s="1826" t="s">
        <v>2225</v>
      </c>
      <c r="E988" s="1826"/>
      <c r="F988" s="1826"/>
      <c r="G988" s="674"/>
    </row>
    <row r="989" spans="1:9" ht="12.75" customHeight="1">
      <c r="A989" s="717"/>
      <c r="B989" s="717"/>
      <c r="C989" s="313"/>
      <c r="D989" s="1826"/>
      <c r="E989" s="1826"/>
      <c r="F989" s="1826"/>
      <c r="G989" s="674"/>
    </row>
    <row r="990" spans="1:9" ht="12.75" customHeight="1">
      <c r="A990" s="717"/>
      <c r="B990" s="717"/>
      <c r="C990" s="313"/>
      <c r="D990" s="1826"/>
      <c r="E990" s="1826"/>
      <c r="F990" s="1826"/>
      <c r="G990" s="674"/>
    </row>
    <row r="991" spans="1:9" ht="12.75" customHeight="1">
      <c r="A991" s="717"/>
      <c r="B991" s="717"/>
      <c r="C991" s="313"/>
      <c r="D991" s="1826"/>
      <c r="E991" s="1826"/>
      <c r="F991" s="1826"/>
      <c r="G991" s="674"/>
    </row>
    <row r="992" spans="1:9" ht="12.75" customHeight="1">
      <c r="A992" s="717"/>
      <c r="B992" s="717"/>
      <c r="C992" s="313"/>
      <c r="D992" s="1605"/>
      <c r="E992" s="1605"/>
      <c r="F992" s="1605"/>
      <c r="G992" s="674"/>
    </row>
    <row r="993" spans="1:7" ht="12.75" customHeight="1">
      <c r="A993" s="717"/>
      <c r="B993" s="1674" t="s">
        <v>2637</v>
      </c>
      <c r="C993" s="313"/>
      <c r="D993" s="1826" t="s">
        <v>2226</v>
      </c>
      <c r="E993" s="1826"/>
      <c r="F993" s="1826"/>
      <c r="G993" s="674"/>
    </row>
    <row r="994" spans="1:7" ht="12.75" customHeight="1">
      <c r="A994" s="717"/>
      <c r="B994" s="717"/>
      <c r="C994" s="313"/>
      <c r="D994" s="1826"/>
      <c r="E994" s="1826"/>
      <c r="F994" s="1826"/>
      <c r="G994" s="674"/>
    </row>
    <row r="995" spans="1:7" ht="12.75" customHeight="1">
      <c r="A995" s="717"/>
      <c r="B995" s="717"/>
      <c r="C995" s="313"/>
      <c r="D995" s="1605"/>
      <c r="E995" s="1605"/>
      <c r="F995" s="1605"/>
      <c r="G995" s="674"/>
    </row>
    <row r="996" spans="1:7" ht="12.75" customHeight="1">
      <c r="A996" s="711"/>
      <c r="B996" s="1674" t="s">
        <v>2636</v>
      </c>
      <c r="C996" s="553"/>
      <c r="D996" s="1838" t="s">
        <v>2227</v>
      </c>
      <c r="E996" s="1838"/>
      <c r="F996" s="1838"/>
      <c r="G996" s="674"/>
    </row>
    <row r="997" spans="1:7" ht="12.75" customHeight="1">
      <c r="A997" s="1641"/>
      <c r="B997" s="1641"/>
      <c r="C997" s="553"/>
      <c r="D997" s="6"/>
      <c r="E997" s="6"/>
      <c r="F997" s="6"/>
      <c r="G997" s="674"/>
    </row>
    <row r="998" spans="1:7" ht="12.75" customHeight="1">
      <c r="A998" s="711"/>
      <c r="B998" s="795" t="s">
        <v>2637</v>
      </c>
      <c r="C998" s="553"/>
      <c r="D998" s="1838" t="s">
        <v>2228</v>
      </c>
      <c r="E998" s="1838"/>
      <c r="F998" s="1838"/>
      <c r="G998" s="674"/>
    </row>
    <row r="999" spans="1:7" ht="12.75" customHeight="1">
      <c r="A999" s="1641"/>
      <c r="B999" s="1641"/>
      <c r="C999" s="553"/>
      <c r="D999" s="1609"/>
      <c r="E999" s="6"/>
      <c r="F999" s="6"/>
      <c r="G999" s="674"/>
    </row>
    <row r="1000" spans="1:7" ht="12.75" customHeight="1">
      <c r="A1000" s="711"/>
      <c r="B1000" s="795" t="s">
        <v>2636</v>
      </c>
      <c r="C1000" s="553"/>
      <c r="D1000" s="1838" t="s">
        <v>2229</v>
      </c>
      <c r="E1000" s="1838"/>
      <c r="F1000" s="1838"/>
      <c r="G1000" s="674"/>
    </row>
    <row r="1001" spans="1:7" ht="12.75" customHeight="1">
      <c r="A1001" s="1641"/>
      <c r="B1001" s="1641"/>
      <c r="C1001" s="553"/>
      <c r="D1001" s="1609"/>
      <c r="E1001" s="6"/>
      <c r="F1001" s="6"/>
      <c r="G1001" s="674"/>
    </row>
    <row r="1002" spans="1:7" ht="12.75" customHeight="1">
      <c r="A1002" s="711"/>
      <c r="B1002" s="795" t="s">
        <v>2636</v>
      </c>
      <c r="C1002" s="553"/>
      <c r="D1002" s="1825" t="s">
        <v>2230</v>
      </c>
      <c r="E1002" s="1825"/>
      <c r="F1002" s="1825"/>
      <c r="G1002" s="674"/>
    </row>
    <row r="1003" spans="1:7" ht="12.75" customHeight="1">
      <c r="A1003" s="711"/>
      <c r="B1003" s="711"/>
      <c r="C1003" s="553"/>
      <c r="D1003" s="1825"/>
      <c r="E1003" s="1825"/>
      <c r="F1003" s="1825"/>
      <c r="G1003" s="674"/>
    </row>
    <row r="1004" spans="1:7" ht="12.75" customHeight="1">
      <c r="A1004" s="711"/>
      <c r="B1004" s="711"/>
      <c r="C1004" s="553"/>
      <c r="D1004" s="1609"/>
      <c r="E1004" s="6"/>
      <c r="F1004" s="6"/>
      <c r="G1004" s="675"/>
    </row>
    <row r="1005" spans="1:7" ht="12.75" customHeight="1">
      <c r="A1005" s="406"/>
      <c r="B1005" s="795" t="s">
        <v>2637</v>
      </c>
      <c r="C1005" s="1658"/>
      <c r="D1005" s="1892" t="s">
        <v>2231</v>
      </c>
      <c r="E1005" s="1892"/>
      <c r="F1005" s="1892"/>
      <c r="G1005" s="1659"/>
    </row>
    <row r="1006" spans="1:7" ht="12.75" customHeight="1">
      <c r="A1006" s="1658"/>
      <c r="B1006" s="1658"/>
      <c r="C1006" s="1658"/>
      <c r="D1006" s="1892"/>
      <c r="E1006" s="1892"/>
      <c r="F1006" s="1892"/>
      <c r="G1006" s="1659"/>
    </row>
    <row r="1007" spans="1:7" ht="12.75" customHeight="1">
      <c r="A1007" s="1658"/>
      <c r="B1007" s="1658"/>
      <c r="C1007" s="1658"/>
      <c r="D1007" s="1660"/>
      <c r="E1007" s="1661"/>
      <c r="F1007" s="1661"/>
      <c r="G1007" s="1659"/>
    </row>
    <row r="1008" spans="1:7" ht="12.75" customHeight="1">
      <c r="A1008" s="406"/>
      <c r="B1008" s="1674" t="s">
        <v>2637</v>
      </c>
      <c r="C1008" s="1658"/>
      <c r="D1008" s="1924" t="s">
        <v>2232</v>
      </c>
      <c r="E1008" s="1924"/>
      <c r="F1008" s="1924"/>
      <c r="G1008" s="1659"/>
    </row>
    <row r="1009" spans="1:9" ht="12.75" customHeight="1">
      <c r="A1009" s="1658"/>
      <c r="B1009" s="1658"/>
      <c r="C1009" s="1658"/>
      <c r="D1009" s="1660"/>
      <c r="E1009" s="1661"/>
      <c r="F1009" s="1661"/>
      <c r="G1009" s="1659"/>
    </row>
    <row r="1010" spans="1:9" ht="12.75" customHeight="1">
      <c r="A1010" s="711"/>
      <c r="B1010" s="1674" t="s">
        <v>2637</v>
      </c>
      <c r="C1010" s="553"/>
      <c r="D1010" s="1838" t="s">
        <v>2233</v>
      </c>
      <c r="E1010" s="1838"/>
      <c r="F1010" s="1838"/>
      <c r="G1010" s="675"/>
    </row>
    <row r="1011" spans="1:9" ht="12.75" customHeight="1">
      <c r="A1011" s="711"/>
      <c r="B1011" s="711"/>
      <c r="C1011" s="553"/>
      <c r="D1011" s="1609"/>
      <c r="E1011" s="6"/>
      <c r="F1011" s="6"/>
      <c r="G1011" s="675"/>
    </row>
    <row r="1012" spans="1:9" ht="12.75" customHeight="1">
      <c r="A1012" s="711"/>
      <c r="B1012" s="1674" t="s">
        <v>2637</v>
      </c>
      <c r="C1012" s="553"/>
      <c r="D1012" s="1825" t="s">
        <v>2234</v>
      </c>
      <c r="E1012" s="1825"/>
      <c r="F1012" s="1825"/>
      <c r="G1012" s="675"/>
    </row>
    <row r="1013" spans="1:9" ht="12.75" customHeight="1">
      <c r="A1013" s="711"/>
      <c r="B1013" s="711"/>
      <c r="C1013" s="553"/>
      <c r="D1013" s="1825"/>
      <c r="E1013" s="1825"/>
      <c r="F1013" s="1825"/>
      <c r="G1013" s="675"/>
    </row>
    <row r="1014" spans="1:9" ht="12.75" customHeight="1">
      <c r="A1014" s="1641"/>
      <c r="B1014" s="1641"/>
      <c r="C1014" s="553"/>
      <c r="D1014" s="6"/>
      <c r="E1014" s="6"/>
      <c r="F1014" s="6"/>
      <c r="G1014" s="675"/>
    </row>
    <row r="1015" spans="1:9" ht="12.75" customHeight="1">
      <c r="A1015" s="1894" t="s">
        <v>2235</v>
      </c>
      <c r="B1015" s="1894"/>
      <c r="C1015" s="1894"/>
      <c r="D1015" s="1894"/>
      <c r="E1015" s="1894"/>
      <c r="F1015" s="1894"/>
      <c r="G1015" s="1894"/>
      <c r="H1015" s="1748"/>
      <c r="I1015" s="1749"/>
    </row>
    <row r="1016" spans="1:9" ht="12.75" customHeight="1">
      <c r="A1016" s="1641"/>
      <c r="B1016" s="1641"/>
      <c r="C1016" s="553"/>
      <c r="D1016" s="6"/>
      <c r="E1016" s="6"/>
      <c r="F1016" s="6"/>
      <c r="G1016" s="675"/>
    </row>
    <row r="1017" spans="1:9" ht="12.75" customHeight="1">
      <c r="A1017" s="1626"/>
      <c r="B1017" s="1626"/>
      <c r="C1017" s="554"/>
      <c r="D1017" s="1884" t="s">
        <v>2236</v>
      </c>
      <c r="E1017" s="1884"/>
      <c r="F1017" s="1884"/>
      <c r="G1017" s="675"/>
    </row>
    <row r="1018" spans="1:9" ht="12.75" customHeight="1">
      <c r="A1018" s="1626"/>
      <c r="B1018" s="1626"/>
      <c r="C1018" s="554"/>
      <c r="D1018" s="1917" t="s">
        <v>2237</v>
      </c>
      <c r="E1018" s="1917"/>
      <c r="F1018" s="1917"/>
      <c r="G1018" s="675"/>
    </row>
    <row r="1019" spans="1:9" ht="12.75" customHeight="1">
      <c r="A1019" s="671"/>
      <c r="B1019" s="671"/>
      <c r="C1019" s="1616"/>
      <c r="D1019" s="675"/>
      <c r="E1019" s="675"/>
      <c r="F1019" s="675"/>
      <c r="G1019" s="675"/>
    </row>
    <row r="1020" spans="1:9" ht="12.75" customHeight="1">
      <c r="A1020" s="711"/>
      <c r="B1020" s="711"/>
      <c r="C1020" s="313"/>
      <c r="D1020" s="1884" t="s">
        <v>2251</v>
      </c>
      <c r="E1020" s="1884"/>
      <c r="F1020" s="1884"/>
      <c r="G1020" s="675"/>
      <c r="I1020" s="1673" t="s">
        <v>2371</v>
      </c>
    </row>
    <row r="1021" spans="1:9" ht="12.75" customHeight="1">
      <c r="A1021" s="1641"/>
      <c r="B1021" s="795" t="s">
        <v>2636</v>
      </c>
      <c r="C1021" s="553"/>
      <c r="D1021" s="1917" t="s">
        <v>1497</v>
      </c>
      <c r="E1021" s="1917"/>
      <c r="F1021" s="1917"/>
      <c r="G1021" s="675"/>
    </row>
    <row r="1022" spans="1:9" s="1671" customFormat="1" ht="12.75" customHeight="1">
      <c r="A1022" s="1641"/>
      <c r="B1022" s="711"/>
      <c r="C1022" s="553"/>
      <c r="D1022" s="1913" t="s">
        <v>2238</v>
      </c>
      <c r="E1022" s="1913"/>
      <c r="F1022" s="1913"/>
      <c r="G1022" s="675"/>
      <c r="I1022" s="1673"/>
    </row>
    <row r="1023" spans="1:9" ht="12.75" customHeight="1">
      <c r="A1023" s="1641"/>
      <c r="B1023" s="1641"/>
      <c r="C1023" s="553"/>
      <c r="D1023" s="1917"/>
      <c r="E1023" s="1917"/>
      <c r="F1023" s="1917"/>
      <c r="G1023" s="675"/>
    </row>
    <row r="1024" spans="1:9" ht="12.75" customHeight="1">
      <c r="A1024" s="1914" t="s">
        <v>2247</v>
      </c>
      <c r="B1024" s="1914"/>
      <c r="C1024" s="1914"/>
      <c r="D1024" s="1914"/>
      <c r="E1024" s="1914"/>
      <c r="F1024" s="1914"/>
      <c r="G1024" s="1914"/>
      <c r="H1024" s="1748"/>
      <c r="I1024" s="1749"/>
    </row>
    <row r="1025" spans="1:9" ht="12.75" customHeight="1">
      <c r="A1025" s="254"/>
      <c r="B1025" s="254"/>
      <c r="C1025" s="1633"/>
      <c r="D1025" s="683"/>
      <c r="E1025" s="683"/>
      <c r="F1025" s="683"/>
      <c r="G1025" s="683"/>
    </row>
    <row r="1026" spans="1:9" ht="12.75" customHeight="1">
      <c r="A1026" s="254"/>
      <c r="B1026" s="1668"/>
      <c r="C1026" s="1675"/>
      <c r="D1026" s="1898" t="s">
        <v>1498</v>
      </c>
      <c r="E1026" s="1898"/>
      <c r="F1026" s="1898"/>
      <c r="G1026" s="683"/>
    </row>
    <row r="1027" spans="1:9" ht="12.75" customHeight="1">
      <c r="A1027" s="254"/>
      <c r="B1027" s="1674" t="s">
        <v>2637</v>
      </c>
      <c r="C1027" s="1675"/>
      <c r="D1027" s="1901" t="s">
        <v>1497</v>
      </c>
      <c r="E1027" s="1901"/>
      <c r="F1027" s="1901"/>
      <c r="G1027" s="683"/>
    </row>
    <row r="1028" spans="1:9" ht="12.75" customHeight="1">
      <c r="A1028" s="254"/>
      <c r="B1028" s="1671"/>
      <c r="C1028" s="1675"/>
      <c r="D1028" s="1901" t="s">
        <v>2248</v>
      </c>
      <c r="E1028" s="1901"/>
      <c r="F1028" s="1901"/>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5" t="s">
        <v>1180</v>
      </c>
      <c r="E1030" s="1915"/>
      <c r="F1030" s="1915"/>
      <c r="G1030" s="683"/>
      <c r="I1030" s="1673" t="s">
        <v>2400</v>
      </c>
    </row>
    <row r="1031" spans="1:9" ht="12.75" customHeight="1">
      <c r="A1031" s="500"/>
      <c r="B1031" s="500"/>
      <c r="C1031" s="499"/>
      <c r="D1031" s="1916" t="s">
        <v>1197</v>
      </c>
      <c r="E1031" s="1916"/>
      <c r="F1031" s="1916"/>
      <c r="G1031" s="1662"/>
    </row>
    <row r="1032" spans="1:9" ht="12.75" customHeight="1">
      <c r="A1032" s="711"/>
      <c r="B1032" s="1674" t="s">
        <v>2637</v>
      </c>
      <c r="C1032" s="554"/>
      <c r="D1032" s="1891" t="s">
        <v>1065</v>
      </c>
      <c r="E1032" s="1891"/>
      <c r="F1032" s="1891"/>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14" t="s">
        <v>2268</v>
      </c>
      <c r="B1035" s="1914"/>
      <c r="C1035" s="1914"/>
      <c r="D1035" s="1914"/>
      <c r="E1035" s="1914"/>
      <c r="F1035" s="1914"/>
      <c r="G1035" s="1914"/>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2637</v>
      </c>
      <c r="C1040" s="787"/>
      <c r="D1040" s="1922" t="s">
        <v>2252</v>
      </c>
      <c r="E1040" s="1922"/>
      <c r="F1040" s="1922"/>
      <c r="G1040" s="787"/>
      <c r="I1040" s="1673" t="s">
        <v>2372</v>
      </c>
    </row>
    <row r="1041" spans="1:9">
      <c r="A1041" s="787"/>
      <c r="B1041" s="787"/>
      <c r="C1041" s="787"/>
      <c r="D1041" s="1922"/>
      <c r="E1041" s="1922"/>
      <c r="F1041" s="1922"/>
      <c r="G1041" s="787"/>
    </row>
    <row r="1042" spans="1:9">
      <c r="A1042" s="787"/>
      <c r="B1042" s="787"/>
      <c r="C1042" s="787"/>
      <c r="D1042" s="1922"/>
      <c r="E1042" s="1922"/>
      <c r="F1042" s="1922"/>
      <c r="G1042" s="787"/>
    </row>
    <row r="1043" spans="1:9">
      <c r="A1043" s="787"/>
      <c r="B1043" s="787"/>
      <c r="C1043" s="787"/>
      <c r="D1043" s="1922"/>
      <c r="E1043" s="1922"/>
      <c r="F1043" s="1922"/>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2637</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2637</v>
      </c>
      <c r="C1050" s="787"/>
      <c r="D1050" s="1922" t="s">
        <v>2256</v>
      </c>
      <c r="E1050" s="1922"/>
      <c r="F1050" s="1922"/>
      <c r="G1050" s="787"/>
      <c r="I1050" s="1673" t="s">
        <v>2374</v>
      </c>
    </row>
    <row r="1051" spans="1:9">
      <c r="A1051" s="787"/>
      <c r="B1051" s="787"/>
      <c r="C1051" s="787"/>
      <c r="D1051" s="1922"/>
      <c r="E1051" s="1922"/>
      <c r="F1051" s="1922"/>
      <c r="G1051" s="787"/>
    </row>
    <row r="1052" spans="1:9">
      <c r="A1052" s="787"/>
      <c r="B1052" s="787"/>
      <c r="C1052" s="787"/>
      <c r="D1052" s="1922"/>
      <c r="E1052" s="1922"/>
      <c r="F1052" s="1922"/>
      <c r="G1052" s="787"/>
    </row>
    <row r="1053" spans="1:9">
      <c r="A1053" s="787"/>
      <c r="B1053" s="787"/>
      <c r="C1053" s="787"/>
      <c r="D1053" s="1922"/>
      <c r="E1053" s="1922"/>
      <c r="F1053" s="1922"/>
      <c r="G1053" s="787"/>
    </row>
    <row r="1054" spans="1:9">
      <c r="A1054" s="787"/>
      <c r="B1054" s="787"/>
      <c r="C1054" s="787"/>
      <c r="D1054" s="1922"/>
      <c r="E1054" s="1922"/>
      <c r="F1054" s="1922"/>
      <c r="G1054" s="787"/>
    </row>
    <row r="1055" spans="1:9">
      <c r="A1055" s="787"/>
      <c r="B1055" s="787"/>
      <c r="C1055" s="787"/>
      <c r="D1055" s="787"/>
      <c r="E1055" s="787"/>
      <c r="F1055" s="787"/>
      <c r="G1055" s="787"/>
    </row>
    <row r="1056" spans="1:9">
      <c r="A1056" s="1914" t="s">
        <v>2257</v>
      </c>
      <c r="B1056" s="1914"/>
      <c r="C1056" s="1914"/>
      <c r="D1056" s="1914"/>
      <c r="E1056" s="1914"/>
      <c r="F1056" s="1914"/>
      <c r="G1056" s="1914"/>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2636</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2636</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2637</v>
      </c>
      <c r="C1065" s="787"/>
      <c r="D1065" s="1665" t="s">
        <v>2266</v>
      </c>
      <c r="E1065" s="1670"/>
      <c r="F1065" s="787"/>
      <c r="G1065" s="787"/>
      <c r="I1065" s="1673" t="s">
        <v>2377</v>
      </c>
    </row>
    <row r="1066" spans="1:9" s="1671" customFormat="1">
      <c r="D1066" s="1923" t="s">
        <v>2267</v>
      </c>
      <c r="E1066" s="1923"/>
      <c r="F1066" s="1923"/>
      <c r="I1066" s="1673"/>
    </row>
    <row r="1067" spans="1:9" s="1671" customFormat="1">
      <c r="D1067" s="1923"/>
      <c r="E1067" s="1923"/>
      <c r="F1067" s="1923"/>
      <c r="I1067" s="1673"/>
    </row>
    <row r="1068" spans="1:9" s="1671" customFormat="1">
      <c r="D1068" s="1923"/>
      <c r="E1068" s="1923"/>
      <c r="F1068" s="1923"/>
      <c r="I1068" s="1673"/>
    </row>
    <row r="1069" spans="1:9" s="1671" customFormat="1">
      <c r="D1069" s="1923"/>
      <c r="E1069" s="1923"/>
      <c r="F1069" s="1923"/>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2637</v>
      </c>
      <c r="C1073" s="787"/>
      <c r="D1073" s="1920" t="s">
        <v>2259</v>
      </c>
      <c r="E1073" s="1920"/>
      <c r="F1073" s="1920"/>
      <c r="G1073" s="787"/>
    </row>
    <row r="1074" spans="1:9" s="1671" customFormat="1">
      <c r="D1074" s="1920"/>
      <c r="E1074" s="1920"/>
      <c r="F1074" s="1920"/>
      <c r="I1074" s="1673"/>
    </row>
    <row r="1075" spans="1:9" s="1671" customFormat="1">
      <c r="D1075" s="1920"/>
      <c r="E1075" s="1920"/>
      <c r="F1075" s="1920"/>
      <c r="I1075" s="1673"/>
    </row>
    <row r="1076" spans="1:9" s="1671" customFormat="1">
      <c r="D1076" s="1920"/>
      <c r="E1076" s="1920"/>
      <c r="F1076" s="1920"/>
      <c r="I1076" s="1673"/>
    </row>
    <row r="1077" spans="1:9">
      <c r="A1077" s="787"/>
      <c r="B1077" s="787"/>
      <c r="C1077" s="787"/>
      <c r="D1077" s="1920"/>
      <c r="E1077" s="1920"/>
      <c r="F1077" s="1920"/>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14" t="s">
        <v>2269</v>
      </c>
      <c r="B1080" s="1914"/>
      <c r="C1080" s="1914"/>
      <c r="D1080" s="1914"/>
      <c r="E1080" s="1914"/>
      <c r="F1080" s="1914"/>
      <c r="G1080" s="1914"/>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2637</v>
      </c>
      <c r="C1083" s="787"/>
      <c r="D1083" s="1920" t="s">
        <v>2270</v>
      </c>
      <c r="E1083" s="1920"/>
      <c r="F1083" s="1920"/>
      <c r="G1083" s="787"/>
      <c r="I1083" s="1673" t="s">
        <v>2379</v>
      </c>
    </row>
    <row r="1084" spans="1:9" s="1671" customFormat="1">
      <c r="D1084" s="1920"/>
      <c r="E1084" s="1920"/>
      <c r="F1084" s="1920"/>
      <c r="I1084" s="1673"/>
    </row>
    <row r="1085" spans="1:9" s="1671" customFormat="1">
      <c r="D1085" s="1920"/>
      <c r="E1085" s="1920"/>
      <c r="F1085" s="1920"/>
      <c r="I1085" s="1673"/>
    </row>
    <row r="1086" spans="1:9" s="1671" customFormat="1">
      <c r="D1086" s="1666"/>
      <c r="I1086" s="1673"/>
    </row>
    <row r="1087" spans="1:9">
      <c r="A1087" s="787"/>
      <c r="B1087" s="1674" t="s">
        <v>2637</v>
      </c>
      <c r="C1087" s="787"/>
      <c r="D1087" s="1920" t="s">
        <v>2271</v>
      </c>
      <c r="E1087" s="1920"/>
      <c r="F1087" s="1920"/>
      <c r="G1087" s="787"/>
      <c r="I1087" s="1673" t="s">
        <v>2380</v>
      </c>
    </row>
    <row r="1088" spans="1:9" s="1671" customFormat="1">
      <c r="D1088" s="1920"/>
      <c r="E1088" s="1920"/>
      <c r="F1088" s="1920"/>
      <c r="I1088" s="1673"/>
    </row>
    <row r="1089" spans="1:9" s="1671" customFormat="1">
      <c r="D1089" s="1666"/>
      <c r="I1089" s="1673"/>
    </row>
    <row r="1090" spans="1:9">
      <c r="A1090" s="787"/>
      <c r="B1090" s="1674" t="s">
        <v>2637</v>
      </c>
      <c r="C1090" s="787"/>
      <c r="D1090" s="1920" t="s">
        <v>2427</v>
      </c>
      <c r="E1090" s="1920"/>
      <c r="F1090" s="1920"/>
      <c r="G1090" s="787"/>
      <c r="I1090" s="1673" t="s">
        <v>2425</v>
      </c>
    </row>
    <row r="1091" spans="1:9" s="1671" customFormat="1">
      <c r="D1091" s="1920"/>
      <c r="E1091" s="1920"/>
      <c r="F1091" s="1920"/>
      <c r="I1091" s="1673"/>
    </row>
    <row r="1092" spans="1:9" s="1671" customFormat="1">
      <c r="D1092" s="1920"/>
      <c r="E1092" s="1920"/>
      <c r="F1092" s="1920"/>
      <c r="I1092" s="1673"/>
    </row>
    <row r="1093" spans="1:9" s="1671" customFormat="1">
      <c r="D1093" s="1920"/>
      <c r="E1093" s="1920"/>
      <c r="F1093" s="1920"/>
      <c r="I1093" s="1673"/>
    </row>
    <row r="1094" spans="1:9" s="1671" customFormat="1">
      <c r="D1094" s="1920"/>
      <c r="E1094" s="1920"/>
      <c r="F1094" s="1920"/>
      <c r="I1094" s="1673"/>
    </row>
    <row r="1095" spans="1:9" s="1671" customFormat="1">
      <c r="D1095" s="1920"/>
      <c r="E1095" s="1920"/>
      <c r="F1095" s="1920"/>
      <c r="I1095" s="1673"/>
    </row>
    <row r="1096" spans="1:9" s="1672" customFormat="1">
      <c r="B1096" s="1671"/>
      <c r="D1096" s="1666" t="s">
        <v>2426</v>
      </c>
    </row>
    <row r="1097" spans="1:9">
      <c r="A1097" s="787"/>
      <c r="B1097" s="1674" t="s">
        <v>2637</v>
      </c>
      <c r="C1097" s="787"/>
      <c r="D1097" s="1920" t="s">
        <v>2272</v>
      </c>
      <c r="E1097" s="1920"/>
      <c r="F1097" s="1920"/>
      <c r="G1097" s="787"/>
      <c r="I1097" s="1732" t="s">
        <v>2381</v>
      </c>
    </row>
    <row r="1098" spans="1:9" s="1671" customFormat="1">
      <c r="D1098" s="1920"/>
      <c r="E1098" s="1920"/>
      <c r="F1098" s="1920"/>
      <c r="I1098" s="1673"/>
    </row>
    <row r="1099" spans="1:9" s="1671" customFormat="1">
      <c r="D1099" s="1920"/>
      <c r="E1099" s="1920"/>
      <c r="F1099" s="1920"/>
      <c r="I1099" s="1673"/>
    </row>
    <row r="1100" spans="1:9" s="1671" customFormat="1">
      <c r="D1100" s="1666"/>
      <c r="I1100" s="1673"/>
    </row>
    <row r="1101" spans="1:9">
      <c r="A1101" s="787"/>
      <c r="B1101" s="1674" t="s">
        <v>2636</v>
      </c>
      <c r="C1101" s="787"/>
      <c r="D1101" s="1921" t="s">
        <v>2428</v>
      </c>
      <c r="E1101" s="1921"/>
      <c r="F1101" s="1921"/>
      <c r="G1101" s="787"/>
      <c r="I1101" s="1673" t="s">
        <v>2382</v>
      </c>
    </row>
    <row r="1102" spans="1:9">
      <c r="A1102" s="787"/>
      <c r="B1102" s="787"/>
      <c r="C1102" s="787"/>
      <c r="D1102" s="1921"/>
      <c r="E1102" s="1921"/>
      <c r="F1102" s="1921"/>
      <c r="G1102" s="787"/>
    </row>
    <row r="1103" spans="1:9">
      <c r="A1103" s="787"/>
      <c r="B1103" s="787"/>
      <c r="C1103" s="787"/>
      <c r="D1103" s="1921"/>
      <c r="E1103" s="1921"/>
      <c r="F1103" s="1921"/>
      <c r="G1103" s="787"/>
    </row>
    <row r="1104" spans="1:9" s="1671" customFormat="1">
      <c r="D1104" s="1744"/>
      <c r="E1104" s="1744"/>
      <c r="F1104" s="1744"/>
      <c r="I1104" s="1673"/>
    </row>
    <row r="1105" spans="1:9" s="1671" customFormat="1" ht="15.75" customHeight="1">
      <c r="B1105" s="1674" t="s">
        <v>2636</v>
      </c>
      <c r="D1105" s="1826" t="s">
        <v>2430</v>
      </c>
      <c r="E1105" s="1826"/>
      <c r="F1105" s="1826"/>
      <c r="I1105" s="1673" t="s">
        <v>2429</v>
      </c>
    </row>
    <row r="1106" spans="1:9" s="1671" customFormat="1">
      <c r="D1106" s="1826"/>
      <c r="E1106" s="1826"/>
      <c r="F1106" s="1826"/>
      <c r="I1106" s="1673"/>
    </row>
    <row r="1107" spans="1:9" s="1671" customFormat="1">
      <c r="D1107" s="1826"/>
      <c r="E1107" s="1826"/>
      <c r="F1107" s="1826"/>
      <c r="I1107" s="1673"/>
    </row>
    <row r="1108" spans="1:9" s="1671" customFormat="1">
      <c r="D1108" s="1826"/>
      <c r="E1108" s="1826"/>
      <c r="F1108" s="1826"/>
      <c r="I1108" s="1673"/>
    </row>
    <row r="1109" spans="1:9" s="1671" customFormat="1">
      <c r="D1109" s="1744"/>
      <c r="E1109" s="1744"/>
      <c r="F1109" s="1744"/>
      <c r="I1109" s="1673"/>
    </row>
    <row r="1110" spans="1:9" ht="42">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62"/>
      <c r="H1523" s="1862"/>
      <c r="I1523" s="186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23" zoomScale="120" zoomScaleNormal="120" zoomScaleSheetLayoutView="80" workbookViewId="0">
      <selection activeCell="W861" sqref="W861:AC861"/>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3"/>
    <row r="8" spans="1:96" ht="18">
      <c r="A8" s="2246" t="s">
        <v>105</v>
      </c>
      <c r="B8" s="2246"/>
      <c r="C8" s="2246"/>
      <c r="D8" s="2246"/>
      <c r="E8" s="2246"/>
      <c r="F8" s="2246"/>
      <c r="G8" s="2246"/>
      <c r="H8" s="2246"/>
      <c r="I8" s="2246"/>
      <c r="J8" s="2246"/>
      <c r="K8" s="2246"/>
      <c r="L8" s="2246"/>
      <c r="M8" s="2246"/>
      <c r="N8" s="2246"/>
      <c r="O8" s="2246"/>
      <c r="P8" s="2246"/>
      <c r="Q8" s="2246"/>
      <c r="R8" s="2246"/>
      <c r="S8" s="2246"/>
      <c r="T8" s="2246"/>
      <c r="U8" s="2246"/>
      <c r="V8" s="2246"/>
      <c r="W8" s="2246"/>
      <c r="X8" s="2246"/>
      <c r="Y8" s="2246"/>
      <c r="Z8" s="2246"/>
      <c r="AA8" s="2246"/>
      <c r="AB8" s="2246"/>
      <c r="AC8" s="2246"/>
      <c r="AD8" s="2246"/>
      <c r="AE8" s="2246"/>
      <c r="AF8" s="2246"/>
      <c r="AG8" s="2246"/>
      <c r="AH8" s="2246"/>
      <c r="AI8" s="2246"/>
      <c r="AJ8" s="2246"/>
      <c r="AK8" s="2246"/>
      <c r="AL8" s="2246"/>
      <c r="AM8" s="1474"/>
      <c r="AN8" s="1474"/>
      <c r="AO8" s="1474"/>
      <c r="AP8" s="1474"/>
      <c r="AQ8" s="1474"/>
      <c r="AR8" s="1474"/>
      <c r="AS8" s="1474"/>
      <c r="AT8" s="1474"/>
      <c r="AU8" s="1474"/>
      <c r="AV8" s="1474"/>
      <c r="AW8" s="1474"/>
      <c r="AX8" s="1474"/>
      <c r="AY8" s="1474"/>
    </row>
    <row r="9" spans="1:96" s="716" customFormat="1" ht="13">
      <c r="A9" s="2394" t="s">
        <v>1941</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1458"/>
      <c r="AN9" s="1458"/>
      <c r="AO9" s="1458"/>
      <c r="AP9" s="1458"/>
      <c r="AQ9" s="1458"/>
      <c r="AR9" s="1458"/>
      <c r="AS9" s="1458"/>
      <c r="AT9" s="1458"/>
      <c r="AU9" s="1458"/>
      <c r="AV9" s="1458"/>
      <c r="AW9" s="1458"/>
      <c r="AX9" s="1458"/>
      <c r="AY9" s="1458"/>
      <c r="CR9" s="25"/>
    </row>
    <row r="10" spans="1:96" ht="15" customHeight="1">
      <c r="A10" s="2310" t="s">
        <v>2445</v>
      </c>
      <c r="B10" s="2310"/>
      <c r="C10" s="2310"/>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310"/>
      <c r="Z10" s="2310"/>
      <c r="AA10" s="2310"/>
      <c r="AB10" s="2310"/>
      <c r="AC10" s="2310"/>
      <c r="AD10" s="2310"/>
      <c r="AE10" s="2310"/>
      <c r="AF10" s="2310"/>
      <c r="AG10" s="2310"/>
      <c r="AH10" s="2310"/>
      <c r="AI10" s="2310"/>
      <c r="AJ10" s="2310"/>
      <c r="AK10" s="2310"/>
      <c r="AL10" s="2310"/>
      <c r="AM10" s="20"/>
      <c r="AN10" s="20"/>
      <c r="AO10" s="20"/>
      <c r="AP10" s="20"/>
      <c r="AQ10" s="20"/>
      <c r="AR10" s="20"/>
      <c r="AS10" s="20"/>
      <c r="AT10" s="20"/>
      <c r="AU10" s="20"/>
      <c r="AV10" s="20"/>
      <c r="AW10" s="20"/>
      <c r="AX10" s="20"/>
      <c r="AY10" s="20"/>
    </row>
    <row r="11" spans="1:96" ht="15" customHeight="1">
      <c r="A11" s="2394" t="s">
        <v>1961</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1458"/>
      <c r="AN11" s="1458"/>
      <c r="AO11" s="1458"/>
      <c r="AP11" s="1458"/>
      <c r="AQ11" s="1458"/>
      <c r="AR11" s="1458"/>
      <c r="AS11" s="1458"/>
      <c r="AT11" s="1458"/>
      <c r="AU11" s="1458"/>
      <c r="AV11" s="1458"/>
      <c r="AW11" s="1458"/>
      <c r="AX11" s="1458"/>
      <c r="AY11" s="1458"/>
    </row>
    <row r="12" spans="1:96" ht="13">
      <c r="A12" s="2410" t="s">
        <v>2479</v>
      </c>
      <c r="B12" s="2411"/>
      <c r="C12" s="2411"/>
      <c r="D12" s="2411"/>
      <c r="E12" s="2411"/>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1"/>
      <c r="AK12" s="2411"/>
      <c r="AL12" s="2411"/>
      <c r="AM12" s="1464"/>
      <c r="AN12" s="1464"/>
      <c r="AO12" s="1464"/>
      <c r="AP12" s="1464"/>
      <c r="AQ12" s="1464"/>
      <c r="AR12" s="1464"/>
      <c r="AS12" s="1464"/>
      <c r="AT12" s="1464"/>
      <c r="AU12" s="1464"/>
      <c r="AV12" s="1464"/>
      <c r="AW12" s="1464"/>
      <c r="AX12" s="1464"/>
      <c r="AY12" s="1464"/>
    </row>
    <row r="13" spans="1:96" ht="13">
      <c r="A13" s="1821" t="s">
        <v>1381</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5"/>
      <c r="AN13" s="1475"/>
      <c r="AO13" s="1475"/>
      <c r="AP13" s="1475"/>
      <c r="AQ13" s="1475"/>
      <c r="AR13" s="1475"/>
      <c r="AS13" s="1475"/>
      <c r="AT13" s="1475"/>
      <c r="AU13" s="1475"/>
      <c r="AV13" s="1475"/>
      <c r="AW13" s="1475"/>
      <c r="AX13" s="1475"/>
      <c r="AY13" s="1475"/>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400" t="s">
        <v>2545</v>
      </c>
      <c r="I16" s="2400"/>
      <c r="J16" s="2400"/>
      <c r="K16" s="2400"/>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c r="AH16" s="2400"/>
      <c r="AI16" s="2400"/>
      <c r="AJ16" s="2400"/>
    </row>
    <row r="17" spans="1:96" ht="12.75" customHeight="1"/>
    <row r="18" spans="1:96" ht="12.75" customHeight="1">
      <c r="A18" s="134" t="s">
        <v>106</v>
      </c>
      <c r="C18" s="7"/>
      <c r="D18" s="7"/>
      <c r="E18" s="7"/>
      <c r="F18" s="7"/>
      <c r="G18" s="7"/>
      <c r="H18" s="2017" t="s">
        <v>2522</v>
      </c>
      <c r="I18" s="2298"/>
      <c r="J18" s="2298"/>
      <c r="K18" s="2298"/>
      <c r="L18" s="2298"/>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row>
    <row r="19" spans="1:96" ht="12.75" customHeight="1"/>
    <row r="20" spans="1:96" ht="14.25" customHeight="1">
      <c r="A20" s="2403" t="s">
        <v>934</v>
      </c>
      <c r="B20" s="2403"/>
      <c r="C20" s="2403"/>
      <c r="D20" s="2403"/>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1477"/>
      <c r="AN20" s="1477"/>
      <c r="AO20" s="1477"/>
      <c r="AP20" s="1477"/>
      <c r="AQ20" s="1477"/>
      <c r="AR20" s="1477"/>
      <c r="AS20" s="1477"/>
      <c r="AT20" s="1477"/>
      <c r="AU20" s="1477"/>
      <c r="AV20" s="1477"/>
      <c r="AW20" s="1477"/>
      <c r="AX20" s="1477"/>
      <c r="AY20" s="1477"/>
    </row>
    <row r="21" spans="1:96" ht="12.75" customHeight="1">
      <c r="A21" s="2413" t="s">
        <v>1111</v>
      </c>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2">
        <f>'Basis &amp; Credits'!AB56</f>
        <v>3410387</v>
      </c>
      <c r="N26" s="2412"/>
      <c r="O26" s="2412"/>
      <c r="P26" s="2412"/>
      <c r="Q26" s="241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0">
        <f>'Basis &amp; Credits'!AB77</f>
        <v>0</v>
      </c>
      <c r="N27" s="1990"/>
      <c r="O27" s="1990"/>
      <c r="P27" s="1990"/>
      <c r="Q27" s="1990"/>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5" t="s">
        <v>705</v>
      </c>
      <c r="P33" s="1995"/>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3">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3">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3">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3">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3">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3">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3">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3">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3">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3">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3">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1"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3">
      <c r="A112" s="450"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0"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393"/>
      <c r="H122" s="2393"/>
      <c r="I122" s="239" t="s">
        <v>186</v>
      </c>
      <c r="L122" s="2393"/>
      <c r="M122" s="2393"/>
      <c r="N122" s="2393"/>
      <c r="O122" s="2536" t="s">
        <v>1493</v>
      </c>
      <c r="P122" s="2536"/>
      <c r="Q122" s="2536"/>
      <c r="R122" s="253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3">
      <c r="A124" s="58"/>
      <c r="B124" s="58"/>
      <c r="C124" s="2423"/>
      <c r="D124" s="2423"/>
      <c r="E124" s="2423"/>
      <c r="F124" s="2423"/>
      <c r="G124" s="2423"/>
      <c r="H124" s="2423"/>
      <c r="I124" s="2423"/>
      <c r="J124" s="2423"/>
      <c r="K124" s="242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393"/>
      <c r="Z126" s="2393"/>
      <c r="AA126" s="2393"/>
      <c r="AB126" s="2393"/>
      <c r="AC126" s="2393"/>
      <c r="AD126" s="2393"/>
      <c r="AE126" s="2393"/>
      <c r="AF126" s="2393"/>
      <c r="AG126" s="2393"/>
      <c r="AH126" s="2393"/>
      <c r="AI126" s="2393"/>
      <c r="AJ126" s="2393"/>
      <c r="AK126" s="2393"/>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3">
      <c r="A129" s="694"/>
      <c r="B129" s="150"/>
      <c r="R129" s="265"/>
      <c r="S129" s="265"/>
      <c r="T129" s="265"/>
      <c r="U129" s="265"/>
      <c r="V129" s="265"/>
      <c r="W129" s="265"/>
      <c r="X129" s="58"/>
      <c r="Y129" s="2393" t="s">
        <v>2523</v>
      </c>
      <c r="Z129" s="2393"/>
      <c r="AA129" s="2393"/>
      <c r="AB129" s="2393"/>
      <c r="AC129" s="2393"/>
      <c r="AD129" s="2393"/>
      <c r="AE129" s="2393"/>
      <c r="AF129" s="2393"/>
      <c r="AG129" s="2393"/>
      <c r="AH129" s="2393"/>
      <c r="AI129" s="2393"/>
      <c r="AJ129" s="2393"/>
      <c r="AK129" s="2393"/>
      <c r="AL129" s="694"/>
      <c r="AM129" s="1482"/>
      <c r="AN129" s="1482"/>
      <c r="AO129" s="1482"/>
      <c r="AP129" s="1482"/>
      <c r="AQ129" s="1482"/>
      <c r="AR129" s="1482"/>
      <c r="AS129" s="1482"/>
      <c r="AT129" s="1482"/>
      <c r="AU129" s="1482"/>
      <c r="AV129" s="1482"/>
      <c r="AW129" s="1482"/>
      <c r="AX129" s="1482"/>
      <c r="AY129" s="1482"/>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3" t="s">
        <v>2524</v>
      </c>
      <c r="Z132" s="2393"/>
      <c r="AA132" s="2393"/>
      <c r="AB132" s="2393"/>
      <c r="AC132" s="2393"/>
      <c r="AD132" s="2393"/>
      <c r="AE132" s="2393"/>
      <c r="AF132" s="2393"/>
      <c r="AG132" s="2393"/>
      <c r="AH132" s="2393"/>
      <c r="AI132" s="2393"/>
      <c r="AJ132" s="2393"/>
      <c r="AK132" s="23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4"/>
      <c r="G150" s="2414"/>
      <c r="H150" s="2414"/>
      <c r="I150" s="2414"/>
      <c r="J150" s="2414"/>
      <c r="K150" s="2414"/>
      <c r="L150" s="2414"/>
      <c r="M150" s="2414"/>
      <c r="N150" s="2414"/>
      <c r="O150" s="2414"/>
      <c r="P150" s="2414"/>
      <c r="Q150" s="2414"/>
      <c r="R150" s="2414"/>
      <c r="S150" s="2414"/>
      <c r="T150" s="24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17" t="s">
        <v>2526</v>
      </c>
      <c r="P153" s="2298"/>
      <c r="Q153" s="2298"/>
      <c r="R153" s="2298"/>
      <c r="S153" s="2298"/>
      <c r="T153" s="2298"/>
      <c r="U153" s="2298"/>
      <c r="V153" s="2298"/>
      <c r="W153" s="2298"/>
      <c r="X153" s="2298"/>
      <c r="Y153" s="2298"/>
      <c r="Z153" s="2298"/>
      <c r="AA153" s="2298"/>
      <c r="AB153" s="2298"/>
      <c r="AC153" s="2298"/>
      <c r="AD153" s="2298"/>
      <c r="AE153" s="2298"/>
      <c r="AF153" s="2298"/>
      <c r="AG153" s="2298"/>
      <c r="AH153" s="2298"/>
    </row>
    <row r="154" spans="1:96" ht="12.75" customHeight="1">
      <c r="D154" s="465" t="s">
        <v>461</v>
      </c>
      <c r="F154" s="32"/>
      <c r="G154" s="32"/>
      <c r="H154" s="32"/>
      <c r="I154" s="32"/>
      <c r="J154" s="32"/>
      <c r="K154" s="32"/>
      <c r="L154" s="32"/>
      <c r="M154" s="32"/>
      <c r="N154" s="32"/>
      <c r="O154" s="2030" t="s">
        <v>2525</v>
      </c>
      <c r="P154" s="1996"/>
      <c r="Q154" s="1996"/>
      <c r="R154" s="1996"/>
      <c r="S154" s="1996"/>
      <c r="T154" s="1996"/>
      <c r="U154" s="1996"/>
      <c r="V154" s="1996"/>
      <c r="W154" s="1996"/>
      <c r="X154" s="1996"/>
      <c r="Y154" s="1996"/>
      <c r="Z154" s="1996"/>
      <c r="AA154" s="1996"/>
      <c r="AB154" s="1996"/>
      <c r="AC154" s="1996"/>
      <c r="AD154" s="1996"/>
      <c r="AE154" s="1996"/>
      <c r="AF154" s="1996"/>
      <c r="AG154" s="1996"/>
      <c r="AH154" s="1996"/>
      <c r="AZ154" s="25"/>
    </row>
    <row r="155" spans="1:96" ht="13">
      <c r="D155" s="13" t="s">
        <v>463</v>
      </c>
      <c r="F155" s="13"/>
      <c r="G155" s="13"/>
      <c r="H155" s="13"/>
      <c r="I155" s="13"/>
      <c r="J155" s="13"/>
      <c r="K155" s="13"/>
      <c r="L155" s="13"/>
      <c r="M155" s="13"/>
      <c r="N155" s="13"/>
      <c r="O155" s="2395" t="s">
        <v>462</v>
      </c>
      <c r="P155" s="2395"/>
      <c r="Q155" s="2395"/>
      <c r="R155" s="2395"/>
      <c r="S155" s="2395"/>
      <c r="T155" s="2395"/>
      <c r="U155" s="2395"/>
      <c r="V155" s="2395"/>
      <c r="W155" s="2395"/>
      <c r="X155" s="2395"/>
      <c r="Y155" s="2395"/>
      <c r="Z155" s="2395"/>
      <c r="AA155" s="2395"/>
      <c r="AB155" s="2395"/>
      <c r="AC155" s="2395"/>
      <c r="AD155" s="2395"/>
      <c r="AE155" s="2395"/>
      <c r="AF155" s="2395"/>
      <c r="AG155" s="2395"/>
      <c r="AH155" s="2395"/>
      <c r="AZ155" s="25"/>
    </row>
    <row r="156" spans="1:96" ht="13">
      <c r="D156" s="32" t="s">
        <v>321</v>
      </c>
      <c r="F156" s="32"/>
      <c r="G156" s="32"/>
      <c r="H156" s="32"/>
      <c r="I156" s="32"/>
      <c r="J156" s="32"/>
      <c r="K156" s="32"/>
      <c r="L156" s="32"/>
      <c r="M156" s="32"/>
      <c r="N156" s="32"/>
      <c r="O156" s="2017" t="s">
        <v>2527</v>
      </c>
      <c r="P156" s="2018"/>
      <c r="Q156" s="2018"/>
      <c r="R156" s="2018"/>
      <c r="S156" s="2018"/>
      <c r="T156" s="2018"/>
      <c r="U156" s="2018"/>
      <c r="V156" s="2018"/>
      <c r="W156" s="2018"/>
      <c r="X156" s="2018"/>
      <c r="Y156" s="2018"/>
      <c r="Z156" s="2018"/>
      <c r="AA156" s="2018"/>
      <c r="AB156" s="2018"/>
      <c r="AC156" s="2018"/>
      <c r="AD156" s="2018"/>
      <c r="AE156" s="2018"/>
      <c r="AF156" s="2018"/>
      <c r="AG156" s="2018"/>
      <c r="AH156" s="2018"/>
      <c r="BT156" s="12" t="s">
        <v>315</v>
      </c>
    </row>
    <row r="157" spans="1:96" ht="13">
      <c r="D157" s="32" t="s">
        <v>322</v>
      </c>
      <c r="F157" s="32"/>
      <c r="G157" s="32"/>
      <c r="H157" s="32"/>
      <c r="I157" s="32"/>
      <c r="J157" s="32"/>
      <c r="K157" s="32"/>
      <c r="L157" s="32"/>
      <c r="M157" s="32"/>
      <c r="N157" s="32"/>
      <c r="O157" s="2017" t="s">
        <v>770</v>
      </c>
      <c r="P157" s="2298"/>
      <c r="Q157" s="2298"/>
      <c r="R157" s="2298"/>
      <c r="S157" s="2298"/>
      <c r="T157" s="2298"/>
      <c r="U157" s="2298"/>
      <c r="V157" s="2298"/>
      <c r="W157" s="2298"/>
      <c r="X157" s="2298"/>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396">
        <v>94103</v>
      </c>
      <c r="P158" s="2396"/>
      <c r="Q158" s="2396"/>
      <c r="R158" s="2396"/>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64" t="s">
        <v>2528</v>
      </c>
      <c r="P159" s="2398"/>
      <c r="Q159" s="2398"/>
      <c r="R159" s="2398"/>
      <c r="S159" s="2398"/>
      <c r="T159" s="2398"/>
      <c r="V159" s="146" t="s">
        <v>276</v>
      </c>
      <c r="W159" s="2397"/>
      <c r="X159" s="2397"/>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264" t="s">
        <v>2529</v>
      </c>
      <c r="P160" s="2398"/>
      <c r="Q160" s="2398"/>
      <c r="R160" s="2398"/>
      <c r="S160" s="2398"/>
      <c r="T160" s="2398"/>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308" t="s">
        <v>2530</v>
      </c>
      <c r="P161" s="2308"/>
      <c r="Q161" s="2308"/>
      <c r="R161" s="2308"/>
      <c r="S161" s="2308"/>
      <c r="T161" s="2308"/>
      <c r="U161" s="2308"/>
      <c r="V161" s="2308"/>
      <c r="W161" s="2308"/>
      <c r="X161" s="2308"/>
      <c r="Y161" s="2308"/>
      <c r="Z161" s="2308"/>
      <c r="AA161" s="2308"/>
      <c r="AB161" s="2308"/>
      <c r="AC161" s="2308"/>
      <c r="AD161" s="2308"/>
      <c r="AE161" s="2308"/>
      <c r="AF161" s="2308"/>
      <c r="AG161" s="2308"/>
      <c r="AH161" s="2308"/>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24" t="s">
        <v>1449</v>
      </c>
      <c r="E164" s="2424"/>
      <c r="F164" s="2424"/>
      <c r="G164" s="2424"/>
      <c r="H164" s="2424"/>
      <c r="I164" s="2424"/>
      <c r="J164" s="2424"/>
      <c r="K164" s="2424"/>
      <c r="L164" s="2424"/>
      <c r="M164" s="2424"/>
      <c r="N164" s="2424"/>
      <c r="O164" s="2424"/>
      <c r="P164" s="2424"/>
      <c r="Q164" s="2424"/>
      <c r="R164" s="2424"/>
      <c r="S164" s="2424"/>
      <c r="T164" s="2424"/>
      <c r="U164" s="2424"/>
      <c r="V164" s="2424"/>
      <c r="W164" s="2424"/>
      <c r="X164" s="2424"/>
      <c r="Y164" s="2424"/>
      <c r="Z164" s="2424"/>
      <c r="AA164" s="2424"/>
      <c r="AB164" s="2424"/>
      <c r="AC164" s="2424"/>
      <c r="AD164" s="2424"/>
      <c r="AE164" s="2424"/>
      <c r="AF164" s="2424"/>
      <c r="AG164" s="2424"/>
      <c r="AH164" s="2424"/>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40" t="s">
        <v>571</v>
      </c>
      <c r="B169" s="2340"/>
      <c r="C169" s="2340"/>
      <c r="D169" s="2340"/>
      <c r="E169" s="2340"/>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D169" s="2340"/>
      <c r="AE169" s="2340"/>
      <c r="AF169" s="2340"/>
      <c r="AG169" s="2340"/>
      <c r="AH169" s="2340"/>
      <c r="AI169" s="2340"/>
      <c r="AJ169" s="2340"/>
      <c r="AK169" s="2340"/>
      <c r="AL169" s="2340"/>
      <c r="AM169" s="144"/>
      <c r="AN169" s="144"/>
      <c r="AO169" s="144"/>
      <c r="AP169" s="144"/>
      <c r="AQ169" s="144"/>
      <c r="AR169" s="144"/>
      <c r="AS169" s="144"/>
      <c r="AT169" s="144"/>
      <c r="AU169" s="144"/>
      <c r="AV169" s="144"/>
      <c r="AW169" s="144"/>
      <c r="AX169" s="144"/>
      <c r="AY169" s="144"/>
      <c r="BN169" s="36" t="s">
        <v>709</v>
      </c>
      <c r="BT169" s="12" t="s">
        <v>520</v>
      </c>
    </row>
    <row r="170" spans="1:72" ht="14" thickBot="1">
      <c r="A170" s="2341"/>
      <c r="B170" s="2341"/>
      <c r="C170" s="2341"/>
      <c r="D170" s="2341"/>
      <c r="E170" s="2341"/>
      <c r="F170" s="2341"/>
      <c r="G170" s="2341"/>
      <c r="H170" s="2341"/>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41"/>
      <c r="AD170" s="2341"/>
      <c r="AE170" s="2341"/>
      <c r="AF170" s="2341"/>
      <c r="AG170" s="2341"/>
      <c r="AH170" s="2341"/>
      <c r="AI170" s="2341"/>
      <c r="AJ170" s="2341"/>
      <c r="AK170" s="2341"/>
      <c r="AL170" s="234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218</v>
      </c>
      <c r="BT172" s="12" t="s">
        <v>523</v>
      </c>
    </row>
    <row r="173" spans="1:72" ht="13">
      <c r="A173" s="25"/>
      <c r="C173" s="38"/>
      <c r="D173" s="39" t="s">
        <v>329</v>
      </c>
      <c r="J173" s="2415" t="s">
        <v>388</v>
      </c>
      <c r="K173" s="2415"/>
      <c r="L173" s="2415"/>
      <c r="M173" s="2415"/>
      <c r="N173" s="2415"/>
      <c r="O173" s="2415"/>
      <c r="P173" s="2415"/>
      <c r="Q173" s="2415"/>
      <c r="R173" s="2415"/>
      <c r="S173" s="2415"/>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219</v>
      </c>
      <c r="BT173" s="12" t="s">
        <v>524</v>
      </c>
    </row>
    <row r="174" spans="1:72" ht="13">
      <c r="A174" s="25"/>
      <c r="C174" s="38"/>
      <c r="D174" s="58" t="s">
        <v>1404</v>
      </c>
      <c r="E174" s="25"/>
      <c r="F174" s="25"/>
      <c r="G174" s="25"/>
      <c r="H174" s="25"/>
      <c r="I174" s="25"/>
      <c r="J174" s="2018" t="s">
        <v>2531</v>
      </c>
      <c r="K174" s="2018"/>
      <c r="L174" s="2018"/>
      <c r="M174" s="2018"/>
      <c r="N174" s="2018"/>
      <c r="O174" s="2018"/>
      <c r="P174" s="2018"/>
      <c r="Q174" s="2018"/>
      <c r="R174" s="2018"/>
      <c r="S174" s="2018"/>
      <c r="T174" s="2018"/>
      <c r="U174" s="2018"/>
      <c r="V174" s="2018"/>
      <c r="W174" s="2018"/>
      <c r="X174" s="2018"/>
      <c r="Y174" s="2018"/>
      <c r="Z174" s="2018"/>
      <c r="AA174" s="3"/>
      <c r="AH174" s="25"/>
      <c r="AJ174" s="3"/>
      <c r="AK174" s="3"/>
      <c r="AL174" s="3"/>
      <c r="AM174" s="678"/>
      <c r="AN174" s="678"/>
      <c r="AO174" s="678"/>
      <c r="AP174" s="678"/>
      <c r="AQ174" s="678"/>
      <c r="AR174" s="678"/>
      <c r="AS174" s="678"/>
      <c r="AT174" s="678"/>
      <c r="AU174" s="678"/>
      <c r="AV174" s="678"/>
      <c r="AW174" s="678"/>
      <c r="AX174" s="678"/>
      <c r="AY174" s="678"/>
      <c r="BN174" s="36" t="s">
        <v>221</v>
      </c>
      <c r="BT174" s="12" t="s">
        <v>525</v>
      </c>
    </row>
    <row r="175" spans="1:72" ht="13">
      <c r="A175" s="25"/>
      <c r="C175" s="13"/>
      <c r="D175" s="58" t="s">
        <v>330</v>
      </c>
      <c r="F175" s="716"/>
      <c r="G175" s="716"/>
      <c r="H175" s="716"/>
      <c r="I175" s="716"/>
      <c r="J175" s="716"/>
      <c r="K175" s="716"/>
      <c r="L175" s="716"/>
      <c r="M175" s="716"/>
      <c r="N175" s="716"/>
      <c r="O175" s="42"/>
      <c r="Q175" s="25"/>
      <c r="R175" s="25"/>
      <c r="T175" s="716"/>
      <c r="U175" s="1995" t="s">
        <v>705</v>
      </c>
      <c r="V175" s="1995"/>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222</v>
      </c>
      <c r="BT175" s="12" t="s">
        <v>526</v>
      </c>
    </row>
    <row r="176" spans="1:72" ht="13">
      <c r="A176" s="25"/>
      <c r="C176" s="13"/>
      <c r="D176" s="41"/>
      <c r="E176" s="716" t="s">
        <v>311</v>
      </c>
      <c r="F176" s="716"/>
      <c r="G176" s="716"/>
      <c r="H176" s="716"/>
      <c r="I176" s="716"/>
      <c r="J176" s="716"/>
      <c r="K176" s="716"/>
      <c r="L176" s="716"/>
      <c r="M176" s="716"/>
      <c r="N176" s="716"/>
      <c r="O176" s="42"/>
      <c r="P176" s="25" t="s">
        <v>312</v>
      </c>
      <c r="Q176" s="25"/>
      <c r="R176" s="25"/>
      <c r="S176" s="25" t="s">
        <v>313</v>
      </c>
      <c r="T176" s="716"/>
      <c r="U176" s="2009"/>
      <c r="V176" s="2009"/>
      <c r="W176" s="4" t="s">
        <v>314</v>
      </c>
      <c r="X176" s="2418"/>
      <c r="Y176" s="2418"/>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224</v>
      </c>
      <c r="BT176" s="12" t="s">
        <v>527</v>
      </c>
    </row>
    <row r="177" spans="1:96" s="716" customFormat="1" ht="13">
      <c r="A177" s="25"/>
      <c r="B177" s="12"/>
      <c r="C177" s="43"/>
      <c r="D177" s="25" t="s">
        <v>254</v>
      </c>
      <c r="E177" s="12"/>
      <c r="F177" s="12"/>
      <c r="G177" s="12"/>
      <c r="H177" s="12"/>
      <c r="I177" s="12"/>
      <c r="J177" s="12"/>
      <c r="K177" s="12"/>
      <c r="L177" s="12"/>
      <c r="M177" s="25"/>
      <c r="N177" s="12"/>
      <c r="O177" s="12"/>
      <c r="P177" s="12"/>
      <c r="Q177" s="12"/>
      <c r="R177" s="1995" t="s">
        <v>705</v>
      </c>
      <c r="S177" s="1995"/>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225</v>
      </c>
      <c r="BT177" s="716" t="s">
        <v>528</v>
      </c>
      <c r="CR177" s="25"/>
    </row>
    <row r="178" spans="1:96" s="716"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3"/>
      <c r="AG178" s="2253"/>
      <c r="AH178" s="4" t="s">
        <v>314</v>
      </c>
      <c r="AI178" s="2303"/>
      <c r="AJ178" s="2303"/>
      <c r="AK178" s="2303"/>
      <c r="AL178" s="678"/>
      <c r="AM178" s="678"/>
      <c r="AN178" s="678"/>
      <c r="AO178" s="678"/>
      <c r="AP178" s="678"/>
      <c r="AQ178" s="678"/>
      <c r="AR178" s="678"/>
      <c r="AS178" s="678"/>
      <c r="AT178" s="678"/>
      <c r="AU178" s="678"/>
      <c r="AV178" s="678"/>
      <c r="AW178" s="678"/>
      <c r="AX178" s="678"/>
      <c r="AY178" s="678"/>
      <c r="BN178" s="36" t="s">
        <v>226</v>
      </c>
      <c r="BT178" s="716" t="s">
        <v>56</v>
      </c>
      <c r="CR178" s="25"/>
    </row>
    <row r="179" spans="1:96" s="716" customFormat="1" ht="13">
      <c r="A179" s="25"/>
      <c r="B179" s="12"/>
      <c r="C179" s="43"/>
      <c r="AL179" s="678"/>
      <c r="AM179" s="678"/>
      <c r="AN179" s="678"/>
      <c r="AO179" s="678"/>
      <c r="AP179" s="678"/>
      <c r="AQ179" s="678"/>
      <c r="AR179" s="678"/>
      <c r="AS179" s="678"/>
      <c r="AT179" s="678"/>
      <c r="AU179" s="678"/>
      <c r="AV179" s="678"/>
      <c r="AW179" s="678"/>
      <c r="AX179" s="678"/>
      <c r="AY179" s="678"/>
      <c r="BN179" s="36" t="s">
        <v>227</v>
      </c>
      <c r="BT179" s="716" t="s">
        <v>57</v>
      </c>
      <c r="CR179" s="25"/>
    </row>
    <row r="180" spans="1:96" s="716" customFormat="1" ht="13">
      <c r="A180" s="25"/>
      <c r="B180" s="12"/>
      <c r="C180" s="43"/>
      <c r="D180" s="678" t="s">
        <v>464</v>
      </c>
      <c r="E180" s="25"/>
      <c r="X180" s="1995" t="s">
        <v>705</v>
      </c>
      <c r="Y180" s="1995"/>
      <c r="Z180" s="874"/>
      <c r="AK180" s="678"/>
      <c r="AL180" s="678"/>
      <c r="AM180" s="678"/>
      <c r="AN180" s="678"/>
      <c r="AO180" s="678"/>
      <c r="AP180" s="678"/>
      <c r="AQ180" s="678"/>
      <c r="AR180" s="678"/>
      <c r="AS180" s="678"/>
      <c r="AT180" s="678"/>
      <c r="AU180" s="678"/>
      <c r="AV180" s="678"/>
      <c r="AW180" s="678"/>
      <c r="AX180" s="678"/>
      <c r="AY180" s="678"/>
      <c r="BN180" s="36" t="s">
        <v>229</v>
      </c>
      <c r="BT180" s="716" t="s">
        <v>58</v>
      </c>
      <c r="CR180" s="25"/>
    </row>
    <row r="181" spans="1:96" s="716" customFormat="1" ht="13"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230</v>
      </c>
      <c r="BT181" s="716" t="s">
        <v>59</v>
      </c>
      <c r="CR181" s="25"/>
    </row>
    <row r="182" spans="1:96" ht="13">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233</v>
      </c>
      <c r="BT183" s="12" t="s">
        <v>64</v>
      </c>
    </row>
    <row r="184" spans="1:96" ht="13">
      <c r="A184" s="25"/>
      <c r="C184" s="45"/>
      <c r="D184" s="25" t="s">
        <v>612</v>
      </c>
      <c r="E184" s="25"/>
      <c r="F184" s="25"/>
      <c r="G184" s="25"/>
      <c r="H184" s="25"/>
      <c r="I184" s="1985" t="str">
        <f>H18</f>
        <v>4200 Geary</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78"/>
      <c r="AN184" s="678"/>
      <c r="AO184" s="678"/>
      <c r="AP184" s="678"/>
      <c r="AQ184" s="678"/>
      <c r="AR184" s="678"/>
      <c r="AS184" s="678"/>
      <c r="AT184" s="678"/>
      <c r="AU184" s="678"/>
      <c r="AV184" s="678"/>
      <c r="AW184" s="678"/>
      <c r="AX184" s="678"/>
      <c r="AY184" s="678"/>
      <c r="BC184" s="25" t="s">
        <v>621</v>
      </c>
      <c r="BN184" s="36" t="s">
        <v>235</v>
      </c>
      <c r="BT184" s="12" t="s">
        <v>65</v>
      </c>
    </row>
    <row r="185" spans="1:96" ht="13">
      <c r="A185" s="25"/>
      <c r="C185" s="45"/>
      <c r="D185" s="25" t="s">
        <v>613</v>
      </c>
      <c r="E185" s="25"/>
      <c r="F185" s="25"/>
      <c r="G185" s="25"/>
      <c r="H185" s="25"/>
      <c r="I185" s="2030" t="s">
        <v>2532</v>
      </c>
      <c r="J185" s="1997"/>
      <c r="K185" s="1997"/>
      <c r="L185" s="1997"/>
      <c r="M185" s="1997"/>
      <c r="N185" s="1997"/>
      <c r="O185" s="1997"/>
      <c r="P185" s="1997"/>
      <c r="Q185" s="1997"/>
      <c r="R185" s="1997"/>
      <c r="S185" s="1997"/>
      <c r="T185" s="1997"/>
      <c r="U185" s="1997"/>
      <c r="V185" s="1997"/>
      <c r="W185" s="1997"/>
      <c r="X185" s="1997"/>
      <c r="Y185" s="1997"/>
      <c r="Z185" s="1997"/>
      <c r="AA185" s="1997"/>
      <c r="AB185" s="1997"/>
      <c r="AC185" s="1997"/>
      <c r="AD185" s="1997"/>
      <c r="AE185" s="1997"/>
      <c r="AF185" s="25"/>
      <c r="AH185" s="25"/>
      <c r="AJ185" s="3"/>
      <c r="AK185" s="3"/>
      <c r="AL185" s="3"/>
      <c r="AM185" s="678"/>
      <c r="AN185" s="678"/>
      <c r="AO185" s="678"/>
      <c r="AP185" s="678"/>
      <c r="AQ185" s="678"/>
      <c r="AR185" s="678"/>
      <c r="AS185" s="678"/>
      <c r="AT185" s="678"/>
      <c r="AU185" s="678"/>
      <c r="AV185" s="678"/>
      <c r="AW185" s="678"/>
      <c r="AX185" s="678"/>
      <c r="AY185" s="678"/>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237</v>
      </c>
      <c r="BT186" s="12" t="s">
        <v>67</v>
      </c>
    </row>
    <row r="187" spans="1:96" ht="13">
      <c r="A187" s="25"/>
      <c r="C187" s="45"/>
      <c r="D187" s="25"/>
      <c r="E187" s="2421"/>
      <c r="F187" s="2421"/>
      <c r="G187" s="2421"/>
      <c r="H187" s="2421"/>
      <c r="I187" s="2421"/>
      <c r="J187" s="2421"/>
      <c r="K187" s="2421"/>
      <c r="L187" s="2421"/>
      <c r="M187" s="2421"/>
      <c r="N187" s="2421"/>
      <c r="O187" s="2421"/>
      <c r="P187" s="2421"/>
      <c r="Q187" s="2421"/>
      <c r="R187" s="2421"/>
      <c r="S187" s="2421"/>
      <c r="T187" s="2421"/>
      <c r="U187" s="2421"/>
      <c r="V187" s="2421"/>
      <c r="W187" s="2421"/>
      <c r="X187" s="2421"/>
      <c r="Y187" s="2421"/>
      <c r="Z187" s="2421"/>
      <c r="AA187" s="2421"/>
      <c r="AB187" s="2421"/>
      <c r="AC187" s="2421"/>
      <c r="AD187" s="2421"/>
      <c r="AE187" s="2421"/>
      <c r="AF187" s="25"/>
      <c r="AH187" s="25"/>
      <c r="AJ187" s="3"/>
      <c r="AK187" s="3"/>
      <c r="AL187" s="3"/>
      <c r="AM187" s="678"/>
      <c r="AN187" s="678"/>
      <c r="AO187" s="678"/>
      <c r="AP187" s="678"/>
      <c r="AQ187" s="678"/>
      <c r="AR187" s="678"/>
      <c r="AS187" s="678"/>
      <c r="AT187" s="678"/>
      <c r="AU187" s="678"/>
      <c r="AV187" s="678"/>
      <c r="AW187" s="678"/>
      <c r="AX187" s="678"/>
      <c r="AY187" s="678"/>
      <c r="BN187" s="36" t="s">
        <v>238</v>
      </c>
      <c r="BT187" s="12" t="s">
        <v>68</v>
      </c>
    </row>
    <row r="188" spans="1:96" ht="13">
      <c r="A188" s="25"/>
      <c r="C188" s="45"/>
      <c r="D188" s="25"/>
      <c r="E188" s="2409"/>
      <c r="F188" s="2409"/>
      <c r="G188" s="2409"/>
      <c r="H188" s="2409"/>
      <c r="I188" s="2409"/>
      <c r="J188" s="2409"/>
      <c r="K188" s="2409"/>
      <c r="L188" s="2409"/>
      <c r="M188" s="2409"/>
      <c r="N188" s="2409"/>
      <c r="O188" s="2409"/>
      <c r="P188" s="2409"/>
      <c r="Q188" s="2409"/>
      <c r="R188" s="2409"/>
      <c r="S188" s="2409"/>
      <c r="T188" s="2409"/>
      <c r="U188" s="2409"/>
      <c r="V188" s="2409"/>
      <c r="W188" s="2409"/>
      <c r="X188" s="2409"/>
      <c r="Y188" s="2409"/>
      <c r="Z188" s="2409"/>
      <c r="AA188" s="2409"/>
      <c r="AB188" s="2409"/>
      <c r="AC188" s="2409"/>
      <c r="AD188" s="2409"/>
      <c r="AE188" s="2409"/>
      <c r="AF188" s="25"/>
      <c r="AH188" s="25"/>
      <c r="AJ188" s="3"/>
      <c r="AK188" s="3"/>
      <c r="AL188" s="3"/>
      <c r="AM188" s="678"/>
      <c r="AN188" s="678"/>
      <c r="AO188" s="678"/>
      <c r="AP188" s="678"/>
      <c r="AQ188" s="678"/>
      <c r="AR188" s="678"/>
      <c r="AS188" s="678"/>
      <c r="AT188" s="678"/>
      <c r="AU188" s="678"/>
      <c r="AV188" s="678"/>
      <c r="AW188" s="678"/>
      <c r="AX188" s="678"/>
      <c r="AY188" s="678"/>
      <c r="BN188" s="36" t="s">
        <v>240</v>
      </c>
      <c r="BT188" s="12" t="s">
        <v>69</v>
      </c>
    </row>
    <row r="189" spans="1:96" ht="13">
      <c r="A189" s="25"/>
      <c r="C189" s="45"/>
      <c r="D189" s="25" t="s">
        <v>614</v>
      </c>
      <c r="E189" s="25"/>
      <c r="I189" s="2017" t="s">
        <v>770</v>
      </c>
      <c r="J189" s="2018"/>
      <c r="K189" s="2018"/>
      <c r="L189" s="2018"/>
      <c r="M189" s="2018"/>
      <c r="N189" s="2018"/>
      <c r="O189" s="2018"/>
      <c r="P189" s="2018"/>
      <c r="Q189" s="25" t="s">
        <v>616</v>
      </c>
      <c r="T189" s="2017" t="s">
        <v>770</v>
      </c>
      <c r="U189" s="2018"/>
      <c r="V189" s="2018"/>
      <c r="W189" s="2018"/>
      <c r="X189" s="2018"/>
      <c r="Y189" s="2018"/>
      <c r="Z189" s="2018"/>
      <c r="AA189" s="2018"/>
      <c r="AB189" s="2018"/>
      <c r="AC189" s="2018"/>
      <c r="AD189" s="2018"/>
      <c r="AE189" s="2018"/>
      <c r="AH189" s="25"/>
      <c r="AJ189" s="3"/>
      <c r="AK189" s="3"/>
      <c r="AL189" s="3"/>
      <c r="AM189" s="678"/>
      <c r="AN189" s="678"/>
      <c r="AO189" s="678"/>
      <c r="AP189" s="678"/>
      <c r="AQ189" s="678"/>
      <c r="AR189" s="678"/>
      <c r="AS189" s="678"/>
      <c r="AT189" s="678"/>
      <c r="AU189" s="678"/>
      <c r="AV189" s="678"/>
      <c r="AW189" s="678"/>
      <c r="AX189" s="678"/>
      <c r="AY189" s="678"/>
      <c r="BC189" s="716" t="s">
        <v>315</v>
      </c>
      <c r="BH189" s="58" t="s">
        <v>625</v>
      </c>
      <c r="BN189" s="36" t="s">
        <v>241</v>
      </c>
      <c r="BT189" s="12" t="s">
        <v>70</v>
      </c>
    </row>
    <row r="190" spans="1:96" ht="13">
      <c r="A190" s="25"/>
      <c r="C190" s="46"/>
      <c r="D190" s="25" t="s">
        <v>617</v>
      </c>
      <c r="E190" s="25"/>
      <c r="F190" s="25"/>
      <c r="G190" s="25"/>
      <c r="I190" s="1997">
        <v>94118</v>
      </c>
      <c r="J190" s="1997"/>
      <c r="K190" s="1997"/>
      <c r="L190" s="1997"/>
      <c r="M190" s="1997"/>
      <c r="N190" s="1997"/>
      <c r="O190" s="25" t="s">
        <v>619</v>
      </c>
      <c r="P190" s="25"/>
      <c r="Q190" s="25"/>
      <c r="R190" s="25"/>
      <c r="S190" s="25"/>
      <c r="T190" s="2405">
        <v>402</v>
      </c>
      <c r="U190" s="2405"/>
      <c r="V190" s="2405"/>
      <c r="W190" s="2405"/>
      <c r="X190" s="2405"/>
      <c r="Y190" s="2405"/>
      <c r="Z190" s="2405"/>
      <c r="AA190" s="2405"/>
      <c r="AB190" s="2405"/>
      <c r="AC190" s="2405"/>
      <c r="AD190" s="2405"/>
      <c r="AE190" s="2405"/>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669</v>
      </c>
      <c r="BT190" s="12" t="s">
        <v>71</v>
      </c>
    </row>
    <row r="191" spans="1:96" ht="12.75" customHeight="1">
      <c r="A191" s="25"/>
      <c r="C191" s="46"/>
      <c r="D191" s="25" t="s">
        <v>494</v>
      </c>
      <c r="E191" s="25"/>
      <c r="F191" s="25"/>
      <c r="G191" s="25"/>
      <c r="H191" s="25"/>
      <c r="I191" s="25"/>
      <c r="J191" s="25"/>
      <c r="K191" s="25"/>
      <c r="L191" s="25"/>
      <c r="M191" s="25"/>
      <c r="N191" s="2407" t="s">
        <v>2533</v>
      </c>
      <c r="O191" s="2408"/>
      <c r="P191" s="2408"/>
      <c r="Q191" s="2408"/>
      <c r="R191" s="2408"/>
      <c r="S191" s="2408"/>
      <c r="T191" s="2408"/>
      <c r="U191" s="2408"/>
      <c r="V191" s="2408"/>
      <c r="W191" s="2408"/>
      <c r="X191" s="2408"/>
      <c r="Y191" s="2408"/>
      <c r="Z191" s="2408"/>
      <c r="AA191" s="2408"/>
      <c r="AB191" s="2408"/>
      <c r="AC191" s="2408"/>
      <c r="AD191" s="2408"/>
      <c r="AE191" s="2408"/>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725</v>
      </c>
      <c r="BT191" s="12" t="s">
        <v>767</v>
      </c>
    </row>
    <row r="192" spans="1:96" ht="13">
      <c r="A192" s="25"/>
      <c r="C192" s="46"/>
      <c r="D192" s="25"/>
      <c r="E192" s="25"/>
      <c r="F192" s="25"/>
      <c r="G192" s="25"/>
      <c r="H192" s="25"/>
      <c r="I192" s="25"/>
      <c r="J192" s="25"/>
      <c r="K192" s="25"/>
      <c r="L192" s="25"/>
      <c r="M192" s="170"/>
      <c r="N192" s="2409"/>
      <c r="O192" s="2409"/>
      <c r="P192" s="2409"/>
      <c r="Q192" s="2409"/>
      <c r="R192" s="2409"/>
      <c r="S192" s="2409"/>
      <c r="T192" s="2409"/>
      <c r="U192" s="2409"/>
      <c r="V192" s="2409"/>
      <c r="W192" s="2409"/>
      <c r="X192" s="2409"/>
      <c r="Y192" s="2409"/>
      <c r="Z192" s="2409"/>
      <c r="AA192" s="2409"/>
      <c r="AB192" s="2409"/>
      <c r="AC192" s="2409"/>
      <c r="AD192" s="2409"/>
      <c r="AE192" s="2409"/>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726</v>
      </c>
      <c r="BT192" s="12" t="s">
        <v>768</v>
      </c>
    </row>
    <row r="193" spans="1:96" ht="13">
      <c r="A193" s="25"/>
      <c r="B193" s="716"/>
      <c r="C193" s="46"/>
      <c r="D193" s="684" t="s">
        <v>1963</v>
      </c>
      <c r="E193" s="25"/>
      <c r="F193" s="25"/>
      <c r="G193" s="25"/>
      <c r="H193" s="25"/>
      <c r="I193" s="25"/>
      <c r="J193" s="25"/>
      <c r="K193" s="25"/>
      <c r="L193" s="25"/>
      <c r="M193" s="170"/>
      <c r="N193" s="1466"/>
      <c r="O193" s="1466"/>
      <c r="P193" s="1466"/>
      <c r="Q193" s="1466"/>
      <c r="R193" s="1466"/>
      <c r="S193" s="1466"/>
      <c r="T193" s="2419" t="s">
        <v>2534</v>
      </c>
      <c r="U193" s="2419"/>
      <c r="V193" s="2419"/>
      <c r="W193" s="2419"/>
      <c r="X193" s="2419"/>
      <c r="Y193" s="2419"/>
      <c r="Z193" s="2419"/>
      <c r="AA193" s="2419"/>
      <c r="AB193" s="2419"/>
      <c r="AC193" s="2419"/>
      <c r="AD193" s="2419"/>
      <c r="AE193" s="2419"/>
      <c r="AF193" s="2419"/>
      <c r="AG193" s="2419"/>
      <c r="AH193" s="2419"/>
      <c r="AI193" s="2419"/>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28" t="s">
        <v>577</v>
      </c>
      <c r="U194" s="1995"/>
      <c r="W194" s="25" t="s">
        <v>721</v>
      </c>
      <c r="X194" s="25"/>
      <c r="Y194" s="25"/>
      <c r="Z194" s="25"/>
      <c r="AA194" s="25"/>
      <c r="AB194" s="25"/>
      <c r="AC194" s="25"/>
      <c r="AD194" s="25"/>
      <c r="AE194" s="25"/>
      <c r="AF194" s="25"/>
      <c r="AG194" s="25"/>
      <c r="AH194" s="1995">
        <v>12</v>
      </c>
      <c r="AI194" s="1995"/>
      <c r="AJ194" s="3"/>
      <c r="AK194" s="3"/>
      <c r="AL194" s="3"/>
      <c r="AM194" s="678"/>
      <c r="AN194" s="678"/>
      <c r="AO194" s="678"/>
      <c r="AP194" s="678"/>
      <c r="AQ194" s="678"/>
      <c r="AR194" s="678"/>
      <c r="AS194" s="678"/>
      <c r="AT194" s="678"/>
      <c r="AU194" s="678"/>
      <c r="AV194" s="678"/>
      <c r="AW194" s="678"/>
      <c r="AX194" s="678"/>
      <c r="AY194" s="678"/>
      <c r="BC194" s="716" t="s">
        <v>1625</v>
      </c>
      <c r="BN194" s="36" t="s">
        <v>728</v>
      </c>
      <c r="BT194" s="12" t="s">
        <v>770</v>
      </c>
    </row>
    <row r="195" spans="1:96" s="716" customFormat="1" ht="13">
      <c r="A195" s="25"/>
      <c r="B195" s="12"/>
      <c r="C195" s="46"/>
      <c r="D195" s="25" t="s">
        <v>403</v>
      </c>
      <c r="E195" s="25"/>
      <c r="F195" s="25"/>
      <c r="G195" s="25"/>
      <c r="H195" s="25"/>
      <c r="I195" s="25"/>
      <c r="J195" s="25"/>
      <c r="K195" s="25"/>
      <c r="L195" s="25"/>
      <c r="M195" s="25"/>
      <c r="N195" s="25"/>
      <c r="O195" s="25"/>
      <c r="P195" s="25"/>
      <c r="Q195" s="25"/>
      <c r="R195" s="25"/>
      <c r="S195" s="12"/>
      <c r="T195" s="2163" t="s">
        <v>705</v>
      </c>
      <c r="U195" s="2163"/>
      <c r="V195" s="12"/>
      <c r="W195" s="25" t="s">
        <v>722</v>
      </c>
      <c r="X195" s="25"/>
      <c r="Y195" s="25"/>
      <c r="Z195" s="25"/>
      <c r="AA195" s="25"/>
      <c r="AB195" s="25"/>
      <c r="AC195" s="25"/>
      <c r="AD195" s="25"/>
      <c r="AE195" s="25"/>
      <c r="AF195" s="25"/>
      <c r="AG195" s="25"/>
      <c r="AH195" s="1995">
        <v>19</v>
      </c>
      <c r="AI195" s="1995"/>
      <c r="AJ195" s="3"/>
      <c r="AK195" s="3"/>
      <c r="AL195" s="3"/>
      <c r="AM195" s="678"/>
      <c r="AN195" s="678"/>
      <c r="AO195" s="678"/>
      <c r="AP195" s="678"/>
      <c r="AQ195" s="678"/>
      <c r="AR195" s="678"/>
      <c r="AS195" s="678"/>
      <c r="AT195" s="678"/>
      <c r="AU195" s="678"/>
      <c r="AV195" s="678"/>
      <c r="AW195" s="678"/>
      <c r="AX195" s="678"/>
      <c r="AY195" s="678"/>
      <c r="BC195" s="716" t="s">
        <v>2298</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163" t="s">
        <v>705</v>
      </c>
      <c r="U196" s="2163"/>
      <c r="W196" s="25" t="s">
        <v>723</v>
      </c>
      <c r="X196" s="25"/>
      <c r="Y196" s="25"/>
      <c r="Z196" s="25"/>
      <c r="AA196" s="25"/>
      <c r="AB196" s="25"/>
      <c r="AC196" s="25"/>
      <c r="AD196" s="25"/>
      <c r="AE196" s="25"/>
      <c r="AF196" s="25"/>
      <c r="AG196" s="25"/>
      <c r="AH196" s="1995">
        <v>11</v>
      </c>
      <c r="AI196" s="1995"/>
      <c r="AJ196" s="3"/>
      <c r="AK196" s="3"/>
      <c r="AL196" s="3"/>
      <c r="AM196" s="678"/>
      <c r="AN196" s="678"/>
      <c r="AO196" s="678"/>
      <c r="AP196" s="678"/>
      <c r="AQ196" s="678"/>
      <c r="AR196" s="678"/>
      <c r="AS196" s="678"/>
      <c r="AT196" s="678"/>
      <c r="AU196" s="678"/>
      <c r="AV196" s="678"/>
      <c r="AW196" s="678"/>
      <c r="AX196" s="678"/>
      <c r="AY196" s="678"/>
      <c r="BN196" s="36" t="s">
        <v>248</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511" t="s">
        <v>625</v>
      </c>
      <c r="U197" s="2163"/>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315</v>
      </c>
      <c r="BD197" s="677"/>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1995" t="s">
        <v>705</v>
      </c>
      <c r="Z198" s="1995"/>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736</v>
      </c>
      <c r="BO199" s="716"/>
      <c r="BP199" s="716"/>
      <c r="BQ199" s="716"/>
      <c r="BR199" s="716"/>
      <c r="BS199" s="716"/>
      <c r="BT199" s="54" t="s">
        <v>197</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737</v>
      </c>
      <c r="BO200" s="12"/>
      <c r="BP200" s="12"/>
      <c r="BQ200" s="12"/>
      <c r="BR200" s="12"/>
      <c r="BS200" s="12"/>
      <c r="BT200" s="54" t="s">
        <v>198</v>
      </c>
      <c r="BU200" s="12"/>
      <c r="CR200" s="112"/>
    </row>
    <row r="201" spans="1:96" s="51" customFormat="1" ht="13">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645</v>
      </c>
      <c r="BD201" s="680"/>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739</v>
      </c>
      <c r="BO202" s="51"/>
      <c r="BP202" s="54"/>
      <c r="BQ202" s="54"/>
      <c r="BR202" s="54"/>
      <c r="BS202" s="54"/>
      <c r="BT202" s="55" t="s">
        <v>200</v>
      </c>
    </row>
    <row r="203" spans="1:96" ht="12.75" customHeight="1">
      <c r="A203" s="25"/>
      <c r="C203" s="25"/>
      <c r="D203" s="1985" t="s">
        <v>402</v>
      </c>
      <c r="E203" s="1985"/>
      <c r="F203" s="1985"/>
      <c r="G203" s="1985"/>
      <c r="H203" s="1985"/>
      <c r="I203" s="1985"/>
      <c r="J203" s="1985"/>
      <c r="K203" s="1985"/>
      <c r="L203" s="1985"/>
      <c r="M203" s="1985"/>
      <c r="P203" s="2401">
        <f>M26</f>
        <v>3410387</v>
      </c>
      <c r="Q203" s="2402"/>
      <c r="R203" s="2402"/>
      <c r="S203" s="2402"/>
      <c r="T203" s="2402"/>
      <c r="U203" s="2402"/>
      <c r="V203" s="25"/>
      <c r="W203" s="25"/>
      <c r="X203" s="25"/>
      <c r="Y203" s="25"/>
      <c r="Z203" s="2416"/>
      <c r="AA203" s="2416"/>
      <c r="AB203" s="2416"/>
      <c r="AC203" s="2416"/>
      <c r="AD203" s="2416"/>
      <c r="AE203" s="2416"/>
      <c r="AF203" s="2416"/>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740</v>
      </c>
      <c r="BO203" s="51"/>
      <c r="BP203" s="54"/>
      <c r="BQ203" s="54"/>
      <c r="BR203" s="54"/>
      <c r="BS203" s="55"/>
      <c r="BT203" s="55" t="s">
        <v>201</v>
      </c>
    </row>
    <row r="204" spans="1:96" ht="12.75" customHeight="1">
      <c r="A204" s="25"/>
      <c r="C204" s="45"/>
      <c r="D204" s="2420" t="s">
        <v>1470</v>
      </c>
      <c r="E204" s="1985"/>
      <c r="F204" s="1985"/>
      <c r="G204" s="1985"/>
      <c r="H204" s="1985"/>
      <c r="I204" s="1985"/>
      <c r="J204" s="1985"/>
      <c r="K204" s="1985"/>
      <c r="L204" s="1985"/>
      <c r="M204" s="1985"/>
      <c r="P204" s="2402">
        <f>M27</f>
        <v>0</v>
      </c>
      <c r="Q204" s="2402"/>
      <c r="R204" s="2402"/>
      <c r="S204" s="2402"/>
      <c r="T204" s="2402"/>
      <c r="U204" s="2402"/>
      <c r="V204" s="47"/>
      <c r="W204" s="58" t="s">
        <v>2146</v>
      </c>
      <c r="Z204" s="2416"/>
      <c r="AA204" s="2416"/>
      <c r="AB204" s="2416"/>
      <c r="AC204" s="2416"/>
      <c r="AD204" s="2416"/>
      <c r="AE204" s="2416"/>
      <c r="AF204" s="2416"/>
      <c r="AG204" s="25" t="s">
        <v>1471</v>
      </c>
      <c r="AH204" s="25"/>
      <c r="AI204" s="25"/>
      <c r="AJ204" s="25"/>
      <c r="AK204" s="25"/>
      <c r="AL204" s="25"/>
      <c r="AM204" s="25"/>
      <c r="AN204" s="25"/>
      <c r="AO204" s="25"/>
      <c r="AP204" s="1995" t="s">
        <v>705</v>
      </c>
      <c r="AQ204" s="1995"/>
      <c r="AR204" s="678"/>
      <c r="AS204" s="678"/>
      <c r="AT204" s="678"/>
      <c r="AU204" s="678"/>
      <c r="AV204" s="678"/>
      <c r="AW204" s="678"/>
      <c r="AX204" s="678"/>
      <c r="AY204" s="678"/>
      <c r="BC204" s="681" t="s">
        <v>644</v>
      </c>
      <c r="BD204" s="677"/>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7"/>
      <c r="AA205" s="2417"/>
      <c r="AB205" s="2417"/>
      <c r="AC205" s="2417"/>
      <c r="AD205" s="2417"/>
      <c r="AE205" s="2417"/>
      <c r="AF205" s="2417"/>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203</v>
      </c>
      <c r="BU206" s="56"/>
    </row>
    <row r="207" spans="1:96" ht="13">
      <c r="A207" s="25"/>
      <c r="C207" s="45"/>
      <c r="D207" s="2298" t="s">
        <v>2535</v>
      </c>
      <c r="E207" s="2298"/>
      <c r="F207" s="2298"/>
      <c r="G207" s="2298"/>
      <c r="H207" s="2298"/>
      <c r="I207" s="2298"/>
      <c r="J207" s="2298"/>
      <c r="K207" s="2298"/>
      <c r="L207" s="2298"/>
      <c r="M207" s="229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204</v>
      </c>
    </row>
    <row r="208" spans="1:96" ht="13">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205</v>
      </c>
    </row>
    <row r="209" spans="1:96" ht="13">
      <c r="A209" s="50" t="s">
        <v>624</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695</v>
      </c>
      <c r="BD209" s="677"/>
      <c r="BN209" s="36" t="s">
        <v>50</v>
      </c>
      <c r="BT209" s="55" t="s">
        <v>206</v>
      </c>
    </row>
    <row r="210" spans="1:96" ht="13">
      <c r="C210" s="45"/>
      <c r="D210" s="2298" t="s">
        <v>1149</v>
      </c>
      <c r="E210" s="2298"/>
      <c r="F210" s="2298"/>
      <c r="G210" s="2298"/>
      <c r="H210" s="2298"/>
      <c r="I210" s="2298"/>
      <c r="J210" s="2298"/>
      <c r="K210" s="2298"/>
      <c r="L210" s="2298"/>
      <c r="M210" s="2298"/>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207</v>
      </c>
    </row>
    <row r="211" spans="1:96" ht="13">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1995"/>
      <c r="Z211" s="1995"/>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3">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315</v>
      </c>
      <c r="BN212" s="36" t="s">
        <v>52</v>
      </c>
      <c r="BT212" s="55" t="s">
        <v>208</v>
      </c>
    </row>
    <row r="213" spans="1:96" s="716" customFormat="1" ht="13">
      <c r="D213" s="2512" t="s">
        <v>625</v>
      </c>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G213" s="678"/>
      <c r="AJ213" s="678"/>
      <c r="AK213" s="678"/>
      <c r="AL213" s="678"/>
      <c r="AM213" s="678"/>
      <c r="AN213" s="678"/>
      <c r="AO213" s="678"/>
      <c r="AP213" s="678"/>
      <c r="AQ213" s="678"/>
      <c r="AR213" s="678"/>
      <c r="AS213" s="678"/>
      <c r="AT213" s="678"/>
      <c r="AU213" s="678"/>
      <c r="AV213" s="678"/>
      <c r="AW213" s="678"/>
      <c r="AX213" s="678"/>
      <c r="AY213" s="678"/>
      <c r="BC213" s="12" t="s">
        <v>558</v>
      </c>
      <c r="BN213" s="36" t="s">
        <v>53</v>
      </c>
      <c r="BT213" s="55" t="s">
        <v>209</v>
      </c>
      <c r="CR213" s="25"/>
    </row>
    <row r="214" spans="1:96" ht="13">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90">
        <v>62</v>
      </c>
      <c r="AC214" s="2490"/>
      <c r="AD214" s="2490"/>
      <c r="AE214" s="2490"/>
      <c r="AF214" s="2490"/>
      <c r="AG214" s="2490"/>
      <c r="AH214" s="2490"/>
      <c r="AI214" s="2490"/>
      <c r="AJ214" s="2490"/>
      <c r="AK214" s="2490"/>
      <c r="AL214" s="2490"/>
      <c r="AM214" s="46"/>
      <c r="AN214" s="46"/>
      <c r="AO214" s="46"/>
      <c r="AP214" s="46"/>
      <c r="AQ214" s="46"/>
      <c r="AR214" s="46"/>
      <c r="AS214" s="46"/>
      <c r="AT214" s="46"/>
      <c r="AU214" s="46"/>
      <c r="AV214" s="46"/>
      <c r="AW214" s="46"/>
      <c r="AX214" s="46"/>
      <c r="AY214" s="46"/>
      <c r="AZ214" s="716"/>
      <c r="BA214" s="716"/>
      <c r="BC214" s="12" t="s">
        <v>562</v>
      </c>
      <c r="BN214" s="36" t="s">
        <v>334</v>
      </c>
      <c r="BT214" s="55" t="s">
        <v>210</v>
      </c>
    </row>
    <row r="215" spans="1:96" s="716" customFormat="1" ht="12.75" customHeight="1">
      <c r="A215" s="12"/>
      <c r="B215" s="12"/>
      <c r="C215" s="12"/>
      <c r="D215" s="58" t="s">
        <v>1954</v>
      </c>
      <c r="Z215" s="69"/>
      <c r="AB215" s="2490"/>
      <c r="AC215" s="2490"/>
      <c r="AD215" s="2490"/>
      <c r="AE215" s="2490"/>
      <c r="AF215" s="2490"/>
      <c r="AG215" s="2490"/>
      <c r="AH215" s="2490"/>
      <c r="AI215" s="2490"/>
      <c r="AJ215" s="2490"/>
      <c r="AK215" s="2490"/>
      <c r="AL215" s="2490"/>
      <c r="AM215" s="46"/>
      <c r="AN215" s="46"/>
      <c r="AO215" s="46"/>
      <c r="AP215" s="46"/>
      <c r="AQ215" s="46"/>
      <c r="AR215" s="46"/>
      <c r="AS215" s="46"/>
      <c r="AT215" s="46"/>
      <c r="AU215" s="46"/>
      <c r="AV215" s="46"/>
      <c r="AW215" s="46"/>
      <c r="AX215" s="46"/>
      <c r="AY215" s="46"/>
      <c r="BC215" s="39" t="s">
        <v>559</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6" customFormat="1" ht="13">
      <c r="A217" s="501" t="s">
        <v>626</v>
      </c>
      <c r="B217" s="39"/>
      <c r="C217" s="501"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560</v>
      </c>
      <c r="CR217" s="25"/>
    </row>
    <row r="218" spans="1:96" ht="13">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561</v>
      </c>
    </row>
    <row r="219" spans="1:96" s="39" customFormat="1" ht="12.75" customHeight="1">
      <c r="A219" s="50"/>
      <c r="B219" s="12"/>
      <c r="C219" s="50"/>
      <c r="D219" s="2298" t="s">
        <v>695</v>
      </c>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3">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307</v>
      </c>
    </row>
    <row r="221" spans="1:96" ht="13">
      <c r="A221" s="2340" t="s">
        <v>572</v>
      </c>
      <c r="B221" s="2340"/>
      <c r="C221" s="2340"/>
      <c r="D221" s="2340"/>
      <c r="E221" s="2340"/>
      <c r="F221" s="2340"/>
      <c r="G221" s="2340"/>
      <c r="H221" s="2340"/>
      <c r="I221" s="2340"/>
      <c r="J221" s="2340"/>
      <c r="K221" s="2340"/>
      <c r="L221" s="2340"/>
      <c r="M221" s="2340"/>
      <c r="N221" s="2340"/>
      <c r="O221" s="2340"/>
      <c r="P221" s="2340"/>
      <c r="Q221" s="2340"/>
      <c r="R221" s="2340"/>
      <c r="S221" s="2340"/>
      <c r="T221" s="2340"/>
      <c r="U221" s="2340"/>
      <c r="V221" s="2340"/>
      <c r="W221" s="2340"/>
      <c r="X221" s="2340"/>
      <c r="Y221" s="2340"/>
      <c r="Z221" s="2340"/>
      <c r="AA221" s="2340"/>
      <c r="AB221" s="2340"/>
      <c r="AC221" s="2340"/>
      <c r="AD221" s="2340"/>
      <c r="AE221" s="2340"/>
      <c r="AF221" s="2340"/>
      <c r="AG221" s="2340"/>
      <c r="AH221" s="2340"/>
      <c r="AI221" s="2340"/>
      <c r="AJ221" s="2340"/>
      <c r="AK221" s="2340"/>
      <c r="AL221" s="2340"/>
      <c r="AM221" s="144"/>
      <c r="AN221" s="144"/>
      <c r="AO221" s="144"/>
      <c r="AP221" s="144"/>
      <c r="AQ221" s="144"/>
      <c r="AR221" s="144"/>
      <c r="AS221" s="144"/>
      <c r="AT221" s="144"/>
      <c r="AU221" s="144"/>
      <c r="AV221" s="144"/>
      <c r="AW221" s="144"/>
      <c r="AX221" s="144"/>
      <c r="AY221" s="144"/>
      <c r="BA221" s="58"/>
    </row>
    <row r="222" spans="1:96" ht="14" thickBot="1">
      <c r="A222" s="2341"/>
      <c r="B222" s="2341"/>
      <c r="C222" s="2341"/>
      <c r="D222" s="2341"/>
      <c r="E222" s="2341"/>
      <c r="F222" s="2341"/>
      <c r="G222" s="2341"/>
      <c r="H222" s="2341"/>
      <c r="I222" s="2341"/>
      <c r="J222" s="2341"/>
      <c r="K222" s="2341"/>
      <c r="L222" s="2341"/>
      <c r="M222" s="2341"/>
      <c r="N222" s="2341"/>
      <c r="O222" s="2341"/>
      <c r="P222" s="2341"/>
      <c r="Q222" s="2341"/>
      <c r="R222" s="2341"/>
      <c r="S222" s="2341"/>
      <c r="T222" s="2341"/>
      <c r="U222" s="2341"/>
      <c r="V222" s="2341"/>
      <c r="W222" s="2341"/>
      <c r="X222" s="2341"/>
      <c r="Y222" s="2341"/>
      <c r="Z222" s="2341"/>
      <c r="AA222" s="2341"/>
      <c r="AB222" s="2341"/>
      <c r="AC222" s="2341"/>
      <c r="AD222" s="2341"/>
      <c r="AE222" s="2341"/>
      <c r="AF222" s="2341"/>
      <c r="AG222" s="2341"/>
      <c r="AH222" s="2341"/>
      <c r="AI222" s="2341"/>
      <c r="AJ222" s="2341"/>
      <c r="AK222" s="2341"/>
      <c r="AL222" s="2341"/>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5" t="s">
        <v>625</v>
      </c>
      <c r="AJ225" s="1995"/>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5" t="s">
        <v>625</v>
      </c>
      <c r="AJ226" s="199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5" t="s">
        <v>577</v>
      </c>
      <c r="AJ227" s="199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5" t="s">
        <v>625</v>
      </c>
      <c r="AJ228" s="199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
      <c r="D231" s="57" t="s">
        <v>502</v>
      </c>
      <c r="E231" s="57"/>
      <c r="F231" s="57"/>
      <c r="G231" s="57"/>
      <c r="H231" s="57"/>
      <c r="I231" s="57"/>
      <c r="J231" s="57"/>
      <c r="K231" s="7"/>
      <c r="M231" s="2406" t="str">
        <f>H16</f>
        <v>4200 Geary Associates, L.P.</v>
      </c>
      <c r="N231" s="2406"/>
      <c r="O231" s="2406"/>
      <c r="P231" s="2406"/>
      <c r="Q231" s="2406"/>
      <c r="R231" s="2406"/>
      <c r="S231" s="2406"/>
      <c r="T231" s="2406"/>
      <c r="U231" s="2406"/>
      <c r="V231" s="2406"/>
      <c r="W231" s="2406"/>
      <c r="X231" s="2406"/>
      <c r="Y231" s="2406"/>
      <c r="Z231" s="2406"/>
      <c r="AA231" s="2406"/>
      <c r="AB231" s="2406"/>
      <c r="AC231" s="2406"/>
      <c r="AD231" s="2406"/>
      <c r="AE231" s="2406"/>
      <c r="AF231" s="2406"/>
      <c r="AG231" s="2406"/>
      <c r="AH231" s="2406"/>
      <c r="AI231" s="2406"/>
      <c r="AJ231" s="2406"/>
      <c r="AK231" s="2406"/>
      <c r="BA231" s="58"/>
      <c r="BB231" s="384"/>
      <c r="BG231" s="387"/>
      <c r="BQ231" s="61"/>
    </row>
    <row r="232" spans="1:69" ht="13">
      <c r="D232" s="57" t="s">
        <v>90</v>
      </c>
      <c r="E232" s="57"/>
      <c r="F232" s="57"/>
      <c r="G232" s="57"/>
      <c r="H232" s="57"/>
      <c r="I232" s="57"/>
      <c r="J232" s="57"/>
      <c r="K232" s="7"/>
      <c r="M232" s="2017" t="s">
        <v>2536</v>
      </c>
      <c r="N232" s="2298"/>
      <c r="O232" s="2298"/>
      <c r="P232" s="2298"/>
      <c r="Q232" s="2298"/>
      <c r="R232" s="2298"/>
      <c r="S232" s="2298"/>
      <c r="T232" s="2298"/>
      <c r="U232" s="2298"/>
      <c r="V232" s="2298"/>
      <c r="W232" s="2298"/>
      <c r="X232" s="2298"/>
      <c r="Y232" s="2298"/>
      <c r="Z232" s="2298"/>
      <c r="AA232" s="2298"/>
      <c r="AB232" s="2298"/>
      <c r="AC232" s="2298"/>
      <c r="AD232" s="2298"/>
      <c r="AE232" s="2298"/>
      <c r="AZ232" s="7"/>
      <c r="BA232" s="58"/>
      <c r="BB232" s="334" t="s">
        <v>570</v>
      </c>
      <c r="BG232" s="389">
        <f>IF(AND(AND($M$248="nonprofit",$M$256="nonprofit",$M$264="for profit")),2,0)</f>
        <v>0</v>
      </c>
      <c r="BQ232" s="61"/>
    </row>
    <row r="233" spans="1:69" ht="13">
      <c r="D233" s="57" t="s">
        <v>614</v>
      </c>
      <c r="E233" s="57"/>
      <c r="M233" s="2017" t="s">
        <v>770</v>
      </c>
      <c r="N233" s="2298"/>
      <c r="O233" s="2298"/>
      <c r="P233" s="2298"/>
      <c r="Q233" s="2298"/>
      <c r="R233" s="2298"/>
      <c r="S233" s="2298"/>
      <c r="T233" s="2298"/>
      <c r="V233" s="59" t="s">
        <v>91</v>
      </c>
      <c r="W233" s="2030" t="s">
        <v>2537</v>
      </c>
      <c r="X233" s="1996"/>
      <c r="Y233" s="57" t="s">
        <v>617</v>
      </c>
      <c r="AC233" s="2298">
        <v>94102</v>
      </c>
      <c r="AD233" s="2298"/>
      <c r="AE233" s="2298"/>
      <c r="BB233" s="334" t="s">
        <v>570</v>
      </c>
      <c r="BG233" s="389">
        <f>IF(AND(AND($M$248="nonprofit",$M$256="for profit",$M$264="nonprofit")),2,0)</f>
        <v>0</v>
      </c>
    </row>
    <row r="234" spans="1:69" ht="13">
      <c r="D234" s="60" t="s">
        <v>92</v>
      </c>
      <c r="E234" s="7"/>
      <c r="F234" s="7"/>
      <c r="G234" s="7"/>
      <c r="H234" s="7"/>
      <c r="I234" s="7"/>
      <c r="J234" s="7"/>
      <c r="K234" s="29"/>
      <c r="M234" s="2017" t="s">
        <v>2523</v>
      </c>
      <c r="N234" s="2298"/>
      <c r="O234" s="2298"/>
      <c r="P234" s="2298"/>
      <c r="Q234" s="2298"/>
      <c r="R234" s="2298"/>
      <c r="S234" s="2298"/>
      <c r="T234" s="2298"/>
      <c r="U234" s="2298"/>
      <c r="V234" s="2298"/>
      <c r="W234" s="2298"/>
      <c r="X234" s="2298"/>
      <c r="Y234" s="2298"/>
      <c r="Z234" s="2298"/>
      <c r="AA234" s="2298"/>
      <c r="AB234" s="2298"/>
      <c r="AC234" s="2298"/>
      <c r="AD234" s="2298"/>
      <c r="AE234" s="229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274" t="s">
        <v>2539</v>
      </c>
      <c r="N235" s="2041"/>
      <c r="O235" s="2041"/>
      <c r="P235" s="2041"/>
      <c r="Q235" s="2041"/>
      <c r="R235" s="2041"/>
      <c r="S235" s="7" t="s">
        <v>211</v>
      </c>
      <c r="T235" s="7"/>
      <c r="U235" s="1996"/>
      <c r="V235" s="1996"/>
      <c r="W235" s="1996"/>
      <c r="X235" s="7" t="s">
        <v>94</v>
      </c>
      <c r="Z235" s="2274">
        <v>4157763952</v>
      </c>
      <c r="AA235" s="2274"/>
      <c r="AB235" s="2274"/>
      <c r="AC235" s="2274"/>
      <c r="AD235" s="2274"/>
      <c r="AE235" s="2274"/>
      <c r="BB235" s="385"/>
      <c r="BG235" s="386"/>
    </row>
    <row r="236" spans="1:69" ht="13">
      <c r="D236" s="60" t="s">
        <v>95</v>
      </c>
      <c r="E236" s="7"/>
      <c r="F236" s="7"/>
      <c r="M236" s="2308" t="s">
        <v>2540</v>
      </c>
      <c r="N236" s="2308"/>
      <c r="O236" s="2308"/>
      <c r="P236" s="2308"/>
      <c r="Q236" s="2308"/>
      <c r="R236" s="2308"/>
      <c r="S236" s="2308"/>
      <c r="T236" s="2308"/>
      <c r="U236" s="2308"/>
      <c r="V236" s="2308"/>
      <c r="W236" s="2308"/>
      <c r="X236" s="2308"/>
      <c r="Y236" s="2308"/>
      <c r="Z236" s="2308"/>
      <c r="AA236" s="2308"/>
      <c r="AB236" s="2308"/>
      <c r="AC236" s="2308"/>
      <c r="AD236" s="2308"/>
      <c r="AE236" s="23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1997" t="s">
        <v>394</v>
      </c>
      <c r="N237" s="1997"/>
      <c r="O237" s="1997"/>
      <c r="P237" s="1997"/>
      <c r="Q237" s="1997"/>
      <c r="R237" s="1997"/>
      <c r="S237" s="1997"/>
      <c r="T237" s="1997"/>
      <c r="U237" s="387" t="s">
        <v>973</v>
      </c>
      <c r="V237" s="325"/>
      <c r="W237" s="325"/>
      <c r="X237" s="325"/>
      <c r="Y237" s="325"/>
      <c r="Z237" s="325"/>
      <c r="AA237" s="2391"/>
      <c r="AB237" s="2391"/>
      <c r="AC237" s="2391"/>
      <c r="AD237" s="2391"/>
      <c r="AE237" s="2391"/>
      <c r="AF237" s="2391"/>
      <c r="AG237" s="2391"/>
      <c r="AH237" s="2391"/>
      <c r="AI237" s="2391"/>
      <c r="AJ237" s="2391"/>
      <c r="AK237" s="239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18"/>
      <c r="N238" s="2018"/>
      <c r="O238" s="2018"/>
      <c r="P238" s="2018"/>
      <c r="Q238" s="2018"/>
      <c r="R238" s="2018"/>
      <c r="S238" s="2018"/>
      <c r="T238" s="2018"/>
      <c r="U238" s="2018"/>
      <c r="V238" s="2018"/>
      <c r="W238" s="2018"/>
      <c r="X238" s="2018"/>
      <c r="Y238" s="2018"/>
      <c r="Z238" s="2018"/>
      <c r="AA238" s="2018"/>
      <c r="AB238" s="2018"/>
      <c r="AC238" s="2018"/>
      <c r="AD238" s="2018"/>
      <c r="AE238" s="201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
      <c r="D239" s="60"/>
      <c r="K239" s="3"/>
      <c r="BB239" s="383" t="s">
        <v>940</v>
      </c>
      <c r="BG239" s="389">
        <f>IF(AND(AND($M$248="for profit",$M$256="for profit",$M$264="(select one)")),3,0)</f>
        <v>0</v>
      </c>
    </row>
    <row r="240" spans="1:69" ht="13">
      <c r="A240" s="50" t="s">
        <v>623</v>
      </c>
      <c r="C240" s="50" t="s">
        <v>1378</v>
      </c>
      <c r="D240" s="60"/>
      <c r="K240" s="3"/>
      <c r="L240" s="14"/>
      <c r="M240" s="14"/>
      <c r="N240" s="14"/>
      <c r="BB240" s="383" t="s">
        <v>940</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00" t="s">
        <v>2541</v>
      </c>
      <c r="N242" s="2389"/>
      <c r="O242" s="2389"/>
      <c r="P242" s="2389"/>
      <c r="Q242" s="2389"/>
      <c r="R242" s="2389"/>
      <c r="S242" s="2389"/>
      <c r="T242" s="2389"/>
      <c r="U242" s="2389"/>
      <c r="V242" s="2389"/>
      <c r="W242" s="2389"/>
      <c r="X242" s="2389"/>
      <c r="Y242" s="2389"/>
      <c r="Z242" s="2389"/>
      <c r="AA242" s="2389"/>
      <c r="AB242" s="2389"/>
      <c r="AC242" s="2389"/>
      <c r="AD242" s="2389"/>
      <c r="AE242" s="2389"/>
      <c r="AF242" s="2389" t="s">
        <v>2542</v>
      </c>
      <c r="AG242" s="2389"/>
      <c r="AH242" s="2389"/>
      <c r="AI242" s="2389"/>
      <c r="AJ242" s="2389"/>
      <c r="AK242" s="2389"/>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17" t="s">
        <v>2536</v>
      </c>
      <c r="N243" s="2298"/>
      <c r="O243" s="2298"/>
      <c r="P243" s="2298"/>
      <c r="Q243" s="2298"/>
      <c r="R243" s="2298"/>
      <c r="S243" s="2298"/>
      <c r="T243" s="2298"/>
      <c r="U243" s="2298"/>
      <c r="V243" s="2298"/>
      <c r="W243" s="2298"/>
      <c r="X243" s="2298"/>
      <c r="Y243" s="2298"/>
      <c r="Z243" s="2298"/>
      <c r="AA243" s="2298"/>
      <c r="AB243" s="2298"/>
      <c r="AC243" s="2298"/>
      <c r="AD243" s="2298"/>
      <c r="AE243" s="2298"/>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614</v>
      </c>
      <c r="E244" s="57"/>
      <c r="M244" s="2017" t="s">
        <v>770</v>
      </c>
      <c r="N244" s="2298"/>
      <c r="O244" s="2298"/>
      <c r="P244" s="2298"/>
      <c r="Q244" s="2298"/>
      <c r="R244" s="2298"/>
      <c r="S244" s="2298"/>
      <c r="T244" s="2298"/>
      <c r="V244" s="59" t="s">
        <v>91</v>
      </c>
      <c r="W244" s="2030" t="s">
        <v>2537</v>
      </c>
      <c r="X244" s="1996"/>
      <c r="Y244" s="57" t="s">
        <v>617</v>
      </c>
      <c r="AC244" s="2298">
        <v>94102</v>
      </c>
      <c r="AD244" s="2298"/>
      <c r="AE244" s="2298"/>
      <c r="AF244" s="58" t="s">
        <v>1375</v>
      </c>
      <c r="AG244" s="716"/>
      <c r="AH244" s="716"/>
      <c r="AI244" s="716"/>
      <c r="AJ244" s="716"/>
      <c r="AK244" s="716"/>
      <c r="BB244" s="12" t="s">
        <v>315</v>
      </c>
      <c r="BG244" s="12">
        <v>1</v>
      </c>
      <c r="BH244" s="12" t="s">
        <v>566</v>
      </c>
      <c r="BM244" s="25"/>
      <c r="BN244" s="3"/>
      <c r="BO244" s="3"/>
    </row>
    <row r="245" spans="1:72" ht="13">
      <c r="A245" s="29"/>
      <c r="B245" s="7"/>
      <c r="C245" s="7"/>
      <c r="D245" s="60" t="s">
        <v>92</v>
      </c>
      <c r="E245" s="7"/>
      <c r="F245" s="7"/>
      <c r="G245" s="7"/>
      <c r="H245" s="7"/>
      <c r="I245" s="7"/>
      <c r="J245" s="7"/>
      <c r="K245" s="7"/>
      <c r="L245" s="29"/>
      <c r="M245" s="2017" t="s">
        <v>2523</v>
      </c>
      <c r="N245" s="2298"/>
      <c r="O245" s="2298"/>
      <c r="P245" s="2298"/>
      <c r="Q245" s="2298"/>
      <c r="R245" s="2298"/>
      <c r="S245" s="2298"/>
      <c r="T245" s="2298"/>
      <c r="U245" s="2298"/>
      <c r="V245" s="2298"/>
      <c r="W245" s="2298"/>
      <c r="X245" s="2298"/>
      <c r="Y245" s="2298"/>
      <c r="Z245" s="2298"/>
      <c r="AA245" s="2298"/>
      <c r="AB245" s="2298"/>
      <c r="AC245" s="2298"/>
      <c r="AD245" s="2298"/>
      <c r="AE245" s="2298"/>
      <c r="AH245" s="2518">
        <v>1E-4</v>
      </c>
      <c r="AI245" s="2399"/>
      <c r="AJ245" s="2399"/>
      <c r="AK245" s="239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
      <c r="A246" s="29"/>
      <c r="B246" s="7"/>
      <c r="C246" s="7"/>
      <c r="D246" s="60" t="s">
        <v>93</v>
      </c>
      <c r="E246" s="7"/>
      <c r="F246" s="7"/>
      <c r="M246" s="2274" t="s">
        <v>2539</v>
      </c>
      <c r="N246" s="2041"/>
      <c r="O246" s="2041"/>
      <c r="P246" s="2041"/>
      <c r="Q246" s="2041"/>
      <c r="R246" s="2041"/>
      <c r="S246" s="7" t="s">
        <v>211</v>
      </c>
      <c r="T246" s="7"/>
      <c r="U246" s="1996"/>
      <c r="V246" s="1996"/>
      <c r="W246" s="1996"/>
      <c r="X246" s="7" t="s">
        <v>94</v>
      </c>
      <c r="Z246" s="2274">
        <v>4157763952</v>
      </c>
      <c r="AA246" s="2274"/>
      <c r="AB246" s="2274"/>
      <c r="AC246" s="2274"/>
      <c r="AD246" s="2274"/>
      <c r="AE246" s="2274"/>
      <c r="BB246" s="7" t="s">
        <v>177</v>
      </c>
      <c r="BG246" s="12">
        <v>3</v>
      </c>
      <c r="BH246" s="12" t="s">
        <v>568</v>
      </c>
      <c r="BN246" s="390"/>
      <c r="BO246" s="39"/>
    </row>
    <row r="247" spans="1:72" ht="13">
      <c r="A247" s="29"/>
      <c r="B247" s="7"/>
      <c r="C247" s="7"/>
      <c r="D247" s="60" t="s">
        <v>95</v>
      </c>
      <c r="E247" s="7"/>
      <c r="F247" s="7"/>
      <c r="M247" s="2308" t="s">
        <v>2540</v>
      </c>
      <c r="N247" s="2308"/>
      <c r="O247" s="2308"/>
      <c r="P247" s="2308"/>
      <c r="Q247" s="2308"/>
      <c r="R247" s="2308"/>
      <c r="S247" s="2308"/>
      <c r="T247" s="2308"/>
      <c r="U247" s="2308"/>
      <c r="V247" s="2308"/>
      <c r="W247" s="2308"/>
      <c r="X247" s="2308"/>
      <c r="Y247" s="2308"/>
      <c r="Z247" s="2308"/>
      <c r="AA247" s="2308"/>
      <c r="AB247" s="2308"/>
      <c r="AC247" s="2308"/>
      <c r="AD247" s="2308"/>
      <c r="AE247" s="23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1997" t="s">
        <v>566</v>
      </c>
      <c r="N248" s="1997"/>
      <c r="O248" s="1997"/>
      <c r="P248" s="1997"/>
      <c r="Q248" s="1997"/>
      <c r="R248" s="1997"/>
      <c r="S248" s="1997"/>
      <c r="T248" s="1997"/>
      <c r="U248" s="387" t="s">
        <v>973</v>
      </c>
      <c r="V248" s="325"/>
      <c r="W248" s="325"/>
      <c r="X248" s="325"/>
      <c r="Y248" s="325"/>
      <c r="Z248" s="325"/>
      <c r="AA248" s="2390" t="s">
        <v>2521</v>
      </c>
      <c r="AB248" s="2391"/>
      <c r="AC248" s="2391"/>
      <c r="AD248" s="2391"/>
      <c r="AE248" s="2391"/>
      <c r="AF248" s="2391"/>
      <c r="AG248" s="2391"/>
      <c r="AH248" s="2391"/>
      <c r="AI248" s="2391"/>
      <c r="AJ248" s="2391"/>
      <c r="AK248" s="2391"/>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389"/>
      <c r="N250" s="2389"/>
      <c r="O250" s="2389"/>
      <c r="P250" s="2389"/>
      <c r="Q250" s="2389"/>
      <c r="R250" s="2389"/>
      <c r="S250" s="2389"/>
      <c r="T250" s="2389"/>
      <c r="U250" s="2389"/>
      <c r="V250" s="2389"/>
      <c r="W250" s="2389"/>
      <c r="X250" s="2389"/>
      <c r="Y250" s="2389"/>
      <c r="Z250" s="2389"/>
      <c r="AA250" s="2389"/>
      <c r="AB250" s="2389"/>
      <c r="AC250" s="2389"/>
      <c r="AD250" s="2389"/>
      <c r="AE250" s="2389"/>
      <c r="AF250" s="2389" t="s">
        <v>315</v>
      </c>
      <c r="AG250" s="2389"/>
      <c r="AH250" s="2389"/>
      <c r="AI250" s="2389"/>
      <c r="AJ250" s="2389"/>
      <c r="AK250" s="2389"/>
      <c r="BN250" s="61"/>
    </row>
    <row r="251" spans="1:72" ht="13">
      <c r="A251" s="29"/>
      <c r="B251" s="7"/>
      <c r="C251" s="7"/>
      <c r="D251" s="57" t="s">
        <v>90</v>
      </c>
      <c r="E251" s="57"/>
      <c r="F251" s="57"/>
      <c r="G251" s="57"/>
      <c r="H251" s="57"/>
      <c r="I251" s="57"/>
      <c r="J251" s="57"/>
      <c r="K251" s="57"/>
      <c r="L251" s="7"/>
      <c r="M251" s="2298"/>
      <c r="N251" s="2298"/>
      <c r="O251" s="2298"/>
      <c r="P251" s="2298"/>
      <c r="Q251" s="2298"/>
      <c r="R251" s="2298"/>
      <c r="S251" s="2298"/>
      <c r="T251" s="2298"/>
      <c r="U251" s="2298"/>
      <c r="V251" s="2298"/>
      <c r="W251" s="2298"/>
      <c r="X251" s="2298"/>
      <c r="Y251" s="2298"/>
      <c r="Z251" s="2298"/>
      <c r="AA251" s="2298"/>
      <c r="AB251" s="2298"/>
      <c r="AC251" s="2298"/>
      <c r="AD251" s="2298"/>
      <c r="AE251" s="2298"/>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298"/>
      <c r="N252" s="2298"/>
      <c r="O252" s="2298"/>
      <c r="P252" s="2298"/>
      <c r="Q252" s="2298"/>
      <c r="R252" s="2298"/>
      <c r="S252" s="2298"/>
      <c r="T252" s="2298"/>
      <c r="V252" s="59" t="s">
        <v>91</v>
      </c>
      <c r="W252" s="1996"/>
      <c r="X252" s="1996"/>
      <c r="Y252" s="57" t="s">
        <v>617</v>
      </c>
      <c r="AC252" s="2298"/>
      <c r="AD252" s="2298"/>
      <c r="AE252" s="2298"/>
      <c r="AF252" s="58" t="s">
        <v>1375</v>
      </c>
      <c r="AG252" s="716"/>
      <c r="AH252" s="716"/>
      <c r="AI252" s="716"/>
      <c r="AJ252" s="716"/>
      <c r="AK252" s="716"/>
      <c r="BN252" s="61"/>
    </row>
    <row r="253" spans="1:72" ht="13">
      <c r="A253" s="29"/>
      <c r="B253" s="7"/>
      <c r="C253" s="7"/>
      <c r="D253" s="60" t="s">
        <v>92</v>
      </c>
      <c r="E253" s="7"/>
      <c r="F253" s="7"/>
      <c r="G253" s="7"/>
      <c r="H253" s="7"/>
      <c r="I253" s="7"/>
      <c r="J253" s="7"/>
      <c r="K253" s="7"/>
      <c r="L253" s="29"/>
      <c r="M253" s="2298"/>
      <c r="N253" s="2298"/>
      <c r="O253" s="2298"/>
      <c r="P253" s="2298"/>
      <c r="Q253" s="2298"/>
      <c r="R253" s="2298"/>
      <c r="S253" s="2298"/>
      <c r="T253" s="2298"/>
      <c r="U253" s="2298"/>
      <c r="V253" s="2298"/>
      <c r="W253" s="2298"/>
      <c r="X253" s="2298"/>
      <c r="Y253" s="2298"/>
      <c r="Z253" s="2298"/>
      <c r="AA253" s="2298"/>
      <c r="AB253" s="2298"/>
      <c r="AC253" s="2298"/>
      <c r="AD253" s="2298"/>
      <c r="AE253" s="2298"/>
      <c r="AF253" s="716"/>
      <c r="AG253" s="716"/>
      <c r="AH253" s="2399"/>
      <c r="AI253" s="2399"/>
      <c r="AJ253" s="2399"/>
      <c r="AK253" s="2399"/>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41"/>
      <c r="N254" s="2041"/>
      <c r="O254" s="2041"/>
      <c r="P254" s="2041"/>
      <c r="Q254" s="2041"/>
      <c r="R254" s="2041"/>
      <c r="S254" s="7" t="s">
        <v>211</v>
      </c>
      <c r="T254" s="7"/>
      <c r="U254" s="1996"/>
      <c r="V254" s="1996"/>
      <c r="W254" s="1996"/>
      <c r="X254" s="7" t="s">
        <v>94</v>
      </c>
      <c r="Z254" s="2274"/>
      <c r="AA254" s="2274"/>
      <c r="AB254" s="2274"/>
      <c r="AC254" s="2274"/>
      <c r="AD254" s="2274"/>
      <c r="AE254" s="2274"/>
    </row>
    <row r="255" spans="1:72" ht="13">
      <c r="A255" s="29"/>
      <c r="B255" s="7"/>
      <c r="C255" s="7"/>
      <c r="D255" s="60" t="s">
        <v>95</v>
      </c>
      <c r="E255" s="7"/>
      <c r="F255" s="7"/>
      <c r="M255" s="2308"/>
      <c r="N255" s="2308"/>
      <c r="O255" s="2308"/>
      <c r="P255" s="2308"/>
      <c r="Q255" s="2308"/>
      <c r="R255" s="2308"/>
      <c r="S255" s="2308"/>
      <c r="T255" s="2308"/>
      <c r="U255" s="2308"/>
      <c r="V255" s="2308"/>
      <c r="W255" s="2308"/>
      <c r="X255" s="2308"/>
      <c r="Y255" s="2308"/>
      <c r="Z255" s="2308"/>
      <c r="AA255" s="2308"/>
      <c r="AB255" s="2308"/>
      <c r="AC255" s="2308"/>
      <c r="AD255" s="2308"/>
      <c r="AE255" s="23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1997" t="s">
        <v>315</v>
      </c>
      <c r="N256" s="1997"/>
      <c r="O256" s="1997"/>
      <c r="P256" s="1997"/>
      <c r="Q256" s="1997"/>
      <c r="R256" s="1997"/>
      <c r="S256" s="1997"/>
      <c r="T256" s="1997"/>
      <c r="U256" s="387" t="s">
        <v>973</v>
      </c>
      <c r="V256" s="325"/>
      <c r="W256" s="325"/>
      <c r="X256" s="325"/>
      <c r="Y256" s="325"/>
      <c r="Z256" s="325"/>
      <c r="AA256" s="2391"/>
      <c r="AB256" s="2391"/>
      <c r="AC256" s="2391"/>
      <c r="AD256" s="2391"/>
      <c r="AE256" s="2391"/>
      <c r="AF256" s="2391"/>
      <c r="AG256" s="2391"/>
      <c r="AH256" s="2391"/>
      <c r="AI256" s="2391"/>
      <c r="AJ256" s="2391"/>
      <c r="AK256" s="23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389"/>
      <c r="N258" s="2389"/>
      <c r="O258" s="2389"/>
      <c r="P258" s="2389"/>
      <c r="Q258" s="2389"/>
      <c r="R258" s="2389"/>
      <c r="S258" s="2389"/>
      <c r="T258" s="2389"/>
      <c r="U258" s="2389"/>
      <c r="V258" s="2389"/>
      <c r="W258" s="2389"/>
      <c r="X258" s="2389"/>
      <c r="Y258" s="2389"/>
      <c r="Z258" s="2389"/>
      <c r="AA258" s="2389"/>
      <c r="AB258" s="2389"/>
      <c r="AC258" s="2389"/>
      <c r="AD258" s="2389"/>
      <c r="AE258" s="2389"/>
      <c r="AF258" s="2389" t="s">
        <v>315</v>
      </c>
      <c r="AG258" s="2389"/>
      <c r="AH258" s="2389"/>
      <c r="AI258" s="2389"/>
      <c r="AJ258" s="2389"/>
      <c r="AK258" s="238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8"/>
      <c r="N259" s="2298"/>
      <c r="O259" s="2298"/>
      <c r="P259" s="2298"/>
      <c r="Q259" s="2298"/>
      <c r="R259" s="2298"/>
      <c r="S259" s="2298"/>
      <c r="T259" s="2298"/>
      <c r="U259" s="2298"/>
      <c r="V259" s="2298"/>
      <c r="W259" s="2298"/>
      <c r="X259" s="2298"/>
      <c r="Y259" s="2298"/>
      <c r="Z259" s="2298"/>
      <c r="AA259" s="2298"/>
      <c r="AB259" s="2298"/>
      <c r="AC259" s="2298"/>
      <c r="AD259" s="2298"/>
      <c r="AE259" s="2298"/>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98"/>
      <c r="N260" s="2298"/>
      <c r="O260" s="2298"/>
      <c r="P260" s="2298"/>
      <c r="Q260" s="2298"/>
      <c r="R260" s="2298"/>
      <c r="S260" s="2298"/>
      <c r="T260" s="2298"/>
      <c r="V260" s="59" t="s">
        <v>91</v>
      </c>
      <c r="W260" s="1996"/>
      <c r="X260" s="1996"/>
      <c r="Y260" s="57" t="s">
        <v>617</v>
      </c>
      <c r="AC260" s="2298"/>
      <c r="AD260" s="2298"/>
      <c r="AE260" s="2298"/>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98"/>
      <c r="N261" s="2298"/>
      <c r="O261" s="2298"/>
      <c r="P261" s="2298"/>
      <c r="Q261" s="2298"/>
      <c r="R261" s="2298"/>
      <c r="S261" s="2298"/>
      <c r="T261" s="2298"/>
      <c r="U261" s="2298"/>
      <c r="V261" s="2298"/>
      <c r="W261" s="2298"/>
      <c r="X261" s="2298"/>
      <c r="Y261" s="2298"/>
      <c r="Z261" s="2298"/>
      <c r="AA261" s="2298"/>
      <c r="AB261" s="2298"/>
      <c r="AC261" s="2298"/>
      <c r="AD261" s="2298"/>
      <c r="AE261" s="2298"/>
      <c r="AF261" s="716"/>
      <c r="AG261" s="716"/>
      <c r="AH261" s="2399"/>
      <c r="AI261" s="2399"/>
      <c r="AJ261" s="2399"/>
      <c r="AK261" s="239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41"/>
      <c r="N262" s="2041"/>
      <c r="O262" s="2041"/>
      <c r="P262" s="2041"/>
      <c r="Q262" s="2041"/>
      <c r="R262" s="2041"/>
      <c r="S262" s="7" t="s">
        <v>211</v>
      </c>
      <c r="T262" s="7"/>
      <c r="U262" s="1996"/>
      <c r="V262" s="1996"/>
      <c r="W262" s="1996"/>
      <c r="X262" s="7" t="s">
        <v>94</v>
      </c>
      <c r="Z262" s="2041"/>
      <c r="AA262" s="2041"/>
      <c r="AB262" s="2041"/>
      <c r="AC262" s="2041"/>
      <c r="AD262" s="2041"/>
      <c r="AE262" s="204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08"/>
      <c r="N263" s="2308"/>
      <c r="O263" s="2308"/>
      <c r="P263" s="2308"/>
      <c r="Q263" s="2308"/>
      <c r="R263" s="2308"/>
      <c r="S263" s="2308"/>
      <c r="T263" s="2308"/>
      <c r="U263" s="2308"/>
      <c r="V263" s="2308"/>
      <c r="W263" s="2308"/>
      <c r="X263" s="2308"/>
      <c r="Y263" s="2308"/>
      <c r="Z263" s="2308"/>
      <c r="AA263" s="2422"/>
      <c r="AB263" s="2422"/>
      <c r="AC263" s="2422"/>
      <c r="AD263" s="2422"/>
      <c r="AE263" s="24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1997" t="s">
        <v>315</v>
      </c>
      <c r="N264" s="1997"/>
      <c r="O264" s="1997"/>
      <c r="P264" s="1997"/>
      <c r="Q264" s="1997"/>
      <c r="R264" s="1997"/>
      <c r="S264" s="1997"/>
      <c r="T264" s="1997"/>
      <c r="U264" s="387" t="s">
        <v>973</v>
      </c>
      <c r="V264" s="325"/>
      <c r="W264" s="325"/>
      <c r="X264" s="325"/>
      <c r="Y264" s="325"/>
      <c r="Z264" s="325"/>
      <c r="AA264" s="2404"/>
      <c r="AB264" s="2404"/>
      <c r="AC264" s="2404"/>
      <c r="AD264" s="2404"/>
      <c r="AE264" s="2404"/>
      <c r="AF264" s="2404"/>
      <c r="AG264" s="2404"/>
      <c r="AH264" s="2404"/>
      <c r="AI264" s="2404"/>
      <c r="AJ264" s="2404"/>
      <c r="AK264" s="2404"/>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392" t="str">
        <f>BO245</f>
        <v>Nonprofit</v>
      </c>
      <c r="U266" s="2392"/>
      <c r="V266" s="2392"/>
      <c r="W266" s="2392"/>
      <c r="X266" s="2392"/>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3">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3">
      <c r="A269" s="57"/>
      <c r="B269" s="63">
        <v>0</v>
      </c>
      <c r="D269" s="2298" t="s">
        <v>285</v>
      </c>
      <c r="E269" s="2298"/>
      <c r="F269" s="2298"/>
      <c r="G269" s="2298"/>
      <c r="H269" s="2298"/>
      <c r="J269" s="12" t="s">
        <v>284</v>
      </c>
      <c r="X269" s="2278"/>
      <c r="Y269" s="2278"/>
      <c r="Z269" s="2278"/>
      <c r="AA269" s="2278"/>
      <c r="AB269" s="2278"/>
      <c r="AC269" s="2278"/>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400" t="s">
        <v>2521</v>
      </c>
      <c r="M273" s="2389"/>
      <c r="N273" s="2389"/>
      <c r="O273" s="2389"/>
      <c r="P273" s="2389"/>
      <c r="Q273" s="2389"/>
      <c r="R273" s="2389"/>
      <c r="S273" s="2389"/>
      <c r="T273" s="2389"/>
      <c r="U273" s="2389"/>
      <c r="V273" s="2389"/>
      <c r="W273" s="2389"/>
      <c r="X273" s="2389"/>
      <c r="Y273" s="2389"/>
      <c r="Z273" s="2389"/>
      <c r="AA273" s="2389"/>
      <c r="AB273" s="2389"/>
      <c r="AC273" s="2389"/>
      <c r="AD273" s="2389"/>
      <c r="AE273" s="2389"/>
      <c r="AF273" s="2389"/>
      <c r="AG273" s="2389"/>
      <c r="AH273" s="2389"/>
      <c r="AI273" s="2389"/>
      <c r="AJ273" s="2389"/>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17" t="s">
        <v>2536</v>
      </c>
      <c r="M274" s="2298"/>
      <c r="N274" s="2298"/>
      <c r="O274" s="2298"/>
      <c r="P274" s="2298"/>
      <c r="Q274" s="2298"/>
      <c r="R274" s="2298"/>
      <c r="S274" s="2298"/>
      <c r="T274" s="2298"/>
      <c r="U274" s="2298"/>
      <c r="V274" s="2298"/>
      <c r="W274" s="2298"/>
      <c r="X274" s="2298"/>
      <c r="Y274" s="2298"/>
      <c r="Z274" s="2298"/>
      <c r="AA274" s="2298"/>
      <c r="AB274" s="2298"/>
      <c r="AC274" s="2298"/>
      <c r="AD274" s="2298"/>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017" t="s">
        <v>770</v>
      </c>
      <c r="M275" s="2298"/>
      <c r="N275" s="2298"/>
      <c r="O275" s="2298"/>
      <c r="P275" s="2298"/>
      <c r="Q275" s="2298"/>
      <c r="R275" s="2298"/>
      <c r="S275" s="2298"/>
      <c r="U275" s="59" t="s">
        <v>91</v>
      </c>
      <c r="V275" s="2030" t="s">
        <v>2537</v>
      </c>
      <c r="W275" s="1996"/>
      <c r="X275" s="57" t="s">
        <v>617</v>
      </c>
      <c r="AB275" s="2298">
        <v>94102</v>
      </c>
      <c r="AC275" s="2298"/>
      <c r="AD275" s="229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7" t="s">
        <v>2538</v>
      </c>
      <c r="M276" s="2298"/>
      <c r="N276" s="2298"/>
      <c r="O276" s="2298"/>
      <c r="P276" s="2298"/>
      <c r="Q276" s="2298"/>
      <c r="R276" s="2298"/>
      <c r="S276" s="2298"/>
      <c r="T276" s="2298"/>
      <c r="U276" s="2298"/>
      <c r="V276" s="2298"/>
      <c r="W276" s="2298"/>
      <c r="X276" s="2298"/>
      <c r="Y276" s="2298"/>
      <c r="Z276" s="2298"/>
      <c r="AA276" s="2298"/>
      <c r="AB276" s="2298"/>
      <c r="AC276" s="2298"/>
      <c r="AD276" s="2298"/>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74" t="s">
        <v>2539</v>
      </c>
      <c r="M277" s="2041"/>
      <c r="N277" s="2041"/>
      <c r="O277" s="2041"/>
      <c r="P277" s="2041"/>
      <c r="Q277" s="2041"/>
      <c r="R277" s="7" t="s">
        <v>211</v>
      </c>
      <c r="S277" s="7"/>
      <c r="T277" s="1996"/>
      <c r="U277" s="1996"/>
      <c r="V277" s="1996"/>
      <c r="W277" s="7" t="s">
        <v>94</v>
      </c>
      <c r="Y277" s="2274">
        <v>4157763952</v>
      </c>
      <c r="Z277" s="2274"/>
      <c r="AA277" s="2274"/>
      <c r="AB277" s="2274"/>
      <c r="AC277" s="2274"/>
      <c r="AD277" s="2274"/>
      <c r="BN277" s="61"/>
    </row>
    <row r="278" spans="1:66" ht="13">
      <c r="D278" s="60" t="s">
        <v>95</v>
      </c>
      <c r="E278" s="7"/>
      <c r="F278" s="7"/>
      <c r="L278" s="2308" t="s">
        <v>2543</v>
      </c>
      <c r="M278" s="2308"/>
      <c r="N278" s="2308"/>
      <c r="O278" s="2308"/>
      <c r="P278" s="2308"/>
      <c r="Q278" s="2308"/>
      <c r="R278" s="2308"/>
      <c r="S278" s="2308"/>
      <c r="T278" s="2308"/>
      <c r="U278" s="2308"/>
      <c r="V278" s="2308"/>
      <c r="W278" s="2308"/>
      <c r="X278" s="2308"/>
      <c r="Y278" s="2308"/>
      <c r="Z278" s="2308"/>
      <c r="AA278" s="2308"/>
      <c r="AB278" s="2308"/>
      <c r="AC278" s="2308"/>
      <c r="AD278" s="2308"/>
      <c r="AF278" s="7"/>
      <c r="AG278" s="7"/>
      <c r="AH278" s="7"/>
      <c r="AI278" s="7"/>
      <c r="AJ278" s="7"/>
      <c r="BN278" s="61"/>
    </row>
    <row r="279" spans="1:66" ht="13">
      <c r="D279" s="58" t="s">
        <v>657</v>
      </c>
      <c r="E279" s="58"/>
      <c r="F279" s="58"/>
      <c r="G279" s="58"/>
      <c r="H279" s="58"/>
      <c r="I279" s="58"/>
      <c r="L279" s="2030" t="s">
        <v>2544</v>
      </c>
      <c r="M279" s="2030"/>
      <c r="N279" s="2030"/>
      <c r="O279" s="2030"/>
      <c r="P279" s="2030"/>
      <c r="Q279" s="2030"/>
      <c r="R279" s="2030"/>
      <c r="S279" s="2030"/>
      <c r="T279" s="2030"/>
      <c r="U279" s="2030"/>
      <c r="V279" s="2030"/>
      <c r="W279" s="2030"/>
      <c r="X279" s="2030"/>
      <c r="Y279" s="2030"/>
      <c r="Z279" s="2030"/>
      <c r="AA279" s="2030"/>
      <c r="AB279" s="2030"/>
      <c r="AC279" s="2030"/>
      <c r="AD279" s="2030"/>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340" t="s">
        <v>573</v>
      </c>
      <c r="B281" s="2340"/>
      <c r="C281" s="2340"/>
      <c r="D281" s="2340"/>
      <c r="E281" s="2340"/>
      <c r="F281" s="2340"/>
      <c r="G281" s="2340"/>
      <c r="H281" s="2340"/>
      <c r="I281" s="2340"/>
      <c r="J281" s="2340"/>
      <c r="K281" s="2340"/>
      <c r="L281" s="2340"/>
      <c r="M281" s="2340"/>
      <c r="N281" s="2340"/>
      <c r="O281" s="2340"/>
      <c r="P281" s="2340"/>
      <c r="Q281" s="2340"/>
      <c r="R281" s="2340"/>
      <c r="S281" s="2340"/>
      <c r="T281" s="2340"/>
      <c r="U281" s="2340"/>
      <c r="V281" s="2340"/>
      <c r="W281" s="2340"/>
      <c r="X281" s="2340"/>
      <c r="Y281" s="2340"/>
      <c r="Z281" s="2340"/>
      <c r="AA281" s="2340"/>
      <c r="AB281" s="2340"/>
      <c r="AC281" s="2340"/>
      <c r="AD281" s="2340"/>
      <c r="AE281" s="2340"/>
      <c r="AF281" s="2340"/>
      <c r="AG281" s="2340"/>
      <c r="AH281" s="2340"/>
      <c r="AI281" s="2340"/>
      <c r="AJ281" s="2340"/>
      <c r="AK281" s="2340"/>
      <c r="AL281" s="2340"/>
      <c r="AM281" s="144"/>
      <c r="AN281" s="144"/>
      <c r="AO281" s="144"/>
      <c r="AP281" s="144"/>
      <c r="AQ281" s="144"/>
      <c r="AR281" s="144"/>
      <c r="AS281" s="144"/>
      <c r="AT281" s="144"/>
      <c r="AU281" s="144"/>
      <c r="AV281" s="144"/>
      <c r="AW281" s="144"/>
      <c r="AX281" s="144"/>
      <c r="AY281" s="144"/>
      <c r="BN281" s="61"/>
    </row>
    <row r="282" spans="1:66" ht="14" thickBot="1">
      <c r="A282" s="2341"/>
      <c r="B282" s="2341"/>
      <c r="C282" s="2341"/>
      <c r="D282" s="2341"/>
      <c r="E282" s="2341"/>
      <c r="F282" s="2341"/>
      <c r="G282" s="2341"/>
      <c r="H282" s="2341"/>
      <c r="I282" s="2341"/>
      <c r="J282" s="2341"/>
      <c r="K282" s="2341"/>
      <c r="L282" s="2341"/>
      <c r="M282" s="2341"/>
      <c r="N282" s="2341"/>
      <c r="O282" s="2341"/>
      <c r="P282" s="2341"/>
      <c r="Q282" s="2341"/>
      <c r="R282" s="2341"/>
      <c r="S282" s="2341"/>
      <c r="T282" s="2341"/>
      <c r="U282" s="2341"/>
      <c r="V282" s="2341"/>
      <c r="W282" s="2341"/>
      <c r="X282" s="2341"/>
      <c r="Y282" s="2341"/>
      <c r="Z282" s="2341"/>
      <c r="AA282" s="2341"/>
      <c r="AB282" s="2341"/>
      <c r="AC282" s="2341"/>
      <c r="AD282" s="2341"/>
      <c r="AE282" s="2341"/>
      <c r="AF282" s="2341"/>
      <c r="AG282" s="2341"/>
      <c r="AH282" s="2341"/>
      <c r="AI282" s="2341"/>
      <c r="AJ282" s="2341"/>
      <c r="AK282" s="2341"/>
      <c r="AL282" s="2341"/>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17" t="s">
        <v>2521</v>
      </c>
      <c r="I286" s="2018"/>
      <c r="J286" s="2018"/>
      <c r="K286" s="2018"/>
      <c r="L286" s="2018"/>
      <c r="M286" s="2018"/>
      <c r="N286" s="2018"/>
      <c r="O286" s="2018"/>
      <c r="P286" s="2018"/>
      <c r="Q286" s="2018"/>
      <c r="R286" s="2018"/>
      <c r="T286" s="58" t="s">
        <v>599</v>
      </c>
      <c r="V286" s="58"/>
      <c r="W286" s="58"/>
      <c r="X286" s="58"/>
      <c r="Y286" s="58"/>
      <c r="AA286" s="2017" t="s">
        <v>2546</v>
      </c>
      <c r="AB286" s="2018"/>
      <c r="AC286" s="2018"/>
      <c r="AD286" s="2018"/>
      <c r="AE286" s="2018"/>
      <c r="AF286" s="2018"/>
      <c r="AG286" s="2018"/>
      <c r="AH286" s="2018"/>
      <c r="AI286" s="2018"/>
      <c r="AJ286" s="2018"/>
      <c r="AK286" s="2018"/>
      <c r="BN286" s="61"/>
    </row>
    <row r="287" spans="1:66" ht="13">
      <c r="B287" s="58" t="s">
        <v>503</v>
      </c>
      <c r="C287" s="58"/>
      <c r="D287" s="58"/>
      <c r="E287" s="58"/>
      <c r="F287" s="58"/>
      <c r="H287" s="2030" t="s">
        <v>2536</v>
      </c>
      <c r="I287" s="1997"/>
      <c r="J287" s="1997"/>
      <c r="K287" s="1997"/>
      <c r="L287" s="1997"/>
      <c r="M287" s="1997"/>
      <c r="N287" s="1997"/>
      <c r="O287" s="1997"/>
      <c r="P287" s="1997"/>
      <c r="Q287" s="1997"/>
      <c r="R287" s="1997"/>
      <c r="T287" s="58" t="s">
        <v>503</v>
      </c>
      <c r="V287" s="58"/>
      <c r="W287" s="58"/>
      <c r="X287" s="58"/>
      <c r="Y287" s="58"/>
      <c r="AA287" s="2030" t="s">
        <v>2567</v>
      </c>
      <c r="AB287" s="1997"/>
      <c r="AC287" s="1997"/>
      <c r="AD287" s="1997"/>
      <c r="AE287" s="1997"/>
      <c r="AF287" s="1997"/>
      <c r="AG287" s="1997"/>
      <c r="AH287" s="1997"/>
      <c r="AI287" s="1997"/>
      <c r="AJ287" s="1997"/>
      <c r="AK287" s="1997"/>
      <c r="BN287" s="61"/>
    </row>
    <row r="288" spans="1:66" ht="13">
      <c r="B288" s="58" t="s">
        <v>504</v>
      </c>
      <c r="C288" s="58"/>
      <c r="D288" s="58"/>
      <c r="E288" s="58"/>
      <c r="F288" s="58"/>
      <c r="H288" s="2030" t="s">
        <v>2547</v>
      </c>
      <c r="I288" s="1997"/>
      <c r="J288" s="1997"/>
      <c r="K288" s="1997"/>
      <c r="L288" s="1997"/>
      <c r="M288" s="1997"/>
      <c r="N288" s="1997"/>
      <c r="O288" s="1997"/>
      <c r="P288" s="1997"/>
      <c r="Q288" s="1997"/>
      <c r="R288" s="1997"/>
      <c r="T288" s="58" t="s">
        <v>79</v>
      </c>
      <c r="V288" s="58"/>
      <c r="W288" s="58"/>
      <c r="X288" s="58"/>
      <c r="Y288" s="58"/>
      <c r="AA288" s="2030" t="s">
        <v>2547</v>
      </c>
      <c r="AB288" s="1997"/>
      <c r="AC288" s="1997"/>
      <c r="AD288" s="1997"/>
      <c r="AE288" s="1997"/>
      <c r="AF288" s="1997"/>
      <c r="AG288" s="1997"/>
      <c r="AH288" s="1997"/>
      <c r="AI288" s="1997"/>
      <c r="AJ288" s="1997"/>
      <c r="AK288" s="1997"/>
      <c r="BN288" s="61"/>
    </row>
    <row r="289" spans="2:66" ht="12.75" customHeight="1">
      <c r="B289" s="58" t="s">
        <v>92</v>
      </c>
      <c r="C289" s="58"/>
      <c r="D289" s="58"/>
      <c r="E289" s="58"/>
      <c r="F289" s="58"/>
      <c r="H289" s="2030" t="s">
        <v>2523</v>
      </c>
      <c r="I289" s="1997"/>
      <c r="J289" s="1997"/>
      <c r="K289" s="1997"/>
      <c r="L289" s="1997"/>
      <c r="M289" s="1997"/>
      <c r="N289" s="1997"/>
      <c r="O289" s="1997"/>
      <c r="P289" s="1997"/>
      <c r="Q289" s="1997"/>
      <c r="R289" s="1997"/>
      <c r="T289" s="58" t="s">
        <v>92</v>
      </c>
      <c r="V289" s="58"/>
      <c r="W289" s="58"/>
      <c r="X289" s="58"/>
      <c r="Y289" s="58"/>
      <c r="AA289" s="2030" t="s">
        <v>2568</v>
      </c>
      <c r="AB289" s="1997"/>
      <c r="AC289" s="1997"/>
      <c r="AD289" s="1997"/>
      <c r="AE289" s="1997"/>
      <c r="AF289" s="1997"/>
      <c r="AG289" s="1997"/>
      <c r="AH289" s="1997"/>
      <c r="AI289" s="1997"/>
      <c r="AJ289" s="1997"/>
      <c r="AK289" s="1997"/>
      <c r="BN289" s="61"/>
    </row>
    <row r="290" spans="2:66" ht="12.75" customHeight="1">
      <c r="B290" s="58" t="s">
        <v>93</v>
      </c>
      <c r="C290" s="58"/>
      <c r="D290" s="58"/>
      <c r="E290" s="58"/>
      <c r="F290" s="58"/>
      <c r="G290" s="58"/>
      <c r="H290" s="2264" t="s">
        <v>2548</v>
      </c>
      <c r="I290" s="2299"/>
      <c r="J290" s="2299"/>
      <c r="K290" s="2299"/>
      <c r="L290" s="2299"/>
      <c r="M290" s="2299"/>
      <c r="N290" s="7" t="s">
        <v>211</v>
      </c>
      <c r="O290" s="7"/>
      <c r="P290" s="2298"/>
      <c r="Q290" s="2298"/>
      <c r="R290" s="2298"/>
      <c r="S290" s="58"/>
      <c r="T290" s="58" t="s">
        <v>93</v>
      </c>
      <c r="V290" s="58"/>
      <c r="W290" s="58"/>
      <c r="X290" s="58"/>
      <c r="Y290" s="58"/>
      <c r="AA290" s="2264" t="s">
        <v>2569</v>
      </c>
      <c r="AB290" s="2299"/>
      <c r="AC290" s="2299"/>
      <c r="AD290" s="2299"/>
      <c r="AE290" s="2299"/>
      <c r="AF290" s="2299"/>
      <c r="AG290" s="7" t="s">
        <v>211</v>
      </c>
      <c r="AH290" s="7"/>
      <c r="AI290" s="2298"/>
      <c r="AJ290" s="2298"/>
      <c r="AK290" s="2298"/>
      <c r="BN290" s="61"/>
    </row>
    <row r="291" spans="2:66" ht="12.75" customHeight="1">
      <c r="B291" s="58" t="s">
        <v>94</v>
      </c>
      <c r="C291" s="58"/>
      <c r="D291" s="58"/>
      <c r="E291" s="58"/>
      <c r="F291" s="58"/>
      <c r="G291" s="58"/>
      <c r="H291" s="2274" t="s">
        <v>2549</v>
      </c>
      <c r="I291" s="2041"/>
      <c r="J291" s="2041"/>
      <c r="K291" s="2041"/>
      <c r="L291" s="2041"/>
      <c r="M291" s="2041"/>
      <c r="N291" s="60"/>
      <c r="O291" s="60"/>
      <c r="P291" s="62"/>
      <c r="Q291" s="62"/>
      <c r="R291" s="62"/>
      <c r="S291" s="58"/>
      <c r="T291" s="58" t="s">
        <v>94</v>
      </c>
      <c r="V291" s="58"/>
      <c r="W291" s="58"/>
      <c r="X291" s="58"/>
      <c r="Y291" s="58"/>
      <c r="AA291" s="2041"/>
      <c r="AB291" s="2041"/>
      <c r="AC291" s="2041"/>
      <c r="AD291" s="2041"/>
      <c r="AE291" s="2041"/>
      <c r="AF291" s="2041"/>
      <c r="AG291" s="60"/>
      <c r="AH291" s="60"/>
      <c r="AI291" s="62"/>
      <c r="AJ291" s="62"/>
      <c r="AK291" s="62"/>
      <c r="BN291" s="61"/>
    </row>
    <row r="292" spans="2:66" ht="12.75" customHeight="1">
      <c r="B292" s="58" t="s">
        <v>80</v>
      </c>
      <c r="C292" s="58"/>
      <c r="D292" s="58"/>
      <c r="E292" s="58"/>
      <c r="F292" s="58"/>
      <c r="G292" s="58"/>
      <c r="H292" s="2030" t="s">
        <v>2540</v>
      </c>
      <c r="I292" s="1997"/>
      <c r="J292" s="1997"/>
      <c r="K292" s="1997"/>
      <c r="L292" s="1997"/>
      <c r="M292" s="1997"/>
      <c r="N292" s="2018"/>
      <c r="O292" s="2018"/>
      <c r="P292" s="2018"/>
      <c r="Q292" s="2018"/>
      <c r="R292" s="2018"/>
      <c r="S292" s="58"/>
      <c r="T292" s="58" t="s">
        <v>80</v>
      </c>
      <c r="V292" s="58"/>
      <c r="W292" s="58"/>
      <c r="X292" s="58"/>
      <c r="Y292" s="58"/>
      <c r="AA292" s="2030" t="s">
        <v>2570</v>
      </c>
      <c r="AB292" s="1997"/>
      <c r="AC292" s="1997"/>
      <c r="AD292" s="1997"/>
      <c r="AE292" s="1997"/>
      <c r="AF292" s="1997"/>
      <c r="AG292" s="2018"/>
      <c r="AH292" s="2018"/>
      <c r="AI292" s="2018"/>
      <c r="AJ292" s="2018"/>
      <c r="AK292" s="2018"/>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017" t="s">
        <v>2550</v>
      </c>
      <c r="I294" s="2018"/>
      <c r="J294" s="2018"/>
      <c r="K294" s="2018"/>
      <c r="L294" s="2018"/>
      <c r="M294" s="2018"/>
      <c r="N294" s="2018"/>
      <c r="O294" s="2018"/>
      <c r="P294" s="2018"/>
      <c r="Q294" s="2018"/>
      <c r="R294" s="2018"/>
      <c r="T294" s="58" t="s">
        <v>373</v>
      </c>
      <c r="V294" s="58"/>
      <c r="W294" s="58"/>
      <c r="X294" s="58"/>
      <c r="Y294" s="58"/>
      <c r="AA294" s="2017" t="s">
        <v>2557</v>
      </c>
      <c r="AB294" s="2018"/>
      <c r="AC294" s="2018"/>
      <c r="AD294" s="2018"/>
      <c r="AE294" s="2018"/>
      <c r="AF294" s="2018"/>
      <c r="AG294" s="2018"/>
      <c r="AH294" s="2018"/>
      <c r="AI294" s="2018"/>
      <c r="AJ294" s="2018"/>
      <c r="AK294" s="2018"/>
      <c r="BN294" s="61"/>
    </row>
    <row r="295" spans="2:66" ht="13">
      <c r="B295" s="58" t="s">
        <v>503</v>
      </c>
      <c r="C295" s="58"/>
      <c r="D295" s="58"/>
      <c r="E295" s="58"/>
      <c r="F295" s="58"/>
      <c r="H295" s="2030" t="s">
        <v>2551</v>
      </c>
      <c r="I295" s="1997"/>
      <c r="J295" s="1997"/>
      <c r="K295" s="1997"/>
      <c r="L295" s="1997"/>
      <c r="M295" s="1997"/>
      <c r="N295" s="1997"/>
      <c r="O295" s="1997"/>
      <c r="P295" s="1997"/>
      <c r="Q295" s="1997"/>
      <c r="R295" s="1997"/>
      <c r="T295" s="58" t="s">
        <v>503</v>
      </c>
      <c r="V295" s="58"/>
      <c r="W295" s="58"/>
      <c r="X295" s="58"/>
      <c r="Y295" s="58"/>
      <c r="AA295" s="2030" t="s">
        <v>2561</v>
      </c>
      <c r="AB295" s="1997"/>
      <c r="AC295" s="1997"/>
      <c r="AD295" s="1997"/>
      <c r="AE295" s="1997"/>
      <c r="AF295" s="1997"/>
      <c r="AG295" s="1997"/>
      <c r="AH295" s="1997"/>
      <c r="AI295" s="1997"/>
      <c r="AJ295" s="1997"/>
      <c r="AK295" s="1997"/>
      <c r="BN295" s="61"/>
    </row>
    <row r="296" spans="2:66" ht="13">
      <c r="B296" s="58" t="s">
        <v>504</v>
      </c>
      <c r="C296" s="58"/>
      <c r="D296" s="58"/>
      <c r="E296" s="58"/>
      <c r="F296" s="58"/>
      <c r="H296" s="2030" t="s">
        <v>2552</v>
      </c>
      <c r="I296" s="1997"/>
      <c r="J296" s="1997"/>
      <c r="K296" s="1997"/>
      <c r="L296" s="1997"/>
      <c r="M296" s="1997"/>
      <c r="N296" s="1997"/>
      <c r="O296" s="1997"/>
      <c r="P296" s="1997"/>
      <c r="Q296" s="1997"/>
      <c r="R296" s="1997"/>
      <c r="T296" s="58" t="s">
        <v>79</v>
      </c>
      <c r="V296" s="58"/>
      <c r="W296" s="58"/>
      <c r="X296" s="58"/>
      <c r="Y296" s="58"/>
      <c r="AA296" s="2030" t="s">
        <v>2562</v>
      </c>
      <c r="AB296" s="1997"/>
      <c r="AC296" s="1997"/>
      <c r="AD296" s="1997"/>
      <c r="AE296" s="1997"/>
      <c r="AF296" s="1997"/>
      <c r="AG296" s="1997"/>
      <c r="AH296" s="1997"/>
      <c r="AI296" s="1997"/>
      <c r="AJ296" s="1997"/>
      <c r="AK296" s="1997"/>
      <c r="BN296" s="61"/>
    </row>
    <row r="297" spans="2:66" ht="13">
      <c r="B297" s="58" t="s">
        <v>92</v>
      </c>
      <c r="C297" s="58"/>
      <c r="D297" s="58"/>
      <c r="E297" s="58"/>
      <c r="F297" s="58"/>
      <c r="H297" s="2030" t="s">
        <v>2553</v>
      </c>
      <c r="I297" s="1997"/>
      <c r="J297" s="1997"/>
      <c r="K297" s="1997"/>
      <c r="L297" s="1997"/>
      <c r="M297" s="1997"/>
      <c r="N297" s="1997"/>
      <c r="O297" s="1997"/>
      <c r="P297" s="1997"/>
      <c r="Q297" s="1997"/>
      <c r="R297" s="1997"/>
      <c r="T297" s="58" t="s">
        <v>92</v>
      </c>
      <c r="V297" s="58"/>
      <c r="W297" s="58"/>
      <c r="X297" s="58"/>
      <c r="Y297" s="58"/>
      <c r="AA297" s="2030" t="s">
        <v>2563</v>
      </c>
      <c r="AB297" s="1997"/>
      <c r="AC297" s="1997"/>
      <c r="AD297" s="1997"/>
      <c r="AE297" s="1997"/>
      <c r="AF297" s="1997"/>
      <c r="AG297" s="1997"/>
      <c r="AH297" s="1997"/>
      <c r="AI297" s="1997"/>
      <c r="AJ297" s="1997"/>
      <c r="AK297" s="1997"/>
      <c r="BN297" s="61"/>
    </row>
    <row r="298" spans="2:66" ht="13">
      <c r="B298" s="58" t="s">
        <v>93</v>
      </c>
      <c r="C298" s="58"/>
      <c r="D298" s="58"/>
      <c r="E298" s="58"/>
      <c r="F298" s="58"/>
      <c r="G298" s="58"/>
      <c r="H298" s="2264" t="s">
        <v>2554</v>
      </c>
      <c r="I298" s="2299"/>
      <c r="J298" s="2299"/>
      <c r="K298" s="2299"/>
      <c r="L298" s="2299"/>
      <c r="M298" s="2299"/>
      <c r="N298" s="7" t="s">
        <v>211</v>
      </c>
      <c r="O298" s="7"/>
      <c r="P298" s="2298">
        <v>4</v>
      </c>
      <c r="Q298" s="2298"/>
      <c r="R298" s="2298"/>
      <c r="S298" s="58"/>
      <c r="T298" s="58" t="s">
        <v>93</v>
      </c>
      <c r="V298" s="58"/>
      <c r="W298" s="58"/>
      <c r="X298" s="58"/>
      <c r="Y298" s="58"/>
      <c r="AA298" s="2264" t="s">
        <v>2566</v>
      </c>
      <c r="AB298" s="2299"/>
      <c r="AC298" s="2299"/>
      <c r="AD298" s="2299"/>
      <c r="AE298" s="2299"/>
      <c r="AF298" s="2299"/>
      <c r="AG298" s="7" t="s">
        <v>211</v>
      </c>
      <c r="AH298" s="7"/>
      <c r="AI298" s="2298"/>
      <c r="AJ298" s="2298"/>
      <c r="AK298" s="2298"/>
      <c r="BN298" s="61"/>
    </row>
    <row r="299" spans="2:66" ht="12.75" customHeight="1">
      <c r="B299" s="58" t="s">
        <v>94</v>
      </c>
      <c r="C299" s="58"/>
      <c r="D299" s="58"/>
      <c r="E299" s="58"/>
      <c r="F299" s="58"/>
      <c r="G299" s="58"/>
      <c r="H299" s="2274" t="s">
        <v>2555</v>
      </c>
      <c r="I299" s="2041"/>
      <c r="J299" s="2041"/>
      <c r="K299" s="2041"/>
      <c r="L299" s="2041"/>
      <c r="M299" s="2041"/>
      <c r="N299" s="60"/>
      <c r="O299" s="60"/>
      <c r="P299" s="62"/>
      <c r="Q299" s="62"/>
      <c r="R299" s="62"/>
      <c r="S299" s="58"/>
      <c r="T299" s="58" t="s">
        <v>94</v>
      </c>
      <c r="V299" s="58"/>
      <c r="W299" s="58"/>
      <c r="X299" s="58"/>
      <c r="Y299" s="58"/>
      <c r="AA299" s="2274" t="s">
        <v>2565</v>
      </c>
      <c r="AB299" s="2041"/>
      <c r="AC299" s="2041"/>
      <c r="AD299" s="2041"/>
      <c r="AE299" s="2041"/>
      <c r="AF299" s="2041"/>
      <c r="AG299" s="60"/>
      <c r="AH299" s="60"/>
      <c r="AI299" s="62"/>
      <c r="AJ299" s="62"/>
      <c r="AK299" s="62"/>
      <c r="BN299" s="61"/>
    </row>
    <row r="300" spans="2:66" ht="12.75" customHeight="1">
      <c r="B300" s="58" t="s">
        <v>80</v>
      </c>
      <c r="C300" s="58"/>
      <c r="D300" s="58"/>
      <c r="E300" s="58"/>
      <c r="F300" s="58"/>
      <c r="G300" s="58"/>
      <c r="H300" s="2030" t="s">
        <v>2556</v>
      </c>
      <c r="I300" s="1997"/>
      <c r="J300" s="1997"/>
      <c r="K300" s="1997"/>
      <c r="L300" s="1997"/>
      <c r="M300" s="1997"/>
      <c r="N300" s="2018"/>
      <c r="O300" s="2018"/>
      <c r="P300" s="2018"/>
      <c r="Q300" s="2018"/>
      <c r="R300" s="2018"/>
      <c r="S300" s="58"/>
      <c r="T300" s="58" t="s">
        <v>80</v>
      </c>
      <c r="V300" s="58"/>
      <c r="W300" s="58"/>
      <c r="X300" s="58"/>
      <c r="Y300" s="58"/>
      <c r="AA300" s="2030" t="s">
        <v>2564</v>
      </c>
      <c r="AB300" s="1997"/>
      <c r="AC300" s="1997"/>
      <c r="AD300" s="1997"/>
      <c r="AE300" s="1997"/>
      <c r="AF300" s="1997"/>
      <c r="AG300" s="2018"/>
      <c r="AH300" s="2018"/>
      <c r="AI300" s="2018"/>
      <c r="AJ300" s="2018"/>
      <c r="AK300" s="2018"/>
      <c r="BN300" s="61"/>
    </row>
    <row r="301" spans="2:66" ht="12.75" customHeight="1">
      <c r="BN301" s="61"/>
    </row>
    <row r="302" spans="2:66" ht="12.75" customHeight="1">
      <c r="B302" s="58" t="s">
        <v>81</v>
      </c>
      <c r="C302" s="58"/>
      <c r="D302" s="58"/>
      <c r="E302" s="58"/>
      <c r="F302" s="58"/>
      <c r="H302" s="2017" t="s">
        <v>2550</v>
      </c>
      <c r="I302" s="2018"/>
      <c r="J302" s="2018"/>
      <c r="K302" s="2018"/>
      <c r="L302" s="2018"/>
      <c r="M302" s="2018"/>
      <c r="N302" s="2018"/>
      <c r="O302" s="2018"/>
      <c r="P302" s="2018"/>
      <c r="Q302" s="2018"/>
      <c r="R302" s="2018"/>
      <c r="T302" s="7" t="s">
        <v>941</v>
      </c>
      <c r="V302" s="58"/>
      <c r="W302" s="58"/>
      <c r="X302" s="58"/>
      <c r="Y302" s="58"/>
      <c r="AA302" s="2017" t="s">
        <v>2571</v>
      </c>
      <c r="AB302" s="2018"/>
      <c r="AC302" s="2018"/>
      <c r="AD302" s="2018"/>
      <c r="AE302" s="2018"/>
      <c r="AF302" s="2018"/>
      <c r="AG302" s="2018"/>
      <c r="AH302" s="2018"/>
      <c r="AI302" s="2018"/>
      <c r="AJ302" s="2018"/>
      <c r="AK302" s="2018"/>
      <c r="BN302" s="61"/>
    </row>
    <row r="303" spans="2:66" ht="13">
      <c r="B303" s="58" t="s">
        <v>503</v>
      </c>
      <c r="C303" s="58"/>
      <c r="D303" s="58"/>
      <c r="E303" s="58"/>
      <c r="F303" s="58"/>
      <c r="H303" s="2030" t="s">
        <v>2551</v>
      </c>
      <c r="I303" s="1997"/>
      <c r="J303" s="1997"/>
      <c r="K303" s="1997"/>
      <c r="L303" s="1997"/>
      <c r="M303" s="1997"/>
      <c r="N303" s="1997"/>
      <c r="O303" s="1997"/>
      <c r="P303" s="1997"/>
      <c r="Q303" s="1997"/>
      <c r="R303" s="1997"/>
      <c r="T303" s="58" t="s">
        <v>503</v>
      </c>
      <c r="V303" s="58"/>
      <c r="W303" s="58"/>
      <c r="X303" s="58"/>
      <c r="Y303" s="58"/>
      <c r="AA303" s="2030" t="s">
        <v>2573</v>
      </c>
      <c r="AB303" s="1997"/>
      <c r="AC303" s="1997"/>
      <c r="AD303" s="1997"/>
      <c r="AE303" s="1997"/>
      <c r="AF303" s="1997"/>
      <c r="AG303" s="1997"/>
      <c r="AH303" s="1997"/>
      <c r="AI303" s="1997"/>
      <c r="AJ303" s="1997"/>
      <c r="AK303" s="1997"/>
      <c r="BN303" s="61"/>
    </row>
    <row r="304" spans="2:66" ht="13">
      <c r="B304" s="58" t="s">
        <v>504</v>
      </c>
      <c r="C304" s="58"/>
      <c r="D304" s="58"/>
      <c r="E304" s="58"/>
      <c r="F304" s="58"/>
      <c r="H304" s="2030" t="s">
        <v>2552</v>
      </c>
      <c r="I304" s="1997"/>
      <c r="J304" s="1997"/>
      <c r="K304" s="1997"/>
      <c r="L304" s="1997"/>
      <c r="M304" s="1997"/>
      <c r="N304" s="1997"/>
      <c r="O304" s="1997"/>
      <c r="P304" s="1997"/>
      <c r="Q304" s="1997"/>
      <c r="R304" s="1997"/>
      <c r="T304" s="58" t="s">
        <v>79</v>
      </c>
      <c r="V304" s="58"/>
      <c r="W304" s="58"/>
      <c r="X304" s="58"/>
      <c r="Y304" s="58"/>
      <c r="AA304" s="2030" t="s">
        <v>2574</v>
      </c>
      <c r="AB304" s="1997"/>
      <c r="AC304" s="1997"/>
      <c r="AD304" s="1997"/>
      <c r="AE304" s="1997"/>
      <c r="AF304" s="1997"/>
      <c r="AG304" s="1997"/>
      <c r="AH304" s="1997"/>
      <c r="AI304" s="1997"/>
      <c r="AJ304" s="1997"/>
      <c r="AK304" s="1997"/>
      <c r="BN304" s="61"/>
    </row>
    <row r="305" spans="2:66" ht="13">
      <c r="B305" s="58" t="s">
        <v>92</v>
      </c>
      <c r="C305" s="58"/>
      <c r="D305" s="58"/>
      <c r="E305" s="58"/>
      <c r="F305" s="58"/>
      <c r="H305" s="2030" t="s">
        <v>2553</v>
      </c>
      <c r="I305" s="1997"/>
      <c r="J305" s="1997"/>
      <c r="K305" s="1997"/>
      <c r="L305" s="1997"/>
      <c r="M305" s="1997"/>
      <c r="N305" s="1997"/>
      <c r="O305" s="1997"/>
      <c r="P305" s="1997"/>
      <c r="Q305" s="1997"/>
      <c r="R305" s="1997"/>
      <c r="T305" s="58" t="s">
        <v>92</v>
      </c>
      <c r="V305" s="58"/>
      <c r="W305" s="58"/>
      <c r="X305" s="58"/>
      <c r="Y305" s="58"/>
      <c r="AA305" s="2030" t="s">
        <v>2572</v>
      </c>
      <c r="AB305" s="1997"/>
      <c r="AC305" s="1997"/>
      <c r="AD305" s="1997"/>
      <c r="AE305" s="1997"/>
      <c r="AF305" s="1997"/>
      <c r="AG305" s="1997"/>
      <c r="AH305" s="1997"/>
      <c r="AI305" s="1997"/>
      <c r="AJ305" s="1997"/>
      <c r="AK305" s="1997"/>
      <c r="BN305" s="61"/>
    </row>
    <row r="306" spans="2:66" ht="13">
      <c r="B306" s="58" t="s">
        <v>93</v>
      </c>
      <c r="C306" s="58"/>
      <c r="D306" s="58"/>
      <c r="E306" s="58"/>
      <c r="F306" s="58"/>
      <c r="G306" s="58"/>
      <c r="H306" s="2264" t="s">
        <v>2554</v>
      </c>
      <c r="I306" s="2299"/>
      <c r="J306" s="2299"/>
      <c r="K306" s="2299"/>
      <c r="L306" s="2299"/>
      <c r="M306" s="2299"/>
      <c r="N306" s="7" t="s">
        <v>211</v>
      </c>
      <c r="O306" s="7"/>
      <c r="P306" s="2298">
        <v>4</v>
      </c>
      <c r="Q306" s="2298"/>
      <c r="R306" s="2298"/>
      <c r="S306" s="58"/>
      <c r="T306" s="58" t="s">
        <v>93</v>
      </c>
      <c r="V306" s="58"/>
      <c r="W306" s="58"/>
      <c r="X306" s="58"/>
      <c r="Y306" s="58"/>
      <c r="AA306" s="2264" t="s">
        <v>2575</v>
      </c>
      <c r="AB306" s="2299"/>
      <c r="AC306" s="2299"/>
      <c r="AD306" s="2299"/>
      <c r="AE306" s="2299"/>
      <c r="AF306" s="2299"/>
      <c r="AG306" s="7" t="s">
        <v>211</v>
      </c>
      <c r="AH306" s="7"/>
      <c r="AI306" s="2298"/>
      <c r="AJ306" s="2298"/>
      <c r="AK306" s="2298"/>
      <c r="BN306" s="61"/>
    </row>
    <row r="307" spans="2:66" ht="13">
      <c r="B307" s="58" t="s">
        <v>94</v>
      </c>
      <c r="C307" s="58"/>
      <c r="D307" s="58"/>
      <c r="E307" s="58"/>
      <c r="F307" s="58"/>
      <c r="G307" s="58"/>
      <c r="H307" s="2274" t="s">
        <v>2555</v>
      </c>
      <c r="I307" s="2041"/>
      <c r="J307" s="2041"/>
      <c r="K307" s="2041"/>
      <c r="L307" s="2041"/>
      <c r="M307" s="2041"/>
      <c r="N307" s="60"/>
      <c r="O307" s="60"/>
      <c r="P307" s="62"/>
      <c r="Q307" s="62"/>
      <c r="R307" s="62"/>
      <c r="S307" s="58"/>
      <c r="T307" s="58" t="s">
        <v>94</v>
      </c>
      <c r="V307" s="58"/>
      <c r="W307" s="58"/>
      <c r="X307" s="58"/>
      <c r="Y307" s="58"/>
      <c r="AA307" s="2041"/>
      <c r="AB307" s="2041"/>
      <c r="AC307" s="2041"/>
      <c r="AD307" s="2041"/>
      <c r="AE307" s="2041"/>
      <c r="AF307" s="2041"/>
      <c r="AG307" s="60"/>
      <c r="AH307" s="60"/>
      <c r="AI307" s="62"/>
      <c r="AJ307" s="62"/>
      <c r="AK307" s="62"/>
      <c r="BN307" s="61"/>
    </row>
    <row r="308" spans="2:66" ht="13">
      <c r="B308" s="58" t="s">
        <v>80</v>
      </c>
      <c r="C308" s="58"/>
      <c r="D308" s="58"/>
      <c r="E308" s="58"/>
      <c r="F308" s="58"/>
      <c r="G308" s="58"/>
      <c r="H308" s="2030" t="s">
        <v>2556</v>
      </c>
      <c r="I308" s="1997"/>
      <c r="J308" s="1997"/>
      <c r="K308" s="1997"/>
      <c r="L308" s="1997"/>
      <c r="M308" s="1997"/>
      <c r="N308" s="2018"/>
      <c r="O308" s="2018"/>
      <c r="P308" s="2018"/>
      <c r="Q308" s="2018"/>
      <c r="R308" s="2018"/>
      <c r="S308" s="58"/>
      <c r="T308" s="58" t="s">
        <v>80</v>
      </c>
      <c r="V308" s="58"/>
      <c r="W308" s="58"/>
      <c r="X308" s="58"/>
      <c r="Y308" s="58"/>
      <c r="AA308" s="2030" t="s">
        <v>2576</v>
      </c>
      <c r="AB308" s="1997"/>
      <c r="AC308" s="1997"/>
      <c r="AD308" s="1997"/>
      <c r="AE308" s="1997"/>
      <c r="AF308" s="1997"/>
      <c r="AG308" s="2018"/>
      <c r="AH308" s="2018"/>
      <c r="AI308" s="2018"/>
      <c r="AJ308" s="2018"/>
      <c r="AK308" s="2018"/>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974</v>
      </c>
      <c r="C310" s="58"/>
      <c r="D310" s="58"/>
      <c r="E310" s="58"/>
      <c r="F310" s="58"/>
      <c r="H310" s="2017" t="s">
        <v>2558</v>
      </c>
      <c r="I310" s="2018"/>
      <c r="J310" s="2018"/>
      <c r="K310" s="2018"/>
      <c r="L310" s="2018"/>
      <c r="M310" s="2018"/>
      <c r="N310" s="2018"/>
      <c r="O310" s="2018"/>
      <c r="P310" s="2018"/>
      <c r="Q310" s="2018"/>
      <c r="R310" s="2018"/>
      <c r="S310" s="58"/>
      <c r="T310" s="58" t="s">
        <v>374</v>
      </c>
      <c r="V310" s="58"/>
      <c r="W310" s="58"/>
      <c r="X310" s="58"/>
      <c r="Y310" s="58"/>
      <c r="AA310" s="2018"/>
      <c r="AB310" s="2018"/>
      <c r="AC310" s="2018"/>
      <c r="AD310" s="2018"/>
      <c r="AE310" s="2018"/>
      <c r="AF310" s="2018"/>
      <c r="AG310" s="2018"/>
      <c r="AH310" s="2018"/>
      <c r="AI310" s="2018"/>
      <c r="AJ310" s="2018"/>
      <c r="AK310" s="2018"/>
      <c r="BN310" s="61"/>
    </row>
    <row r="311" spans="2:66" ht="13">
      <c r="B311" s="58" t="s">
        <v>503</v>
      </c>
      <c r="C311" s="58"/>
      <c r="D311" s="58"/>
      <c r="E311" s="58"/>
      <c r="F311" s="58"/>
      <c r="H311" s="2030" t="s">
        <v>2559</v>
      </c>
      <c r="I311" s="1997"/>
      <c r="J311" s="1997"/>
      <c r="K311" s="1997"/>
      <c r="L311" s="1997"/>
      <c r="M311" s="1997"/>
      <c r="N311" s="1997"/>
      <c r="O311" s="1997"/>
      <c r="P311" s="1997"/>
      <c r="Q311" s="1997"/>
      <c r="R311" s="1997"/>
      <c r="S311" s="58"/>
      <c r="T311" s="58" t="s">
        <v>503</v>
      </c>
      <c r="V311" s="58"/>
      <c r="W311" s="58"/>
      <c r="X311" s="58"/>
      <c r="Y311" s="58"/>
      <c r="AA311" s="1997"/>
      <c r="AB311" s="1997"/>
      <c r="AC311" s="1997"/>
      <c r="AD311" s="1997"/>
      <c r="AE311" s="1997"/>
      <c r="AF311" s="1997"/>
      <c r="AG311" s="1997"/>
      <c r="AH311" s="1997"/>
      <c r="AI311" s="1997"/>
      <c r="AJ311" s="1997"/>
      <c r="AK311" s="1997"/>
      <c r="BN311" s="61"/>
    </row>
    <row r="312" spans="2:66" ht="12.75" customHeight="1">
      <c r="B312" s="58" t="s">
        <v>504</v>
      </c>
      <c r="C312" s="58"/>
      <c r="D312" s="58"/>
      <c r="E312" s="58"/>
      <c r="F312" s="58"/>
      <c r="H312" s="2030" t="s">
        <v>2560</v>
      </c>
      <c r="I312" s="1997"/>
      <c r="J312" s="1997"/>
      <c r="K312" s="1997"/>
      <c r="L312" s="1997"/>
      <c r="M312" s="1997"/>
      <c r="N312" s="1997"/>
      <c r="O312" s="1997"/>
      <c r="P312" s="1997"/>
      <c r="Q312" s="1997"/>
      <c r="R312" s="1997"/>
      <c r="S312" s="58"/>
      <c r="T312" s="58" t="s">
        <v>79</v>
      </c>
      <c r="V312" s="58"/>
      <c r="W312" s="58"/>
      <c r="X312" s="58"/>
      <c r="Y312" s="58"/>
      <c r="AA312" s="1997"/>
      <c r="AB312" s="1997"/>
      <c r="AC312" s="1997"/>
      <c r="AD312" s="1997"/>
      <c r="AE312" s="1997"/>
      <c r="AF312" s="1997"/>
      <c r="AG312" s="1997"/>
      <c r="AH312" s="1997"/>
      <c r="AI312" s="1997"/>
      <c r="AJ312" s="1997"/>
      <c r="AK312" s="1997"/>
      <c r="BN312" s="61"/>
    </row>
    <row r="313" spans="2:66" ht="13">
      <c r="B313" s="58" t="s">
        <v>92</v>
      </c>
      <c r="C313" s="58"/>
      <c r="D313" s="58"/>
      <c r="E313" s="58"/>
      <c r="F313" s="58"/>
      <c r="H313" s="2030" t="s">
        <v>2577</v>
      </c>
      <c r="I313" s="1997"/>
      <c r="J313" s="1997"/>
      <c r="K313" s="1997"/>
      <c r="L313" s="1997"/>
      <c r="M313" s="1997"/>
      <c r="N313" s="1997"/>
      <c r="O313" s="1997"/>
      <c r="P313" s="1997"/>
      <c r="Q313" s="1997"/>
      <c r="R313" s="1997"/>
      <c r="S313" s="58"/>
      <c r="T313" s="58" t="s">
        <v>92</v>
      </c>
      <c r="V313" s="58"/>
      <c r="W313" s="58"/>
      <c r="X313" s="58"/>
      <c r="Y313" s="58"/>
      <c r="AA313" s="1997"/>
      <c r="AB313" s="1997"/>
      <c r="AC313" s="1997"/>
      <c r="AD313" s="1997"/>
      <c r="AE313" s="1997"/>
      <c r="AF313" s="1997"/>
      <c r="AG313" s="1997"/>
      <c r="AH313" s="1997"/>
      <c r="AI313" s="1997"/>
      <c r="AJ313" s="1997"/>
      <c r="AK313" s="1997"/>
      <c r="BN313" s="61"/>
    </row>
    <row r="314" spans="2:66" ht="13">
      <c r="B314" s="58" t="s">
        <v>93</v>
      </c>
      <c r="C314" s="58"/>
      <c r="D314" s="58"/>
      <c r="E314" s="58"/>
      <c r="F314" s="58"/>
      <c r="G314" s="58"/>
      <c r="H314" s="2264" t="s">
        <v>2579</v>
      </c>
      <c r="I314" s="2299"/>
      <c r="J314" s="2299"/>
      <c r="K314" s="2299"/>
      <c r="L314" s="2299"/>
      <c r="M314" s="2299"/>
      <c r="N314" s="7" t="s">
        <v>211</v>
      </c>
      <c r="O314" s="7"/>
      <c r="P314" s="2298"/>
      <c r="Q314" s="2298"/>
      <c r="R314" s="2298"/>
      <c r="S314" s="58"/>
      <c r="T314" s="58" t="s">
        <v>93</v>
      </c>
      <c r="V314" s="58"/>
      <c r="W314" s="58"/>
      <c r="X314" s="58"/>
      <c r="Y314" s="58"/>
      <c r="AA314" s="2299"/>
      <c r="AB314" s="2299"/>
      <c r="AC314" s="2299"/>
      <c r="AD314" s="2299"/>
      <c r="AE314" s="2299"/>
      <c r="AF314" s="2299"/>
      <c r="AG314" s="7" t="s">
        <v>211</v>
      </c>
      <c r="AH314" s="7"/>
      <c r="AI314" s="2298"/>
      <c r="AJ314" s="2298"/>
      <c r="AK314" s="2298"/>
      <c r="BN314" s="61"/>
    </row>
    <row r="315" spans="2:66" ht="13">
      <c r="B315" s="58" t="s">
        <v>94</v>
      </c>
      <c r="C315" s="58"/>
      <c r="D315" s="58"/>
      <c r="E315" s="58"/>
      <c r="F315" s="58"/>
      <c r="G315" s="58"/>
      <c r="H315" s="2274" t="s">
        <v>2580</v>
      </c>
      <c r="I315" s="2041"/>
      <c r="J315" s="2041"/>
      <c r="K315" s="2041"/>
      <c r="L315" s="2041"/>
      <c r="M315" s="2041"/>
      <c r="N315" s="60"/>
      <c r="O315" s="60"/>
      <c r="P315" s="62"/>
      <c r="Q315" s="62"/>
      <c r="R315" s="62"/>
      <c r="S315" s="58"/>
      <c r="T315" s="58" t="s">
        <v>94</v>
      </c>
      <c r="V315" s="58"/>
      <c r="W315" s="58"/>
      <c r="X315" s="58"/>
      <c r="Y315" s="58"/>
      <c r="AA315" s="2041"/>
      <c r="AB315" s="2041"/>
      <c r="AC315" s="2041"/>
      <c r="AD315" s="2041"/>
      <c r="AE315" s="2041"/>
      <c r="AF315" s="2041"/>
      <c r="AG315" s="60"/>
      <c r="AH315" s="60"/>
      <c r="AI315" s="62"/>
      <c r="AJ315" s="62"/>
      <c r="AK315" s="62"/>
      <c r="BN315" s="61"/>
    </row>
    <row r="316" spans="2:66" ht="13">
      <c r="B316" s="58" t="s">
        <v>80</v>
      </c>
      <c r="C316" s="58"/>
      <c r="D316" s="58"/>
      <c r="E316" s="58"/>
      <c r="F316" s="58"/>
      <c r="G316" s="58"/>
      <c r="H316" s="2030" t="s">
        <v>2578</v>
      </c>
      <c r="I316" s="1997"/>
      <c r="J316" s="1997"/>
      <c r="K316" s="1997"/>
      <c r="L316" s="1997"/>
      <c r="M316" s="1997"/>
      <c r="N316" s="2018"/>
      <c r="O316" s="2018"/>
      <c r="P316" s="2018"/>
      <c r="Q316" s="2018"/>
      <c r="R316" s="2018"/>
      <c r="S316" s="58"/>
      <c r="T316" s="58" t="s">
        <v>80</v>
      </c>
      <c r="V316" s="58"/>
      <c r="W316" s="58"/>
      <c r="X316" s="58"/>
      <c r="Y316" s="58"/>
      <c r="AA316" s="1997"/>
      <c r="AB316" s="1997"/>
      <c r="AC316" s="1997"/>
      <c r="AD316" s="1997"/>
      <c r="AE316" s="1997"/>
      <c r="AF316" s="1997"/>
      <c r="AG316" s="2018"/>
      <c r="AH316" s="2018"/>
      <c r="AI316" s="2018"/>
      <c r="AJ316" s="2018"/>
      <c r="AK316" s="2018"/>
      <c r="BN316" s="61"/>
    </row>
    <row r="317" spans="2:66" ht="13">
      <c r="BN317" s="61"/>
    </row>
    <row r="318" spans="2:66" ht="13">
      <c r="B318" s="7" t="s">
        <v>975</v>
      </c>
      <c r="C318" s="58"/>
      <c r="D318" s="58"/>
      <c r="E318" s="58"/>
      <c r="F318" s="58"/>
      <c r="H318" s="2017" t="s">
        <v>2581</v>
      </c>
      <c r="I318" s="2018"/>
      <c r="J318" s="2018"/>
      <c r="K318" s="2018"/>
      <c r="L318" s="2018"/>
      <c r="M318" s="2018"/>
      <c r="N318" s="2018"/>
      <c r="O318" s="2018"/>
      <c r="P318" s="2018"/>
      <c r="Q318" s="2018"/>
      <c r="R318" s="2018"/>
      <c r="T318" s="58" t="s">
        <v>375</v>
      </c>
      <c r="V318" s="58"/>
      <c r="W318" s="58"/>
      <c r="X318" s="58"/>
      <c r="Y318" s="58"/>
      <c r="AA318" s="2017" t="s">
        <v>2630</v>
      </c>
      <c r="AB318" s="2018"/>
      <c r="AC318" s="2018"/>
      <c r="AD318" s="2018"/>
      <c r="AE318" s="2018"/>
      <c r="AF318" s="2018"/>
      <c r="AG318" s="2018"/>
      <c r="AH318" s="2018"/>
      <c r="AI318" s="2018"/>
      <c r="AJ318" s="2018"/>
      <c r="AK318" s="2018"/>
      <c r="BN318" s="61"/>
    </row>
    <row r="319" spans="2:66" ht="13">
      <c r="B319" s="58" t="s">
        <v>503</v>
      </c>
      <c r="C319" s="58"/>
      <c r="D319" s="58"/>
      <c r="E319" s="58"/>
      <c r="F319" s="58"/>
      <c r="H319" s="2030" t="s">
        <v>2584</v>
      </c>
      <c r="I319" s="1997"/>
      <c r="J319" s="1997"/>
      <c r="K319" s="1997"/>
      <c r="L319" s="1997"/>
      <c r="M319" s="1997"/>
      <c r="N319" s="1997"/>
      <c r="O319" s="1997"/>
      <c r="P319" s="1997"/>
      <c r="Q319" s="1997"/>
      <c r="R319" s="1997"/>
      <c r="T319" s="58" t="s">
        <v>503</v>
      </c>
      <c r="V319" s="58"/>
      <c r="W319" s="58"/>
      <c r="X319" s="58"/>
      <c r="Y319" s="58"/>
      <c r="AA319" s="2030" t="s">
        <v>2587</v>
      </c>
      <c r="AB319" s="1997"/>
      <c r="AC319" s="1997"/>
      <c r="AD319" s="1997"/>
      <c r="AE319" s="1997"/>
      <c r="AF319" s="1997"/>
      <c r="AG319" s="1997"/>
      <c r="AH319" s="1997"/>
      <c r="AI319" s="1997"/>
      <c r="AJ319" s="1997"/>
      <c r="AK319" s="1997"/>
      <c r="BN319" s="61"/>
    </row>
    <row r="320" spans="2:66" ht="13">
      <c r="B320" s="58" t="s">
        <v>504</v>
      </c>
      <c r="C320" s="58"/>
      <c r="D320" s="58"/>
      <c r="E320" s="58"/>
      <c r="F320" s="58"/>
      <c r="H320" s="2030" t="s">
        <v>2585</v>
      </c>
      <c r="I320" s="1997"/>
      <c r="J320" s="1997"/>
      <c r="K320" s="1997"/>
      <c r="L320" s="1997"/>
      <c r="M320" s="1997"/>
      <c r="N320" s="1997"/>
      <c r="O320" s="1997"/>
      <c r="P320" s="1997"/>
      <c r="Q320" s="1997"/>
      <c r="R320" s="1997"/>
      <c r="T320" s="58" t="s">
        <v>79</v>
      </c>
      <c r="V320" s="58"/>
      <c r="W320" s="58"/>
      <c r="X320" s="58"/>
      <c r="Y320" s="58"/>
      <c r="AA320" s="2030" t="s">
        <v>2588</v>
      </c>
      <c r="AB320" s="1997"/>
      <c r="AC320" s="1997"/>
      <c r="AD320" s="1997"/>
      <c r="AE320" s="1997"/>
      <c r="AF320" s="1997"/>
      <c r="AG320" s="1997"/>
      <c r="AH320" s="1997"/>
      <c r="AI320" s="1997"/>
      <c r="AJ320" s="1997"/>
      <c r="AK320" s="1997"/>
      <c r="BN320" s="61"/>
    </row>
    <row r="321" spans="1:66" ht="12.75" customHeight="1">
      <c r="A321" s="39"/>
      <c r="B321" s="58" t="s">
        <v>92</v>
      </c>
      <c r="C321" s="58"/>
      <c r="D321" s="58"/>
      <c r="E321" s="58"/>
      <c r="F321" s="58"/>
      <c r="H321" s="2030" t="s">
        <v>2582</v>
      </c>
      <c r="I321" s="1997"/>
      <c r="J321" s="1997"/>
      <c r="K321" s="1997"/>
      <c r="L321" s="1997"/>
      <c r="M321" s="1997"/>
      <c r="N321" s="1997"/>
      <c r="O321" s="1997"/>
      <c r="P321" s="1997"/>
      <c r="Q321" s="1997"/>
      <c r="R321" s="1997"/>
      <c r="T321" s="58" t="s">
        <v>92</v>
      </c>
      <c r="V321" s="58"/>
      <c r="W321" s="58"/>
      <c r="X321" s="58"/>
      <c r="Y321" s="58"/>
      <c r="AA321" s="2030" t="s">
        <v>2599</v>
      </c>
      <c r="AB321" s="1997"/>
      <c r="AC321" s="1997"/>
      <c r="AD321" s="1997"/>
      <c r="AE321" s="1997"/>
      <c r="AF321" s="1997"/>
      <c r="AG321" s="1997"/>
      <c r="AH321" s="1997"/>
      <c r="AI321" s="1997"/>
      <c r="AJ321" s="1997"/>
      <c r="AK321" s="1997"/>
      <c r="AL321" s="39"/>
      <c r="BN321" s="61"/>
    </row>
    <row r="322" spans="1:66" ht="13">
      <c r="A322" s="39"/>
      <c r="B322" s="58" t="s">
        <v>93</v>
      </c>
      <c r="C322" s="58"/>
      <c r="D322" s="58"/>
      <c r="E322" s="58"/>
      <c r="F322" s="58"/>
      <c r="G322" s="58"/>
      <c r="H322" s="2264" t="s">
        <v>2583</v>
      </c>
      <c r="I322" s="2299"/>
      <c r="J322" s="2299"/>
      <c r="K322" s="2299"/>
      <c r="L322" s="2299"/>
      <c r="M322" s="2299"/>
      <c r="N322" s="7" t="s">
        <v>211</v>
      </c>
      <c r="O322" s="7"/>
      <c r="P322" s="2298">
        <v>318</v>
      </c>
      <c r="Q322" s="2298"/>
      <c r="R322" s="2298"/>
      <c r="S322" s="58"/>
      <c r="T322" s="58" t="s">
        <v>93</v>
      </c>
      <c r="V322" s="58"/>
      <c r="W322" s="58"/>
      <c r="X322" s="58"/>
      <c r="Y322" s="58"/>
      <c r="AA322" s="2264">
        <v>9133124612</v>
      </c>
      <c r="AB322" s="2264"/>
      <c r="AC322" s="2264"/>
      <c r="AD322" s="2264"/>
      <c r="AE322" s="2264"/>
      <c r="AF322" s="2264"/>
      <c r="AG322" s="7" t="s">
        <v>211</v>
      </c>
      <c r="AH322" s="7"/>
      <c r="AI322" s="2298"/>
      <c r="AJ322" s="2298"/>
      <c r="AK322" s="2298"/>
      <c r="AL322" s="39"/>
      <c r="BN322" s="61"/>
    </row>
    <row r="323" spans="1:66" ht="12.75" customHeight="1">
      <c r="A323" s="39"/>
      <c r="B323" s="58" t="s">
        <v>94</v>
      </c>
      <c r="C323" s="58"/>
      <c r="D323" s="58"/>
      <c r="E323" s="58"/>
      <c r="F323" s="58"/>
      <c r="G323" s="58"/>
      <c r="H323" s="2041"/>
      <c r="I323" s="2041"/>
      <c r="J323" s="2041"/>
      <c r="K323" s="2041"/>
      <c r="L323" s="2041"/>
      <c r="M323" s="2041"/>
      <c r="N323" s="60"/>
      <c r="O323" s="60"/>
      <c r="P323" s="62"/>
      <c r="Q323" s="62"/>
      <c r="R323" s="62"/>
      <c r="S323" s="58"/>
      <c r="T323" s="58" t="s">
        <v>94</v>
      </c>
      <c r="V323" s="58"/>
      <c r="W323" s="58"/>
      <c r="X323" s="58"/>
      <c r="Y323" s="58"/>
      <c r="AA323" s="2041"/>
      <c r="AB323" s="2041"/>
      <c r="AC323" s="2041"/>
      <c r="AD323" s="2041"/>
      <c r="AE323" s="2041"/>
      <c r="AF323" s="2041"/>
      <c r="AG323" s="60"/>
      <c r="AH323" s="60"/>
      <c r="AI323" s="62"/>
      <c r="AJ323" s="62"/>
      <c r="AK323" s="62"/>
      <c r="AL323" s="39"/>
    </row>
    <row r="324" spans="1:66" ht="13">
      <c r="A324" s="39"/>
      <c r="B324" s="58" t="s">
        <v>80</v>
      </c>
      <c r="C324" s="58"/>
      <c r="D324" s="58"/>
      <c r="E324" s="58"/>
      <c r="F324" s="58"/>
      <c r="G324" s="58"/>
      <c r="H324" s="2030" t="s">
        <v>2586</v>
      </c>
      <c r="I324" s="1997"/>
      <c r="J324" s="1997"/>
      <c r="K324" s="1997"/>
      <c r="L324" s="1997"/>
      <c r="M324" s="1997"/>
      <c r="N324" s="2018"/>
      <c r="O324" s="2018"/>
      <c r="P324" s="2018"/>
      <c r="Q324" s="2018"/>
      <c r="R324" s="2018"/>
      <c r="S324" s="58"/>
      <c r="T324" s="58" t="s">
        <v>80</v>
      </c>
      <c r="V324" s="58"/>
      <c r="W324" s="58"/>
      <c r="X324" s="58"/>
      <c r="Y324" s="58"/>
      <c r="AA324" s="2030" t="s">
        <v>2600</v>
      </c>
      <c r="AB324" s="1997"/>
      <c r="AC324" s="1997"/>
      <c r="AD324" s="1997"/>
      <c r="AE324" s="1997"/>
      <c r="AF324" s="1997"/>
      <c r="AG324" s="2018"/>
      <c r="AH324" s="2018"/>
      <c r="AI324" s="2018"/>
      <c r="AJ324" s="2018"/>
      <c r="AK324" s="2018"/>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376</v>
      </c>
      <c r="C326" s="58"/>
      <c r="D326" s="58"/>
      <c r="E326" s="58"/>
      <c r="F326" s="58"/>
      <c r="H326" s="2018"/>
      <c r="I326" s="2018"/>
      <c r="J326" s="2018"/>
      <c r="K326" s="2018"/>
      <c r="L326" s="2018"/>
      <c r="M326" s="2018"/>
      <c r="N326" s="2018"/>
      <c r="O326" s="2018"/>
      <c r="P326" s="2018"/>
      <c r="Q326" s="2018"/>
      <c r="R326" s="2018"/>
      <c r="T326" s="58" t="s">
        <v>377</v>
      </c>
      <c r="V326" s="58"/>
      <c r="W326" s="58"/>
      <c r="X326" s="58"/>
      <c r="Y326" s="58"/>
      <c r="AA326" s="2018"/>
      <c r="AB326" s="2018"/>
      <c r="AC326" s="2018"/>
      <c r="AD326" s="2018"/>
      <c r="AE326" s="2018"/>
      <c r="AF326" s="2018"/>
      <c r="AG326" s="2018"/>
      <c r="AH326" s="2018"/>
      <c r="AI326" s="2018"/>
      <c r="AJ326" s="2018"/>
      <c r="AK326" s="2018"/>
      <c r="AL326" s="39"/>
    </row>
    <row r="327" spans="1:66" ht="13">
      <c r="A327" s="39"/>
      <c r="B327" s="58" t="s">
        <v>503</v>
      </c>
      <c r="C327" s="58"/>
      <c r="D327" s="58"/>
      <c r="E327" s="58"/>
      <c r="F327" s="58"/>
      <c r="H327" s="1997"/>
      <c r="I327" s="1997"/>
      <c r="J327" s="1997"/>
      <c r="K327" s="1997"/>
      <c r="L327" s="1997"/>
      <c r="M327" s="1997"/>
      <c r="N327" s="1997"/>
      <c r="O327" s="1997"/>
      <c r="P327" s="1997"/>
      <c r="Q327" s="1997"/>
      <c r="R327" s="1997"/>
      <c r="T327" s="58" t="s">
        <v>503</v>
      </c>
      <c r="V327" s="58"/>
      <c r="W327" s="58"/>
      <c r="X327" s="58"/>
      <c r="Y327" s="58"/>
      <c r="AA327" s="1997"/>
      <c r="AB327" s="1997"/>
      <c r="AC327" s="1997"/>
      <c r="AD327" s="1997"/>
      <c r="AE327" s="1997"/>
      <c r="AF327" s="1997"/>
      <c r="AG327" s="1997"/>
      <c r="AH327" s="1997"/>
      <c r="AI327" s="1997"/>
      <c r="AJ327" s="1997"/>
      <c r="AK327" s="1997"/>
      <c r="AL327" s="39"/>
    </row>
    <row r="328" spans="1:66" ht="13">
      <c r="A328" s="39"/>
      <c r="B328" s="58" t="s">
        <v>504</v>
      </c>
      <c r="C328" s="58"/>
      <c r="D328" s="58"/>
      <c r="E328" s="58"/>
      <c r="F328" s="58"/>
      <c r="H328" s="1997"/>
      <c r="I328" s="1997"/>
      <c r="J328" s="1997"/>
      <c r="K328" s="1997"/>
      <c r="L328" s="1997"/>
      <c r="M328" s="1997"/>
      <c r="N328" s="1997"/>
      <c r="O328" s="1997"/>
      <c r="P328" s="1997"/>
      <c r="Q328" s="1997"/>
      <c r="R328" s="1997"/>
      <c r="T328" s="58" t="s">
        <v>79</v>
      </c>
      <c r="V328" s="58"/>
      <c r="W328" s="58"/>
      <c r="X328" s="58"/>
      <c r="Y328" s="58"/>
      <c r="AA328" s="1997"/>
      <c r="AB328" s="1997"/>
      <c r="AC328" s="1997"/>
      <c r="AD328" s="1997"/>
      <c r="AE328" s="1997"/>
      <c r="AF328" s="1997"/>
      <c r="AG328" s="1997"/>
      <c r="AH328" s="1997"/>
      <c r="AI328" s="1997"/>
      <c r="AJ328" s="1997"/>
      <c r="AK328" s="1997"/>
      <c r="AL328" s="39"/>
    </row>
    <row r="329" spans="1:66" ht="13">
      <c r="A329" s="39"/>
      <c r="B329" s="58" t="s">
        <v>92</v>
      </c>
      <c r="C329" s="58"/>
      <c r="D329" s="58"/>
      <c r="E329" s="58"/>
      <c r="F329" s="58"/>
      <c r="H329" s="1997"/>
      <c r="I329" s="1997"/>
      <c r="J329" s="1997"/>
      <c r="K329" s="1997"/>
      <c r="L329" s="1997"/>
      <c r="M329" s="1997"/>
      <c r="N329" s="1997"/>
      <c r="O329" s="1997"/>
      <c r="P329" s="1997"/>
      <c r="Q329" s="1997"/>
      <c r="R329" s="1997"/>
      <c r="T329" s="58" t="s">
        <v>92</v>
      </c>
      <c r="V329" s="58"/>
      <c r="W329" s="58"/>
      <c r="X329" s="58"/>
      <c r="Y329" s="58"/>
      <c r="AA329" s="1997"/>
      <c r="AB329" s="1997"/>
      <c r="AC329" s="1997"/>
      <c r="AD329" s="1997"/>
      <c r="AE329" s="1997"/>
      <c r="AF329" s="1997"/>
      <c r="AG329" s="1997"/>
      <c r="AH329" s="1997"/>
      <c r="AI329" s="1997"/>
      <c r="AJ329" s="1997"/>
      <c r="AK329" s="1997"/>
      <c r="AL329" s="39"/>
    </row>
    <row r="330" spans="1:66" ht="12.75" customHeight="1">
      <c r="A330" s="39"/>
      <c r="B330" s="58" t="s">
        <v>93</v>
      </c>
      <c r="C330" s="58"/>
      <c r="D330" s="58"/>
      <c r="E330" s="58"/>
      <c r="F330" s="58"/>
      <c r="G330" s="58"/>
      <c r="H330" s="2299"/>
      <c r="I330" s="2299"/>
      <c r="J330" s="2299"/>
      <c r="K330" s="2299"/>
      <c r="L330" s="2299"/>
      <c r="M330" s="2299"/>
      <c r="N330" s="7" t="s">
        <v>211</v>
      </c>
      <c r="O330" s="7"/>
      <c r="P330" s="2298"/>
      <c r="Q330" s="2298"/>
      <c r="R330" s="2298"/>
      <c r="S330" s="58"/>
      <c r="T330" s="58" t="s">
        <v>93</v>
      </c>
      <c r="V330" s="58"/>
      <c r="W330" s="58"/>
      <c r="X330" s="58"/>
      <c r="Y330" s="58"/>
      <c r="AA330" s="2299"/>
      <c r="AB330" s="2299"/>
      <c r="AC330" s="2299"/>
      <c r="AD330" s="2299"/>
      <c r="AE330" s="2299"/>
      <c r="AF330" s="2299"/>
      <c r="AG330" s="7" t="s">
        <v>211</v>
      </c>
      <c r="AH330" s="7"/>
      <c r="AI330" s="2298"/>
      <c r="AJ330" s="2298"/>
      <c r="AK330" s="2298"/>
      <c r="AL330" s="39"/>
    </row>
    <row r="331" spans="1:66" ht="13">
      <c r="A331" s="39"/>
      <c r="B331" s="58" t="s">
        <v>94</v>
      </c>
      <c r="C331" s="58"/>
      <c r="D331" s="58"/>
      <c r="E331" s="58"/>
      <c r="F331" s="58"/>
      <c r="G331" s="58"/>
      <c r="H331" s="2041"/>
      <c r="I331" s="2041"/>
      <c r="J331" s="2041"/>
      <c r="K331" s="2041"/>
      <c r="L331" s="2041"/>
      <c r="M331" s="2041"/>
      <c r="N331" s="60"/>
      <c r="O331" s="60"/>
      <c r="P331" s="62"/>
      <c r="Q331" s="62"/>
      <c r="R331" s="62"/>
      <c r="S331" s="58"/>
      <c r="T331" s="58" t="s">
        <v>94</v>
      </c>
      <c r="V331" s="58"/>
      <c r="W331" s="58"/>
      <c r="X331" s="58"/>
      <c r="Y331" s="58"/>
      <c r="AA331" s="2041"/>
      <c r="AB331" s="2041"/>
      <c r="AC331" s="2041"/>
      <c r="AD331" s="2041"/>
      <c r="AE331" s="2041"/>
      <c r="AF331" s="2041"/>
      <c r="AG331" s="60"/>
      <c r="AH331" s="60"/>
      <c r="AI331" s="62"/>
      <c r="AJ331" s="62"/>
      <c r="AK331" s="62"/>
      <c r="AL331" s="39"/>
    </row>
    <row r="332" spans="1:66" ht="13">
      <c r="A332" s="39"/>
      <c r="B332" s="58" t="s">
        <v>80</v>
      </c>
      <c r="C332" s="58"/>
      <c r="D332" s="58"/>
      <c r="E332" s="58"/>
      <c r="F332" s="58"/>
      <c r="G332" s="58"/>
      <c r="H332" s="1997"/>
      <c r="I332" s="1997"/>
      <c r="J332" s="1997"/>
      <c r="K332" s="1997"/>
      <c r="L332" s="1997"/>
      <c r="M332" s="1997"/>
      <c r="N332" s="2018"/>
      <c r="O332" s="2018"/>
      <c r="P332" s="2018"/>
      <c r="Q332" s="2018"/>
      <c r="R332" s="2018"/>
      <c r="S332" s="58"/>
      <c r="T332" s="58" t="s">
        <v>80</v>
      </c>
      <c r="V332" s="58"/>
      <c r="W332" s="58"/>
      <c r="X332" s="58"/>
      <c r="Y332" s="58"/>
      <c r="AA332" s="1997"/>
      <c r="AB332" s="1997"/>
      <c r="AC332" s="1997"/>
      <c r="AD332" s="1997"/>
      <c r="AE332" s="1997"/>
      <c r="AF332" s="1997"/>
      <c r="AG332" s="2018"/>
      <c r="AH332" s="2018"/>
      <c r="AI332" s="2018"/>
      <c r="AJ332" s="2018"/>
      <c r="AK332" s="201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7" t="s">
        <v>2589</v>
      </c>
      <c r="I334" s="2018"/>
      <c r="J334" s="2018"/>
      <c r="K334" s="2018"/>
      <c r="L334" s="2018"/>
      <c r="M334" s="2018"/>
      <c r="N334" s="2018"/>
      <c r="O334" s="2018"/>
      <c r="P334" s="2018"/>
      <c r="Q334" s="2018"/>
      <c r="R334" s="2018"/>
      <c r="T334" s="404" t="s">
        <v>950</v>
      </c>
      <c r="V334" s="58"/>
      <c r="W334" s="58"/>
      <c r="X334" s="58"/>
      <c r="Y334" s="58"/>
      <c r="AA334" s="2018" t="s">
        <v>2521</v>
      </c>
      <c r="AB334" s="2018"/>
      <c r="AC334" s="2018"/>
      <c r="AD334" s="2018"/>
      <c r="AE334" s="2018"/>
      <c r="AF334" s="2018"/>
      <c r="AG334" s="2018"/>
      <c r="AH334" s="2018"/>
      <c r="AI334" s="2018"/>
      <c r="AJ334" s="2018"/>
      <c r="AK334" s="2018"/>
      <c r="AL334" s="39"/>
    </row>
    <row r="335" spans="1:66" ht="12.75" customHeight="1">
      <c r="B335" s="58" t="s">
        <v>503</v>
      </c>
      <c r="C335" s="240"/>
      <c r="D335" s="240"/>
      <c r="E335" s="240"/>
      <c r="F335" s="240"/>
      <c r="G335" s="3"/>
      <c r="H335" s="2030" t="s">
        <v>2590</v>
      </c>
      <c r="I335" s="1997"/>
      <c r="J335" s="1997"/>
      <c r="K335" s="1997"/>
      <c r="L335" s="1997"/>
      <c r="M335" s="1997"/>
      <c r="N335" s="1997"/>
      <c r="O335" s="1997"/>
      <c r="P335" s="1997"/>
      <c r="Q335" s="1997"/>
      <c r="R335" s="1997"/>
      <c r="T335" s="58" t="s">
        <v>503</v>
      </c>
      <c r="V335" s="58"/>
      <c r="W335" s="58"/>
      <c r="X335" s="58"/>
      <c r="Y335" s="58"/>
      <c r="AA335" s="1997" t="s">
        <v>2536</v>
      </c>
      <c r="AB335" s="1997"/>
      <c r="AC335" s="1997"/>
      <c r="AD335" s="1997"/>
      <c r="AE335" s="1997"/>
      <c r="AF335" s="1997"/>
      <c r="AG335" s="1997"/>
      <c r="AH335" s="1997"/>
      <c r="AI335" s="1997"/>
      <c r="AJ335" s="1997"/>
      <c r="AK335" s="1997"/>
      <c r="AL335" s="39"/>
    </row>
    <row r="336" spans="1:66" ht="12.75" customHeight="1">
      <c r="B336" s="58" t="s">
        <v>79</v>
      </c>
      <c r="C336" s="240"/>
      <c r="D336" s="240"/>
      <c r="E336" s="240"/>
      <c r="F336" s="240"/>
      <c r="G336" s="3"/>
      <c r="H336" s="2030" t="s">
        <v>2562</v>
      </c>
      <c r="I336" s="1997"/>
      <c r="J336" s="1997"/>
      <c r="K336" s="1997"/>
      <c r="L336" s="1997"/>
      <c r="M336" s="1997"/>
      <c r="N336" s="1997"/>
      <c r="O336" s="1997"/>
      <c r="P336" s="1997"/>
      <c r="Q336" s="1997"/>
      <c r="R336" s="1997"/>
      <c r="T336" s="58" t="s">
        <v>79</v>
      </c>
      <c r="V336" s="58"/>
      <c r="W336" s="58"/>
      <c r="X336" s="58"/>
      <c r="Y336" s="58"/>
      <c r="AA336" s="1997" t="s">
        <v>2547</v>
      </c>
      <c r="AB336" s="1997"/>
      <c r="AC336" s="1997"/>
      <c r="AD336" s="1997"/>
      <c r="AE336" s="1997"/>
      <c r="AF336" s="1997"/>
      <c r="AG336" s="1997"/>
      <c r="AH336" s="1997"/>
      <c r="AI336" s="1997"/>
      <c r="AJ336" s="1997"/>
      <c r="AK336" s="1997"/>
      <c r="AL336" s="39"/>
    </row>
    <row r="337" spans="1:66" ht="12.75" customHeight="1">
      <c r="A337" s="39"/>
      <c r="B337" s="58" t="s">
        <v>92</v>
      </c>
      <c r="C337" s="240"/>
      <c r="D337" s="240"/>
      <c r="E337" s="240"/>
      <c r="F337" s="240"/>
      <c r="G337" s="240"/>
      <c r="H337" s="2030" t="s">
        <v>2591</v>
      </c>
      <c r="I337" s="1997"/>
      <c r="J337" s="1997"/>
      <c r="K337" s="1997"/>
      <c r="L337" s="1997"/>
      <c r="M337" s="1997"/>
      <c r="N337" s="1997"/>
      <c r="O337" s="1997"/>
      <c r="P337" s="1997"/>
      <c r="Q337" s="1997"/>
      <c r="R337" s="1997"/>
      <c r="T337" s="58" t="s">
        <v>92</v>
      </c>
      <c r="V337" s="58"/>
      <c r="W337" s="58"/>
      <c r="X337" s="58"/>
      <c r="Y337" s="58"/>
      <c r="AA337" s="2030" t="s">
        <v>2595</v>
      </c>
      <c r="AB337" s="1997"/>
      <c r="AC337" s="1997"/>
      <c r="AD337" s="1997"/>
      <c r="AE337" s="1997"/>
      <c r="AF337" s="1997"/>
      <c r="AG337" s="1997"/>
      <c r="AH337" s="1997"/>
      <c r="AI337" s="1997"/>
      <c r="AJ337" s="1997"/>
      <c r="AK337" s="1997"/>
      <c r="AL337" s="39"/>
    </row>
    <row r="338" spans="1:66" ht="12.75" customHeight="1">
      <c r="A338" s="39"/>
      <c r="B338" s="58" t="s">
        <v>93</v>
      </c>
      <c r="C338" s="240"/>
      <c r="D338" s="240"/>
      <c r="E338" s="240"/>
      <c r="F338" s="240"/>
      <c r="G338" s="240"/>
      <c r="H338" s="2264" t="s">
        <v>2592</v>
      </c>
      <c r="I338" s="2264"/>
      <c r="J338" s="2264"/>
      <c r="K338" s="2264"/>
      <c r="L338" s="2264"/>
      <c r="M338" s="2264"/>
      <c r="N338" s="7" t="s">
        <v>211</v>
      </c>
      <c r="O338" s="7"/>
      <c r="P338" s="2298"/>
      <c r="Q338" s="2298"/>
      <c r="R338" s="2298"/>
      <c r="S338" s="58"/>
      <c r="T338" s="58" t="s">
        <v>93</v>
      </c>
      <c r="V338" s="58"/>
      <c r="W338" s="58"/>
      <c r="X338" s="58"/>
      <c r="Y338" s="58"/>
      <c r="AA338" s="2264" t="s">
        <v>2596</v>
      </c>
      <c r="AB338" s="2264"/>
      <c r="AC338" s="2264"/>
      <c r="AD338" s="2264"/>
      <c r="AE338" s="2264"/>
      <c r="AF338" s="2264"/>
      <c r="AG338" s="7" t="s">
        <v>211</v>
      </c>
      <c r="AH338" s="7"/>
      <c r="AI338" s="2298">
        <v>174</v>
      </c>
      <c r="AJ338" s="2298"/>
      <c r="AK338" s="2298"/>
      <c r="AL338" s="39"/>
    </row>
    <row r="339" spans="1:66" ht="13">
      <c r="A339" s="39"/>
      <c r="B339" s="58" t="s">
        <v>94</v>
      </c>
      <c r="C339" s="240"/>
      <c r="D339" s="240"/>
      <c r="E339" s="240"/>
      <c r="F339" s="240"/>
      <c r="G339" s="240"/>
      <c r="H339" s="2274" t="s">
        <v>2593</v>
      </c>
      <c r="I339" s="2274"/>
      <c r="J339" s="2274"/>
      <c r="K339" s="2274"/>
      <c r="L339" s="2274"/>
      <c r="M339" s="2274"/>
      <c r="N339" s="60"/>
      <c r="O339" s="60"/>
      <c r="P339" s="62"/>
      <c r="Q339" s="62"/>
      <c r="R339" s="62"/>
      <c r="S339" s="58"/>
      <c r="T339" s="58" t="s">
        <v>94</v>
      </c>
      <c r="V339" s="58"/>
      <c r="W339" s="58"/>
      <c r="X339" s="58"/>
      <c r="Y339" s="58"/>
      <c r="AA339" s="2274" t="s">
        <v>2597</v>
      </c>
      <c r="AB339" s="2274"/>
      <c r="AC339" s="2274"/>
      <c r="AD339" s="2274"/>
      <c r="AE339" s="2274"/>
      <c r="AF339" s="2274"/>
      <c r="AG339" s="60"/>
      <c r="AH339" s="60"/>
      <c r="AI339" s="62"/>
      <c r="AJ339" s="62"/>
      <c r="AK339" s="62"/>
      <c r="AL339" s="39"/>
    </row>
    <row r="340" spans="1:66" ht="13">
      <c r="A340" s="39"/>
      <c r="B340" s="58" t="s">
        <v>80</v>
      </c>
      <c r="C340" s="237"/>
      <c r="D340" s="237"/>
      <c r="E340" s="237"/>
      <c r="F340" s="237"/>
      <c r="G340" s="237"/>
      <c r="H340" s="2030" t="s">
        <v>2594</v>
      </c>
      <c r="I340" s="1997"/>
      <c r="J340" s="1997"/>
      <c r="K340" s="1997"/>
      <c r="L340" s="1997"/>
      <c r="M340" s="1997"/>
      <c r="N340" s="2018"/>
      <c r="O340" s="2018"/>
      <c r="P340" s="2018"/>
      <c r="Q340" s="2018"/>
      <c r="R340" s="2018"/>
      <c r="S340" s="58"/>
      <c r="T340" s="58" t="s">
        <v>80</v>
      </c>
      <c r="V340" s="58"/>
      <c r="W340" s="58"/>
      <c r="X340" s="58"/>
      <c r="Y340" s="58"/>
      <c r="AA340" s="2030" t="s">
        <v>2598</v>
      </c>
      <c r="AB340" s="1997"/>
      <c r="AC340" s="1997"/>
      <c r="AD340" s="1997"/>
      <c r="AE340" s="1997"/>
      <c r="AF340" s="1997"/>
      <c r="AG340" s="2018"/>
      <c r="AH340" s="2018"/>
      <c r="AI340" s="2018"/>
      <c r="AJ340" s="2018"/>
      <c r="AK340" s="201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5"/>
      <c r="D342" s="405"/>
      <c r="E342" s="405"/>
      <c r="F342" s="405"/>
      <c r="G342" s="88"/>
      <c r="H342" s="88"/>
      <c r="I342" s="404" t="s">
        <v>951</v>
      </c>
      <c r="P342" s="2018"/>
      <c r="Q342" s="2018"/>
      <c r="R342" s="2018"/>
      <c r="S342" s="2018"/>
      <c r="T342" s="2018"/>
      <c r="U342" s="2018"/>
      <c r="V342" s="2018"/>
      <c r="W342" s="2018"/>
      <c r="X342" s="2018"/>
      <c r="Y342" s="2018"/>
      <c r="Z342" s="2018"/>
      <c r="AA342" s="2018"/>
      <c r="AB342" s="2018"/>
      <c r="AC342" s="2018"/>
      <c r="AD342" s="2018"/>
      <c r="AE342" s="2018"/>
      <c r="AF342" s="88"/>
      <c r="AG342" s="88"/>
      <c r="AH342" s="88"/>
      <c r="AI342" s="88"/>
      <c r="AJ342" s="88"/>
      <c r="AK342" s="88"/>
      <c r="AL342" s="39"/>
      <c r="BN342" s="12" t="s">
        <v>625</v>
      </c>
    </row>
    <row r="343" spans="1:66" ht="13">
      <c r="A343" s="3"/>
      <c r="B343" s="60"/>
      <c r="C343" s="60"/>
      <c r="D343" s="60"/>
      <c r="E343" s="60"/>
      <c r="F343" s="60"/>
      <c r="G343" s="3"/>
      <c r="H343" s="88"/>
      <c r="I343" s="7" t="s">
        <v>503</v>
      </c>
      <c r="P343" s="1997"/>
      <c r="Q343" s="1997"/>
      <c r="R343" s="1997"/>
      <c r="S343" s="1997"/>
      <c r="T343" s="1997"/>
      <c r="U343" s="1997"/>
      <c r="V343" s="1997"/>
      <c r="W343" s="1997"/>
      <c r="X343" s="1997"/>
      <c r="Y343" s="1997"/>
      <c r="Z343" s="1997"/>
      <c r="AA343" s="1997"/>
      <c r="AB343" s="1997"/>
      <c r="AC343" s="1997"/>
      <c r="AD343" s="1997"/>
      <c r="AE343" s="1997"/>
      <c r="AF343" s="88"/>
      <c r="AG343" s="88"/>
      <c r="AH343" s="88"/>
      <c r="AI343" s="88"/>
      <c r="AJ343" s="88"/>
      <c r="AK343" s="88"/>
      <c r="AL343" s="39"/>
      <c r="BN343" s="12" t="s">
        <v>705</v>
      </c>
    </row>
    <row r="344" spans="1:66" ht="13">
      <c r="A344" s="3"/>
      <c r="B344" s="60"/>
      <c r="C344" s="60"/>
      <c r="D344" s="60"/>
      <c r="E344" s="60"/>
      <c r="F344" s="60"/>
      <c r="G344" s="3"/>
      <c r="H344" s="88"/>
      <c r="I344" s="7" t="s">
        <v>79</v>
      </c>
      <c r="P344" s="1997"/>
      <c r="Q344" s="1997"/>
      <c r="R344" s="1997"/>
      <c r="S344" s="1997"/>
      <c r="T344" s="1997"/>
      <c r="U344" s="1997"/>
      <c r="V344" s="1997"/>
      <c r="W344" s="1997"/>
      <c r="X344" s="1997"/>
      <c r="Y344" s="1997"/>
      <c r="Z344" s="1997"/>
      <c r="AA344" s="1997"/>
      <c r="AB344" s="1997"/>
      <c r="AC344" s="1997"/>
      <c r="AD344" s="1997"/>
      <c r="AE344" s="1997"/>
      <c r="AF344" s="88"/>
      <c r="AG344" s="88"/>
      <c r="AH344" s="88"/>
      <c r="AI344" s="88"/>
      <c r="AJ344" s="88"/>
      <c r="AK344" s="88"/>
      <c r="AL344" s="39"/>
      <c r="BN344" s="12" t="s">
        <v>577</v>
      </c>
    </row>
    <row r="345" spans="1:66" ht="13">
      <c r="A345" s="3"/>
      <c r="B345" s="60"/>
      <c r="C345" s="60"/>
      <c r="D345" s="60"/>
      <c r="E345" s="60"/>
      <c r="F345" s="60"/>
      <c r="G345" s="60"/>
      <c r="H345" s="88"/>
      <c r="I345" s="7" t="s">
        <v>92</v>
      </c>
      <c r="P345" s="1997"/>
      <c r="Q345" s="1997"/>
      <c r="R345" s="1997"/>
      <c r="S345" s="1997"/>
      <c r="T345" s="1997"/>
      <c r="U345" s="1997"/>
      <c r="V345" s="1997"/>
      <c r="W345" s="1997"/>
      <c r="X345" s="1997"/>
      <c r="Y345" s="1997"/>
      <c r="Z345" s="1997"/>
      <c r="AA345" s="1997"/>
      <c r="AB345" s="1997"/>
      <c r="AC345" s="1997"/>
      <c r="AD345" s="1997"/>
      <c r="AE345" s="1997"/>
      <c r="AF345" s="88"/>
      <c r="AG345" s="88"/>
      <c r="AH345" s="88"/>
      <c r="AI345" s="88"/>
      <c r="AJ345" s="88"/>
      <c r="AK345" s="88"/>
      <c r="AL345" s="39"/>
    </row>
    <row r="346" spans="1:66" ht="13">
      <c r="A346" s="3"/>
      <c r="B346" s="60"/>
      <c r="C346" s="60"/>
      <c r="D346" s="60"/>
      <c r="E346" s="60"/>
      <c r="F346" s="60"/>
      <c r="G346" s="60"/>
      <c r="H346" s="464"/>
      <c r="I346" s="7" t="s">
        <v>93</v>
      </c>
      <c r="P346" s="2041"/>
      <c r="Q346" s="2041"/>
      <c r="R346" s="2041"/>
      <c r="S346" s="2041"/>
      <c r="T346" s="2041"/>
      <c r="U346" s="2041"/>
      <c r="V346" s="2041"/>
      <c r="W346" s="2041"/>
      <c r="X346" s="2041"/>
      <c r="Y346" s="2041"/>
      <c r="Z346" s="2041"/>
      <c r="AA346" s="7" t="s">
        <v>211</v>
      </c>
      <c r="AB346" s="7"/>
      <c r="AC346" s="1996"/>
      <c r="AD346" s="1996"/>
      <c r="AE346" s="1996"/>
      <c r="AF346" s="464"/>
      <c r="AG346" s="60"/>
      <c r="AH346" s="60"/>
      <c r="AI346" s="405"/>
      <c r="AJ346" s="405"/>
      <c r="AK346" s="405"/>
      <c r="AL346" s="39"/>
    </row>
    <row r="347" spans="1:66" ht="12.75" customHeight="1">
      <c r="A347" s="3"/>
      <c r="B347" s="60"/>
      <c r="C347" s="60"/>
      <c r="D347" s="60"/>
      <c r="E347" s="60"/>
      <c r="F347" s="60"/>
      <c r="G347" s="60"/>
      <c r="H347" s="464"/>
      <c r="I347" s="7" t="s">
        <v>94</v>
      </c>
      <c r="P347" s="2041"/>
      <c r="Q347" s="2041"/>
      <c r="R347" s="2041"/>
      <c r="S347" s="2041"/>
      <c r="T347" s="2041"/>
      <c r="U347" s="2041"/>
      <c r="V347" s="2041"/>
      <c r="W347" s="2041"/>
      <c r="X347" s="2041"/>
      <c r="Y347" s="2041"/>
      <c r="Z347" s="2041"/>
      <c r="AF347" s="464"/>
      <c r="AG347" s="60"/>
      <c r="AH347" s="60"/>
      <c r="AI347" s="62"/>
      <c r="AJ347" s="62"/>
      <c r="AK347" s="62"/>
      <c r="AL347" s="39"/>
    </row>
    <row r="348" spans="1:66" ht="13">
      <c r="A348" s="3"/>
      <c r="B348" s="60"/>
      <c r="C348" s="405"/>
      <c r="D348" s="405"/>
      <c r="E348" s="405"/>
      <c r="F348" s="405"/>
      <c r="G348" s="405"/>
      <c r="H348" s="88"/>
      <c r="I348" s="7" t="s">
        <v>80</v>
      </c>
      <c r="P348" s="2018"/>
      <c r="Q348" s="2018"/>
      <c r="R348" s="2018"/>
      <c r="S348" s="2018"/>
      <c r="T348" s="2018"/>
      <c r="U348" s="2018"/>
      <c r="V348" s="2018"/>
      <c r="W348" s="2018"/>
      <c r="X348" s="2018"/>
      <c r="Y348" s="2018"/>
      <c r="Z348" s="2018"/>
      <c r="AA348" s="2018"/>
      <c r="AB348" s="2018"/>
      <c r="AC348" s="2018"/>
      <c r="AD348" s="2018"/>
      <c r="AE348" s="201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40" t="s">
        <v>574</v>
      </c>
      <c r="B350" s="2340"/>
      <c r="C350" s="2340"/>
      <c r="D350" s="2340"/>
      <c r="E350" s="2340"/>
      <c r="F350" s="2340"/>
      <c r="G350" s="2340"/>
      <c r="H350" s="2340"/>
      <c r="I350" s="2340"/>
      <c r="J350" s="2340"/>
      <c r="K350" s="2340"/>
      <c r="L350" s="2340"/>
      <c r="M350" s="2340"/>
      <c r="N350" s="2340"/>
      <c r="O350" s="2340"/>
      <c r="P350" s="2340"/>
      <c r="Q350" s="2340"/>
      <c r="R350" s="2340"/>
      <c r="S350" s="2340"/>
      <c r="T350" s="2340"/>
      <c r="U350" s="2340"/>
      <c r="V350" s="2340"/>
      <c r="W350" s="2340"/>
      <c r="X350" s="2340"/>
      <c r="Y350" s="2340"/>
      <c r="Z350" s="2340"/>
      <c r="AA350" s="2340"/>
      <c r="AB350" s="2340"/>
      <c r="AC350" s="2340"/>
      <c r="AD350" s="2340"/>
      <c r="AE350" s="2340"/>
      <c r="AF350" s="2340"/>
      <c r="AG350" s="2340"/>
      <c r="AH350" s="2340"/>
      <c r="AI350" s="2340"/>
      <c r="AJ350" s="2340"/>
      <c r="AK350" s="2340"/>
      <c r="AL350" s="2340"/>
      <c r="AM350" s="144"/>
      <c r="AN350" s="144"/>
      <c r="AO350" s="144"/>
      <c r="AP350" s="144"/>
      <c r="AQ350" s="144"/>
      <c r="AR350" s="144"/>
      <c r="AS350" s="144"/>
      <c r="AT350" s="144"/>
      <c r="AU350" s="144"/>
      <c r="AV350" s="144"/>
      <c r="AW350" s="144"/>
      <c r="AX350" s="144"/>
      <c r="AY350" s="144"/>
    </row>
    <row r="351" spans="1:66" ht="14" thickBot="1">
      <c r="A351" s="2341"/>
      <c r="B351" s="2341"/>
      <c r="C351" s="2341"/>
      <c r="D351" s="2341"/>
      <c r="E351" s="2341"/>
      <c r="F351" s="2341"/>
      <c r="G351" s="2341"/>
      <c r="H351" s="2341"/>
      <c r="I351" s="2341"/>
      <c r="J351" s="2341"/>
      <c r="K351" s="2341"/>
      <c r="L351" s="2341"/>
      <c r="M351" s="2341"/>
      <c r="N351" s="2341"/>
      <c r="O351" s="2341"/>
      <c r="P351" s="2341"/>
      <c r="Q351" s="2341"/>
      <c r="R351" s="2341"/>
      <c r="S351" s="2341"/>
      <c r="T351" s="2341"/>
      <c r="U351" s="2341"/>
      <c r="V351" s="2341"/>
      <c r="W351" s="2341"/>
      <c r="X351" s="2341"/>
      <c r="Y351" s="2341"/>
      <c r="Z351" s="2341"/>
      <c r="AA351" s="2341"/>
      <c r="AB351" s="2341"/>
      <c r="AC351" s="2341"/>
      <c r="AD351" s="2341"/>
      <c r="AE351" s="2341"/>
      <c r="AF351" s="2341"/>
      <c r="AG351" s="2341"/>
      <c r="AH351" s="2341"/>
      <c r="AI351" s="2341"/>
      <c r="AJ351" s="2341"/>
      <c r="AK351" s="2341"/>
      <c r="AL351" s="2341"/>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5" t="s">
        <v>577</v>
      </c>
      <c r="N354" s="1995"/>
      <c r="P354" s="12" t="s">
        <v>1953</v>
      </c>
      <c r="AJ354" s="1995" t="s">
        <v>577</v>
      </c>
      <c r="AK354" s="1995"/>
    </row>
    <row r="355" spans="1:37" ht="12.75" customHeight="1">
      <c r="D355" s="58" t="s">
        <v>1942</v>
      </c>
      <c r="M355" s="1995" t="s">
        <v>625</v>
      </c>
      <c r="N355" s="1995"/>
      <c r="P355" s="58" t="s">
        <v>2145</v>
      </c>
      <c r="AJ355" s="2305" t="s">
        <v>625</v>
      </c>
      <c r="AK355" s="2004"/>
    </row>
    <row r="356" spans="1:37" ht="12.75" customHeight="1">
      <c r="D356" s="12" t="s">
        <v>744</v>
      </c>
      <c r="M356" s="1995" t="s">
        <v>625</v>
      </c>
      <c r="N356" s="1995"/>
      <c r="P356" s="716" t="s">
        <v>1952</v>
      </c>
      <c r="AJ356" s="1995" t="s">
        <v>705</v>
      </c>
      <c r="AK356" s="1995"/>
    </row>
    <row r="357" spans="1:37" ht="12.75" customHeight="1">
      <c r="D357" s="12" t="s">
        <v>745</v>
      </c>
      <c r="M357" s="1995" t="s">
        <v>625</v>
      </c>
      <c r="N357" s="199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5" t="s">
        <v>625</v>
      </c>
      <c r="O362" s="1995"/>
      <c r="P362" s="69"/>
      <c r="Q362" s="69"/>
      <c r="R362" s="69"/>
      <c r="S362" s="69"/>
      <c r="T362" s="69"/>
      <c r="U362" s="69"/>
      <c r="V362" s="69"/>
      <c r="W362" s="69"/>
      <c r="X362" s="69"/>
      <c r="Y362" s="70"/>
      <c r="Z362" s="70"/>
      <c r="AC362" s="69"/>
      <c r="AD362" s="69"/>
      <c r="AE362" s="69"/>
    </row>
    <row r="363" spans="1:37" ht="12.75" customHeight="1">
      <c r="E363" s="12" t="s">
        <v>380</v>
      </c>
      <c r="Y363" s="1995" t="s">
        <v>625</v>
      </c>
      <c r="Z363" s="1995"/>
    </row>
    <row r="364" spans="1:37" ht="12.75" customHeight="1">
      <c r="D364" s="7" t="s">
        <v>1057</v>
      </c>
      <c r="Q364" s="2018" t="s">
        <v>625</v>
      </c>
      <c r="R364" s="2018"/>
      <c r="S364" s="2018"/>
      <c r="T364" s="2018"/>
      <c r="U364" s="2018"/>
      <c r="V364" s="2018"/>
      <c r="W364" s="2018"/>
      <c r="X364" s="2018"/>
      <c r="Y364" s="2018"/>
      <c r="Z364" s="2018"/>
      <c r="AA364" s="2018"/>
      <c r="AB364" s="2018"/>
      <c r="AC364" s="2018"/>
      <c r="AD364" s="2018"/>
      <c r="AE364" s="2018"/>
      <c r="AF364" s="2018"/>
      <c r="AG364" s="201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5" t="s">
        <v>625</v>
      </c>
      <c r="K366" s="1995"/>
      <c r="L366" s="69"/>
      <c r="M366" s="69"/>
      <c r="N366" s="69"/>
      <c r="O366" s="69"/>
      <c r="P366" s="69"/>
      <c r="Q366" s="69"/>
      <c r="R366" s="69"/>
      <c r="S366" s="69"/>
      <c r="T366" s="69"/>
      <c r="U366" s="69"/>
      <c r="V366" s="69"/>
      <c r="W366" s="69"/>
      <c r="X366" s="69"/>
      <c r="Y366" s="69"/>
      <c r="Z366" s="69"/>
      <c r="AC366" s="69"/>
      <c r="AD366" s="69"/>
      <c r="AE366" s="69"/>
    </row>
    <row r="367" spans="1:37" ht="12.75" customHeight="1">
      <c r="E367" s="2307" t="s">
        <v>746</v>
      </c>
      <c r="F367" s="2307"/>
      <c r="G367" s="2307"/>
      <c r="H367" s="2307"/>
      <c r="I367" s="2307"/>
      <c r="J367" s="2307"/>
      <c r="K367" s="2307"/>
      <c r="L367" s="2307"/>
      <c r="M367" s="2307"/>
      <c r="N367" s="2307"/>
      <c r="O367" s="2307"/>
      <c r="P367" s="2307"/>
      <c r="Q367" s="2307"/>
      <c r="R367" s="2307"/>
      <c r="S367" s="2307"/>
      <c r="T367" s="2307"/>
      <c r="U367" s="2307"/>
      <c r="V367" s="2307"/>
      <c r="W367" s="2307"/>
      <c r="X367" s="2307"/>
      <c r="Y367" s="2307"/>
      <c r="Z367" s="2307"/>
      <c r="AA367" s="2307"/>
      <c r="AB367" s="2307"/>
      <c r="AC367" s="2307"/>
      <c r="AD367" s="2307"/>
      <c r="AE367" s="2307"/>
      <c r="AF367" s="2307"/>
      <c r="AG367" s="2307"/>
      <c r="AH367" s="2307"/>
    </row>
    <row r="368" spans="1:37" ht="12.75" customHeight="1">
      <c r="E368" s="2307"/>
      <c r="F368" s="2307"/>
      <c r="G368" s="2307"/>
      <c r="H368" s="2307"/>
      <c r="I368" s="2307"/>
      <c r="J368" s="2307"/>
      <c r="K368" s="2307"/>
      <c r="L368" s="2307"/>
      <c r="M368" s="2307"/>
      <c r="N368" s="2307"/>
      <c r="O368" s="2307"/>
      <c r="P368" s="2307"/>
      <c r="Q368" s="2307"/>
      <c r="R368" s="2307"/>
      <c r="S368" s="2307"/>
      <c r="T368" s="2307"/>
      <c r="U368" s="2307"/>
      <c r="V368" s="2307"/>
      <c r="W368" s="2307"/>
      <c r="X368" s="2307"/>
      <c r="Y368" s="2307"/>
      <c r="Z368" s="2307"/>
      <c r="AA368" s="2307"/>
      <c r="AB368" s="2307"/>
      <c r="AC368" s="2307"/>
      <c r="AD368" s="2307"/>
      <c r="AE368" s="2307"/>
      <c r="AF368" s="2307"/>
      <c r="AG368" s="2307"/>
      <c r="AH368" s="2307"/>
    </row>
    <row r="369" spans="1:36" ht="12.75" customHeight="1">
      <c r="E369" s="7" t="s">
        <v>478</v>
      </c>
      <c r="F369" s="7"/>
      <c r="G369" s="7"/>
      <c r="H369" s="7"/>
      <c r="I369" s="7"/>
      <c r="J369" s="7"/>
      <c r="K369" s="7"/>
      <c r="L369" s="7"/>
      <c r="N369" s="2304"/>
      <c r="O369" s="2304"/>
      <c r="P369" s="2304"/>
      <c r="Q369" s="2304"/>
      <c r="R369" s="7"/>
      <c r="U369" s="7" t="s">
        <v>479</v>
      </c>
      <c r="V369" s="7"/>
      <c r="W369" s="7"/>
      <c r="X369" s="7"/>
      <c r="Y369" s="7"/>
      <c r="Z369" s="7"/>
      <c r="AA369" s="7"/>
      <c r="AB369" s="7"/>
      <c r="AC369" s="2304"/>
      <c r="AD369" s="2304"/>
      <c r="AE369" s="2304"/>
      <c r="AF369" s="2304"/>
    </row>
    <row r="370" spans="1:36" ht="12.75" customHeight="1">
      <c r="E370" s="7" t="s">
        <v>480</v>
      </c>
      <c r="F370" s="7"/>
      <c r="G370" s="7"/>
      <c r="H370" s="7"/>
      <c r="I370" s="7"/>
      <c r="J370" s="7"/>
      <c r="K370" s="7"/>
      <c r="L370" s="7"/>
      <c r="N370" s="2304"/>
      <c r="O370" s="2304"/>
      <c r="P370" s="2304"/>
      <c r="Q370" s="2304"/>
      <c r="R370" s="7"/>
      <c r="U370" s="7" t="s">
        <v>0</v>
      </c>
      <c r="V370" s="7"/>
      <c r="W370" s="7"/>
      <c r="X370" s="7"/>
      <c r="Y370" s="7"/>
      <c r="Z370" s="7"/>
      <c r="AA370" s="7"/>
      <c r="AB370" s="7"/>
      <c r="AC370" s="2304"/>
      <c r="AD370" s="2304"/>
      <c r="AE370" s="2304"/>
      <c r="AF370" s="2304"/>
    </row>
    <row r="371" spans="1:36" ht="12.75" customHeight="1">
      <c r="E371" s="7" t="s">
        <v>1</v>
      </c>
      <c r="F371" s="7"/>
      <c r="G371" s="7"/>
      <c r="H371" s="7"/>
      <c r="I371" s="7"/>
      <c r="J371" s="7"/>
      <c r="K371" s="7"/>
      <c r="L371" s="7"/>
      <c r="N371" s="2304"/>
      <c r="O371" s="2304"/>
      <c r="P371" s="2304"/>
      <c r="Q371" s="2304"/>
      <c r="R371" s="7"/>
      <c r="V371" s="7"/>
      <c r="W371" s="7"/>
      <c r="X371" s="7"/>
      <c r="Y371" s="7"/>
      <c r="Z371" s="7"/>
      <c r="AA371" s="7"/>
      <c r="AB371" s="7"/>
    </row>
    <row r="372" spans="1:36" ht="12.75" customHeight="1">
      <c r="E372" s="7" t="s">
        <v>2</v>
      </c>
      <c r="F372" s="7"/>
      <c r="G372" s="7"/>
      <c r="H372" s="7"/>
      <c r="I372" s="7"/>
      <c r="J372" s="7"/>
      <c r="K372" s="7"/>
      <c r="L372" s="7"/>
      <c r="N372" s="2521"/>
      <c r="O372" s="2521"/>
      <c r="P372" s="2521"/>
      <c r="Q372" s="2521"/>
      <c r="R372" s="2521"/>
      <c r="S372" s="2521"/>
      <c r="T372" s="2521"/>
      <c r="U372" s="2521"/>
      <c r="V372" s="2521"/>
      <c r="W372" s="2521"/>
      <c r="X372" s="2521"/>
      <c r="Y372" s="2521"/>
      <c r="Z372" s="2521"/>
      <c r="AA372" s="2521"/>
      <c r="AB372" s="2521"/>
      <c r="AC372" s="2521"/>
      <c r="AD372" s="2521"/>
      <c r="AE372" s="2521"/>
      <c r="AF372" s="2521"/>
    </row>
    <row r="373" spans="1:36" ht="12.75" customHeight="1">
      <c r="E373" s="7"/>
      <c r="F373" s="7"/>
      <c r="G373" s="7"/>
      <c r="H373" s="7"/>
      <c r="I373" s="7"/>
      <c r="J373" s="7"/>
      <c r="K373" s="7"/>
      <c r="L373" s="7"/>
      <c r="N373" s="2522"/>
      <c r="O373" s="2522"/>
      <c r="P373" s="2522"/>
      <c r="Q373" s="2522"/>
      <c r="R373" s="2522"/>
      <c r="S373" s="2522"/>
      <c r="T373" s="2522"/>
      <c r="U373" s="2522"/>
      <c r="V373" s="2522"/>
      <c r="W373" s="2522"/>
      <c r="X373" s="2522"/>
      <c r="Y373" s="2522"/>
      <c r="Z373" s="2522"/>
      <c r="AA373" s="2522"/>
      <c r="AB373" s="2522"/>
      <c r="AC373" s="2522"/>
      <c r="AD373" s="2522"/>
      <c r="AE373" s="2522"/>
      <c r="AF373" s="2522"/>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388"/>
      <c r="T376" s="2388"/>
      <c r="U376" s="4" t="s">
        <v>314</v>
      </c>
      <c r="V376" s="2388"/>
      <c r="W376" s="2388"/>
      <c r="Y376" s="25" t="s">
        <v>312</v>
      </c>
      <c r="AA376" s="25"/>
      <c r="AB376" s="25" t="s">
        <v>313</v>
      </c>
      <c r="AD376" s="2388"/>
      <c r="AE376" s="2388"/>
      <c r="AF376" s="4" t="s">
        <v>314</v>
      </c>
      <c r="AG376" s="2388"/>
      <c r="AH376" s="2388"/>
    </row>
    <row r="377" spans="1:36" ht="12.75" customHeight="1">
      <c r="E377" s="7" t="s">
        <v>1085</v>
      </c>
      <c r="F377" s="7"/>
      <c r="G377" s="7"/>
      <c r="H377" s="7"/>
      <c r="I377" s="7"/>
      <c r="J377" s="7"/>
      <c r="K377" s="7"/>
      <c r="L377" s="7"/>
      <c r="N377" s="2388"/>
      <c r="O377" s="2388"/>
      <c r="P377" s="2388"/>
    </row>
    <row r="378" spans="1:36" ht="12.75" customHeight="1">
      <c r="E378" s="382" t="s">
        <v>1086</v>
      </c>
      <c r="F378" s="7"/>
      <c r="G378" s="7"/>
      <c r="H378" s="7"/>
      <c r="I378" s="7"/>
      <c r="J378" s="7"/>
      <c r="K378" s="7"/>
      <c r="L378" s="7"/>
      <c r="AG378" s="2303" t="s">
        <v>625</v>
      </c>
      <c r="AH378" s="2303"/>
    </row>
    <row r="379" spans="1:36" ht="12.75" customHeight="1">
      <c r="E379" s="7"/>
      <c r="F379" s="7"/>
      <c r="G379" s="7" t="s">
        <v>1107</v>
      </c>
      <c r="H379" s="7"/>
      <c r="I379" s="7"/>
      <c r="J379" s="7"/>
      <c r="K379" s="7"/>
      <c r="L379" s="7"/>
      <c r="AG379" s="2303" t="s">
        <v>625</v>
      </c>
      <c r="AH379" s="2303"/>
    </row>
    <row r="380" spans="1:36" ht="12.75" customHeight="1">
      <c r="E380" s="7"/>
      <c r="F380" s="7"/>
      <c r="G380" s="506" t="s">
        <v>1087</v>
      </c>
      <c r="H380" s="7"/>
      <c r="I380" s="7"/>
      <c r="J380" s="7"/>
      <c r="K380" s="7"/>
      <c r="L380" s="7"/>
      <c r="V380" s="1995" t="s">
        <v>625</v>
      </c>
      <c r="W380" s="1995"/>
      <c r="Y380" s="35" t="s">
        <v>1059</v>
      </c>
    </row>
    <row r="381" spans="1:36" ht="12.75" customHeight="1">
      <c r="E381" s="7" t="s">
        <v>1060</v>
      </c>
      <c r="F381" s="7"/>
      <c r="G381" s="7"/>
      <c r="H381" s="7"/>
      <c r="I381" s="7"/>
      <c r="J381" s="7"/>
      <c r="K381" s="7"/>
      <c r="L381" s="7"/>
      <c r="V381" s="1995" t="s">
        <v>625</v>
      </c>
      <c r="W381" s="1995"/>
      <c r="Y381" s="7" t="s">
        <v>1061</v>
      </c>
    </row>
    <row r="382" spans="1:36" ht="12.75" customHeight="1"/>
    <row r="383" spans="1:36" ht="12.75" customHeight="1">
      <c r="A383" s="50" t="s">
        <v>82</v>
      </c>
      <c r="B383" s="50"/>
    </row>
    <row r="384" spans="1:36" ht="12.75" customHeight="1">
      <c r="D384" s="12" t="s">
        <v>448</v>
      </c>
      <c r="J384" s="2017" t="s">
        <v>2602</v>
      </c>
      <c r="K384" s="2018"/>
      <c r="L384" s="2018"/>
      <c r="M384" s="2018"/>
      <c r="N384" s="2018"/>
      <c r="O384" s="2018"/>
      <c r="P384" s="2018"/>
      <c r="Q384" s="2018"/>
      <c r="R384" s="2018"/>
      <c r="S384" s="2018"/>
      <c r="T384" s="2018"/>
      <c r="U384" s="2018"/>
      <c r="V384" s="14" t="s">
        <v>88</v>
      </c>
      <c r="W384" s="14"/>
      <c r="X384" s="14"/>
      <c r="Y384" s="14"/>
      <c r="Z384" s="14"/>
      <c r="AA384" s="14"/>
      <c r="AB384" s="14"/>
      <c r="AC384" s="2017" t="s">
        <v>2603</v>
      </c>
      <c r="AD384" s="2018"/>
      <c r="AE384" s="2018"/>
      <c r="AF384" s="2018"/>
      <c r="AG384" s="2018"/>
      <c r="AH384" s="2018"/>
      <c r="AI384" s="2018"/>
      <c r="AJ384" s="2018"/>
    </row>
    <row r="385" spans="1:96" ht="12.75" customHeight="1">
      <c r="A385" s="716"/>
      <c r="B385" s="716"/>
      <c r="C385" s="716"/>
      <c r="D385" s="58" t="s">
        <v>1377</v>
      </c>
      <c r="E385" s="716"/>
      <c r="F385" s="716"/>
      <c r="G385" s="716"/>
      <c r="H385" s="716"/>
      <c r="I385" s="716"/>
      <c r="J385" s="1997"/>
      <c r="K385" s="1997"/>
      <c r="L385" s="1997"/>
      <c r="M385" s="1997"/>
      <c r="N385" s="1997"/>
      <c r="O385" s="1997"/>
      <c r="P385" s="1997"/>
      <c r="Q385" s="1997"/>
      <c r="R385" s="1997"/>
      <c r="S385" s="1997"/>
      <c r="T385" s="1997"/>
      <c r="U385" s="1997"/>
      <c r="V385" s="58" t="s">
        <v>1377</v>
      </c>
      <c r="W385" s="14"/>
      <c r="X385" s="14"/>
      <c r="Y385" s="14"/>
      <c r="Z385" s="14"/>
      <c r="AA385" s="14"/>
      <c r="AB385" s="14"/>
      <c r="AC385" s="2018"/>
      <c r="AD385" s="2018"/>
      <c r="AE385" s="2018"/>
      <c r="AF385" s="2018"/>
      <c r="AG385" s="2018"/>
      <c r="AH385" s="2018"/>
      <c r="AI385" s="2018"/>
      <c r="AJ385" s="2018"/>
      <c r="AK385" s="716"/>
      <c r="AL385" s="716"/>
    </row>
    <row r="386" spans="1:96" ht="12.75" customHeight="1">
      <c r="A386" s="716"/>
      <c r="B386" s="716"/>
      <c r="C386" s="716"/>
      <c r="D386" s="58" t="s">
        <v>463</v>
      </c>
      <c r="E386" s="716"/>
      <c r="F386" s="716"/>
      <c r="G386" s="716"/>
      <c r="H386" s="716"/>
      <c r="I386" s="716"/>
      <c r="J386" s="1997"/>
      <c r="K386" s="1997"/>
      <c r="L386" s="1997"/>
      <c r="M386" s="1997"/>
      <c r="N386" s="1997"/>
      <c r="O386" s="1997"/>
      <c r="P386" s="1997"/>
      <c r="Q386" s="1997"/>
      <c r="R386" s="1997"/>
      <c r="S386" s="1997"/>
      <c r="T386" s="1997"/>
      <c r="U386" s="1997"/>
      <c r="V386" s="58" t="s">
        <v>463</v>
      </c>
      <c r="W386" s="14"/>
      <c r="X386" s="14"/>
      <c r="Y386" s="14"/>
      <c r="Z386" s="14"/>
      <c r="AA386" s="14"/>
      <c r="AB386" s="14"/>
      <c r="AC386" s="2018"/>
      <c r="AD386" s="2018"/>
      <c r="AE386" s="2018"/>
      <c r="AF386" s="2018"/>
      <c r="AG386" s="2018"/>
      <c r="AH386" s="2018"/>
      <c r="AI386" s="2018"/>
      <c r="AJ386" s="2018"/>
      <c r="AK386" s="716"/>
      <c r="AL386" s="716"/>
    </row>
    <row r="387" spans="1:96" ht="12.75" customHeight="1">
      <c r="A387" s="716"/>
      <c r="B387" s="716"/>
      <c r="C387" s="716"/>
      <c r="D387" s="478" t="s">
        <v>1373</v>
      </c>
      <c r="E387" s="716"/>
      <c r="F387" s="716"/>
      <c r="G387" s="716"/>
      <c r="H387" s="716"/>
      <c r="I387" s="88"/>
      <c r="J387" s="2511" t="s">
        <v>2604</v>
      </c>
      <c r="K387" s="2163"/>
      <c r="L387" s="2163"/>
      <c r="M387" s="2163"/>
      <c r="N387" s="2163"/>
      <c r="O387" s="2163"/>
      <c r="P387" s="2163"/>
      <c r="Q387" s="2163"/>
      <c r="R387" s="2163"/>
      <c r="S387" s="2163"/>
      <c r="T387" s="2163"/>
      <c r="U387" s="2163"/>
      <c r="V387" s="2018"/>
      <c r="W387" s="2018"/>
      <c r="X387" s="2018"/>
      <c r="Y387" s="2018"/>
      <c r="Z387" s="2018"/>
      <c r="AA387" s="2018"/>
      <c r="AB387" s="2018"/>
      <c r="AC387" s="2018"/>
      <c r="AD387" s="2018"/>
      <c r="AE387" s="2018"/>
      <c r="AF387" s="2018"/>
      <c r="AG387" s="2018"/>
      <c r="AH387" s="2018"/>
      <c r="AI387" s="2018"/>
      <c r="AJ387" s="2018"/>
      <c r="AK387" s="716"/>
      <c r="AL387" s="716"/>
    </row>
    <row r="388" spans="1:96" ht="12.75" customHeight="1">
      <c r="D388" s="12" t="s">
        <v>4</v>
      </c>
      <c r="Q388" s="2385"/>
      <c r="R388" s="2385"/>
      <c r="S388" s="2385"/>
      <c r="T388" s="2385"/>
      <c r="U388" s="2385"/>
      <c r="V388" s="12" t="s">
        <v>317</v>
      </c>
      <c r="AI388" s="1995" t="s">
        <v>705</v>
      </c>
      <c r="AJ388" s="1995"/>
    </row>
    <row r="389" spans="1:96" ht="12.75" customHeight="1">
      <c r="D389" s="12" t="s">
        <v>5</v>
      </c>
      <c r="Q389" s="2182"/>
      <c r="R389" s="2052"/>
      <c r="S389" s="2052"/>
      <c r="T389" s="2052"/>
      <c r="U389" s="2052"/>
      <c r="W389" s="33" t="s">
        <v>78</v>
      </c>
      <c r="AG389" s="2386"/>
      <c r="AH389" s="2386"/>
      <c r="AI389" s="2386"/>
      <c r="AJ389" s="2386"/>
    </row>
    <row r="390" spans="1:96" ht="12.75" customHeight="1">
      <c r="D390" s="12" t="s">
        <v>447</v>
      </c>
      <c r="Q390" s="2387">
        <v>10500000</v>
      </c>
      <c r="R390" s="2387"/>
      <c r="S390" s="2387"/>
      <c r="T390" s="2387"/>
      <c r="U390" s="2387"/>
      <c r="V390" s="58" t="s">
        <v>1376</v>
      </c>
      <c r="AG390" s="2520">
        <v>43964</v>
      </c>
      <c r="AH390" s="2520"/>
      <c r="AI390" s="2520"/>
      <c r="AJ390" s="2520"/>
    </row>
    <row r="391" spans="1:96" ht="12.75" customHeight="1">
      <c r="D391" s="12" t="s">
        <v>93</v>
      </c>
      <c r="I391" s="2299"/>
      <c r="J391" s="2299"/>
      <c r="K391" s="2299"/>
      <c r="L391" s="2299"/>
      <c r="M391" s="2299"/>
      <c r="N391" s="2299"/>
      <c r="Q391" s="57" t="s">
        <v>211</v>
      </c>
      <c r="S391" s="2384"/>
      <c r="T391" s="2384"/>
      <c r="U391" s="2384"/>
      <c r="V391" s="12" t="s">
        <v>77</v>
      </c>
      <c r="AI391" s="1995" t="s">
        <v>705</v>
      </c>
      <c r="AJ391" s="1995"/>
    </row>
    <row r="392" spans="1:96" ht="12.75" customHeight="1">
      <c r="D392" s="12" t="s">
        <v>318</v>
      </c>
      <c r="Q392" s="2169"/>
      <c r="R392" s="2169"/>
      <c r="S392" s="2169"/>
      <c r="T392" s="2169"/>
      <c r="U392" s="2169"/>
      <c r="V392" s="12" t="s">
        <v>319</v>
      </c>
      <c r="AG392" s="2386"/>
      <c r="AH392" s="2386"/>
      <c r="AI392" s="2386"/>
      <c r="AJ392" s="2386"/>
    </row>
    <row r="393" spans="1:96" ht="12.75" customHeight="1">
      <c r="D393" s="12" t="s">
        <v>320</v>
      </c>
      <c r="Q393" s="2459"/>
      <c r="R393" s="2459"/>
      <c r="S393" s="2459"/>
      <c r="T393" s="2459"/>
      <c r="U393" s="2459"/>
      <c r="V393" s="716" t="s">
        <v>1353</v>
      </c>
      <c r="AG393" s="2386"/>
      <c r="AH393" s="2386"/>
      <c r="AI393" s="2386"/>
      <c r="AJ393" s="2386"/>
    </row>
    <row r="394" spans="1:96" ht="13">
      <c r="D394" s="716" t="s">
        <v>1352</v>
      </c>
      <c r="V394" s="716"/>
      <c r="AG394" s="2386"/>
      <c r="AH394" s="2386"/>
      <c r="AI394" s="2386"/>
      <c r="AJ394" s="2386"/>
    </row>
    <row r="395" spans="1:96" s="716" customFormat="1" ht="13">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3">
      <c r="D396" s="58" t="s">
        <v>1971</v>
      </c>
      <c r="AG396" s="745"/>
      <c r="AH396" s="745"/>
      <c r="AI396" s="1995" t="s">
        <v>705</v>
      </c>
      <c r="AJ396" s="1995"/>
      <c r="AM396" s="39"/>
      <c r="AN396" s="39"/>
      <c r="AO396" s="39"/>
      <c r="AP396" s="39"/>
      <c r="AQ396" s="39"/>
      <c r="AR396" s="39"/>
      <c r="AS396" s="39"/>
      <c r="AT396" s="39"/>
      <c r="AU396" s="39"/>
      <c r="AV396" s="39"/>
      <c r="AW396" s="39"/>
      <c r="AX396" s="39"/>
      <c r="AY396" s="39"/>
      <c r="CR396" s="25"/>
    </row>
    <row r="397" spans="1:96" s="716" customFormat="1" ht="13">
      <c r="D397" s="58" t="s">
        <v>1973</v>
      </c>
      <c r="T397" s="2496"/>
      <c r="U397" s="2496"/>
      <c r="V397" s="2496"/>
      <c r="W397" s="2496"/>
      <c r="X397" s="2496"/>
      <c r="Y397" s="2496"/>
      <c r="Z397" s="2496"/>
      <c r="AA397" s="2496"/>
      <c r="AB397" s="2496"/>
      <c r="AC397" s="2496"/>
      <c r="AD397" s="2496"/>
      <c r="AE397" s="2496"/>
      <c r="AF397" s="2496"/>
      <c r="AG397" s="2496"/>
      <c r="AH397" s="2496"/>
      <c r="AI397" s="2496"/>
      <c r="AJ397" s="2496"/>
      <c r="AM397" s="39"/>
      <c r="AN397" s="39"/>
      <c r="AO397" s="39"/>
      <c r="AP397" s="39"/>
      <c r="AQ397" s="39"/>
      <c r="AR397" s="39"/>
      <c r="AS397" s="39"/>
      <c r="AT397" s="39"/>
      <c r="AU397" s="39"/>
      <c r="AV397" s="39"/>
      <c r="AW397" s="39"/>
      <c r="AX397" s="39"/>
      <c r="AY397" s="39"/>
      <c r="CR397" s="25"/>
    </row>
    <row r="398" spans="1:96" s="716" customFormat="1" ht="13">
      <c r="D398" s="58" t="s">
        <v>1972</v>
      </c>
      <c r="T398" s="2496"/>
      <c r="U398" s="2496"/>
      <c r="V398" s="2496"/>
      <c r="W398" s="2496"/>
      <c r="X398" s="2496"/>
      <c r="Y398" s="2496"/>
      <c r="Z398" s="2496"/>
      <c r="AA398" s="2496"/>
      <c r="AB398" s="2496"/>
      <c r="AC398" s="2496"/>
      <c r="AD398" s="2496"/>
      <c r="AE398" s="2496"/>
      <c r="AF398" s="2496"/>
      <c r="AG398" s="2496"/>
      <c r="AH398" s="2496"/>
      <c r="AI398" s="2496"/>
      <c r="AJ398" s="2496"/>
      <c r="AM398" s="39"/>
      <c r="AN398" s="39"/>
      <c r="AO398" s="39"/>
      <c r="AP398" s="39"/>
      <c r="AQ398" s="39"/>
      <c r="AR398" s="39"/>
      <c r="AS398" s="39"/>
      <c r="AT398" s="39"/>
      <c r="AU398" s="39"/>
      <c r="AV398" s="39"/>
      <c r="AW398" s="39"/>
      <c r="AX398" s="39"/>
      <c r="AY398" s="39"/>
      <c r="CR398" s="25"/>
    </row>
    <row r="399" spans="1:96" ht="13">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3">
      <c r="A400" s="716"/>
      <c r="B400" s="716"/>
      <c r="C400" s="716"/>
      <c r="D400" s="58" t="s">
        <v>1965</v>
      </c>
      <c r="E400" s="716"/>
      <c r="F400" s="716"/>
      <c r="G400" s="716"/>
      <c r="H400" s="716"/>
      <c r="I400" s="716"/>
      <c r="J400" s="716"/>
      <c r="K400" s="716"/>
      <c r="L400" s="716"/>
      <c r="M400" s="716"/>
      <c r="N400" s="716"/>
      <c r="O400" s="716"/>
      <c r="P400" s="716"/>
      <c r="Q400" s="716"/>
      <c r="R400" s="716"/>
      <c r="S400" s="2496" t="s">
        <v>577</v>
      </c>
      <c r="T400" s="2496"/>
      <c r="U400" s="2496"/>
      <c r="V400" s="478" t="s">
        <v>1966</v>
      </c>
      <c r="W400" s="716"/>
      <c r="X400" s="716"/>
      <c r="Y400" s="716"/>
      <c r="Z400" s="716"/>
      <c r="AA400" s="716"/>
      <c r="AB400" s="39"/>
      <c r="AC400" s="39"/>
      <c r="AD400" s="39"/>
      <c r="AE400" s="39"/>
      <c r="AF400" s="39"/>
      <c r="AG400" s="2485">
        <v>55</v>
      </c>
      <c r="AH400" s="2485"/>
      <c r="AI400" s="2485"/>
      <c r="AJ400" s="2485"/>
      <c r="AK400" s="39"/>
      <c r="AL400" s="716"/>
    </row>
    <row r="401" spans="1:96" s="716" customFormat="1" ht="13">
      <c r="D401" s="58" t="s">
        <v>1962</v>
      </c>
      <c r="S401" s="2496" t="s">
        <v>577</v>
      </c>
      <c r="T401" s="2496"/>
      <c r="U401" s="2496"/>
      <c r="V401" s="478" t="s">
        <v>1968</v>
      </c>
      <c r="AB401" s="39"/>
      <c r="AC401" s="39"/>
      <c r="AD401" s="39"/>
      <c r="AE401" s="2489">
        <v>15000</v>
      </c>
      <c r="AF401" s="2489"/>
      <c r="AG401" s="2489"/>
      <c r="AH401" s="2489"/>
      <c r="AI401" s="2489"/>
      <c r="AJ401" s="2489"/>
      <c r="AK401" s="39"/>
      <c r="AM401" s="39"/>
      <c r="AN401" s="39"/>
      <c r="AO401" s="39"/>
      <c r="AP401" s="39"/>
      <c r="AQ401" s="39"/>
      <c r="AR401" s="39"/>
      <c r="AS401" s="39"/>
      <c r="AT401" s="39"/>
      <c r="AU401" s="39"/>
      <c r="AV401" s="39"/>
      <c r="AW401" s="39"/>
      <c r="AX401" s="39"/>
      <c r="AY401" s="39"/>
      <c r="CR401" s="25"/>
    </row>
    <row r="402" spans="1:96" s="716" customFormat="1" ht="13">
      <c r="D402" s="58" t="s">
        <v>1964</v>
      </c>
      <c r="K402" s="2490"/>
      <c r="L402" s="2490"/>
      <c r="M402" s="2490"/>
      <c r="N402" s="2490"/>
      <c r="O402" s="2490"/>
      <c r="P402" s="2490"/>
      <c r="Q402" s="2490"/>
      <c r="R402" s="2490"/>
      <c r="S402" s="2490"/>
      <c r="T402" s="2490"/>
      <c r="U402" s="2490"/>
      <c r="V402" s="2490"/>
      <c r="W402" s="2490"/>
      <c r="X402" s="2490"/>
      <c r="Y402" s="2490"/>
      <c r="Z402" s="2490"/>
      <c r="AA402" s="2490"/>
      <c r="AB402" s="2490"/>
      <c r="AC402" s="2490"/>
      <c r="AD402" s="2490"/>
      <c r="AE402" s="2490"/>
      <c r="AF402" s="2490"/>
      <c r="AG402" s="2490"/>
      <c r="AH402" s="2490"/>
      <c r="AI402" s="2490"/>
      <c r="AJ402" s="2490"/>
      <c r="AK402" s="39"/>
      <c r="AM402" s="39"/>
      <c r="AN402" s="39"/>
      <c r="AO402" s="39"/>
      <c r="AP402" s="39"/>
      <c r="AQ402" s="39"/>
      <c r="AR402" s="39"/>
      <c r="AS402" s="39"/>
      <c r="AT402" s="39"/>
      <c r="AU402" s="39"/>
      <c r="AV402" s="39"/>
      <c r="AW402" s="39"/>
      <c r="AX402" s="39"/>
      <c r="AY402" s="39"/>
      <c r="CR402" s="25"/>
    </row>
    <row r="403" spans="1:96" s="716" customFormat="1" ht="13">
      <c r="D403" s="58" t="s">
        <v>1967</v>
      </c>
      <c r="K403" s="2490" t="s">
        <v>2526</v>
      </c>
      <c r="L403" s="2490"/>
      <c r="M403" s="2490"/>
      <c r="N403" s="2490"/>
      <c r="O403" s="2490"/>
      <c r="P403" s="2490"/>
      <c r="Q403" s="2490"/>
      <c r="R403" s="2490"/>
      <c r="S403" s="2490"/>
      <c r="T403" s="2490"/>
      <c r="U403" s="2490"/>
      <c r="V403" s="2490"/>
      <c r="W403" s="2490"/>
      <c r="X403" s="2490"/>
      <c r="Y403" s="2490"/>
      <c r="Z403" s="2490"/>
      <c r="AA403" s="2490"/>
      <c r="AB403" s="2490"/>
      <c r="AC403" s="2490"/>
      <c r="AD403" s="2490"/>
      <c r="AE403" s="2490"/>
      <c r="AF403" s="2490"/>
      <c r="AG403" s="2490"/>
      <c r="AH403" s="2490"/>
      <c r="AI403" s="2490"/>
      <c r="AJ403" s="2490"/>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492" t="s">
        <v>2605</v>
      </c>
      <c r="T404" s="2492"/>
      <c r="U404" s="2492"/>
      <c r="V404" s="2492"/>
      <c r="W404" s="2492"/>
      <c r="X404" s="2492"/>
      <c r="Y404" s="2492"/>
      <c r="Z404" s="2492"/>
      <c r="AA404" s="2492"/>
      <c r="AB404" s="2492"/>
      <c r="AC404" s="2492"/>
      <c r="AD404" s="2492"/>
      <c r="AE404" s="2492"/>
      <c r="AF404" s="2492"/>
      <c r="AG404" s="2492"/>
      <c r="AH404" s="2492"/>
      <c r="AI404" s="2492"/>
      <c r="AJ404" s="2492"/>
      <c r="AK404" s="39"/>
      <c r="AL404" s="39"/>
      <c r="AM404" s="39"/>
      <c r="AN404" s="39"/>
      <c r="AO404" s="39"/>
      <c r="AP404" s="39"/>
      <c r="AQ404" s="39"/>
      <c r="AR404" s="39"/>
      <c r="AS404" s="39"/>
      <c r="AT404" s="39"/>
      <c r="AU404" s="39"/>
      <c r="AV404" s="39"/>
      <c r="AW404" s="39"/>
      <c r="AX404" s="39"/>
      <c r="AY404" s="39"/>
      <c r="CR404" s="25"/>
    </row>
    <row r="405" spans="1:96" s="716" customFormat="1" ht="13">
      <c r="D405" s="2491" t="s">
        <v>1969</v>
      </c>
      <c r="E405" s="2491"/>
      <c r="F405" s="2491"/>
      <c r="G405" s="2491"/>
      <c r="H405" s="2491"/>
      <c r="I405" s="2491"/>
      <c r="J405" s="2491"/>
      <c r="K405" s="2491"/>
      <c r="L405" s="2491"/>
      <c r="M405" s="2491"/>
      <c r="N405" s="2491"/>
      <c r="O405" s="2491"/>
      <c r="P405" s="2491"/>
      <c r="Q405" s="2491"/>
      <c r="R405" s="2491"/>
      <c r="S405" s="2491"/>
      <c r="T405" s="2491"/>
      <c r="U405" s="2491"/>
      <c r="V405" s="2491"/>
      <c r="W405" s="2491"/>
      <c r="X405" s="2491"/>
      <c r="Y405" s="2491"/>
      <c r="Z405" s="2491"/>
      <c r="AA405" s="2491"/>
      <c r="AB405" s="2491"/>
      <c r="AC405" s="2491"/>
      <c r="AD405" s="2491"/>
      <c r="AE405" s="2491"/>
      <c r="AF405" s="2491"/>
      <c r="AG405" s="2491"/>
      <c r="AH405" s="2491"/>
      <c r="AI405" s="2491"/>
      <c r="AJ405" s="2491"/>
      <c r="AK405" s="39"/>
      <c r="AL405" s="39"/>
      <c r="AM405" s="39"/>
      <c r="AN405" s="39"/>
      <c r="AO405" s="39"/>
      <c r="AP405" s="39"/>
      <c r="AQ405" s="39"/>
      <c r="AR405" s="39"/>
      <c r="AS405" s="39"/>
      <c r="AT405" s="39"/>
      <c r="AU405" s="39"/>
      <c r="AV405" s="39"/>
      <c r="AW405" s="39"/>
      <c r="AX405" s="39"/>
      <c r="AY405" s="39"/>
      <c r="CR405" s="25"/>
    </row>
    <row r="406" spans="1:96" s="716" customFormat="1" ht="13">
      <c r="D406" s="2491"/>
      <c r="E406" s="2491"/>
      <c r="F406" s="2491"/>
      <c r="G406" s="2491"/>
      <c r="H406" s="2491"/>
      <c r="I406" s="2491"/>
      <c r="J406" s="2491"/>
      <c r="K406" s="2491"/>
      <c r="L406" s="2491"/>
      <c r="M406" s="2491"/>
      <c r="N406" s="2491"/>
      <c r="O406" s="2491"/>
      <c r="P406" s="2491"/>
      <c r="Q406" s="2491"/>
      <c r="R406" s="2491"/>
      <c r="S406" s="2491"/>
      <c r="T406" s="2491"/>
      <c r="U406" s="2491"/>
      <c r="V406" s="2491"/>
      <c r="W406" s="2491"/>
      <c r="X406" s="2491"/>
      <c r="Y406" s="2491"/>
      <c r="Z406" s="2491"/>
      <c r="AA406" s="2491"/>
      <c r="AB406" s="2491"/>
      <c r="AC406" s="2491"/>
      <c r="AD406" s="2491"/>
      <c r="AE406" s="2491"/>
      <c r="AF406" s="2491"/>
      <c r="AG406" s="2491"/>
      <c r="AH406" s="2491"/>
      <c r="AI406" s="2491"/>
      <c r="AJ406" s="2491"/>
      <c r="AK406" s="39"/>
      <c r="AL406" s="39"/>
      <c r="AM406" s="39"/>
      <c r="AN406" s="39"/>
      <c r="AO406" s="39"/>
      <c r="AP406" s="39"/>
      <c r="AQ406" s="39"/>
      <c r="AR406" s="39"/>
      <c r="AS406" s="39"/>
      <c r="AT406" s="39"/>
      <c r="AU406" s="39"/>
      <c r="AV406" s="39"/>
      <c r="AW406" s="39"/>
      <c r="AX406" s="39"/>
      <c r="AY406" s="39"/>
      <c r="CR406" s="25"/>
    </row>
    <row r="407" spans="1:96" s="716"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17" t="s">
        <v>2601</v>
      </c>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row>
    <row r="410" spans="1:96" ht="12.75" customHeight="1">
      <c r="C410" s="25"/>
      <c r="D410" s="25"/>
      <c r="E410" s="12" t="s">
        <v>111</v>
      </c>
      <c r="F410" s="25"/>
      <c r="G410" s="25"/>
      <c r="H410" s="25"/>
      <c r="I410" s="25"/>
      <c r="J410" s="25"/>
      <c r="K410" s="25"/>
      <c r="L410" s="25"/>
      <c r="M410" s="25"/>
      <c r="N410" s="25"/>
      <c r="O410" s="25"/>
      <c r="P410" s="716"/>
      <c r="Q410" s="716"/>
      <c r="R410" s="1995" t="s">
        <v>577</v>
      </c>
      <c r="S410" s="1995"/>
      <c r="T410" s="12" t="s">
        <v>603</v>
      </c>
      <c r="U410" s="716"/>
      <c r="V410" s="716"/>
      <c r="W410" s="716"/>
      <c r="X410" s="716"/>
      <c r="Y410" s="716"/>
      <c r="Z410" s="716"/>
      <c r="AA410" s="716"/>
      <c r="AB410" s="716"/>
      <c r="AC410" s="716"/>
      <c r="AD410" s="2304">
        <v>7</v>
      </c>
      <c r="AE410" s="2304"/>
      <c r="AF410" s="716"/>
    </row>
    <row r="411" spans="1:96" ht="13">
      <c r="C411" s="25"/>
      <c r="E411" s="12" t="s">
        <v>112</v>
      </c>
      <c r="F411" s="716"/>
      <c r="G411" s="716"/>
      <c r="H411" s="716"/>
      <c r="I411" s="716"/>
      <c r="J411" s="716"/>
      <c r="K411" s="716"/>
      <c r="L411" s="716"/>
      <c r="M411" s="716"/>
      <c r="N411" s="25"/>
      <c r="O411" s="25"/>
      <c r="P411" s="716"/>
      <c r="Q411" s="716"/>
      <c r="R411" s="1995" t="s">
        <v>625</v>
      </c>
      <c r="S411" s="1995"/>
      <c r="T411" s="12" t="s">
        <v>603</v>
      </c>
      <c r="U411" s="716"/>
      <c r="V411" s="716"/>
      <c r="W411" s="716"/>
      <c r="X411" s="716"/>
      <c r="Y411" s="716"/>
      <c r="Z411" s="716"/>
      <c r="AA411" s="716"/>
      <c r="AB411" s="716"/>
      <c r="AC411" s="716"/>
      <c r="AD411" s="2304">
        <v>0</v>
      </c>
      <c r="AE411" s="2304"/>
      <c r="AF411" s="716"/>
    </row>
    <row r="412" spans="1:96" ht="12.75" customHeight="1">
      <c r="C412" s="25"/>
      <c r="E412" s="12" t="s">
        <v>113</v>
      </c>
      <c r="F412" s="716"/>
      <c r="G412" s="716"/>
      <c r="H412" s="716"/>
      <c r="I412" s="716"/>
      <c r="J412" s="716"/>
      <c r="K412" s="716"/>
      <c r="L412" s="716"/>
      <c r="M412" s="716"/>
      <c r="N412" s="25"/>
      <c r="O412" s="25"/>
      <c r="P412" s="716"/>
      <c r="Q412" s="716"/>
      <c r="R412" s="716"/>
      <c r="S412" s="1995" t="s">
        <v>625</v>
      </c>
      <c r="T412" s="1995"/>
      <c r="U412" s="716"/>
      <c r="V412" s="716"/>
      <c r="W412" s="716"/>
      <c r="X412" s="716"/>
      <c r="Y412" s="716"/>
      <c r="Z412" s="716"/>
      <c r="AA412" s="716"/>
      <c r="AB412" s="716"/>
      <c r="AC412" s="716"/>
      <c r="AD412" s="716"/>
      <c r="AE412" s="716"/>
      <c r="AF412" s="716"/>
    </row>
    <row r="413" spans="1:96" ht="12.75" customHeight="1">
      <c r="E413" s="12" t="s">
        <v>174</v>
      </c>
      <c r="F413" s="716"/>
      <c r="G413" s="716"/>
      <c r="H413" s="2457" t="s">
        <v>342</v>
      </c>
      <c r="I413" s="2457"/>
      <c r="J413" s="2457"/>
      <c r="K413" s="2457"/>
      <c r="L413" s="2457"/>
      <c r="M413" s="2457"/>
      <c r="N413" s="2457"/>
      <c r="O413" s="2457"/>
      <c r="P413" s="2457"/>
      <c r="Q413" s="2457"/>
      <c r="R413" s="2457"/>
      <c r="S413" s="2457"/>
      <c r="T413" s="2457"/>
      <c r="U413" s="2457"/>
      <c r="V413" s="2457"/>
      <c r="W413" s="2457"/>
      <c r="X413" s="2457"/>
      <c r="Y413" s="2457"/>
      <c r="Z413" s="2457"/>
      <c r="AA413" s="2457"/>
      <c r="AB413" s="2457"/>
      <c r="AC413" s="2457"/>
      <c r="AD413" s="2457"/>
      <c r="AE413" s="2457"/>
      <c r="AF413" s="716"/>
    </row>
    <row r="414" spans="1:96" ht="12.75" customHeight="1">
      <c r="E414" s="25"/>
      <c r="F414" s="716"/>
      <c r="G414" s="716"/>
      <c r="H414" s="2458"/>
      <c r="I414" s="2458"/>
      <c r="J414" s="2458"/>
      <c r="K414" s="2458"/>
      <c r="L414" s="2458"/>
      <c r="M414" s="2458"/>
      <c r="N414" s="2458"/>
      <c r="O414" s="2458"/>
      <c r="P414" s="2458"/>
      <c r="Q414" s="2458"/>
      <c r="R414" s="2458"/>
      <c r="S414" s="2458"/>
      <c r="T414" s="2458"/>
      <c r="U414" s="2458"/>
      <c r="V414" s="2458"/>
      <c r="W414" s="2458"/>
      <c r="X414" s="2458"/>
      <c r="Y414" s="2458"/>
      <c r="Z414" s="2458"/>
      <c r="AA414" s="2458"/>
      <c r="AB414" s="2458"/>
      <c r="AC414" s="2458"/>
      <c r="AD414" s="2458"/>
      <c r="AE414" s="2458"/>
      <c r="AF414" s="716"/>
    </row>
    <row r="415" spans="1:96" ht="12.75" customHeight="1"/>
    <row r="416" spans="1:96" ht="12.75" customHeight="1">
      <c r="A416" s="50" t="s">
        <v>624</v>
      </c>
      <c r="B416" s="50"/>
      <c r="C416" s="50"/>
      <c r="D416" s="50" t="s">
        <v>119</v>
      </c>
      <c r="AF416" s="50" t="s">
        <v>1034</v>
      </c>
    </row>
    <row r="417" spans="1:96" ht="12.75" customHeight="1">
      <c r="E417" s="2388"/>
      <c r="F417" s="2388"/>
      <c r="G417" s="2388"/>
      <c r="H417" s="23" t="s">
        <v>120</v>
      </c>
      <c r="I417" s="2388"/>
      <c r="J417" s="2388"/>
      <c r="K417" s="2388"/>
      <c r="L417" s="12" t="s">
        <v>121</v>
      </c>
      <c r="N417" s="141" t="s">
        <v>609</v>
      </c>
      <c r="P417" s="2383">
        <v>0.35</v>
      </c>
      <c r="Q417" s="2383"/>
      <c r="R417" s="2383"/>
      <c r="S417" s="12" t="s">
        <v>122</v>
      </c>
      <c r="W417" s="2523">
        <f>IF(E417&gt;0,(E417*I417),(P417*43560))</f>
        <v>15245.999999999998</v>
      </c>
      <c r="X417" s="2523"/>
      <c r="Y417" s="2523"/>
      <c r="Z417" s="12" t="s">
        <v>123</v>
      </c>
      <c r="AF417" s="2451">
        <f>IF(P417&gt;0,(AG436/P417),(AG436/(W417/43560)))</f>
        <v>280</v>
      </c>
      <c r="AG417" s="2451"/>
      <c r="AH417" s="2451"/>
      <c r="AM417" s="239"/>
    </row>
    <row r="418" spans="1:96" ht="13">
      <c r="E418" s="12" t="s">
        <v>54</v>
      </c>
    </row>
    <row r="419" spans="1:96" ht="12.75" customHeight="1">
      <c r="E419" s="2509"/>
      <c r="F419" s="2509"/>
      <c r="G419" s="2509"/>
      <c r="H419" s="2509"/>
      <c r="I419" s="2509"/>
      <c r="J419" s="2509"/>
      <c r="K419" s="2509"/>
      <c r="L419" s="2509"/>
      <c r="M419" s="2509"/>
      <c r="N419" s="2509"/>
      <c r="O419" s="2509"/>
      <c r="P419" s="2509"/>
      <c r="Q419" s="2509"/>
      <c r="R419" s="2509"/>
      <c r="S419" s="2509"/>
      <c r="T419" s="2509"/>
      <c r="U419" s="2509"/>
      <c r="V419" s="2509"/>
      <c r="W419" s="2509"/>
      <c r="X419" s="2509"/>
      <c r="Y419" s="2509"/>
      <c r="Z419" s="2509"/>
      <c r="AA419" s="2509"/>
      <c r="AB419" s="2509"/>
      <c r="AC419" s="2509"/>
      <c r="AD419" s="2509"/>
      <c r="AE419" s="2509"/>
      <c r="AF419" s="2509"/>
      <c r="AG419" s="2509"/>
      <c r="AH419" s="2509"/>
      <c r="AI419" s="2509"/>
      <c r="AJ419" s="2509"/>
    </row>
    <row r="420" spans="1:96" s="39" customFormat="1" ht="12.75" customHeight="1">
      <c r="E420" s="254" t="s">
        <v>2162</v>
      </c>
      <c r="F420" s="1706"/>
      <c r="G420" s="1706"/>
      <c r="H420" s="1706"/>
      <c r="I420" s="2306">
        <v>0.35</v>
      </c>
      <c r="J420" s="2306"/>
      <c r="K420" s="2306"/>
      <c r="L420" s="1706"/>
      <c r="M420" s="254"/>
      <c r="N420" s="1706"/>
      <c r="O420" s="1706"/>
      <c r="P420" s="2263">
        <f>(CS637+CS645+CS661)/I420</f>
        <v>280</v>
      </c>
      <c r="Q420" s="2263"/>
      <c r="R420" s="2263"/>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3">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3">
      <c r="A422" s="50" t="s">
        <v>626</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3">
      <c r="E423" s="12" t="s">
        <v>126</v>
      </c>
      <c r="P423" s="1995">
        <v>1</v>
      </c>
      <c r="Q423" s="1995"/>
      <c r="S423" s="12" t="s">
        <v>194</v>
      </c>
      <c r="AE423" s="1995">
        <v>1</v>
      </c>
      <c r="AF423" s="1995"/>
    </row>
    <row r="424" spans="1:96" ht="13">
      <c r="E424" s="12" t="s">
        <v>195</v>
      </c>
      <c r="P424" s="1995">
        <v>0</v>
      </c>
      <c r="Q424" s="1995"/>
      <c r="S424" s="12" t="s">
        <v>136</v>
      </c>
      <c r="AE424" s="1995" t="s">
        <v>577</v>
      </c>
      <c r="AF424" s="1995"/>
    </row>
    <row r="425" spans="1:96" ht="13">
      <c r="F425" s="67" t="s">
        <v>137</v>
      </c>
    </row>
    <row r="426" spans="1:96" ht="13">
      <c r="F426" s="2528" t="s">
        <v>2631</v>
      </c>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row>
    <row r="427" spans="1:96" ht="12.75" customHeight="1">
      <c r="F427" s="2409"/>
      <c r="G427" s="2409"/>
      <c r="H427" s="2409"/>
      <c r="I427" s="2409"/>
      <c r="J427" s="2409"/>
      <c r="K427" s="2409"/>
      <c r="L427" s="2409"/>
      <c r="M427" s="2409"/>
      <c r="N427" s="2409"/>
      <c r="O427" s="2409"/>
      <c r="P427" s="2409"/>
      <c r="Q427" s="2409"/>
      <c r="R427" s="2409"/>
      <c r="S427" s="2409"/>
      <c r="T427" s="2409"/>
      <c r="U427" s="2409"/>
      <c r="V427" s="2409"/>
      <c r="W427" s="2409"/>
      <c r="X427" s="2409"/>
      <c r="Y427" s="2409"/>
      <c r="Z427" s="2409"/>
      <c r="AA427" s="2409"/>
      <c r="AB427" s="2409"/>
      <c r="AC427" s="2409"/>
      <c r="AD427" s="2409"/>
      <c r="AE427" s="2409"/>
      <c r="AF427" s="2409"/>
      <c r="AG427" s="2409"/>
      <c r="AH427" s="2409"/>
    </row>
    <row r="428" spans="1:96" ht="12.75" customHeight="1">
      <c r="E428" s="12" t="s">
        <v>642</v>
      </c>
      <c r="N428" s="39"/>
      <c r="O428" s="39"/>
      <c r="P428" s="235"/>
      <c r="Q428" s="1995" t="s">
        <v>577</v>
      </c>
      <c r="R428" s="199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5" t="s">
        <v>625</v>
      </c>
      <c r="AG429" s="2519"/>
    </row>
    <row r="430" spans="1:96" ht="12.75" customHeight="1">
      <c r="S430" s="25"/>
      <c r="T430" s="25"/>
    </row>
    <row r="431" spans="1:96" ht="12.75" customHeight="1">
      <c r="A431" s="50"/>
      <c r="B431" s="50"/>
      <c r="C431" s="50"/>
      <c r="E431" s="7" t="s">
        <v>316</v>
      </c>
      <c r="Z431" s="1995" t="s">
        <v>705</v>
      </c>
      <c r="AA431" s="199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5" t="s">
        <v>625</v>
      </c>
      <c r="AA433" s="1995"/>
    </row>
    <row r="434" spans="1:110" ht="12.75" customHeight="1"/>
    <row r="435" spans="1:110" ht="12.75" customHeight="1">
      <c r="A435" s="50" t="s">
        <v>499</v>
      </c>
      <c r="B435" s="50"/>
      <c r="C435" s="50"/>
      <c r="D435" s="50" t="s">
        <v>821</v>
      </c>
      <c r="AF435" s="80"/>
    </row>
    <row r="436" spans="1:110" ht="12.75" customHeight="1">
      <c r="D436" s="2215" t="s">
        <v>46</v>
      </c>
      <c r="E436" s="2216"/>
      <c r="F436" s="2216"/>
      <c r="G436" s="2216"/>
      <c r="H436" s="2216"/>
      <c r="I436" s="2216"/>
      <c r="J436" s="2216"/>
      <c r="K436" s="2216"/>
      <c r="L436" s="2216"/>
      <c r="M436" s="2216"/>
      <c r="N436" s="2216"/>
      <c r="O436" s="2216"/>
      <c r="P436" s="2216"/>
      <c r="Q436" s="2216"/>
      <c r="R436" s="2216"/>
      <c r="S436" s="2216"/>
      <c r="T436" s="2216"/>
      <c r="U436" s="2216"/>
      <c r="V436" s="2216"/>
      <c r="W436" s="2216"/>
      <c r="X436" s="2216"/>
      <c r="Y436" s="2216"/>
      <c r="Z436" s="2216"/>
      <c r="AA436" s="2216"/>
      <c r="AB436" s="2216"/>
      <c r="AC436" s="2216"/>
      <c r="AD436" s="2216"/>
      <c r="AE436" s="2216"/>
      <c r="AF436" s="2510"/>
      <c r="AG436" s="2486">
        <v>98</v>
      </c>
      <c r="AH436" s="2486"/>
      <c r="AI436" s="2486"/>
      <c r="AJ436" s="2486"/>
    </row>
    <row r="437" spans="1:110" ht="12.75" customHeight="1">
      <c r="D437" s="2436" t="s">
        <v>1431</v>
      </c>
      <c r="E437" s="2437"/>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2438"/>
      <c r="AG437" s="2527">
        <v>1</v>
      </c>
      <c r="AH437" s="2245"/>
      <c r="AI437" s="2245"/>
      <c r="AJ437" s="2245"/>
    </row>
    <row r="438" spans="1:110" ht="12.75" customHeight="1">
      <c r="D438" s="2436" t="s">
        <v>1140</v>
      </c>
      <c r="E438" s="2437"/>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2438"/>
      <c r="AG438" s="2486">
        <v>97</v>
      </c>
      <c r="AH438" s="2486"/>
      <c r="AI438" s="2486"/>
      <c r="AJ438" s="2486"/>
    </row>
    <row r="439" spans="1:110" ht="12.75" customHeight="1">
      <c r="D439" s="2436" t="s">
        <v>1141</v>
      </c>
      <c r="E439" s="2437"/>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2438"/>
      <c r="AG439" s="2486">
        <v>97</v>
      </c>
      <c r="AH439" s="2486"/>
      <c r="AI439" s="2486"/>
      <c r="AJ439" s="2486"/>
    </row>
    <row r="440" spans="1:110" ht="12.75" customHeight="1">
      <c r="D440" s="2436" t="s">
        <v>1143</v>
      </c>
      <c r="E440" s="2437"/>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2438"/>
      <c r="AG440" s="2487">
        <f>IF(ISERROR(AG439/AG438),"",AG439/AG438)</f>
        <v>1</v>
      </c>
      <c r="AH440" s="2487"/>
      <c r="AI440" s="2487"/>
      <c r="AJ440" s="2487"/>
    </row>
    <row r="441" spans="1:110" ht="12.75" customHeight="1">
      <c r="D441" s="2436" t="s">
        <v>1142</v>
      </c>
      <c r="E441" s="243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2438"/>
      <c r="AG441" s="2452">
        <f>52777-602</f>
        <v>52175</v>
      </c>
      <c r="AH441" s="2452"/>
      <c r="AI441" s="2452"/>
      <c r="AJ441" s="2452"/>
    </row>
    <row r="442" spans="1:110" ht="12.75" customHeight="1">
      <c r="D442" s="2436" t="s">
        <v>1144</v>
      </c>
      <c r="E442" s="243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F442" s="2438"/>
      <c r="AG442" s="2452">
        <f>AG441</f>
        <v>52175</v>
      </c>
      <c r="AH442" s="2452"/>
      <c r="AI442" s="2452"/>
      <c r="AJ442" s="2452"/>
    </row>
    <row r="443" spans="1:110" ht="12.75" customHeight="1">
      <c r="D443" s="2436" t="s">
        <v>1145</v>
      </c>
      <c r="E443" s="2437"/>
      <c r="F443" s="2437"/>
      <c r="G443" s="2437"/>
      <c r="H443" s="2437"/>
      <c r="I443" s="2437"/>
      <c r="J443" s="2437"/>
      <c r="K443" s="2437"/>
      <c r="L443" s="2437"/>
      <c r="M443" s="2437"/>
      <c r="N443" s="2437"/>
      <c r="O443" s="2437"/>
      <c r="P443" s="2437"/>
      <c r="Q443" s="2437"/>
      <c r="R443" s="2437"/>
      <c r="S443" s="2437"/>
      <c r="T443" s="2437"/>
      <c r="U443" s="2437"/>
      <c r="V443" s="2437"/>
      <c r="W443" s="2437"/>
      <c r="X443" s="2437"/>
      <c r="Y443" s="2437"/>
      <c r="Z443" s="2437"/>
      <c r="AA443" s="2437"/>
      <c r="AB443" s="2437"/>
      <c r="AC443" s="2437"/>
      <c r="AD443" s="2437"/>
      <c r="AE443" s="2437"/>
      <c r="AF443" s="2438"/>
      <c r="AG443" s="2487">
        <f>IF(ISERROR(AG442/AG441),"",AG442/AG441)</f>
        <v>1</v>
      </c>
      <c r="AH443" s="2487"/>
      <c r="AI443" s="2487"/>
      <c r="AJ443" s="2487"/>
    </row>
    <row r="444" spans="1:110" ht="12.75" customHeight="1">
      <c r="D444" s="2436" t="s">
        <v>1146</v>
      </c>
      <c r="E444" s="2437"/>
      <c r="F444" s="2437"/>
      <c r="G444" s="2437"/>
      <c r="H444" s="2437"/>
      <c r="I444" s="2437"/>
      <c r="J444" s="2437"/>
      <c r="K444" s="2437"/>
      <c r="L444" s="2437"/>
      <c r="M444" s="2437"/>
      <c r="N444" s="2437"/>
      <c r="O444" s="2437"/>
      <c r="P444" s="2437"/>
      <c r="Q444" s="2437"/>
      <c r="R444" s="2437"/>
      <c r="S444" s="2437"/>
      <c r="T444" s="2437"/>
      <c r="U444" s="2437"/>
      <c r="V444" s="2437"/>
      <c r="W444" s="2437"/>
      <c r="X444" s="2437"/>
      <c r="Y444" s="2437"/>
      <c r="Z444" s="2437"/>
      <c r="AA444" s="2437"/>
      <c r="AB444" s="2437"/>
      <c r="AC444" s="2437"/>
      <c r="AD444" s="2437"/>
      <c r="AE444" s="2437"/>
      <c r="AF444" s="2438"/>
      <c r="AG444" s="2487">
        <f>MIN(IF(AG440&gt;AG443,AG443,AG440),1)</f>
        <v>1</v>
      </c>
      <c r="AH444" s="2487"/>
      <c r="AI444" s="2487"/>
      <c r="AJ444" s="2487"/>
    </row>
    <row r="445" spans="1:110" ht="12.75" customHeight="1">
      <c r="D445" s="2436" t="s">
        <v>1407</v>
      </c>
      <c r="E445" s="2216"/>
      <c r="F445" s="2216"/>
      <c r="G445" s="2216"/>
      <c r="H445" s="2216"/>
      <c r="I445" s="2216"/>
      <c r="J445" s="2216"/>
      <c r="K445" s="2216"/>
      <c r="L445" s="2216"/>
      <c r="M445" s="2216"/>
      <c r="N445" s="2216"/>
      <c r="O445" s="2216"/>
      <c r="P445" s="2216"/>
      <c r="Q445" s="2216"/>
      <c r="R445" s="2216"/>
      <c r="S445" s="2216"/>
      <c r="T445" s="2216"/>
      <c r="U445" s="2216"/>
      <c r="V445" s="2216"/>
      <c r="W445" s="2216"/>
      <c r="X445" s="2216"/>
      <c r="Y445" s="2216"/>
      <c r="Z445" s="2216"/>
      <c r="AA445" s="2216"/>
      <c r="AB445" s="2216"/>
      <c r="AC445" s="2216"/>
      <c r="AD445" s="2216"/>
      <c r="AE445" s="2216"/>
      <c r="AF445" s="2510"/>
      <c r="AG445" s="2452">
        <v>21105</v>
      </c>
      <c r="AH445" s="2452"/>
      <c r="AI445" s="2452"/>
      <c r="AJ445" s="2452"/>
    </row>
    <row r="446" spans="1:110" ht="12.75" customHeight="1">
      <c r="D446" s="2215" t="s">
        <v>601</v>
      </c>
      <c r="E446" s="2216"/>
      <c r="F446" s="2216"/>
      <c r="G446" s="2216"/>
      <c r="H446" s="2216"/>
      <c r="I446" s="2216"/>
      <c r="J446" s="2216"/>
      <c r="K446" s="2216"/>
      <c r="L446" s="2216"/>
      <c r="M446" s="2216"/>
      <c r="N446" s="2216"/>
      <c r="O446" s="2216"/>
      <c r="P446" s="2216"/>
      <c r="Q446" s="2216"/>
      <c r="R446" s="2216"/>
      <c r="S446" s="2216"/>
      <c r="T446" s="2216"/>
      <c r="U446" s="2216"/>
      <c r="V446" s="2216"/>
      <c r="W446" s="2216"/>
      <c r="X446" s="2216"/>
      <c r="Y446" s="2216"/>
      <c r="Z446" s="2216"/>
      <c r="AA446" s="2216"/>
      <c r="AB446" s="2216"/>
      <c r="AC446" s="2216"/>
      <c r="AD446" s="2216"/>
      <c r="AE446" s="2216"/>
      <c r="AF446" s="2510"/>
      <c r="AG446" s="2452">
        <v>1908</v>
      </c>
      <c r="AH446" s="2452"/>
      <c r="AI446" s="2452"/>
      <c r="AJ446" s="245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5" customHeight="1">
      <c r="D447" s="2436" t="s">
        <v>1408</v>
      </c>
      <c r="E447" s="2216"/>
      <c r="F447" s="2216"/>
      <c r="G447" s="2216"/>
      <c r="H447" s="2216"/>
      <c r="I447" s="2216"/>
      <c r="J447" s="2216"/>
      <c r="K447" s="2216"/>
      <c r="L447" s="2216"/>
      <c r="M447" s="2216"/>
      <c r="N447" s="2216"/>
      <c r="O447" s="2216"/>
      <c r="P447" s="2216"/>
      <c r="Q447" s="2216"/>
      <c r="R447" s="2216"/>
      <c r="S447" s="2216"/>
      <c r="T447" s="2216"/>
      <c r="U447" s="2216"/>
      <c r="V447" s="2216"/>
      <c r="W447" s="2216"/>
      <c r="X447" s="2216"/>
      <c r="Y447" s="2216"/>
      <c r="Z447" s="2216"/>
      <c r="AA447" s="2216"/>
      <c r="AB447" s="2216"/>
      <c r="AC447" s="2216"/>
      <c r="AD447" s="2216"/>
      <c r="AE447" s="2216"/>
      <c r="AF447" s="2510"/>
      <c r="AG447" s="2452">
        <f>602+442+1203</f>
        <v>2247</v>
      </c>
      <c r="AH447" s="2452"/>
      <c r="AI447" s="2452"/>
      <c r="AJ447" s="245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36" t="s">
        <v>1147</v>
      </c>
      <c r="E448" s="2216"/>
      <c r="F448" s="2216"/>
      <c r="G448" s="2216"/>
      <c r="H448" s="2216"/>
      <c r="I448" s="2216"/>
      <c r="J448" s="2216"/>
      <c r="K448" s="2216"/>
      <c r="L448" s="2216"/>
      <c r="M448" s="2216"/>
      <c r="N448" s="2216"/>
      <c r="O448" s="2216"/>
      <c r="P448" s="2216"/>
      <c r="Q448" s="2216"/>
      <c r="R448" s="2216"/>
      <c r="S448" s="2216"/>
      <c r="T448" s="2216"/>
      <c r="U448" s="2216"/>
      <c r="V448" s="2216"/>
      <c r="W448" s="2216"/>
      <c r="X448" s="2216"/>
      <c r="Y448" s="2216"/>
      <c r="Z448" s="2216"/>
      <c r="AA448" s="2216"/>
      <c r="AB448" s="2216"/>
      <c r="AC448" s="2216"/>
      <c r="AD448" s="2216"/>
      <c r="AE448" s="2216"/>
      <c r="AF448" s="2510"/>
      <c r="AG448" s="2452">
        <v>0</v>
      </c>
      <c r="AH448" s="2452"/>
      <c r="AI448" s="2452"/>
      <c r="AJ448" s="245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29" t="s">
        <v>1148</v>
      </c>
      <c r="E449" s="2430"/>
      <c r="F449" s="2430"/>
      <c r="G449" s="2430"/>
      <c r="H449" s="2430"/>
      <c r="I449" s="2430"/>
      <c r="J449" s="2430"/>
      <c r="K449" s="2430"/>
      <c r="L449" s="2430"/>
      <c r="M449" s="2430"/>
      <c r="N449" s="2430"/>
      <c r="O449" s="2430"/>
      <c r="P449" s="2430"/>
      <c r="Q449" s="2430"/>
      <c r="R449" s="2430"/>
      <c r="S449" s="2430"/>
      <c r="T449" s="2430"/>
      <c r="U449" s="2430"/>
      <c r="V449" s="2430"/>
      <c r="W449" s="2430"/>
      <c r="X449" s="2430"/>
      <c r="Y449" s="2430"/>
      <c r="Z449" s="2430"/>
      <c r="AA449" s="2430"/>
      <c r="AB449" s="2430"/>
      <c r="AC449" s="2430"/>
      <c r="AD449" s="2430"/>
      <c r="AE449" s="2430"/>
      <c r="AF449" s="2431"/>
      <c r="AG449" s="2517">
        <f>AG441+AG445+AG447+AG448</f>
        <v>75527</v>
      </c>
      <c r="AH449" s="2517"/>
      <c r="AI449" s="2517"/>
      <c r="AJ449" s="251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32" t="s">
        <v>1409</v>
      </c>
      <c r="E450" s="2432"/>
      <c r="F450" s="2432"/>
      <c r="G450" s="2432"/>
      <c r="H450" s="2432"/>
      <c r="I450" s="2432"/>
      <c r="J450" s="2432"/>
      <c r="K450" s="2432"/>
      <c r="L450" s="2432"/>
      <c r="M450" s="2432"/>
      <c r="N450" s="2432"/>
      <c r="O450" s="2432"/>
      <c r="P450" s="2432"/>
      <c r="Q450" s="2432"/>
      <c r="R450" s="2432"/>
      <c r="S450" s="2432"/>
      <c r="T450" s="2432"/>
      <c r="U450" s="2432"/>
      <c r="V450" s="2432"/>
      <c r="W450" s="2432"/>
      <c r="X450" s="2432"/>
      <c r="Y450" s="2432"/>
      <c r="Z450" s="2432"/>
      <c r="AA450" s="2432"/>
      <c r="AB450" s="2432"/>
      <c r="AC450" s="2432"/>
      <c r="AD450" s="2432"/>
      <c r="AE450" s="2432"/>
      <c r="AF450" s="2432"/>
      <c r="AG450" s="2432"/>
      <c r="AH450" s="2432"/>
      <c r="AI450" s="2432"/>
      <c r="AJ450" s="243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33"/>
      <c r="E451" s="2433"/>
      <c r="F451" s="2433"/>
      <c r="G451" s="2433"/>
      <c r="H451" s="2433"/>
      <c r="I451" s="2433"/>
      <c r="J451" s="2433"/>
      <c r="K451" s="2433"/>
      <c r="L451" s="2433"/>
      <c r="M451" s="2433"/>
      <c r="N451" s="2433"/>
      <c r="O451" s="2433"/>
      <c r="P451" s="2433"/>
      <c r="Q451" s="2433"/>
      <c r="R451" s="2433"/>
      <c r="S451" s="2433"/>
      <c r="T451" s="2433"/>
      <c r="U451" s="2433"/>
      <c r="V451" s="2433"/>
      <c r="W451" s="2433"/>
      <c r="X451" s="2433"/>
      <c r="Y451" s="2433"/>
      <c r="Z451" s="2433"/>
      <c r="AA451" s="2433"/>
      <c r="AB451" s="2433"/>
      <c r="AC451" s="2433"/>
      <c r="AD451" s="2433"/>
      <c r="AE451" s="2433"/>
      <c r="AF451" s="2433"/>
      <c r="AG451" s="2433"/>
      <c r="AH451" s="2433"/>
      <c r="AI451" s="2433"/>
      <c r="AJ451" s="243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8">
        <f>'Sources and Uses Budget'!B105/Application!AG436</f>
        <v>730459.86734693882</v>
      </c>
      <c r="AD453" s="2488"/>
      <c r="AE453" s="2488"/>
      <c r="AF453" s="248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8">
        <f>'Sources and Uses Budget'!C105/Application!AG436</f>
        <v>713895.1530612245</v>
      </c>
      <c r="AD454" s="2488"/>
      <c r="AE454" s="2488"/>
      <c r="AF454" s="248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8">
        <f>('Sources and Uses Budget'!$S$107+'Sources and Uses Budget'!$T$107)/Application!AG436</f>
        <v>669228.19387755101</v>
      </c>
      <c r="AD455" s="2488"/>
      <c r="AE455" s="2488"/>
      <c r="AF455" s="248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6"/>
      <c r="C458" s="716"/>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39" t="s">
        <v>730</v>
      </c>
      <c r="E464" s="2440"/>
      <c r="F464" s="2440"/>
      <c r="G464" s="2440"/>
      <c r="H464" s="2440"/>
      <c r="I464" s="2440"/>
      <c r="J464" s="2440"/>
      <c r="K464" s="2440"/>
      <c r="L464" s="2440"/>
      <c r="M464" s="2440"/>
      <c r="N464" s="2440"/>
      <c r="O464" s="2440"/>
      <c r="P464" s="2440"/>
      <c r="Q464" s="2440"/>
      <c r="R464" s="2440"/>
      <c r="S464" s="2440"/>
      <c r="T464" s="2440"/>
      <c r="U464" s="2440"/>
      <c r="V464" s="2441"/>
      <c r="W464" s="2300">
        <v>20</v>
      </c>
      <c r="X464" s="2301"/>
      <c r="Y464" s="23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39" t="s">
        <v>731</v>
      </c>
      <c r="E465" s="2440"/>
      <c r="F465" s="2440"/>
      <c r="G465" s="2440"/>
      <c r="H465" s="2440"/>
      <c r="I465" s="2440"/>
      <c r="J465" s="2440"/>
      <c r="K465" s="2440"/>
      <c r="L465" s="2440"/>
      <c r="M465" s="2440"/>
      <c r="N465" s="2440"/>
      <c r="O465" s="2440"/>
      <c r="P465" s="2440"/>
      <c r="Q465" s="2440"/>
      <c r="R465" s="2440"/>
      <c r="S465" s="2440"/>
      <c r="T465" s="2440"/>
      <c r="U465" s="2440"/>
      <c r="V465" s="2441"/>
      <c r="W465" s="2300">
        <v>0</v>
      </c>
      <c r="X465" s="2301"/>
      <c r="Y465" s="23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39" t="s">
        <v>732</v>
      </c>
      <c r="E466" s="2440"/>
      <c r="F466" s="2440"/>
      <c r="G466" s="2440"/>
      <c r="H466" s="2440"/>
      <c r="I466" s="2440"/>
      <c r="J466" s="2440"/>
      <c r="K466" s="2440"/>
      <c r="L466" s="2440"/>
      <c r="M466" s="2440"/>
      <c r="N466" s="2440"/>
      <c r="O466" s="2440"/>
      <c r="P466" s="2440"/>
      <c r="Q466" s="2440"/>
      <c r="R466" s="2440"/>
      <c r="S466" s="2440"/>
      <c r="T466" s="2440"/>
      <c r="U466" s="2440"/>
      <c r="V466" s="2441"/>
      <c r="W466" s="2300">
        <v>0</v>
      </c>
      <c r="X466" s="2301"/>
      <c r="Y466" s="23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9" t="s">
        <v>733</v>
      </c>
      <c r="E467" s="2440"/>
      <c r="F467" s="2440"/>
      <c r="G467" s="2440"/>
      <c r="H467" s="2440"/>
      <c r="I467" s="2440"/>
      <c r="J467" s="2440"/>
      <c r="K467" s="2440"/>
      <c r="L467" s="2440"/>
      <c r="M467" s="2440"/>
      <c r="N467" s="2440"/>
      <c r="O467" s="2440"/>
      <c r="P467" s="2440"/>
      <c r="Q467" s="2440"/>
      <c r="R467" s="2440"/>
      <c r="S467" s="2440"/>
      <c r="T467" s="2440"/>
      <c r="U467" s="2440"/>
      <c r="V467" s="2441"/>
      <c r="W467" s="2300">
        <v>0</v>
      </c>
      <c r="X467" s="2301"/>
      <c r="Y467" s="23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9" t="s">
        <v>944</v>
      </c>
      <c r="E468" s="2440"/>
      <c r="F468" s="2440"/>
      <c r="G468" s="2440"/>
      <c r="H468" s="2440"/>
      <c r="I468" s="2440"/>
      <c r="J468" s="2440"/>
      <c r="K468" s="2440"/>
      <c r="L468" s="2440"/>
      <c r="M468" s="2440"/>
      <c r="N468" s="2440"/>
      <c r="O468" s="2440"/>
      <c r="P468" s="2440"/>
      <c r="Q468" s="2440"/>
      <c r="R468" s="2440"/>
      <c r="S468" s="2440"/>
      <c r="T468" s="2440"/>
      <c r="U468" s="2440"/>
      <c r="V468" s="2441"/>
      <c r="W468" s="2300">
        <v>0</v>
      </c>
      <c r="X468" s="2301"/>
      <c r="Y468" s="23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39" t="s">
        <v>734</v>
      </c>
      <c r="E469" s="2440"/>
      <c r="F469" s="2440"/>
      <c r="G469" s="2440"/>
      <c r="H469" s="2440"/>
      <c r="I469" s="2440"/>
      <c r="J469" s="2440"/>
      <c r="K469" s="2440"/>
      <c r="L469" s="2440"/>
      <c r="M469" s="2440"/>
      <c r="N469" s="2440"/>
      <c r="O469" s="2440"/>
      <c r="P469" s="2440"/>
      <c r="Q469" s="2440"/>
      <c r="R469" s="2440"/>
      <c r="S469" s="2440"/>
      <c r="T469" s="2440"/>
      <c r="U469" s="2440"/>
      <c r="V469" s="2441"/>
      <c r="W469" s="2300">
        <v>0</v>
      </c>
      <c r="X469" s="2301"/>
      <c r="Y469" s="23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39" t="s">
        <v>1114</v>
      </c>
      <c r="E470" s="2440"/>
      <c r="F470" s="2440"/>
      <c r="G470" s="2440"/>
      <c r="H470" s="2440"/>
      <c r="I470" s="2440"/>
      <c r="J470" s="2440"/>
      <c r="K470" s="2440"/>
      <c r="L470" s="2440"/>
      <c r="M470" s="2440"/>
      <c r="N470" s="2440"/>
      <c r="O470" s="2440"/>
      <c r="P470" s="2440"/>
      <c r="Q470" s="2440"/>
      <c r="R470" s="2440"/>
      <c r="S470" s="2440"/>
      <c r="T470" s="2440"/>
      <c r="U470" s="2440"/>
      <c r="V470" s="2441"/>
      <c r="W470" s="2300">
        <v>0</v>
      </c>
      <c r="X470" s="2301"/>
      <c r="Y470" s="23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16" t="s">
        <v>1957</v>
      </c>
      <c r="E471" s="2440"/>
      <c r="F471" s="2440"/>
      <c r="G471" s="2440"/>
      <c r="H471" s="2440"/>
      <c r="I471" s="2440"/>
      <c r="J471" s="2440"/>
      <c r="K471" s="2440"/>
      <c r="L471" s="2440"/>
      <c r="M471" s="2440"/>
      <c r="N471" s="2440"/>
      <c r="O471" s="2440"/>
      <c r="P471" s="2440"/>
      <c r="Q471" s="2440"/>
      <c r="R471" s="2440"/>
      <c r="S471" s="2440"/>
      <c r="T471" s="2440"/>
      <c r="U471" s="2440"/>
      <c r="V471" s="2441"/>
      <c r="W471" s="2300">
        <v>0</v>
      </c>
      <c r="X471" s="2301"/>
      <c r="Y471" s="23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513" t="s">
        <v>2606</v>
      </c>
      <c r="H472" s="2514"/>
      <c r="I472" s="2514"/>
      <c r="J472" s="2514"/>
      <c r="K472" s="2514"/>
      <c r="L472" s="2514"/>
      <c r="M472" s="2514"/>
      <c r="N472" s="2514"/>
      <c r="O472" s="2514"/>
      <c r="P472" s="2514"/>
      <c r="Q472" s="2514"/>
      <c r="R472" s="2514"/>
      <c r="S472" s="2514"/>
      <c r="T472" s="2514"/>
      <c r="U472" s="2514"/>
      <c r="V472" s="2515"/>
      <c r="W472" s="2300">
        <v>12</v>
      </c>
      <c r="X472" s="2301"/>
      <c r="Y472" s="23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1815" t="s">
        <v>2607</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40" t="s">
        <v>868</v>
      </c>
      <c r="B478" s="2340"/>
      <c r="C478" s="2340"/>
      <c r="D478" s="2340"/>
      <c r="E478" s="2340"/>
      <c r="F478" s="2340"/>
      <c r="G478" s="2340"/>
      <c r="H478" s="2340"/>
      <c r="I478" s="2340"/>
      <c r="J478" s="2340"/>
      <c r="K478" s="2340"/>
      <c r="L478" s="2340"/>
      <c r="M478" s="2340"/>
      <c r="N478" s="2340"/>
      <c r="O478" s="2340"/>
      <c r="P478" s="2340"/>
      <c r="Q478" s="2340"/>
      <c r="R478" s="2340"/>
      <c r="S478" s="2340"/>
      <c r="T478" s="2340"/>
      <c r="U478" s="2340"/>
      <c r="V478" s="2340"/>
      <c r="W478" s="2340"/>
      <c r="X478" s="2340"/>
      <c r="Y478" s="2340"/>
      <c r="Z478" s="2340"/>
      <c r="AA478" s="2340"/>
      <c r="AB478" s="2340"/>
      <c r="AC478" s="2340"/>
      <c r="AD478" s="2340"/>
      <c r="AE478" s="2340"/>
      <c r="AF478" s="2340"/>
      <c r="AG478" s="2340"/>
      <c r="AH478" s="2340"/>
      <c r="AI478" s="2340"/>
      <c r="AJ478" s="2340"/>
      <c r="AK478" s="2340"/>
      <c r="AL478" s="234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41"/>
      <c r="B479" s="2341"/>
      <c r="C479" s="2341"/>
      <c r="D479" s="2341"/>
      <c r="E479" s="2341"/>
      <c r="F479" s="2341"/>
      <c r="G479" s="2341"/>
      <c r="H479" s="2341"/>
      <c r="I479" s="2341"/>
      <c r="J479" s="2341"/>
      <c r="K479" s="2341"/>
      <c r="L479" s="2341"/>
      <c r="M479" s="2341"/>
      <c r="N479" s="2341"/>
      <c r="O479" s="2341"/>
      <c r="P479" s="2341"/>
      <c r="Q479" s="2341"/>
      <c r="R479" s="2341"/>
      <c r="S479" s="2341"/>
      <c r="T479" s="2341"/>
      <c r="U479" s="2341"/>
      <c r="V479" s="2341"/>
      <c r="W479" s="2341"/>
      <c r="X479" s="2341"/>
      <c r="Y479" s="2341"/>
      <c r="Z479" s="2341"/>
      <c r="AA479" s="2341"/>
      <c r="AB479" s="2341"/>
      <c r="AC479" s="2341"/>
      <c r="AD479" s="2341"/>
      <c r="AE479" s="2341"/>
      <c r="AF479" s="2341"/>
      <c r="AG479" s="2341"/>
      <c r="AH479" s="2341"/>
      <c r="AI479" s="2341"/>
      <c r="AJ479" s="2341"/>
      <c r="AK479" s="2341"/>
      <c r="AL479" s="234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1"/>
      <c r="C483" s="501"/>
      <c r="D483" s="501"/>
      <c r="E483" s="866"/>
      <c r="F483" s="867"/>
      <c r="G483" s="867"/>
      <c r="H483" s="867"/>
      <c r="I483" s="867"/>
      <c r="J483" s="867"/>
      <c r="K483" s="867"/>
      <c r="L483" s="867"/>
      <c r="M483" s="867"/>
      <c r="N483" s="867"/>
      <c r="O483" s="867"/>
      <c r="P483" s="867"/>
      <c r="Q483" s="867"/>
      <c r="R483" s="867"/>
      <c r="S483" s="868"/>
      <c r="T483" s="2434" t="s">
        <v>869</v>
      </c>
      <c r="U483" s="2435"/>
      <c r="V483" s="2435"/>
      <c r="W483" s="2435"/>
      <c r="X483" s="2435"/>
      <c r="Y483" s="2435"/>
      <c r="Z483" s="2435"/>
      <c r="AA483" s="2435"/>
      <c r="AB483" s="2435"/>
      <c r="AC483" s="2435"/>
      <c r="AD483" s="2435"/>
      <c r="AE483" s="2435"/>
      <c r="AF483" s="2435"/>
      <c r="AG483" s="2435"/>
      <c r="AH483" s="248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69"/>
      <c r="F484" s="678"/>
      <c r="G484" s="678"/>
      <c r="H484" s="678"/>
      <c r="I484" s="678"/>
      <c r="J484" s="678"/>
      <c r="K484" s="678"/>
      <c r="L484" s="678"/>
      <c r="M484" s="678"/>
      <c r="N484" s="678"/>
      <c r="O484" s="678"/>
      <c r="P484" s="678"/>
      <c r="Q484" s="678"/>
      <c r="R484" s="678"/>
      <c r="S484" s="870"/>
      <c r="T484" s="2453" t="s">
        <v>36</v>
      </c>
      <c r="U484" s="2453"/>
      <c r="V484" s="2453"/>
      <c r="W484" s="2453"/>
      <c r="X484" s="2453"/>
      <c r="Y484" s="2453" t="s">
        <v>37</v>
      </c>
      <c r="Z484" s="2453"/>
      <c r="AA484" s="2453"/>
      <c r="AB484" s="2453"/>
      <c r="AC484" s="2453"/>
      <c r="AD484" s="2453" t="s">
        <v>347</v>
      </c>
      <c r="AE484" s="2453"/>
      <c r="AF484" s="2453"/>
      <c r="AG484" s="2453"/>
      <c r="AH484" s="24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1"/>
      <c r="F485" s="872"/>
      <c r="G485" s="872"/>
      <c r="H485" s="872"/>
      <c r="I485" s="872"/>
      <c r="J485" s="872"/>
      <c r="K485" s="872"/>
      <c r="L485" s="872"/>
      <c r="M485" s="872"/>
      <c r="N485" s="872"/>
      <c r="O485" s="872"/>
      <c r="P485" s="872"/>
      <c r="Q485" s="872"/>
      <c r="R485" s="872"/>
      <c r="S485" s="873"/>
      <c r="T485" s="2453"/>
      <c r="U485" s="2453"/>
      <c r="V485" s="2453"/>
      <c r="W485" s="2453"/>
      <c r="X485" s="2453"/>
      <c r="Y485" s="2453"/>
      <c r="Z485" s="2453"/>
      <c r="AA485" s="2453"/>
      <c r="AB485" s="2453"/>
      <c r="AC485" s="2453"/>
      <c r="AD485" s="2453"/>
      <c r="AE485" s="2453"/>
      <c r="AF485" s="2453"/>
      <c r="AG485" s="2453"/>
      <c r="AH485" s="24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381</v>
      </c>
      <c r="F486" s="77"/>
      <c r="G486" s="77"/>
      <c r="H486" s="77"/>
      <c r="I486" s="77"/>
      <c r="J486" s="77"/>
      <c r="K486" s="77"/>
      <c r="L486" s="77"/>
      <c r="M486" s="77"/>
      <c r="N486" s="77"/>
      <c r="O486" s="77"/>
      <c r="P486" s="77"/>
      <c r="Q486" s="77"/>
      <c r="R486" s="77"/>
      <c r="S486" s="78"/>
      <c r="T486" s="2426" t="s">
        <v>625</v>
      </c>
      <c r="U486" s="2427"/>
      <c r="V486" s="2427"/>
      <c r="W486" s="2427"/>
      <c r="X486" s="2427"/>
      <c r="Y486" s="2426" t="s">
        <v>625</v>
      </c>
      <c r="Z486" s="2427"/>
      <c r="AA486" s="2427"/>
      <c r="AB486" s="2427"/>
      <c r="AC486" s="2427"/>
      <c r="AD486" s="2426" t="s">
        <v>625</v>
      </c>
      <c r="AE486" s="2427"/>
      <c r="AF486" s="2427"/>
      <c r="AG486" s="2427"/>
      <c r="AH486" s="24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382</v>
      </c>
      <c r="F487" s="77"/>
      <c r="G487" s="77"/>
      <c r="H487" s="77"/>
      <c r="I487" s="77"/>
      <c r="J487" s="77"/>
      <c r="K487" s="77"/>
      <c r="L487" s="77"/>
      <c r="M487" s="77"/>
      <c r="N487" s="77"/>
      <c r="O487" s="77"/>
      <c r="P487" s="77"/>
      <c r="Q487" s="77"/>
      <c r="R487" s="77"/>
      <c r="S487" s="77"/>
      <c r="T487" s="2427">
        <v>0</v>
      </c>
      <c r="U487" s="2427"/>
      <c r="V487" s="2427"/>
      <c r="W487" s="2427"/>
      <c r="X487" s="2427"/>
      <c r="Y487" s="2427">
        <v>44743</v>
      </c>
      <c r="Z487" s="2427"/>
      <c r="AA487" s="2427"/>
      <c r="AB487" s="2427"/>
      <c r="AC487" s="2427"/>
      <c r="AD487" s="2427">
        <v>0</v>
      </c>
      <c r="AE487" s="2427"/>
      <c r="AF487" s="2427"/>
      <c r="AG487" s="2427"/>
      <c r="AH487" s="24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383</v>
      </c>
      <c r="F488" s="77"/>
      <c r="G488" s="77"/>
      <c r="H488" s="77"/>
      <c r="I488" s="77"/>
      <c r="J488" s="77"/>
      <c r="K488" s="77"/>
      <c r="L488" s="77"/>
      <c r="M488" s="77"/>
      <c r="N488" s="77"/>
      <c r="O488" s="77"/>
      <c r="P488" s="77"/>
      <c r="Q488" s="77"/>
      <c r="R488" s="77"/>
      <c r="S488" s="77"/>
      <c r="T488" s="2427">
        <v>0</v>
      </c>
      <c r="U488" s="2427"/>
      <c r="V488" s="2427"/>
      <c r="W488" s="2427"/>
      <c r="X488" s="2427"/>
      <c r="Y488" s="2427">
        <v>0</v>
      </c>
      <c r="Z488" s="2427"/>
      <c r="AA488" s="2427"/>
      <c r="AB488" s="2427"/>
      <c r="AC488" s="2427"/>
      <c r="AD488" s="2427">
        <v>44503</v>
      </c>
      <c r="AE488" s="2427"/>
      <c r="AF488" s="2427"/>
      <c r="AG488" s="2427"/>
      <c r="AH488" s="24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384</v>
      </c>
      <c r="F489" s="77"/>
      <c r="G489" s="77"/>
      <c r="H489" s="77"/>
      <c r="I489" s="77"/>
      <c r="J489" s="77"/>
      <c r="K489" s="77"/>
      <c r="L489" s="77"/>
      <c r="M489" s="77"/>
      <c r="N489" s="77"/>
      <c r="O489" s="77"/>
      <c r="P489" s="77"/>
      <c r="Q489" s="77"/>
      <c r="R489" s="77"/>
      <c r="S489" s="77"/>
      <c r="T489" s="2427">
        <v>0</v>
      </c>
      <c r="U489" s="2427"/>
      <c r="V489" s="2427"/>
      <c r="W489" s="2427"/>
      <c r="X489" s="2427"/>
      <c r="Y489" s="2427">
        <v>0</v>
      </c>
      <c r="Z489" s="2427"/>
      <c r="AA489" s="2427"/>
      <c r="AB489" s="2427"/>
      <c r="AC489" s="2427"/>
      <c r="AD489" s="2427">
        <v>44503</v>
      </c>
      <c r="AE489" s="2427"/>
      <c r="AF489" s="2427"/>
      <c r="AG489" s="2427"/>
      <c r="AH489" s="24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385</v>
      </c>
      <c r="F490" s="77"/>
      <c r="G490" s="77"/>
      <c r="H490" s="77"/>
      <c r="I490" s="77"/>
      <c r="J490" s="77"/>
      <c r="K490" s="77"/>
      <c r="L490" s="77"/>
      <c r="M490" s="77"/>
      <c r="N490" s="77"/>
      <c r="O490" s="77"/>
      <c r="P490" s="77"/>
      <c r="Q490" s="77"/>
      <c r="R490" s="77"/>
      <c r="S490" s="77"/>
      <c r="T490" s="2426" t="s">
        <v>625</v>
      </c>
      <c r="U490" s="2427"/>
      <c r="V490" s="2427"/>
      <c r="W490" s="2427"/>
      <c r="X490" s="2427"/>
      <c r="Y490" s="2426" t="s">
        <v>625</v>
      </c>
      <c r="Z490" s="2427"/>
      <c r="AA490" s="2427"/>
      <c r="AB490" s="2427"/>
      <c r="AC490" s="2427"/>
      <c r="AD490" s="2426" t="s">
        <v>625</v>
      </c>
      <c r="AE490" s="2427"/>
      <c r="AF490" s="2427"/>
      <c r="AG490" s="2427"/>
      <c r="AH490" s="24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386</v>
      </c>
      <c r="F491" s="77"/>
      <c r="G491" s="77"/>
      <c r="H491" s="77"/>
      <c r="I491" s="77"/>
      <c r="J491" s="77"/>
      <c r="K491" s="77"/>
      <c r="L491" s="77"/>
      <c r="M491" s="77"/>
      <c r="N491" s="77"/>
      <c r="O491" s="77"/>
      <c r="P491" s="77"/>
      <c r="Q491" s="77"/>
      <c r="R491" s="77"/>
      <c r="S491" s="77"/>
      <c r="T491" s="2427">
        <v>0</v>
      </c>
      <c r="U491" s="2427"/>
      <c r="V491" s="2427"/>
      <c r="W491" s="2427"/>
      <c r="X491" s="2427"/>
      <c r="Y491" s="2427">
        <v>0</v>
      </c>
      <c r="Z491" s="2427"/>
      <c r="AA491" s="2427"/>
      <c r="AB491" s="2427"/>
      <c r="AC491" s="2427"/>
      <c r="AD491" s="2427">
        <v>44314</v>
      </c>
      <c r="AE491" s="2427"/>
      <c r="AF491" s="2427"/>
      <c r="AG491" s="2427"/>
      <c r="AH491" s="24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387</v>
      </c>
      <c r="F492" s="77"/>
      <c r="G492" s="77"/>
      <c r="H492" s="77"/>
      <c r="I492" s="77"/>
      <c r="J492" s="77"/>
      <c r="K492" s="77"/>
      <c r="L492" s="77"/>
      <c r="M492" s="77"/>
      <c r="N492" s="77"/>
      <c r="O492" s="77"/>
      <c r="P492" s="77"/>
      <c r="Q492" s="77"/>
      <c r="R492" s="77"/>
      <c r="S492" s="77"/>
      <c r="T492" s="2427">
        <v>0</v>
      </c>
      <c r="U492" s="2427"/>
      <c r="V492" s="2427"/>
      <c r="W492" s="2427"/>
      <c r="X492" s="2427"/>
      <c r="Y492" s="2427">
        <v>0</v>
      </c>
      <c r="Z492" s="2427"/>
      <c r="AA492" s="2427"/>
      <c r="AB492" s="2427"/>
      <c r="AC492" s="2427"/>
      <c r="AD492" s="2427">
        <v>44449</v>
      </c>
      <c r="AE492" s="2427"/>
      <c r="AF492" s="2427"/>
      <c r="AG492" s="2427"/>
      <c r="AH492" s="242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411</v>
      </c>
      <c r="F493" s="77"/>
      <c r="G493" s="77"/>
      <c r="H493" s="77"/>
      <c r="I493" s="77"/>
      <c r="J493" s="77"/>
      <c r="K493" s="77"/>
      <c r="L493" s="77"/>
      <c r="M493" s="77"/>
      <c r="N493" s="77"/>
      <c r="O493" s="77"/>
      <c r="P493" s="77"/>
      <c r="Q493" s="77"/>
      <c r="R493" s="77"/>
      <c r="S493" s="77"/>
      <c r="T493" s="2426" t="s">
        <v>625</v>
      </c>
      <c r="U493" s="2427"/>
      <c r="V493" s="2427"/>
      <c r="W493" s="2427"/>
      <c r="X493" s="2427"/>
      <c r="Y493" s="2426" t="s">
        <v>625</v>
      </c>
      <c r="Z493" s="2427"/>
      <c r="AA493" s="2427"/>
      <c r="AB493" s="2427"/>
      <c r="AC493" s="2427"/>
      <c r="AD493" s="2426" t="s">
        <v>625</v>
      </c>
      <c r="AE493" s="2427"/>
      <c r="AF493" s="2427"/>
      <c r="AG493" s="2427"/>
      <c r="AH493" s="24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412</v>
      </c>
      <c r="F494" s="77"/>
      <c r="G494" s="77"/>
      <c r="H494" s="77"/>
      <c r="I494" s="77"/>
      <c r="J494" s="77"/>
      <c r="K494" s="77"/>
      <c r="L494" s="77"/>
      <c r="M494" s="77"/>
      <c r="N494" s="77"/>
      <c r="O494" s="77"/>
      <c r="P494" s="77"/>
      <c r="Q494" s="77"/>
      <c r="R494" s="77"/>
      <c r="S494" s="77"/>
      <c r="T494" s="2426" t="s">
        <v>625</v>
      </c>
      <c r="U494" s="2427"/>
      <c r="V494" s="2427"/>
      <c r="W494" s="2427"/>
      <c r="X494" s="2427"/>
      <c r="Y494" s="2426" t="s">
        <v>625</v>
      </c>
      <c r="Z494" s="2427"/>
      <c r="AA494" s="2427"/>
      <c r="AB494" s="2427"/>
      <c r="AC494" s="2427"/>
      <c r="AD494" s="2426" t="s">
        <v>625</v>
      </c>
      <c r="AE494" s="2427"/>
      <c r="AF494" s="2427"/>
      <c r="AG494" s="2427"/>
      <c r="AH494" s="24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1088</v>
      </c>
      <c r="F495" s="80"/>
      <c r="G495" s="80"/>
      <c r="H495" s="80"/>
      <c r="I495" s="80"/>
      <c r="J495" s="80"/>
      <c r="K495" s="80"/>
      <c r="L495" s="80"/>
      <c r="M495" s="80"/>
      <c r="N495" s="80"/>
      <c r="O495" s="80"/>
      <c r="P495" s="80"/>
      <c r="Q495" s="80"/>
      <c r="R495" s="80"/>
      <c r="S495" s="80"/>
      <c r="T495" s="2427">
        <v>0</v>
      </c>
      <c r="U495" s="2427"/>
      <c r="V495" s="2427"/>
      <c r="W495" s="2427"/>
      <c r="X495" s="2427"/>
      <c r="Y495" s="2427">
        <v>0</v>
      </c>
      <c r="Z495" s="2427"/>
      <c r="AA495" s="2427"/>
      <c r="AB495" s="2427"/>
      <c r="AC495" s="2427"/>
      <c r="AD495" s="2427">
        <v>44216</v>
      </c>
      <c r="AE495" s="2427"/>
      <c r="AF495" s="2427"/>
      <c r="AG495" s="2427"/>
      <c r="AH495" s="24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60" t="s">
        <v>413</v>
      </c>
      <c r="R497" s="2461"/>
      <c r="S497" s="2461"/>
      <c r="T497" s="2461"/>
      <c r="U497" s="2461"/>
      <c r="V497" s="2461"/>
      <c r="W497" s="2461"/>
      <c r="X497" s="2461"/>
      <c r="Y497" s="2461"/>
      <c r="Z497" s="2461"/>
      <c r="AA497" s="2461"/>
      <c r="AB497" s="2461"/>
      <c r="AC497" s="2461"/>
      <c r="AD497" s="2461"/>
      <c r="AE497" s="2461"/>
      <c r="AF497" s="2461"/>
      <c r="AG497" s="2461"/>
      <c r="AH497" s="2461"/>
      <c r="AI497" s="2461"/>
      <c r="AJ497" s="2461"/>
      <c r="AK497" s="246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414</v>
      </c>
      <c r="C498" s="77"/>
      <c r="D498" s="77"/>
      <c r="E498" s="77"/>
      <c r="F498" s="77"/>
      <c r="G498" s="77"/>
      <c r="H498" s="77"/>
      <c r="I498" s="77"/>
      <c r="J498" s="77"/>
      <c r="K498" s="77"/>
      <c r="L498" s="77"/>
      <c r="M498" s="77"/>
      <c r="N498" s="77"/>
      <c r="O498" s="77"/>
      <c r="P498" s="77"/>
      <c r="Q498" s="2425" t="s">
        <v>2608</v>
      </c>
      <c r="R498" s="1997"/>
      <c r="S498" s="1997"/>
      <c r="T498" s="1997"/>
      <c r="U498" s="1997"/>
      <c r="V498" s="1997"/>
      <c r="W498" s="1997"/>
      <c r="X498" s="1997"/>
      <c r="Y498" s="1997"/>
      <c r="Z498" s="1997"/>
      <c r="AA498" s="1997"/>
      <c r="AB498" s="1997"/>
      <c r="AC498" s="1997"/>
      <c r="AD498" s="1997"/>
      <c r="AE498" s="1997"/>
      <c r="AF498" s="1997"/>
      <c r="AG498" s="1997"/>
      <c r="AH498" s="1997"/>
      <c r="AI498" s="1997"/>
      <c r="AJ498" s="1997"/>
      <c r="AK498" s="233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415</v>
      </c>
      <c r="C499" s="77"/>
      <c r="D499" s="77"/>
      <c r="E499" s="77"/>
      <c r="F499" s="77"/>
      <c r="G499" s="77"/>
      <c r="H499" s="77"/>
      <c r="I499" s="77"/>
      <c r="J499" s="77"/>
      <c r="K499" s="77"/>
      <c r="L499" s="77"/>
      <c r="M499" s="77"/>
      <c r="N499" s="77"/>
      <c r="O499" s="77"/>
      <c r="P499" s="77"/>
      <c r="Q499" s="2425" t="s">
        <v>2611</v>
      </c>
      <c r="R499" s="1997"/>
      <c r="S499" s="1997"/>
      <c r="T499" s="1997"/>
      <c r="U499" s="1997"/>
      <c r="V499" s="1997"/>
      <c r="W499" s="1997"/>
      <c r="X499" s="1997"/>
      <c r="Y499" s="1997"/>
      <c r="Z499" s="1997"/>
      <c r="AA499" s="1997"/>
      <c r="AB499" s="1997"/>
      <c r="AC499" s="1997"/>
      <c r="AD499" s="1997"/>
      <c r="AE499" s="1997"/>
      <c r="AF499" s="1997"/>
      <c r="AG499" s="1997"/>
      <c r="AH499" s="1997"/>
      <c r="AI499" s="1997"/>
      <c r="AJ499" s="1997"/>
      <c r="AK499" s="233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416</v>
      </c>
      <c r="C500" s="77"/>
      <c r="D500" s="77"/>
      <c r="E500" s="77"/>
      <c r="F500" s="77"/>
      <c r="G500" s="77"/>
      <c r="H500" s="77"/>
      <c r="I500" s="77"/>
      <c r="J500" s="77"/>
      <c r="K500" s="77"/>
      <c r="L500" s="77"/>
      <c r="M500" s="77"/>
      <c r="N500" s="77"/>
      <c r="O500" s="77"/>
      <c r="P500" s="77"/>
      <c r="Q500" s="2425" t="s">
        <v>2612</v>
      </c>
      <c r="R500" s="1997"/>
      <c r="S500" s="1997"/>
      <c r="T500" s="1997"/>
      <c r="U500" s="1997"/>
      <c r="V500" s="1997"/>
      <c r="W500" s="1997"/>
      <c r="X500" s="1997"/>
      <c r="Y500" s="1997"/>
      <c r="Z500" s="1997"/>
      <c r="AA500" s="1997"/>
      <c r="AB500" s="1997"/>
      <c r="AC500" s="1997"/>
      <c r="AD500" s="1997"/>
      <c r="AE500" s="1997"/>
      <c r="AF500" s="1997"/>
      <c r="AG500" s="1997"/>
      <c r="AH500" s="1997"/>
      <c r="AI500" s="1997"/>
      <c r="AJ500" s="1997"/>
      <c r="AK500" s="233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63" t="s">
        <v>417</v>
      </c>
      <c r="C501" s="2464"/>
      <c r="D501" s="2464"/>
      <c r="E501" s="2464"/>
      <c r="F501" s="2464"/>
      <c r="G501" s="2464"/>
      <c r="H501" s="2464"/>
      <c r="I501" s="2464"/>
      <c r="J501" s="2464"/>
      <c r="K501" s="2464"/>
      <c r="L501" s="2464"/>
      <c r="M501" s="2464"/>
      <c r="N501" s="2464"/>
      <c r="O501" s="2464"/>
      <c r="P501" s="2465"/>
      <c r="Q501" s="2481" t="s">
        <v>577</v>
      </c>
      <c r="R501" s="2482"/>
      <c r="S501" s="2247" t="s">
        <v>2609</v>
      </c>
      <c r="T501" s="2248"/>
      <c r="U501" s="2248"/>
      <c r="V501" s="2248"/>
      <c r="W501" s="2248"/>
      <c r="X501" s="2248"/>
      <c r="Y501" s="2248"/>
      <c r="Z501" s="2248"/>
      <c r="AA501" s="2248"/>
      <c r="AB501" s="2248"/>
      <c r="AC501" s="2248"/>
      <c r="AD501" s="2248"/>
      <c r="AE501" s="2248"/>
      <c r="AF501" s="2248"/>
      <c r="AG501" s="2248"/>
      <c r="AH501" s="2248"/>
      <c r="AI501" s="2248"/>
      <c r="AJ501" s="2248"/>
      <c r="AK501" s="22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66"/>
      <c r="C502" s="2467"/>
      <c r="D502" s="2467"/>
      <c r="E502" s="2467"/>
      <c r="F502" s="2467"/>
      <c r="G502" s="2467"/>
      <c r="H502" s="2467"/>
      <c r="I502" s="2467"/>
      <c r="J502" s="2467"/>
      <c r="K502" s="2467"/>
      <c r="L502" s="2467"/>
      <c r="M502" s="2467"/>
      <c r="N502" s="2467"/>
      <c r="O502" s="2467"/>
      <c r="P502" s="2468"/>
      <c r="Q502" s="2483"/>
      <c r="R502" s="2484"/>
      <c r="S502" s="2250"/>
      <c r="T502" s="2251"/>
      <c r="U502" s="2251"/>
      <c r="V502" s="2251"/>
      <c r="W502" s="2251"/>
      <c r="X502" s="2251"/>
      <c r="Y502" s="2251"/>
      <c r="Z502" s="2251"/>
      <c r="AA502" s="2251"/>
      <c r="AB502" s="2251"/>
      <c r="AC502" s="2251"/>
      <c r="AD502" s="2251"/>
      <c r="AE502" s="2251"/>
      <c r="AF502" s="2251"/>
      <c r="AG502" s="2251"/>
      <c r="AH502" s="2251"/>
      <c r="AI502" s="2251"/>
      <c r="AJ502" s="2251"/>
      <c r="AK502" s="22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5" customHeight="1">
      <c r="B503" s="1471" t="s">
        <v>1977</v>
      </c>
      <c r="C503" s="1439"/>
      <c r="D503" s="1439"/>
      <c r="E503" s="1439"/>
      <c r="F503" s="1439"/>
      <c r="G503" s="1439"/>
      <c r="H503" s="1439"/>
      <c r="I503" s="1439"/>
      <c r="J503" s="1439"/>
      <c r="K503" s="1439"/>
      <c r="L503" s="1439"/>
      <c r="M503" s="1439"/>
      <c r="N503" s="1439"/>
      <c r="O503" s="1439"/>
      <c r="P503" s="1439"/>
      <c r="Q503" s="2524" t="s">
        <v>705</v>
      </c>
      <c r="R503" s="2525"/>
      <c r="S503" s="2525"/>
      <c r="T503" s="2525"/>
      <c r="U503" s="2525"/>
      <c r="V503" s="2525"/>
      <c r="W503" s="2525"/>
      <c r="X503" s="2525"/>
      <c r="Y503" s="2525"/>
      <c r="Z503" s="2525"/>
      <c r="AA503" s="2525"/>
      <c r="AB503" s="2525"/>
      <c r="AC503" s="2525"/>
      <c r="AD503" s="2525"/>
      <c r="AE503" s="2525"/>
      <c r="AF503" s="2525"/>
      <c r="AG503" s="2525"/>
      <c r="AH503" s="2525"/>
      <c r="AI503" s="2525"/>
      <c r="AJ503" s="2525"/>
      <c r="AK503" s="25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425" t="s">
        <v>2613</v>
      </c>
      <c r="R504" s="1997"/>
      <c r="S504" s="1997"/>
      <c r="T504" s="1997"/>
      <c r="U504" s="1997"/>
      <c r="V504" s="1997"/>
      <c r="W504" s="1997"/>
      <c r="X504" s="1997"/>
      <c r="Y504" s="1997"/>
      <c r="Z504" s="1997"/>
      <c r="AA504" s="1997"/>
      <c r="AB504" s="1997"/>
      <c r="AC504" s="1997"/>
      <c r="AD504" s="1997"/>
      <c r="AE504" s="1997"/>
      <c r="AF504" s="1997"/>
      <c r="AG504" s="1997"/>
      <c r="AH504" s="1997"/>
      <c r="AI504" s="1997"/>
      <c r="AJ504" s="1997"/>
      <c r="AK504" s="233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419</v>
      </c>
      <c r="C505" s="77"/>
      <c r="D505" s="77"/>
      <c r="E505" s="77"/>
      <c r="F505" s="77"/>
      <c r="G505" s="77"/>
      <c r="H505" s="77"/>
      <c r="I505" s="77"/>
      <c r="J505" s="77"/>
      <c r="K505" s="77"/>
      <c r="L505" s="77"/>
      <c r="M505" s="77"/>
      <c r="N505" s="77"/>
      <c r="O505" s="77"/>
      <c r="P505" s="77"/>
      <c r="Q505" s="2425" t="s">
        <v>2610</v>
      </c>
      <c r="R505" s="1997"/>
      <c r="S505" s="1997"/>
      <c r="T505" s="1997"/>
      <c r="U505" s="1997"/>
      <c r="V505" s="1997"/>
      <c r="W505" s="1997"/>
      <c r="X505" s="1997"/>
      <c r="Y505" s="1997"/>
      <c r="Z505" s="1997"/>
      <c r="AA505" s="1997"/>
      <c r="AB505" s="1997"/>
      <c r="AC505" s="1997"/>
      <c r="AD505" s="1997"/>
      <c r="AE505" s="1997"/>
      <c r="AF505" s="1997"/>
      <c r="AG505" s="1997"/>
      <c r="AH505" s="1997"/>
      <c r="AI505" s="1997"/>
      <c r="AJ505" s="1997"/>
      <c r="AK505" s="233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1974</v>
      </c>
      <c r="C506" s="77"/>
      <c r="D506" s="77"/>
      <c r="E506" s="77"/>
      <c r="F506" s="77"/>
      <c r="G506" s="77"/>
      <c r="H506" s="77"/>
      <c r="I506" s="77"/>
      <c r="J506" s="77"/>
      <c r="K506" s="77"/>
      <c r="L506" s="77"/>
      <c r="M506" s="77"/>
      <c r="N506" s="77"/>
      <c r="O506" s="77"/>
      <c r="P506" s="77"/>
      <c r="Q506" s="2425" t="s">
        <v>625</v>
      </c>
      <c r="R506" s="1997"/>
      <c r="S506" s="1997"/>
      <c r="T506" s="1997"/>
      <c r="U506" s="1997"/>
      <c r="V506" s="1997"/>
      <c r="W506" s="1997"/>
      <c r="X506" s="1997"/>
      <c r="Y506" s="1997"/>
      <c r="Z506" s="1997"/>
      <c r="AA506" s="1997"/>
      <c r="AB506" s="1997"/>
      <c r="AC506" s="1997"/>
      <c r="AD506" s="1997"/>
      <c r="AE506" s="1997"/>
      <c r="AF506" s="1997"/>
      <c r="AG506" s="1997"/>
      <c r="AH506" s="1997"/>
      <c r="AI506" s="1997"/>
      <c r="AJ506" s="1997"/>
      <c r="AK506" s="233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3">
      <c r="B507" s="185" t="s">
        <v>1975</v>
      </c>
      <c r="C507" s="77"/>
      <c r="D507" s="77"/>
      <c r="E507" s="77"/>
      <c r="F507" s="77"/>
      <c r="G507" s="77"/>
      <c r="H507" s="77"/>
      <c r="I507" s="77"/>
      <c r="J507" s="77"/>
      <c r="K507" s="77"/>
      <c r="L507" s="77"/>
      <c r="M507" s="2507" t="s">
        <v>625</v>
      </c>
      <c r="N507" s="2004"/>
      <c r="O507" s="2004"/>
      <c r="P507" s="2005"/>
      <c r="Q507" s="1469" t="s">
        <v>1976</v>
      </c>
      <c r="R507" s="1470"/>
      <c r="S507" s="1470"/>
      <c r="T507" s="1470"/>
      <c r="U507" s="1470"/>
      <c r="V507" s="1470"/>
      <c r="W507" s="1470"/>
      <c r="X507" s="1470"/>
      <c r="Y507" s="1470"/>
      <c r="Z507" s="1470"/>
      <c r="AA507" s="1470"/>
      <c r="AB507" s="1470"/>
      <c r="AC507" s="1470"/>
      <c r="AD507" s="1470"/>
      <c r="AE507" s="1470"/>
      <c r="AF507" s="1470"/>
      <c r="AG507" s="1470"/>
      <c r="AH507" s="2507" t="s">
        <v>625</v>
      </c>
      <c r="AI507" s="2004"/>
      <c r="AJ507" s="2004"/>
      <c r="AK507" s="20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0" t="s">
        <v>421</v>
      </c>
      <c r="AD511" s="2461"/>
      <c r="AE511" s="2461"/>
      <c r="AF511" s="2461"/>
      <c r="AG511" s="2461"/>
      <c r="AH511" s="2461"/>
      <c r="AI511" s="2461"/>
      <c r="AJ511" s="2461"/>
      <c r="AK511" s="246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4" t="s">
        <v>422</v>
      </c>
      <c r="AD512" s="2435"/>
      <c r="AE512" s="2435"/>
      <c r="AF512" s="2435"/>
      <c r="AG512" s="82" t="s">
        <v>423</v>
      </c>
      <c r="AH512" s="2435" t="s">
        <v>424</v>
      </c>
      <c r="AI512" s="2435"/>
      <c r="AJ512" s="2435"/>
      <c r="AK512" s="248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42" t="s">
        <v>425</v>
      </c>
      <c r="C513" s="2443"/>
      <c r="D513" s="2443"/>
      <c r="E513" s="2443"/>
      <c r="F513" s="2443"/>
      <c r="G513" s="2443"/>
      <c r="H513" s="2444"/>
      <c r="I513" s="72" t="s">
        <v>426</v>
      </c>
      <c r="J513" s="72"/>
      <c r="K513" s="72"/>
      <c r="L513" s="72"/>
      <c r="M513" s="72"/>
      <c r="N513" s="72"/>
      <c r="O513" s="72"/>
      <c r="P513" s="72"/>
      <c r="Q513" s="72"/>
      <c r="R513" s="72"/>
      <c r="S513" s="72"/>
      <c r="T513" s="72"/>
      <c r="U513" s="72"/>
      <c r="V513" s="72"/>
      <c r="W513" s="72"/>
      <c r="X513" s="25"/>
      <c r="Y513" s="25"/>
      <c r="AC513" s="2428">
        <v>7</v>
      </c>
      <c r="AD513" s="2304"/>
      <c r="AE513" s="2304"/>
      <c r="AF513" s="2304"/>
      <c r="AG513" s="75" t="s">
        <v>423</v>
      </c>
      <c r="AH513" s="2163">
        <v>2022</v>
      </c>
      <c r="AI513" s="2163"/>
      <c r="AJ513" s="2163"/>
      <c r="AK513" s="21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45"/>
      <c r="C514" s="2446"/>
      <c r="D514" s="2446"/>
      <c r="E514" s="2446"/>
      <c r="F514" s="2446"/>
      <c r="G514" s="2446"/>
      <c r="H514" s="2447"/>
      <c r="I514" s="80" t="s">
        <v>427</v>
      </c>
      <c r="J514" s="80"/>
      <c r="K514" s="80"/>
      <c r="L514" s="80"/>
      <c r="M514" s="80"/>
      <c r="N514" s="80"/>
      <c r="O514" s="80"/>
      <c r="P514" s="80"/>
      <c r="Q514" s="80"/>
      <c r="R514" s="80"/>
      <c r="S514" s="80"/>
      <c r="T514" s="80"/>
      <c r="U514" s="80"/>
      <c r="V514" s="80"/>
      <c r="W514" s="80"/>
      <c r="X514" s="80"/>
      <c r="Y514" s="80"/>
      <c r="Z514" s="80"/>
      <c r="AA514" s="80"/>
      <c r="AB514" s="80"/>
      <c r="AC514" s="2428">
        <v>5</v>
      </c>
      <c r="AD514" s="2304"/>
      <c r="AE514" s="2304"/>
      <c r="AF514" s="2304"/>
      <c r="AG514" s="65" t="s">
        <v>423</v>
      </c>
      <c r="AH514" s="2163">
        <v>2020</v>
      </c>
      <c r="AI514" s="2163"/>
      <c r="AJ514" s="2163"/>
      <c r="AK514" s="21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42" t="s">
        <v>428</v>
      </c>
      <c r="C515" s="2443"/>
      <c r="D515" s="2443"/>
      <c r="E515" s="2443"/>
      <c r="F515" s="2443"/>
      <c r="G515" s="2443"/>
      <c r="H515" s="2444"/>
      <c r="I515" s="72" t="s">
        <v>429</v>
      </c>
      <c r="J515" s="72"/>
      <c r="K515" s="72"/>
      <c r="L515" s="72"/>
      <c r="M515" s="72"/>
      <c r="N515" s="72"/>
      <c r="O515" s="72"/>
      <c r="P515" s="72"/>
      <c r="Q515" s="72"/>
      <c r="R515" s="72"/>
      <c r="S515" s="72"/>
      <c r="T515" s="72"/>
      <c r="U515" s="72"/>
      <c r="V515" s="72"/>
      <c r="W515" s="72"/>
      <c r="X515" s="25"/>
      <c r="Y515" s="25"/>
      <c r="AC515" s="2428" t="s">
        <v>625</v>
      </c>
      <c r="AD515" s="2304"/>
      <c r="AE515" s="2304"/>
      <c r="AF515" s="2304"/>
      <c r="AG515" s="75" t="s">
        <v>423</v>
      </c>
      <c r="AH515" s="2163"/>
      <c r="AI515" s="2163"/>
      <c r="AJ515" s="2163"/>
      <c r="AK515" s="21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45"/>
      <c r="C516" s="2446"/>
      <c r="D516" s="2446"/>
      <c r="E516" s="2446"/>
      <c r="F516" s="2446"/>
      <c r="G516" s="2446"/>
      <c r="H516" s="2447"/>
      <c r="I516" s="25" t="s">
        <v>430</v>
      </c>
      <c r="J516" s="25"/>
      <c r="K516" s="25"/>
      <c r="L516" s="25"/>
      <c r="M516" s="25"/>
      <c r="N516" s="25"/>
      <c r="O516" s="25"/>
      <c r="P516" s="25"/>
      <c r="Q516" s="25"/>
      <c r="R516" s="25"/>
      <c r="S516" s="25"/>
      <c r="T516" s="25"/>
      <c r="U516" s="25"/>
      <c r="V516" s="25"/>
      <c r="W516" s="25"/>
      <c r="X516" s="25"/>
      <c r="Y516" s="25"/>
      <c r="AC516" s="2428" t="s">
        <v>625</v>
      </c>
      <c r="AD516" s="2304"/>
      <c r="AE516" s="2304"/>
      <c r="AF516" s="2304"/>
      <c r="AG516" s="75" t="s">
        <v>423</v>
      </c>
      <c r="AH516" s="2163"/>
      <c r="AI516" s="2163"/>
      <c r="AJ516" s="2163"/>
      <c r="AK516" s="21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5"/>
      <c r="C517" s="2446"/>
      <c r="D517" s="2446"/>
      <c r="E517" s="2446"/>
      <c r="F517" s="2446"/>
      <c r="G517" s="2446"/>
      <c r="H517" s="2447"/>
      <c r="I517" s="25" t="s">
        <v>431</v>
      </c>
      <c r="J517" s="25"/>
      <c r="K517" s="25"/>
      <c r="L517" s="25"/>
      <c r="M517" s="25"/>
      <c r="N517" s="25"/>
      <c r="O517" s="25"/>
      <c r="P517" s="25"/>
      <c r="Q517" s="25"/>
      <c r="R517" s="25"/>
      <c r="S517" s="25"/>
      <c r="T517" s="25"/>
      <c r="U517" s="25"/>
      <c r="V517" s="25"/>
      <c r="W517" s="25"/>
      <c r="X517" s="25"/>
      <c r="Y517" s="25"/>
      <c r="AC517" s="2428" t="s">
        <v>625</v>
      </c>
      <c r="AD517" s="2304"/>
      <c r="AE517" s="2304"/>
      <c r="AF517" s="2304"/>
      <c r="AG517" s="75" t="s">
        <v>423</v>
      </c>
      <c r="AH517" s="2163"/>
      <c r="AI517" s="2163"/>
      <c r="AJ517" s="2163"/>
      <c r="AK517" s="21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45"/>
      <c r="C518" s="2446"/>
      <c r="D518" s="2446"/>
      <c r="E518" s="2446"/>
      <c r="F518" s="2446"/>
      <c r="G518" s="2446"/>
      <c r="H518" s="2447"/>
      <c r="I518" s="25" t="s">
        <v>432</v>
      </c>
      <c r="J518" s="25"/>
      <c r="K518" s="25"/>
      <c r="L518" s="25"/>
      <c r="M518" s="25"/>
      <c r="N518" s="25"/>
      <c r="O518" s="25"/>
      <c r="P518" s="25"/>
      <c r="Q518" s="25"/>
      <c r="R518" s="25"/>
      <c r="S518" s="25"/>
      <c r="T518" s="25"/>
      <c r="U518" s="25"/>
      <c r="V518" s="25"/>
      <c r="W518" s="25"/>
      <c r="X518" s="25"/>
      <c r="Y518" s="25"/>
      <c r="AC518" s="2428" t="s">
        <v>625</v>
      </c>
      <c r="AD518" s="2304"/>
      <c r="AE518" s="2304"/>
      <c r="AF518" s="2304"/>
      <c r="AG518" s="75" t="s">
        <v>423</v>
      </c>
      <c r="AH518" s="2163"/>
      <c r="AI518" s="2163"/>
      <c r="AJ518" s="2163"/>
      <c r="AK518" s="21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45"/>
      <c r="C519" s="2446"/>
      <c r="D519" s="2446"/>
      <c r="E519" s="2446"/>
      <c r="F519" s="2446"/>
      <c r="G519" s="2446"/>
      <c r="H519" s="2447"/>
      <c r="I519" s="177" t="s">
        <v>433</v>
      </c>
      <c r="J519" s="25"/>
      <c r="K519" s="25"/>
      <c r="L519" s="25"/>
      <c r="M519" s="25"/>
      <c r="N519" s="25"/>
      <c r="O519" s="25"/>
      <c r="P519" s="25"/>
      <c r="Q519" s="25"/>
      <c r="R519" s="25"/>
      <c r="S519" s="25"/>
      <c r="T519" s="25"/>
      <c r="U519" s="25"/>
      <c r="V519" s="25"/>
      <c r="W519" s="25"/>
      <c r="X519" s="25"/>
      <c r="Y519" s="25"/>
      <c r="AC519" s="2148">
        <v>9</v>
      </c>
      <c r="AD519" s="2149"/>
      <c r="AE519" s="2149"/>
      <c r="AF519" s="2149"/>
      <c r="AG519" s="75" t="s">
        <v>423</v>
      </c>
      <c r="AH519" s="2163">
        <v>2021</v>
      </c>
      <c r="AI519" s="2163"/>
      <c r="AJ519" s="2163"/>
      <c r="AK519" s="21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45"/>
      <c r="C520" s="2446"/>
      <c r="D520" s="2446"/>
      <c r="E520" s="2446"/>
      <c r="F520" s="2446"/>
      <c r="G520" s="2446"/>
      <c r="H520" s="2447"/>
      <c r="I520" s="1472" t="s">
        <v>174</v>
      </c>
      <c r="J520" s="80"/>
      <c r="K520" s="80"/>
      <c r="L520" s="2497"/>
      <c r="M520" s="2496"/>
      <c r="N520" s="2496"/>
      <c r="O520" s="2496"/>
      <c r="P520" s="2496"/>
      <c r="Q520" s="2496"/>
      <c r="R520" s="2496"/>
      <c r="S520" s="2496"/>
      <c r="T520" s="2496"/>
      <c r="U520" s="2496"/>
      <c r="V520" s="2496"/>
      <c r="W520" s="2496"/>
      <c r="X520" s="2496"/>
      <c r="Y520" s="2496"/>
      <c r="Z520" s="2496"/>
      <c r="AA520" s="2496"/>
      <c r="AB520" s="2498"/>
      <c r="AC520" s="2428" t="s">
        <v>625</v>
      </c>
      <c r="AD520" s="2304"/>
      <c r="AE520" s="2304"/>
      <c r="AF520" s="2304"/>
      <c r="AG520" s="1443" t="s">
        <v>423</v>
      </c>
      <c r="AH520" s="2163"/>
      <c r="AI520" s="2163"/>
      <c r="AJ520" s="2163"/>
      <c r="AK520" s="21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486" t="s">
        <v>577</v>
      </c>
      <c r="AD521" s="2486"/>
      <c r="AE521" s="2486"/>
      <c r="AF521" s="2486"/>
      <c r="AG521" s="1686"/>
      <c r="AH521" s="2529"/>
      <c r="AI521" s="2529"/>
      <c r="AJ521" s="2529"/>
      <c r="AK521" s="25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3">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148">
        <v>2</v>
      </c>
      <c r="AD522" s="2149"/>
      <c r="AE522" s="2149"/>
      <c r="AF522" s="2150"/>
      <c r="AG522" s="1686"/>
      <c r="AH522" s="2529"/>
      <c r="AI522" s="2529"/>
      <c r="AJ522" s="2529"/>
      <c r="AK522" s="25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3">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3">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531">
        <v>0.95</v>
      </c>
      <c r="AD524" s="2532"/>
      <c r="AE524" s="2532"/>
      <c r="AF524" s="2533"/>
      <c r="AG524" s="1687"/>
      <c r="AH524" s="2534"/>
      <c r="AI524" s="2534"/>
      <c r="AJ524" s="2534"/>
      <c r="AK524" s="25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3">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93" t="s">
        <v>422</v>
      </c>
      <c r="AD525" s="2494"/>
      <c r="AE525" s="2494"/>
      <c r="AF525" s="2494"/>
      <c r="AG525" s="1687" t="s">
        <v>423</v>
      </c>
      <c r="AH525" s="2494" t="s">
        <v>424</v>
      </c>
      <c r="AI525" s="2494"/>
      <c r="AJ525" s="2494"/>
      <c r="AK525" s="249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2" t="s">
        <v>434</v>
      </c>
      <c r="C526" s="2443"/>
      <c r="D526" s="2443"/>
      <c r="E526" s="2443"/>
      <c r="F526" s="2443"/>
      <c r="G526" s="2443"/>
      <c r="H526" s="2444"/>
      <c r="I526" s="72" t="s">
        <v>435</v>
      </c>
      <c r="J526" s="72"/>
      <c r="K526" s="72"/>
      <c r="L526" s="72"/>
      <c r="M526" s="72"/>
      <c r="N526" s="72"/>
      <c r="O526" s="72"/>
      <c r="P526" s="72"/>
      <c r="Q526" s="72"/>
      <c r="R526" s="72"/>
      <c r="S526" s="72"/>
      <c r="T526" s="72"/>
      <c r="U526" s="72"/>
      <c r="V526" s="72"/>
      <c r="W526" s="72"/>
      <c r="X526" s="25"/>
      <c r="Y526" s="25"/>
      <c r="AC526" s="2428" t="s">
        <v>625</v>
      </c>
      <c r="AD526" s="2304"/>
      <c r="AE526" s="2304"/>
      <c r="AF526" s="2304"/>
      <c r="AG526" s="75" t="s">
        <v>423</v>
      </c>
      <c r="AH526" s="2163"/>
      <c r="AI526" s="2163"/>
      <c r="AJ526" s="2163"/>
      <c r="AK526" s="21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5"/>
      <c r="C527" s="2446"/>
      <c r="D527" s="2446"/>
      <c r="E527" s="2446"/>
      <c r="F527" s="2446"/>
      <c r="G527" s="2446"/>
      <c r="H527" s="2447"/>
      <c r="I527" s="25" t="s">
        <v>436</v>
      </c>
      <c r="J527" s="25"/>
      <c r="K527" s="25"/>
      <c r="L527" s="25"/>
      <c r="M527" s="25"/>
      <c r="N527" s="25"/>
      <c r="O527" s="25"/>
      <c r="P527" s="25"/>
      <c r="Q527" s="25"/>
      <c r="R527" s="25"/>
      <c r="S527" s="25"/>
      <c r="T527" s="25"/>
      <c r="U527" s="25"/>
      <c r="V527" s="25"/>
      <c r="W527" s="25"/>
      <c r="X527" s="25"/>
      <c r="Y527" s="25"/>
      <c r="AC527" s="2428">
        <v>3</v>
      </c>
      <c r="AD527" s="2304"/>
      <c r="AE527" s="2304"/>
      <c r="AF527" s="2304"/>
      <c r="AG527" s="75" t="s">
        <v>423</v>
      </c>
      <c r="AH527" s="2163">
        <v>2022</v>
      </c>
      <c r="AI527" s="2163"/>
      <c r="AJ527" s="2163"/>
      <c r="AK527" s="21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45"/>
      <c r="C528" s="2446"/>
      <c r="D528" s="2446"/>
      <c r="E528" s="2446"/>
      <c r="F528" s="2446"/>
      <c r="G528" s="2446"/>
      <c r="H528" s="2447"/>
      <c r="I528" s="80" t="s">
        <v>437</v>
      </c>
      <c r="J528" s="80"/>
      <c r="K528" s="80"/>
      <c r="L528" s="80"/>
      <c r="M528" s="80"/>
      <c r="N528" s="80"/>
      <c r="O528" s="80"/>
      <c r="P528" s="80"/>
      <c r="Q528" s="80"/>
      <c r="R528" s="80"/>
      <c r="S528" s="80"/>
      <c r="T528" s="80"/>
      <c r="U528" s="80"/>
      <c r="V528" s="80"/>
      <c r="W528" s="80"/>
      <c r="X528" s="80"/>
      <c r="Y528" s="80"/>
      <c r="Z528" s="80"/>
      <c r="AA528" s="80"/>
      <c r="AB528" s="80"/>
      <c r="AC528" s="2428">
        <v>9</v>
      </c>
      <c r="AD528" s="2304"/>
      <c r="AE528" s="2304"/>
      <c r="AF528" s="2304"/>
      <c r="AG528" s="65" t="s">
        <v>423</v>
      </c>
      <c r="AH528" s="2163">
        <v>2022</v>
      </c>
      <c r="AI528" s="2163"/>
      <c r="AJ528" s="2163"/>
      <c r="AK528" s="21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42" t="s">
        <v>438</v>
      </c>
      <c r="C529" s="2443"/>
      <c r="D529" s="2443"/>
      <c r="E529" s="2443"/>
      <c r="F529" s="2443"/>
      <c r="G529" s="2443"/>
      <c r="H529" s="2444"/>
      <c r="I529" s="72" t="s">
        <v>435</v>
      </c>
      <c r="J529" s="72"/>
      <c r="K529" s="72"/>
      <c r="L529" s="72"/>
      <c r="M529" s="72"/>
      <c r="N529" s="72"/>
      <c r="O529" s="72"/>
      <c r="P529" s="72"/>
      <c r="Q529" s="72"/>
      <c r="R529" s="72"/>
      <c r="S529" s="72"/>
      <c r="T529" s="72"/>
      <c r="U529" s="72"/>
      <c r="V529" s="72"/>
      <c r="W529" s="72"/>
      <c r="X529" s="72"/>
      <c r="Y529" s="72"/>
      <c r="Z529" s="72"/>
      <c r="AA529" s="72"/>
      <c r="AB529" s="72"/>
      <c r="AC529" s="2148" t="s">
        <v>625</v>
      </c>
      <c r="AD529" s="2149"/>
      <c r="AE529" s="2149"/>
      <c r="AF529" s="2149"/>
      <c r="AG529" s="196" t="s">
        <v>423</v>
      </c>
      <c r="AH529" s="2163"/>
      <c r="AI529" s="2163"/>
      <c r="AJ529" s="2163"/>
      <c r="AK529" s="21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45"/>
      <c r="C530" s="2446"/>
      <c r="D530" s="2446"/>
      <c r="E530" s="2446"/>
      <c r="F530" s="2446"/>
      <c r="G530" s="2446"/>
      <c r="H530" s="2447"/>
      <c r="I530" s="25" t="s">
        <v>436</v>
      </c>
      <c r="J530" s="25"/>
      <c r="K530" s="25"/>
      <c r="L530" s="25"/>
      <c r="M530" s="25"/>
      <c r="N530" s="25"/>
      <c r="O530" s="25"/>
      <c r="P530" s="25"/>
      <c r="Q530" s="25"/>
      <c r="R530" s="25"/>
      <c r="S530" s="25"/>
      <c r="T530" s="25"/>
      <c r="U530" s="25"/>
      <c r="V530" s="25"/>
      <c r="W530" s="25"/>
      <c r="X530" s="25"/>
      <c r="Y530" s="25"/>
      <c r="Z530" s="25"/>
      <c r="AA530" s="25"/>
      <c r="AB530" s="25"/>
      <c r="AC530" s="2476" t="s">
        <v>625</v>
      </c>
      <c r="AD530" s="2304"/>
      <c r="AE530" s="2304"/>
      <c r="AF530" s="2304"/>
      <c r="AG530" s="75" t="s">
        <v>423</v>
      </c>
      <c r="AH530" s="2163"/>
      <c r="AI530" s="2163"/>
      <c r="AJ530" s="2163"/>
      <c r="AK530" s="21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48"/>
      <c r="C531" s="2449"/>
      <c r="D531" s="2449"/>
      <c r="E531" s="2449"/>
      <c r="F531" s="2449"/>
      <c r="G531" s="2449"/>
      <c r="H531" s="2450"/>
      <c r="I531" s="80" t="s">
        <v>437</v>
      </c>
      <c r="J531" s="80"/>
      <c r="K531" s="80"/>
      <c r="L531" s="80"/>
      <c r="M531" s="80"/>
      <c r="N531" s="80"/>
      <c r="O531" s="80"/>
      <c r="P531" s="80"/>
      <c r="Q531" s="80"/>
      <c r="R531" s="80"/>
      <c r="S531" s="80"/>
      <c r="T531" s="80"/>
      <c r="U531" s="80"/>
      <c r="V531" s="80"/>
      <c r="W531" s="80"/>
      <c r="X531" s="80"/>
      <c r="Y531" s="80"/>
      <c r="Z531" s="80"/>
      <c r="AA531" s="80"/>
      <c r="AB531" s="80"/>
      <c r="AC531" s="2476" t="s">
        <v>625</v>
      </c>
      <c r="AD531" s="2304"/>
      <c r="AE531" s="2304"/>
      <c r="AF531" s="2304"/>
      <c r="AG531" s="65" t="s">
        <v>423</v>
      </c>
      <c r="AH531" s="2163"/>
      <c r="AI531" s="2163"/>
      <c r="AJ531" s="2163"/>
      <c r="AK531" s="21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42" t="s">
        <v>439</v>
      </c>
      <c r="C532" s="2443"/>
      <c r="D532" s="2443"/>
      <c r="E532" s="2443"/>
      <c r="F532" s="2443"/>
      <c r="G532" s="2443"/>
      <c r="H532" s="2444"/>
      <c r="I532" s="71" t="s">
        <v>440</v>
      </c>
      <c r="J532" s="72"/>
      <c r="K532" s="72"/>
      <c r="L532" s="72"/>
      <c r="M532" s="72"/>
      <c r="N532" s="72"/>
      <c r="O532" s="2030" t="s">
        <v>2614</v>
      </c>
      <c r="P532" s="1997"/>
      <c r="Q532" s="1997"/>
      <c r="R532" s="1997"/>
      <c r="S532" s="1997"/>
      <c r="T532" s="1997"/>
      <c r="U532" s="1997"/>
      <c r="V532" s="1997"/>
      <c r="W532" s="1997"/>
      <c r="X532" s="1997"/>
      <c r="Y532" s="1997"/>
      <c r="Z532" s="1997"/>
      <c r="AA532" s="1997"/>
      <c r="AB532" s="94"/>
      <c r="AC532" s="2148" t="s">
        <v>625</v>
      </c>
      <c r="AD532" s="2149"/>
      <c r="AE532" s="2149"/>
      <c r="AF532" s="2149"/>
      <c r="AG532" s="196" t="s">
        <v>423</v>
      </c>
      <c r="AH532" s="2163"/>
      <c r="AI532" s="2163"/>
      <c r="AJ532" s="2163"/>
      <c r="AK532" s="21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45"/>
      <c r="C533" s="2446"/>
      <c r="D533" s="2446"/>
      <c r="E533" s="2446"/>
      <c r="F533" s="2446"/>
      <c r="G533" s="2446"/>
      <c r="H533" s="2447"/>
      <c r="I533" s="171" t="s">
        <v>441</v>
      </c>
      <c r="J533" s="25"/>
      <c r="K533" s="25"/>
      <c r="L533" s="25"/>
      <c r="M533" s="25"/>
      <c r="N533" s="25"/>
      <c r="O533" s="25"/>
      <c r="P533" s="25"/>
      <c r="Q533" s="25"/>
      <c r="R533" s="25"/>
      <c r="S533" s="25"/>
      <c r="T533" s="25"/>
      <c r="U533" s="25"/>
      <c r="V533" s="25"/>
      <c r="W533" s="25"/>
      <c r="X533" s="25"/>
      <c r="Y533" s="25"/>
      <c r="Z533" s="25"/>
      <c r="AA533" s="25"/>
      <c r="AB533" s="101"/>
      <c r="AC533" s="2428">
        <v>9</v>
      </c>
      <c r="AD533" s="2304"/>
      <c r="AE533" s="2304"/>
      <c r="AF533" s="2304"/>
      <c r="AG533" s="75" t="s">
        <v>423</v>
      </c>
      <c r="AH533" s="2163">
        <v>2021</v>
      </c>
      <c r="AI533" s="2163"/>
      <c r="AJ533" s="2163"/>
      <c r="AK533" s="21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45"/>
      <c r="C534" s="2446"/>
      <c r="D534" s="2446"/>
      <c r="E534" s="2446"/>
      <c r="F534" s="2446"/>
      <c r="G534" s="2446"/>
      <c r="H534" s="2447"/>
      <c r="I534" s="79" t="s">
        <v>442</v>
      </c>
      <c r="J534" s="80"/>
      <c r="K534" s="80"/>
      <c r="L534" s="80"/>
      <c r="M534" s="80"/>
      <c r="N534" s="80"/>
      <c r="O534" s="80"/>
      <c r="P534" s="80"/>
      <c r="Q534" s="80"/>
      <c r="R534" s="80"/>
      <c r="S534" s="80"/>
      <c r="T534" s="80"/>
      <c r="U534" s="80"/>
      <c r="V534" s="80"/>
      <c r="W534" s="80"/>
      <c r="X534" s="80"/>
      <c r="Y534" s="80"/>
      <c r="Z534" s="80"/>
      <c r="AA534" s="80"/>
      <c r="AB534" s="81"/>
      <c r="AC534" s="2428">
        <v>2</v>
      </c>
      <c r="AD534" s="2304"/>
      <c r="AE534" s="2304"/>
      <c r="AF534" s="2304"/>
      <c r="AG534" s="65" t="s">
        <v>423</v>
      </c>
      <c r="AH534" s="2163">
        <v>2022</v>
      </c>
      <c r="AI534" s="2163"/>
      <c r="AJ534" s="2163"/>
      <c r="AK534" s="21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45"/>
      <c r="C535" s="2446"/>
      <c r="D535" s="2446"/>
      <c r="E535" s="2446"/>
      <c r="F535" s="2446"/>
      <c r="G535" s="2446"/>
      <c r="H535" s="2447"/>
      <c r="I535" s="72" t="s">
        <v>443</v>
      </c>
      <c r="J535" s="72"/>
      <c r="K535" s="72"/>
      <c r="L535" s="72"/>
      <c r="M535" s="72"/>
      <c r="N535" s="72"/>
      <c r="O535" s="2017" t="s">
        <v>2615</v>
      </c>
      <c r="P535" s="2018"/>
      <c r="Q535" s="2018"/>
      <c r="R535" s="2018"/>
      <c r="S535" s="2018"/>
      <c r="T535" s="2018"/>
      <c r="U535" s="2018"/>
      <c r="V535" s="2018"/>
      <c r="W535" s="2018"/>
      <c r="X535" s="2018"/>
      <c r="Y535" s="2018"/>
      <c r="Z535" s="2018"/>
      <c r="AA535" s="2018"/>
      <c r="AC535" s="2428" t="s">
        <v>625</v>
      </c>
      <c r="AD535" s="2304"/>
      <c r="AE535" s="2304"/>
      <c r="AF535" s="2304"/>
      <c r="AG535" s="75" t="s">
        <v>423</v>
      </c>
      <c r="AH535" s="2163"/>
      <c r="AI535" s="2163"/>
      <c r="AJ535" s="2163"/>
      <c r="AK535" s="21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45"/>
      <c r="C536" s="2446"/>
      <c r="D536" s="2446"/>
      <c r="E536" s="2446"/>
      <c r="F536" s="2446"/>
      <c r="G536" s="2446"/>
      <c r="H536" s="2447"/>
      <c r="I536" s="25" t="s">
        <v>441</v>
      </c>
      <c r="J536" s="25"/>
      <c r="K536" s="25"/>
      <c r="L536" s="25"/>
      <c r="M536" s="25"/>
      <c r="N536" s="25"/>
      <c r="O536" s="25"/>
      <c r="P536" s="25"/>
      <c r="Q536" s="25"/>
      <c r="R536" s="25"/>
      <c r="S536" s="25"/>
      <c r="T536" s="25"/>
      <c r="U536" s="25"/>
      <c r="V536" s="25"/>
      <c r="W536" s="25"/>
      <c r="X536" s="25"/>
      <c r="Y536" s="25"/>
      <c r="AC536" s="2428">
        <v>4</v>
      </c>
      <c r="AD536" s="2304"/>
      <c r="AE536" s="2304"/>
      <c r="AF536" s="2304"/>
      <c r="AG536" s="75" t="s">
        <v>423</v>
      </c>
      <c r="AH536" s="2163">
        <v>2021</v>
      </c>
      <c r="AI536" s="2163"/>
      <c r="AJ536" s="2163"/>
      <c r="AK536" s="21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45"/>
      <c r="C537" s="2446"/>
      <c r="D537" s="2446"/>
      <c r="E537" s="2446"/>
      <c r="F537" s="2446"/>
      <c r="G537" s="2446"/>
      <c r="H537" s="2447"/>
      <c r="I537" s="80" t="s">
        <v>442</v>
      </c>
      <c r="J537" s="80"/>
      <c r="K537" s="80"/>
      <c r="L537" s="80"/>
      <c r="M537" s="80"/>
      <c r="N537" s="80"/>
      <c r="O537" s="80"/>
      <c r="P537" s="80"/>
      <c r="Q537" s="80"/>
      <c r="R537" s="80"/>
      <c r="S537" s="80"/>
      <c r="T537" s="80"/>
      <c r="U537" s="80"/>
      <c r="V537" s="80"/>
      <c r="W537" s="80"/>
      <c r="X537" s="80"/>
      <c r="Y537" s="80"/>
      <c r="Z537" s="80"/>
      <c r="AA537" s="80"/>
      <c r="AB537" s="80"/>
      <c r="AC537" s="2428">
        <v>3</v>
      </c>
      <c r="AD537" s="2304"/>
      <c r="AE537" s="2304"/>
      <c r="AF537" s="2304"/>
      <c r="AG537" s="65" t="s">
        <v>423</v>
      </c>
      <c r="AH537" s="2163">
        <v>2022</v>
      </c>
      <c r="AI537" s="2163"/>
      <c r="AJ537" s="2163"/>
      <c r="AK537" s="21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45"/>
      <c r="C538" s="2446"/>
      <c r="D538" s="2446"/>
      <c r="E538" s="2446"/>
      <c r="F538" s="2446"/>
      <c r="G538" s="2446"/>
      <c r="H538" s="2447"/>
      <c r="I538" s="72" t="s">
        <v>443</v>
      </c>
      <c r="J538" s="72"/>
      <c r="K538" s="72"/>
      <c r="L538" s="72"/>
      <c r="M538" s="72"/>
      <c r="N538" s="72"/>
      <c r="O538" s="2018" t="s">
        <v>342</v>
      </c>
      <c r="P538" s="2018"/>
      <c r="Q538" s="2018"/>
      <c r="R538" s="2018"/>
      <c r="S538" s="2018"/>
      <c r="T538" s="2018"/>
      <c r="U538" s="2018"/>
      <c r="V538" s="2018"/>
      <c r="W538" s="2018"/>
      <c r="X538" s="2018"/>
      <c r="Y538" s="2018"/>
      <c r="Z538" s="2018"/>
      <c r="AA538" s="2018"/>
      <c r="AC538" s="2428" t="s">
        <v>625</v>
      </c>
      <c r="AD538" s="2304"/>
      <c r="AE538" s="2304"/>
      <c r="AF538" s="2304"/>
      <c r="AG538" s="75" t="s">
        <v>423</v>
      </c>
      <c r="AH538" s="2163"/>
      <c r="AI538" s="2163"/>
      <c r="AJ538" s="2163"/>
      <c r="AK538" s="21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45"/>
      <c r="C539" s="2446"/>
      <c r="D539" s="2446"/>
      <c r="E539" s="2446"/>
      <c r="F539" s="2446"/>
      <c r="G539" s="2446"/>
      <c r="H539" s="2447"/>
      <c r="I539" s="25" t="s">
        <v>441</v>
      </c>
      <c r="J539" s="25"/>
      <c r="K539" s="25"/>
      <c r="L539" s="25"/>
      <c r="M539" s="25"/>
      <c r="N539" s="25"/>
      <c r="O539" s="25"/>
      <c r="P539" s="25"/>
      <c r="Q539" s="25"/>
      <c r="R539" s="25"/>
      <c r="S539" s="25"/>
      <c r="T539" s="25"/>
      <c r="U539" s="25"/>
      <c r="V539" s="25"/>
      <c r="W539" s="25"/>
      <c r="X539" s="25"/>
      <c r="Y539" s="25"/>
      <c r="AC539" s="2428" t="s">
        <v>625</v>
      </c>
      <c r="AD539" s="2304"/>
      <c r="AE539" s="2304"/>
      <c r="AF539" s="2304"/>
      <c r="AG539" s="75" t="s">
        <v>423</v>
      </c>
      <c r="AH539" s="2163"/>
      <c r="AI539" s="2163"/>
      <c r="AJ539" s="2163"/>
      <c r="AK539" s="21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45"/>
      <c r="C540" s="2446"/>
      <c r="D540" s="2446"/>
      <c r="E540" s="2446"/>
      <c r="F540" s="2446"/>
      <c r="G540" s="2446"/>
      <c r="H540" s="2447"/>
      <c r="I540" s="80" t="s">
        <v>442</v>
      </c>
      <c r="J540" s="80"/>
      <c r="K540" s="80"/>
      <c r="L540" s="80"/>
      <c r="M540" s="80"/>
      <c r="N540" s="80"/>
      <c r="O540" s="80"/>
      <c r="P540" s="80"/>
      <c r="Q540" s="80"/>
      <c r="R540" s="80"/>
      <c r="S540" s="80"/>
      <c r="T540" s="80"/>
      <c r="U540" s="80"/>
      <c r="V540" s="80"/>
      <c r="W540" s="80"/>
      <c r="X540" s="80"/>
      <c r="Y540" s="80"/>
      <c r="Z540" s="80"/>
      <c r="AA540" s="80"/>
      <c r="AB540" s="80"/>
      <c r="AC540" s="2428" t="s">
        <v>625</v>
      </c>
      <c r="AD540" s="2304"/>
      <c r="AE540" s="2304"/>
      <c r="AF540" s="2304"/>
      <c r="AG540" s="65" t="s">
        <v>423</v>
      </c>
      <c r="AH540" s="2163"/>
      <c r="AI540" s="2163"/>
      <c r="AJ540" s="2163"/>
      <c r="AK540" s="21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45"/>
      <c r="C541" s="2446"/>
      <c r="D541" s="2446"/>
      <c r="E541" s="2446"/>
      <c r="F541" s="2446"/>
      <c r="G541" s="2446"/>
      <c r="H541" s="2447"/>
      <c r="I541" s="72" t="s">
        <v>443</v>
      </c>
      <c r="J541" s="72"/>
      <c r="K541" s="72"/>
      <c r="L541" s="72"/>
      <c r="M541" s="72"/>
      <c r="N541" s="72"/>
      <c r="O541" s="2018" t="s">
        <v>342</v>
      </c>
      <c r="P541" s="2018"/>
      <c r="Q541" s="2018"/>
      <c r="R541" s="2018"/>
      <c r="S541" s="2018"/>
      <c r="T541" s="2018"/>
      <c r="U541" s="2018"/>
      <c r="V541" s="2018"/>
      <c r="W541" s="2018"/>
      <c r="X541" s="2018"/>
      <c r="Y541" s="2018"/>
      <c r="Z541" s="2018"/>
      <c r="AA541" s="2018"/>
      <c r="AC541" s="2428" t="s">
        <v>625</v>
      </c>
      <c r="AD541" s="2304"/>
      <c r="AE541" s="2304"/>
      <c r="AF541" s="2304"/>
      <c r="AG541" s="75" t="s">
        <v>423</v>
      </c>
      <c r="AH541" s="2163"/>
      <c r="AI541" s="2163"/>
      <c r="AJ541" s="2163"/>
      <c r="AK541" s="21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45"/>
      <c r="C542" s="2446"/>
      <c r="D542" s="2446"/>
      <c r="E542" s="2446"/>
      <c r="F542" s="2446"/>
      <c r="G542" s="2446"/>
      <c r="H542" s="2447"/>
      <c r="I542" s="25" t="s">
        <v>441</v>
      </c>
      <c r="J542" s="25"/>
      <c r="K542" s="25"/>
      <c r="L542" s="25"/>
      <c r="M542" s="25"/>
      <c r="N542" s="25"/>
      <c r="O542" s="25"/>
      <c r="P542" s="25"/>
      <c r="Q542" s="25"/>
      <c r="R542" s="25"/>
      <c r="S542" s="25"/>
      <c r="T542" s="25"/>
      <c r="U542" s="25"/>
      <c r="V542" s="25"/>
      <c r="W542" s="25"/>
      <c r="X542" s="25"/>
      <c r="Y542" s="25"/>
      <c r="AC542" s="2428" t="s">
        <v>625</v>
      </c>
      <c r="AD542" s="2304"/>
      <c r="AE542" s="2304"/>
      <c r="AF542" s="2304"/>
      <c r="AG542" s="75" t="s">
        <v>423</v>
      </c>
      <c r="AH542" s="2163"/>
      <c r="AI542" s="2163"/>
      <c r="AJ542" s="2163"/>
      <c r="AK542" s="21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45"/>
      <c r="C543" s="2446"/>
      <c r="D543" s="2446"/>
      <c r="E543" s="2446"/>
      <c r="F543" s="2446"/>
      <c r="G543" s="2446"/>
      <c r="H543" s="2447"/>
      <c r="I543" s="80" t="s">
        <v>442</v>
      </c>
      <c r="J543" s="80"/>
      <c r="K543" s="80"/>
      <c r="L543" s="80"/>
      <c r="M543" s="80"/>
      <c r="N543" s="80"/>
      <c r="O543" s="80"/>
      <c r="P543" s="80"/>
      <c r="Q543" s="80"/>
      <c r="R543" s="80"/>
      <c r="S543" s="80"/>
      <c r="T543" s="80"/>
      <c r="U543" s="80"/>
      <c r="V543" s="80"/>
      <c r="W543" s="80"/>
      <c r="X543" s="80"/>
      <c r="Y543" s="80"/>
      <c r="Z543" s="80"/>
      <c r="AA543" s="80"/>
      <c r="AB543" s="80"/>
      <c r="AC543" s="2428" t="s">
        <v>625</v>
      </c>
      <c r="AD543" s="2304"/>
      <c r="AE543" s="2304"/>
      <c r="AF543" s="2304"/>
      <c r="AG543" s="65" t="s">
        <v>423</v>
      </c>
      <c r="AH543" s="2163"/>
      <c r="AI543" s="2163"/>
      <c r="AJ543" s="2163"/>
      <c r="AK543" s="21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45"/>
      <c r="C544" s="2446"/>
      <c r="D544" s="2446"/>
      <c r="E544" s="2446"/>
      <c r="F544" s="2446"/>
      <c r="G544" s="2446"/>
      <c r="H544" s="2447"/>
      <c r="I544" s="72" t="s">
        <v>443</v>
      </c>
      <c r="J544" s="72"/>
      <c r="K544" s="72"/>
      <c r="L544" s="72"/>
      <c r="M544" s="72"/>
      <c r="N544" s="72"/>
      <c r="O544" s="2018" t="s">
        <v>342</v>
      </c>
      <c r="P544" s="2018"/>
      <c r="Q544" s="2018"/>
      <c r="R544" s="2018"/>
      <c r="S544" s="2018"/>
      <c r="T544" s="2018"/>
      <c r="U544" s="2018"/>
      <c r="V544" s="2018"/>
      <c r="W544" s="2018"/>
      <c r="X544" s="2018"/>
      <c r="Y544" s="2018"/>
      <c r="Z544" s="2018"/>
      <c r="AA544" s="2018"/>
      <c r="AC544" s="2428" t="s">
        <v>625</v>
      </c>
      <c r="AD544" s="2304"/>
      <c r="AE544" s="2304"/>
      <c r="AF544" s="2304"/>
      <c r="AG544" s="75" t="s">
        <v>423</v>
      </c>
      <c r="AH544" s="2163"/>
      <c r="AI544" s="2163"/>
      <c r="AJ544" s="2163"/>
      <c r="AK544" s="21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45"/>
      <c r="C545" s="2446"/>
      <c r="D545" s="2446"/>
      <c r="E545" s="2446"/>
      <c r="F545" s="2446"/>
      <c r="G545" s="2446"/>
      <c r="H545" s="2447"/>
      <c r="I545" s="25" t="s">
        <v>441</v>
      </c>
      <c r="J545" s="25"/>
      <c r="K545" s="25"/>
      <c r="L545" s="25"/>
      <c r="M545" s="25"/>
      <c r="N545" s="25"/>
      <c r="O545" s="25"/>
      <c r="P545" s="25"/>
      <c r="Q545" s="25"/>
      <c r="R545" s="25"/>
      <c r="S545" s="25"/>
      <c r="T545" s="25"/>
      <c r="U545" s="25"/>
      <c r="V545" s="25"/>
      <c r="W545" s="25"/>
      <c r="X545" s="25"/>
      <c r="Y545" s="25"/>
      <c r="AC545" s="2428" t="s">
        <v>625</v>
      </c>
      <c r="AD545" s="2304"/>
      <c r="AE545" s="2304"/>
      <c r="AF545" s="2304"/>
      <c r="AG545" s="65" t="s">
        <v>423</v>
      </c>
      <c r="AH545" s="2163"/>
      <c r="AI545" s="2163"/>
      <c r="AJ545" s="2163"/>
      <c r="AK545" s="21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45"/>
      <c r="C546" s="2446"/>
      <c r="D546" s="2446"/>
      <c r="E546" s="2446"/>
      <c r="F546" s="2446"/>
      <c r="G546" s="2446"/>
      <c r="H546" s="2447"/>
      <c r="I546" s="80" t="s">
        <v>442</v>
      </c>
      <c r="J546" s="80"/>
      <c r="K546" s="80"/>
      <c r="L546" s="80"/>
      <c r="M546" s="80"/>
      <c r="N546" s="80"/>
      <c r="O546" s="80"/>
      <c r="P546" s="80"/>
      <c r="Q546" s="80"/>
      <c r="R546" s="80"/>
      <c r="S546" s="80"/>
      <c r="T546" s="80"/>
      <c r="U546" s="80"/>
      <c r="V546" s="80"/>
      <c r="W546" s="80"/>
      <c r="X546" s="80"/>
      <c r="Y546" s="80"/>
      <c r="Z546" s="80"/>
      <c r="AA546" s="80"/>
      <c r="AB546" s="80"/>
      <c r="AC546" s="2428" t="s">
        <v>625</v>
      </c>
      <c r="AD546" s="2304"/>
      <c r="AE546" s="2304"/>
      <c r="AF546" s="2304"/>
      <c r="AG546" s="75" t="s">
        <v>423</v>
      </c>
      <c r="AH546" s="2163"/>
      <c r="AI546" s="2163"/>
      <c r="AJ546" s="2163"/>
      <c r="AK546" s="21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45"/>
      <c r="C547" s="2446"/>
      <c r="D547" s="2446"/>
      <c r="E547" s="2446"/>
      <c r="F547" s="2446"/>
      <c r="G547" s="2446"/>
      <c r="H547" s="2447"/>
      <c r="I547" s="72" t="s">
        <v>443</v>
      </c>
      <c r="J547" s="72"/>
      <c r="K547" s="72"/>
      <c r="L547" s="72"/>
      <c r="M547" s="72"/>
      <c r="N547" s="72"/>
      <c r="O547" s="2018" t="s">
        <v>342</v>
      </c>
      <c r="P547" s="2018"/>
      <c r="Q547" s="2018"/>
      <c r="R547" s="2018"/>
      <c r="S547" s="2018"/>
      <c r="T547" s="2018"/>
      <c r="U547" s="2018"/>
      <c r="V547" s="2018"/>
      <c r="W547" s="2018"/>
      <c r="X547" s="2018"/>
      <c r="Y547" s="2018"/>
      <c r="Z547" s="2018"/>
      <c r="AA547" s="2018"/>
      <c r="AC547" s="2428" t="s">
        <v>625</v>
      </c>
      <c r="AD547" s="2304"/>
      <c r="AE547" s="2304"/>
      <c r="AF547" s="2304"/>
      <c r="AG547" s="65" t="s">
        <v>423</v>
      </c>
      <c r="AH547" s="2163"/>
      <c r="AI547" s="2163"/>
      <c r="AJ547" s="2163"/>
      <c r="AK547" s="21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45"/>
      <c r="C548" s="2446"/>
      <c r="D548" s="2446"/>
      <c r="E548" s="2446"/>
      <c r="F548" s="2446"/>
      <c r="G548" s="2446"/>
      <c r="H548" s="2447"/>
      <c r="I548" s="25" t="s">
        <v>441</v>
      </c>
      <c r="J548" s="25"/>
      <c r="K548" s="25"/>
      <c r="L548" s="25"/>
      <c r="M548" s="25"/>
      <c r="N548" s="25"/>
      <c r="O548" s="25"/>
      <c r="P548" s="25"/>
      <c r="Q548" s="25"/>
      <c r="R548" s="25"/>
      <c r="S548" s="25"/>
      <c r="T548" s="25"/>
      <c r="U548" s="25"/>
      <c r="V548" s="25"/>
      <c r="W548" s="25"/>
      <c r="X548" s="25"/>
      <c r="Y548" s="25"/>
      <c r="AC548" s="2428" t="s">
        <v>625</v>
      </c>
      <c r="AD548" s="2304"/>
      <c r="AE548" s="2304"/>
      <c r="AF548" s="2304"/>
      <c r="AG548" s="75" t="s">
        <v>423</v>
      </c>
      <c r="AH548" s="2163"/>
      <c r="AI548" s="2163"/>
      <c r="AJ548" s="2163"/>
      <c r="AK548" s="21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45"/>
      <c r="C549" s="2446"/>
      <c r="D549" s="2446"/>
      <c r="E549" s="2446"/>
      <c r="F549" s="2446"/>
      <c r="G549" s="2446"/>
      <c r="H549" s="2447"/>
      <c r="I549" s="80" t="s">
        <v>442</v>
      </c>
      <c r="J549" s="80"/>
      <c r="K549" s="80"/>
      <c r="L549" s="80"/>
      <c r="M549" s="80"/>
      <c r="N549" s="80"/>
      <c r="O549" s="80"/>
      <c r="P549" s="80"/>
      <c r="Q549" s="80"/>
      <c r="R549" s="80"/>
      <c r="S549" s="80"/>
      <c r="T549" s="80"/>
      <c r="U549" s="80"/>
      <c r="V549" s="80"/>
      <c r="W549" s="80"/>
      <c r="X549" s="80"/>
      <c r="Y549" s="80"/>
      <c r="Z549" s="80"/>
      <c r="AA549" s="80"/>
      <c r="AB549" s="80"/>
      <c r="AC549" s="2428" t="s">
        <v>625</v>
      </c>
      <c r="AD549" s="2304"/>
      <c r="AE549" s="2304"/>
      <c r="AF549" s="2304"/>
      <c r="AG549" s="65" t="s">
        <v>423</v>
      </c>
      <c r="AH549" s="2163"/>
      <c r="AI549" s="2163"/>
      <c r="AJ549" s="2163"/>
      <c r="AK549" s="21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45"/>
      <c r="C550" s="2446"/>
      <c r="D550" s="2446"/>
      <c r="E550" s="2446"/>
      <c r="F550" s="2446"/>
      <c r="G550" s="2446"/>
      <c r="H550" s="2447"/>
      <c r="I550" s="72" t="s">
        <v>594</v>
      </c>
      <c r="J550" s="72"/>
      <c r="K550" s="72"/>
      <c r="L550" s="72"/>
      <c r="M550" s="72"/>
      <c r="N550" s="72"/>
      <c r="O550" s="72"/>
      <c r="P550" s="72"/>
      <c r="Q550" s="72"/>
      <c r="R550" s="72"/>
      <c r="S550" s="72"/>
      <c r="T550" s="72"/>
      <c r="U550" s="72"/>
      <c r="V550" s="72"/>
      <c r="W550" s="72"/>
      <c r="X550" s="25"/>
      <c r="Y550" s="25"/>
      <c r="AC550" s="2428">
        <v>12</v>
      </c>
      <c r="AD550" s="2304"/>
      <c r="AE550" s="2304"/>
      <c r="AF550" s="2304"/>
      <c r="AG550" s="65" t="s">
        <v>423</v>
      </c>
      <c r="AH550" s="2163">
        <v>2022</v>
      </c>
      <c r="AI550" s="2163"/>
      <c r="AJ550" s="2163"/>
      <c r="AK550" s="21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45"/>
      <c r="C551" s="2446"/>
      <c r="D551" s="2446"/>
      <c r="E551" s="2446"/>
      <c r="F551" s="2446"/>
      <c r="G551" s="2446"/>
      <c r="H551" s="2447"/>
      <c r="I551" s="25" t="s">
        <v>595</v>
      </c>
      <c r="J551" s="25"/>
      <c r="K551" s="25"/>
      <c r="L551" s="25"/>
      <c r="M551" s="25"/>
      <c r="N551" s="25"/>
      <c r="O551" s="25"/>
      <c r="P551" s="25"/>
      <c r="Q551" s="25"/>
      <c r="R551" s="25"/>
      <c r="S551" s="25"/>
      <c r="T551" s="25"/>
      <c r="U551" s="25"/>
      <c r="V551" s="25"/>
      <c r="W551" s="25"/>
      <c r="X551" s="25"/>
      <c r="Y551" s="25"/>
      <c r="AC551" s="2428">
        <v>9</v>
      </c>
      <c r="AD551" s="2304"/>
      <c r="AE551" s="2304"/>
      <c r="AF551" s="2304"/>
      <c r="AG551" s="75" t="s">
        <v>423</v>
      </c>
      <c r="AH551" s="2163">
        <v>2022</v>
      </c>
      <c r="AI551" s="2163"/>
      <c r="AJ551" s="2163"/>
      <c r="AK551" s="21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45"/>
      <c r="C552" s="2446"/>
      <c r="D552" s="2446"/>
      <c r="E552" s="2446"/>
      <c r="F552" s="2446"/>
      <c r="G552" s="2446"/>
      <c r="H552" s="2447"/>
      <c r="I552" s="25" t="s">
        <v>596</v>
      </c>
      <c r="J552" s="25"/>
      <c r="K552" s="25"/>
      <c r="L552" s="25"/>
      <c r="M552" s="25"/>
      <c r="N552" s="25"/>
      <c r="O552" s="25"/>
      <c r="P552" s="25"/>
      <c r="Q552" s="25"/>
      <c r="R552" s="25"/>
      <c r="S552" s="25"/>
      <c r="T552" s="25"/>
      <c r="U552" s="25"/>
      <c r="V552" s="25"/>
      <c r="W552" s="25"/>
      <c r="X552" s="25"/>
      <c r="Y552" s="25"/>
      <c r="AC552" s="2428">
        <v>6</v>
      </c>
      <c r="AD552" s="2304"/>
      <c r="AE552" s="2304"/>
      <c r="AF552" s="2304"/>
      <c r="AG552" s="65" t="s">
        <v>423</v>
      </c>
      <c r="AH552" s="2163">
        <v>2024</v>
      </c>
      <c r="AI552" s="2163"/>
      <c r="AJ552" s="2163"/>
      <c r="AK552" s="21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45"/>
      <c r="C553" s="2446"/>
      <c r="D553" s="2446"/>
      <c r="E553" s="2446"/>
      <c r="F553" s="2446"/>
      <c r="G553" s="2446"/>
      <c r="H553" s="2447"/>
      <c r="I553" s="25" t="s">
        <v>597</v>
      </c>
      <c r="J553" s="25"/>
      <c r="K553" s="25"/>
      <c r="L553" s="25"/>
      <c r="M553" s="25"/>
      <c r="N553" s="25"/>
      <c r="O553" s="25"/>
      <c r="P553" s="25"/>
      <c r="Q553" s="25"/>
      <c r="R553" s="25"/>
      <c r="S553" s="25"/>
      <c r="T553" s="25"/>
      <c r="U553" s="25"/>
      <c r="V553" s="25"/>
      <c r="W553" s="25"/>
      <c r="X553" s="25"/>
      <c r="Y553" s="25"/>
      <c r="AC553" s="2428">
        <v>12</v>
      </c>
      <c r="AD553" s="2304"/>
      <c r="AE553" s="2304"/>
      <c r="AF553" s="2304"/>
      <c r="AG553" s="65" t="s">
        <v>423</v>
      </c>
      <c r="AH553" s="2163">
        <v>2024</v>
      </c>
      <c r="AI553" s="2163"/>
      <c r="AJ553" s="2163"/>
      <c r="AK553" s="21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48"/>
      <c r="C554" s="2449"/>
      <c r="D554" s="2449"/>
      <c r="E554" s="2449"/>
      <c r="F554" s="2449"/>
      <c r="G554" s="2449"/>
      <c r="H554" s="2450"/>
      <c r="I554" s="80" t="s">
        <v>481</v>
      </c>
      <c r="J554" s="80"/>
      <c r="K554" s="80"/>
      <c r="L554" s="80"/>
      <c r="M554" s="80"/>
      <c r="N554" s="80"/>
      <c r="O554" s="80"/>
      <c r="P554" s="80"/>
      <c r="Q554" s="80"/>
      <c r="R554" s="80"/>
      <c r="S554" s="80"/>
      <c r="T554" s="80"/>
      <c r="U554" s="80"/>
      <c r="V554" s="80"/>
      <c r="W554" s="80"/>
      <c r="X554" s="80"/>
      <c r="Y554" s="80"/>
      <c r="Z554" s="80"/>
      <c r="AA554" s="80"/>
      <c r="AB554" s="80"/>
      <c r="AC554" s="2428">
        <v>12</v>
      </c>
      <c r="AD554" s="2304"/>
      <c r="AE554" s="2304"/>
      <c r="AF554" s="2304"/>
      <c r="AG554" s="65" t="s">
        <v>423</v>
      </c>
      <c r="AH554" s="2163">
        <v>2022</v>
      </c>
      <c r="AI554" s="2163"/>
      <c r="AJ554" s="2163"/>
      <c r="AK554" s="21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575</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483</v>
      </c>
      <c r="C563" s="2033"/>
      <c r="D563" s="2033"/>
      <c r="E563" s="2033"/>
      <c r="F563" s="2033"/>
      <c r="G563" s="2033"/>
      <c r="H563" s="2033"/>
      <c r="I563" s="2033"/>
      <c r="J563" s="2033"/>
      <c r="K563" s="2033"/>
      <c r="L563" s="2033"/>
      <c r="M563" s="2033"/>
      <c r="N563" s="2033"/>
      <c r="O563" s="2033"/>
      <c r="P563" s="2034"/>
      <c r="Q563" s="2454" t="s">
        <v>2292</v>
      </c>
      <c r="R563" s="2455"/>
      <c r="S563" s="2456"/>
      <c r="T563" s="2454" t="s">
        <v>2290</v>
      </c>
      <c r="U563" s="2455"/>
      <c r="V563" s="2456"/>
      <c r="W563" s="2454" t="s">
        <v>484</v>
      </c>
      <c r="X563" s="2455"/>
      <c r="Y563" s="2456"/>
      <c r="Z563" s="2454" t="s">
        <v>2291</v>
      </c>
      <c r="AA563" s="2455"/>
      <c r="AB563" s="2455"/>
      <c r="AC563" s="2455"/>
      <c r="AD563" s="2455"/>
      <c r="AE563" s="2454" t="s">
        <v>2087</v>
      </c>
      <c r="AF563" s="2455"/>
      <c r="AG563" s="2455"/>
      <c r="AH563" s="2456"/>
      <c r="AI563" s="2454" t="s">
        <v>2088</v>
      </c>
      <c r="AJ563" s="2455"/>
      <c r="AK563" s="2455"/>
      <c r="AL563" s="2456"/>
      <c r="AM563" s="2454" t="s">
        <v>485</v>
      </c>
      <c r="AN563" s="2455"/>
      <c r="AO563" s="2455"/>
      <c r="AP563" s="2455"/>
      <c r="AQ563" s="2455"/>
      <c r="AR563" s="2455"/>
      <c r="AS563" s="24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0" t="s">
        <v>2639</v>
      </c>
      <c r="D564" s="2030"/>
      <c r="E564" s="2030"/>
      <c r="F564" s="2030"/>
      <c r="G564" s="2030"/>
      <c r="H564" s="2030"/>
      <c r="I564" s="2030"/>
      <c r="J564" s="2030"/>
      <c r="K564" s="2030"/>
      <c r="L564" s="2030"/>
      <c r="M564" s="2030"/>
      <c r="N564" s="2030"/>
      <c r="O564" s="2030"/>
      <c r="P564" s="2054"/>
      <c r="Q564" s="2009">
        <v>33</v>
      </c>
      <c r="R564" s="2009"/>
      <c r="S564" s="2010"/>
      <c r="T564" s="2008"/>
      <c r="U564" s="2009"/>
      <c r="V564" s="2010"/>
      <c r="W564" s="2477">
        <v>3.4000000000000002E-2</v>
      </c>
      <c r="X564" s="2478"/>
      <c r="Y564" s="2479"/>
      <c r="Z564" s="2475" t="s">
        <v>2642</v>
      </c>
      <c r="AA564" s="2475"/>
      <c r="AB564" s="2475"/>
      <c r="AC564" s="2475"/>
      <c r="AD564" s="2475"/>
      <c r="AE564" s="2469">
        <v>1</v>
      </c>
      <c r="AF564" s="2470"/>
      <c r="AG564" s="2470"/>
      <c r="AH564" s="2471"/>
      <c r="AI564" s="2472" t="s">
        <v>2645</v>
      </c>
      <c r="AJ564" s="2473"/>
      <c r="AK564" s="2473"/>
      <c r="AL564" s="2474"/>
      <c r="AM564" s="1986">
        <v>37039945</v>
      </c>
      <c r="AN564" s="1987"/>
      <c r="AO564" s="1987"/>
      <c r="AP564" s="1987"/>
      <c r="AQ564" s="1987"/>
      <c r="AR564" s="1987"/>
      <c r="AS564" s="1988"/>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0" t="s">
        <v>2648</v>
      </c>
      <c r="D565" s="2030"/>
      <c r="E565" s="2030"/>
      <c r="F565" s="2030"/>
      <c r="G565" s="2030"/>
      <c r="H565" s="2030"/>
      <c r="I565" s="2030"/>
      <c r="J565" s="2030"/>
      <c r="K565" s="2030"/>
      <c r="L565" s="2030"/>
      <c r="M565" s="2030"/>
      <c r="N565" s="2030"/>
      <c r="O565" s="2030"/>
      <c r="P565" s="2054"/>
      <c r="Q565" s="2008">
        <v>33</v>
      </c>
      <c r="R565" s="2009"/>
      <c r="S565" s="2010"/>
      <c r="T565" s="2008"/>
      <c r="U565" s="2009"/>
      <c r="V565" s="2010"/>
      <c r="W565" s="2477">
        <v>4.1000000000000002E-2</v>
      </c>
      <c r="X565" s="2478"/>
      <c r="Y565" s="2479"/>
      <c r="Z565" s="2475" t="s">
        <v>2642</v>
      </c>
      <c r="AA565" s="2475"/>
      <c r="AB565" s="2475"/>
      <c r="AC565" s="2475"/>
      <c r="AD565" s="2475"/>
      <c r="AE565" s="2469">
        <v>1</v>
      </c>
      <c r="AF565" s="2470"/>
      <c r="AG565" s="2470"/>
      <c r="AH565" s="2471"/>
      <c r="AI565" s="2472" t="s">
        <v>2645</v>
      </c>
      <c r="AJ565" s="2473"/>
      <c r="AK565" s="2473"/>
      <c r="AL565" s="2474"/>
      <c r="AM565" s="1986">
        <v>9398052</v>
      </c>
      <c r="AN565" s="1987"/>
      <c r="AO565" s="1987"/>
      <c r="AP565" s="1987"/>
      <c r="AQ565" s="1987"/>
      <c r="AR565" s="1987"/>
      <c r="AS565" s="198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0" t="s">
        <v>2616</v>
      </c>
      <c r="D566" s="2030"/>
      <c r="E566" s="2030"/>
      <c r="F566" s="2030"/>
      <c r="G566" s="2030"/>
      <c r="H566" s="2030"/>
      <c r="I566" s="2030"/>
      <c r="J566" s="2030"/>
      <c r="K566" s="2030"/>
      <c r="L566" s="2030"/>
      <c r="M566" s="2030"/>
      <c r="N566" s="2030"/>
      <c r="O566" s="2030"/>
      <c r="P566" s="2054"/>
      <c r="Q566" s="2008">
        <v>33</v>
      </c>
      <c r="R566" s="2009"/>
      <c r="S566" s="2010"/>
      <c r="T566" s="2008"/>
      <c r="U566" s="2009"/>
      <c r="V566" s="2010"/>
      <c r="W566" s="2477">
        <v>0.03</v>
      </c>
      <c r="X566" s="2478"/>
      <c r="Y566" s="2479"/>
      <c r="Z566" s="2475" t="s">
        <v>2643</v>
      </c>
      <c r="AA566" s="2475"/>
      <c r="AB566" s="2475"/>
      <c r="AC566" s="2475"/>
      <c r="AD566" s="2475"/>
      <c r="AE566" s="2469">
        <v>2</v>
      </c>
      <c r="AF566" s="2470"/>
      <c r="AG566" s="2470"/>
      <c r="AH566" s="2471"/>
      <c r="AI566" s="2472" t="s">
        <v>490</v>
      </c>
      <c r="AJ566" s="2473"/>
      <c r="AK566" s="2473"/>
      <c r="AL566" s="2474"/>
      <c r="AM566" s="1986">
        <v>17485936</v>
      </c>
      <c r="AN566" s="1987"/>
      <c r="AO566" s="1987"/>
      <c r="AP566" s="1987"/>
      <c r="AQ566" s="1987"/>
      <c r="AR566" s="1987"/>
      <c r="AS566" s="198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030" t="s">
        <v>2644</v>
      </c>
      <c r="D567" s="2030"/>
      <c r="E567" s="2030"/>
      <c r="F567" s="2030"/>
      <c r="G567" s="2030"/>
      <c r="H567" s="2030"/>
      <c r="I567" s="2030"/>
      <c r="J567" s="2030"/>
      <c r="K567" s="2030"/>
      <c r="L567" s="2030"/>
      <c r="M567" s="2030"/>
      <c r="N567" s="2030"/>
      <c r="O567" s="2030"/>
      <c r="P567" s="2054"/>
      <c r="Q567" s="2008"/>
      <c r="R567" s="2009"/>
      <c r="S567" s="2010"/>
      <c r="T567" s="2008"/>
      <c r="U567" s="2009"/>
      <c r="V567" s="2010"/>
      <c r="W567" s="2477">
        <v>9.9999999999999998E-20</v>
      </c>
      <c r="X567" s="2478"/>
      <c r="Y567" s="2479"/>
      <c r="Z567" s="2475" t="s">
        <v>625</v>
      </c>
      <c r="AA567" s="2475"/>
      <c r="AB567" s="2475"/>
      <c r="AC567" s="2475"/>
      <c r="AD567" s="2475"/>
      <c r="AE567" s="2469"/>
      <c r="AF567" s="2470"/>
      <c r="AG567" s="2470"/>
      <c r="AH567" s="2471"/>
      <c r="AI567" s="2472" t="s">
        <v>490</v>
      </c>
      <c r="AJ567" s="2473"/>
      <c r="AK567" s="2473"/>
      <c r="AL567" s="2474"/>
      <c r="AM567" s="1986">
        <v>791693</v>
      </c>
      <c r="AN567" s="1987"/>
      <c r="AO567" s="1987"/>
      <c r="AP567" s="1987"/>
      <c r="AQ567" s="1987"/>
      <c r="AR567" s="1987"/>
      <c r="AS567" s="198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30" t="s">
        <v>2617</v>
      </c>
      <c r="D568" s="2030"/>
      <c r="E568" s="2030"/>
      <c r="F568" s="2030"/>
      <c r="G568" s="2030"/>
      <c r="H568" s="2030"/>
      <c r="I568" s="2030"/>
      <c r="J568" s="2030"/>
      <c r="K568" s="2030"/>
      <c r="L568" s="2030"/>
      <c r="M568" s="2030"/>
      <c r="N568" s="2030"/>
      <c r="O568" s="2030"/>
      <c r="P568" s="2054"/>
      <c r="Q568" s="2008"/>
      <c r="R568" s="2009"/>
      <c r="S568" s="2010"/>
      <c r="T568" s="2008"/>
      <c r="U568" s="2009"/>
      <c r="V568" s="2010"/>
      <c r="W568" s="2477"/>
      <c r="X568" s="2478"/>
      <c r="Y568" s="2479"/>
      <c r="Z568" s="2475" t="s">
        <v>625</v>
      </c>
      <c r="AA568" s="2475"/>
      <c r="AB568" s="2475"/>
      <c r="AC568" s="2475"/>
      <c r="AD568" s="2475"/>
      <c r="AE568" s="2469"/>
      <c r="AF568" s="2470"/>
      <c r="AG568" s="2470"/>
      <c r="AH568" s="2471"/>
      <c r="AI568" s="2472" t="s">
        <v>625</v>
      </c>
      <c r="AJ568" s="2473"/>
      <c r="AK568" s="2473"/>
      <c r="AL568" s="2474"/>
      <c r="AM568" s="1986">
        <v>3998094</v>
      </c>
      <c r="AN568" s="1987"/>
      <c r="AO568" s="1987"/>
      <c r="AP568" s="1987"/>
      <c r="AQ568" s="1987"/>
      <c r="AR568" s="1987"/>
      <c r="AS568" s="198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30"/>
      <c r="D569" s="2030"/>
      <c r="E569" s="2030"/>
      <c r="F569" s="2030"/>
      <c r="G569" s="2030"/>
      <c r="H569" s="2030"/>
      <c r="I569" s="2030"/>
      <c r="J569" s="2030"/>
      <c r="K569" s="2030"/>
      <c r="L569" s="2030"/>
      <c r="M569" s="2030"/>
      <c r="N569" s="2030"/>
      <c r="O569" s="2030"/>
      <c r="P569" s="2054"/>
      <c r="Q569" s="2008"/>
      <c r="R569" s="2009"/>
      <c r="S569" s="2010"/>
      <c r="T569" s="2008"/>
      <c r="U569" s="2009"/>
      <c r="V569" s="2010"/>
      <c r="W569" s="2477"/>
      <c r="X569" s="2478"/>
      <c r="Y569" s="2479"/>
      <c r="Z569" s="2475" t="s">
        <v>1379</v>
      </c>
      <c r="AA569" s="2475"/>
      <c r="AB569" s="2475"/>
      <c r="AC569" s="2475"/>
      <c r="AD569" s="2475"/>
      <c r="AE569" s="2469"/>
      <c r="AF569" s="2470"/>
      <c r="AG569" s="2470"/>
      <c r="AH569" s="2471"/>
      <c r="AI569" s="2472"/>
      <c r="AJ569" s="2473"/>
      <c r="AK569" s="2473"/>
      <c r="AL569" s="2474"/>
      <c r="AM569" s="1986"/>
      <c r="AN569" s="1987"/>
      <c r="AO569" s="1987"/>
      <c r="AP569" s="1987"/>
      <c r="AQ569" s="1987"/>
      <c r="AR569" s="1987"/>
      <c r="AS569" s="198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30"/>
      <c r="D570" s="2030"/>
      <c r="E570" s="2030"/>
      <c r="F570" s="2030"/>
      <c r="G570" s="2030"/>
      <c r="H570" s="2030"/>
      <c r="I570" s="2030"/>
      <c r="J570" s="2030"/>
      <c r="K570" s="2030"/>
      <c r="L570" s="2030"/>
      <c r="M570" s="2030"/>
      <c r="N570" s="2030"/>
      <c r="O570" s="2030"/>
      <c r="P570" s="2054"/>
      <c r="Q570" s="2008"/>
      <c r="R570" s="2009"/>
      <c r="S570" s="2010"/>
      <c r="T570" s="2008"/>
      <c r="U570" s="2009"/>
      <c r="V570" s="2010"/>
      <c r="W570" s="2477"/>
      <c r="X570" s="2478"/>
      <c r="Y570" s="2479"/>
      <c r="Z570" s="2475" t="s">
        <v>1379</v>
      </c>
      <c r="AA570" s="2475"/>
      <c r="AB570" s="2475"/>
      <c r="AC570" s="2475"/>
      <c r="AD570" s="2475"/>
      <c r="AE570" s="2469"/>
      <c r="AF570" s="2470"/>
      <c r="AG570" s="2470"/>
      <c r="AH570" s="2471"/>
      <c r="AI570" s="2472"/>
      <c r="AJ570" s="2473"/>
      <c r="AK570" s="2473"/>
      <c r="AL570" s="2474"/>
      <c r="AM570" s="1986"/>
      <c r="AN570" s="1987"/>
      <c r="AO570" s="1987"/>
      <c r="AP570" s="1987"/>
      <c r="AQ570" s="1987"/>
      <c r="AR570" s="1987"/>
      <c r="AS570" s="198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30"/>
      <c r="D571" s="2030"/>
      <c r="E571" s="2030"/>
      <c r="F571" s="2030"/>
      <c r="G571" s="2030"/>
      <c r="H571" s="2030"/>
      <c r="I571" s="2030"/>
      <c r="J571" s="2030"/>
      <c r="K571" s="2030"/>
      <c r="L571" s="2030"/>
      <c r="M571" s="2030"/>
      <c r="N571" s="2030"/>
      <c r="O571" s="2030"/>
      <c r="P571" s="2054"/>
      <c r="Q571" s="2008"/>
      <c r="R571" s="2009"/>
      <c r="S571" s="2010"/>
      <c r="T571" s="2008"/>
      <c r="U571" s="2009"/>
      <c r="V571" s="2010"/>
      <c r="W571" s="2477"/>
      <c r="X571" s="2478"/>
      <c r="Y571" s="2479"/>
      <c r="Z571" s="2475" t="s">
        <v>1379</v>
      </c>
      <c r="AA571" s="2475"/>
      <c r="AB571" s="2475"/>
      <c r="AC571" s="2475"/>
      <c r="AD571" s="2475"/>
      <c r="AE571" s="2469"/>
      <c r="AF571" s="2470"/>
      <c r="AG571" s="2470"/>
      <c r="AH571" s="2471"/>
      <c r="AI571" s="2472"/>
      <c r="AJ571" s="2473"/>
      <c r="AK571" s="2473"/>
      <c r="AL571" s="2474"/>
      <c r="AM571" s="1986"/>
      <c r="AN571" s="1987"/>
      <c r="AO571" s="1987"/>
      <c r="AP571" s="1987"/>
      <c r="AQ571" s="1987"/>
      <c r="AR571" s="1987"/>
      <c r="AS571" s="198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30"/>
      <c r="D572" s="2030"/>
      <c r="E572" s="2030"/>
      <c r="F572" s="2030"/>
      <c r="G572" s="2030"/>
      <c r="H572" s="2030"/>
      <c r="I572" s="2030"/>
      <c r="J572" s="2030"/>
      <c r="K572" s="2030"/>
      <c r="L572" s="2030"/>
      <c r="M572" s="2030"/>
      <c r="N572" s="2030"/>
      <c r="O572" s="2030"/>
      <c r="P572" s="2054"/>
      <c r="Q572" s="2008"/>
      <c r="R572" s="2009"/>
      <c r="S572" s="2010"/>
      <c r="T572" s="2008"/>
      <c r="U572" s="2009"/>
      <c r="V572" s="2010"/>
      <c r="W572" s="2477"/>
      <c r="X572" s="2478"/>
      <c r="Y572" s="2479"/>
      <c r="Z572" s="2475" t="s">
        <v>1379</v>
      </c>
      <c r="AA572" s="2475"/>
      <c r="AB572" s="2475"/>
      <c r="AC572" s="2475"/>
      <c r="AD572" s="2475"/>
      <c r="AE572" s="2469"/>
      <c r="AF572" s="2470"/>
      <c r="AG572" s="2470"/>
      <c r="AH572" s="2471"/>
      <c r="AI572" s="2472"/>
      <c r="AJ572" s="2473"/>
      <c r="AK572" s="2473"/>
      <c r="AL572" s="2474"/>
      <c r="AM572" s="1986"/>
      <c r="AN572" s="1987"/>
      <c r="AO572" s="1987"/>
      <c r="AP572" s="1987"/>
      <c r="AQ572" s="1987"/>
      <c r="AR572" s="1987"/>
      <c r="AS572" s="198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30"/>
      <c r="D573" s="2030"/>
      <c r="E573" s="2030"/>
      <c r="F573" s="2030"/>
      <c r="G573" s="2030"/>
      <c r="H573" s="2030"/>
      <c r="I573" s="2030"/>
      <c r="J573" s="2030"/>
      <c r="K573" s="2030"/>
      <c r="L573" s="2030"/>
      <c r="M573" s="2030"/>
      <c r="N573" s="2030"/>
      <c r="O573" s="2030"/>
      <c r="P573" s="2054"/>
      <c r="Q573" s="2008"/>
      <c r="R573" s="2009"/>
      <c r="S573" s="2010"/>
      <c r="T573" s="2008"/>
      <c r="U573" s="2009"/>
      <c r="V573" s="2010"/>
      <c r="W573" s="2477"/>
      <c r="X573" s="2478"/>
      <c r="Y573" s="2479"/>
      <c r="Z573" s="2475" t="s">
        <v>1379</v>
      </c>
      <c r="AA573" s="2475"/>
      <c r="AB573" s="2475"/>
      <c r="AC573" s="2475"/>
      <c r="AD573" s="2475"/>
      <c r="AE573" s="2469"/>
      <c r="AF573" s="2470"/>
      <c r="AG573" s="2470"/>
      <c r="AH573" s="2471"/>
      <c r="AI573" s="2472"/>
      <c r="AJ573" s="2473"/>
      <c r="AK573" s="2473"/>
      <c r="AL573" s="2474"/>
      <c r="AM573" s="1986"/>
      <c r="AN573" s="1987"/>
      <c r="AO573" s="1987"/>
      <c r="AP573" s="1987"/>
      <c r="AQ573" s="1987"/>
      <c r="AR573" s="1987"/>
      <c r="AS573" s="198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371</v>
      </c>
      <c r="C574" s="2030"/>
      <c r="D574" s="2030"/>
      <c r="E574" s="2030"/>
      <c r="F574" s="2030"/>
      <c r="G574" s="2030"/>
      <c r="H574" s="2030"/>
      <c r="I574" s="2030"/>
      <c r="J574" s="2030"/>
      <c r="K574" s="2030"/>
      <c r="L574" s="2030"/>
      <c r="M574" s="2030"/>
      <c r="N574" s="2030"/>
      <c r="O574" s="2030"/>
      <c r="P574" s="2054"/>
      <c r="Q574" s="2008"/>
      <c r="R574" s="2009"/>
      <c r="S574" s="2010"/>
      <c r="T574" s="2008"/>
      <c r="U574" s="2009"/>
      <c r="V574" s="2010"/>
      <c r="W574" s="2477"/>
      <c r="X574" s="2478"/>
      <c r="Y574" s="2479"/>
      <c r="Z574" s="2475" t="s">
        <v>1379</v>
      </c>
      <c r="AA574" s="2475"/>
      <c r="AB574" s="2475"/>
      <c r="AC574" s="2475"/>
      <c r="AD574" s="2475"/>
      <c r="AE574" s="2469"/>
      <c r="AF574" s="2470"/>
      <c r="AG574" s="2470"/>
      <c r="AH574" s="2471"/>
      <c r="AI574" s="2472"/>
      <c r="AJ574" s="2473"/>
      <c r="AK574" s="2473"/>
      <c r="AL574" s="2474"/>
      <c r="AM574" s="1986"/>
      <c r="AN574" s="1987"/>
      <c r="AO574" s="1987"/>
      <c r="AP574" s="1987"/>
      <c r="AQ574" s="1987"/>
      <c r="AR574" s="1987"/>
      <c r="AS574" s="198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372</v>
      </c>
      <c r="C575" s="2030"/>
      <c r="D575" s="2030"/>
      <c r="E575" s="2030"/>
      <c r="F575" s="2030"/>
      <c r="G575" s="2030"/>
      <c r="H575" s="2030"/>
      <c r="I575" s="2030"/>
      <c r="J575" s="2030"/>
      <c r="K575" s="2030"/>
      <c r="L575" s="2030"/>
      <c r="M575" s="2030"/>
      <c r="N575" s="2030"/>
      <c r="O575" s="2030"/>
      <c r="P575" s="2054"/>
      <c r="Q575" s="2008"/>
      <c r="R575" s="2009"/>
      <c r="S575" s="2010"/>
      <c r="T575" s="2008"/>
      <c r="U575" s="2009"/>
      <c r="V575" s="2010"/>
      <c r="W575" s="2477"/>
      <c r="X575" s="2478"/>
      <c r="Y575" s="2479"/>
      <c r="Z575" s="2475" t="s">
        <v>1379</v>
      </c>
      <c r="AA575" s="2475"/>
      <c r="AB575" s="2475"/>
      <c r="AC575" s="2475"/>
      <c r="AD575" s="2475"/>
      <c r="AE575" s="2469"/>
      <c r="AF575" s="2470"/>
      <c r="AG575" s="2470"/>
      <c r="AH575" s="2471"/>
      <c r="AI575" s="2472"/>
      <c r="AJ575" s="2473"/>
      <c r="AK575" s="2473"/>
      <c r="AL575" s="2474"/>
      <c r="AM575" s="1986"/>
      <c r="AN575" s="1987"/>
      <c r="AO575" s="1987"/>
      <c r="AP575" s="1987"/>
      <c r="AQ575" s="1987"/>
      <c r="AR575" s="1987"/>
      <c r="AS575" s="198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7" t="s">
        <v>132</v>
      </c>
      <c r="C576" s="2288"/>
      <c r="D576" s="2288"/>
      <c r="E576" s="2288"/>
      <c r="F576" s="2288"/>
      <c r="G576" s="2288"/>
      <c r="H576" s="2288"/>
      <c r="I576" s="2288"/>
      <c r="J576" s="2288"/>
      <c r="K576" s="2288"/>
      <c r="L576" s="2288"/>
      <c r="M576" s="2288"/>
      <c r="N576" s="2288"/>
      <c r="O576" s="2288"/>
      <c r="P576" s="2288"/>
      <c r="Q576" s="2288"/>
      <c r="R576" s="2288"/>
      <c r="S576" s="2288"/>
      <c r="T576" s="2288"/>
      <c r="U576" s="2381"/>
      <c r="V576" s="2288"/>
      <c r="W576" s="2288"/>
      <c r="X576" s="2288"/>
      <c r="Y576" s="2288"/>
      <c r="Z576" s="2288"/>
      <c r="AA576" s="2288"/>
      <c r="AB576" s="2288"/>
      <c r="AC576" s="2288"/>
      <c r="AD576" s="2288"/>
      <c r="AE576" s="2288"/>
      <c r="AF576" s="2288"/>
      <c r="AG576" s="2288"/>
      <c r="AH576" s="2288"/>
      <c r="AI576" s="2288"/>
      <c r="AJ576" s="2288"/>
      <c r="AK576" s="2288"/>
      <c r="AL576" s="2289"/>
      <c r="AM576" s="2294">
        <f>SUM(AM564:AS575)</f>
        <v>68713720</v>
      </c>
      <c r="AN576" s="2295"/>
      <c r="AO576" s="2295"/>
      <c r="AP576" s="2295"/>
      <c r="AQ576" s="2295"/>
      <c r="AR576" s="2295"/>
      <c r="AS576" s="22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1985" t="str">
        <f>C564</f>
        <v>Chase Bank Construction Loan - Tax Exempt</v>
      </c>
      <c r="H578" s="1985"/>
      <c r="I578" s="1985"/>
      <c r="J578" s="1985"/>
      <c r="K578" s="1985"/>
      <c r="L578" s="1985"/>
      <c r="M578" s="1985"/>
      <c r="N578" s="1985"/>
      <c r="O578" s="1985"/>
      <c r="P578" s="1985"/>
      <c r="Q578" s="1985"/>
      <c r="R578" s="1985"/>
      <c r="S578" s="14"/>
      <c r="T578" s="87" t="s">
        <v>118</v>
      </c>
      <c r="U578" s="12" t="s">
        <v>495</v>
      </c>
      <c r="Z578" s="1985" t="str">
        <f>C565</f>
        <v>Chase Bank Construction Loan - Taxable</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17" t="s">
        <v>2632</v>
      </c>
      <c r="H579" s="2018"/>
      <c r="I579" s="2018"/>
      <c r="J579" s="2018"/>
      <c r="K579" s="2018"/>
      <c r="L579" s="2018"/>
      <c r="M579" s="2018"/>
      <c r="N579" s="2018"/>
      <c r="O579" s="2018"/>
      <c r="P579" s="2018"/>
      <c r="Q579" s="2018"/>
      <c r="R579" s="2018"/>
      <c r="S579" s="14"/>
      <c r="T579" s="35"/>
      <c r="U579" s="12" t="s">
        <v>90</v>
      </c>
      <c r="Z579" s="2017" t="s">
        <v>2632</v>
      </c>
      <c r="AA579" s="2018"/>
      <c r="AB579" s="2018"/>
      <c r="AC579" s="2018"/>
      <c r="AD579" s="2018"/>
      <c r="AE579" s="2018"/>
      <c r="AF579" s="2018"/>
      <c r="AG579" s="2018"/>
      <c r="AH579" s="2018"/>
      <c r="AI579" s="2018"/>
      <c r="AJ579" s="2018"/>
      <c r="AK579" s="201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17" t="s">
        <v>2633</v>
      </c>
      <c r="H580" s="2018"/>
      <c r="I580" s="2018"/>
      <c r="J580" s="2018"/>
      <c r="K580" s="2018"/>
      <c r="L580" s="2018"/>
      <c r="M580" s="2018"/>
      <c r="N580" s="2018"/>
      <c r="O580" s="2018"/>
      <c r="P580" s="2018"/>
      <c r="Q580" s="2018"/>
      <c r="R580" s="2018"/>
      <c r="S580" s="88"/>
      <c r="T580" s="35"/>
      <c r="U580" s="12" t="s">
        <v>614</v>
      </c>
      <c r="Z580" s="2017" t="s">
        <v>2633</v>
      </c>
      <c r="AA580" s="2018"/>
      <c r="AB580" s="2018"/>
      <c r="AC580" s="2018"/>
      <c r="AD580" s="2018"/>
      <c r="AE580" s="2018"/>
      <c r="AF580" s="2018"/>
      <c r="AG580" s="2018"/>
      <c r="AH580" s="2018"/>
      <c r="AI580" s="2018"/>
      <c r="AJ580" s="2018"/>
      <c r="AK580" s="201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7" t="s">
        <v>2634</v>
      </c>
      <c r="H581" s="2018"/>
      <c r="I581" s="2018"/>
      <c r="J581" s="2018"/>
      <c r="K581" s="2018"/>
      <c r="L581" s="2018"/>
      <c r="M581" s="2018"/>
      <c r="N581" s="2018"/>
      <c r="O581" s="2018"/>
      <c r="P581" s="2018"/>
      <c r="Q581" s="2018"/>
      <c r="R581" s="2018"/>
      <c r="S581" s="14"/>
      <c r="T581" s="35"/>
      <c r="U581" s="12" t="s">
        <v>17</v>
      </c>
      <c r="Z581" s="2017" t="s">
        <v>2634</v>
      </c>
      <c r="AA581" s="2018"/>
      <c r="AB581" s="2018"/>
      <c r="AC581" s="2018"/>
      <c r="AD581" s="2018"/>
      <c r="AE581" s="2018"/>
      <c r="AF581" s="2018"/>
      <c r="AG581" s="2018"/>
      <c r="AH581" s="2018"/>
      <c r="AI581" s="2018"/>
      <c r="AJ581" s="2018"/>
      <c r="AK581" s="201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74" t="s">
        <v>2635</v>
      </c>
      <c r="H582" s="2041"/>
      <c r="I582" s="2041"/>
      <c r="J582" s="2041"/>
      <c r="K582" s="2041"/>
      <c r="L582" s="2041"/>
      <c r="O582" s="137" t="s">
        <v>211</v>
      </c>
      <c r="P582" s="1996"/>
      <c r="Q582" s="1996"/>
      <c r="R582" s="1996"/>
      <c r="S582" s="16"/>
      <c r="T582" s="35"/>
      <c r="U582" s="12" t="s">
        <v>324</v>
      </c>
      <c r="Z582" s="2274" t="s">
        <v>2635</v>
      </c>
      <c r="AA582" s="2041"/>
      <c r="AB582" s="2041"/>
      <c r="AC582" s="2041"/>
      <c r="AD582" s="2041"/>
      <c r="AE582" s="2041"/>
      <c r="AH582" s="137" t="s">
        <v>211</v>
      </c>
      <c r="AI582" s="1996"/>
      <c r="AJ582" s="1996"/>
      <c r="AK582" s="199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8" t="s">
        <v>2646</v>
      </c>
      <c r="I583" s="2018"/>
      <c r="J583" s="2018"/>
      <c r="K583" s="2018"/>
      <c r="L583" s="2018"/>
      <c r="M583" s="2018"/>
      <c r="N583" s="2018"/>
      <c r="O583" s="2018"/>
      <c r="P583" s="2018"/>
      <c r="Q583" s="2018"/>
      <c r="R583" s="2018"/>
      <c r="S583" s="14"/>
      <c r="T583" s="35"/>
      <c r="U583" s="12" t="s">
        <v>18</v>
      </c>
      <c r="AA583" s="2018" t="s">
        <v>2647</v>
      </c>
      <c r="AB583" s="2018"/>
      <c r="AC583" s="2018"/>
      <c r="AD583" s="2018"/>
      <c r="AE583" s="2018"/>
      <c r="AF583" s="2018"/>
      <c r="AG583" s="2018"/>
      <c r="AH583" s="2018"/>
      <c r="AI583" s="2018"/>
      <c r="AJ583" s="2018"/>
      <c r="AK583" s="201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029"/>
      <c r="N584" s="2029"/>
      <c r="O584" s="2029"/>
      <c r="P584" s="2029"/>
      <c r="Q584" s="2029"/>
      <c r="R584" s="2029"/>
      <c r="S584" s="14"/>
      <c r="T584" s="35"/>
      <c r="U584" s="506" t="s">
        <v>1380</v>
      </c>
      <c r="V584" s="716"/>
      <c r="W584" s="716"/>
      <c r="X584" s="716"/>
      <c r="Y584" s="716"/>
      <c r="Z584" s="716"/>
      <c r="AA584" s="14"/>
      <c r="AB584" s="14"/>
      <c r="AC584" s="14"/>
      <c r="AD584" s="14"/>
      <c r="AE584" s="14"/>
      <c r="AF584" s="2029"/>
      <c r="AG584" s="2029"/>
      <c r="AH584" s="2029"/>
      <c r="AI584" s="2029"/>
      <c r="AJ584" s="2029"/>
      <c r="AK584" s="2029"/>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577</v>
      </c>
      <c r="O585" s="1995"/>
      <c r="T585" s="35"/>
      <c r="U585" s="12" t="s">
        <v>20</v>
      </c>
      <c r="AG585" s="2028" t="s">
        <v>577</v>
      </c>
      <c r="AH585" s="199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5" t="str">
        <f>C566</f>
        <v>City of San Francisco MOHCD Loan</v>
      </c>
      <c r="H587" s="1985"/>
      <c r="I587" s="1985"/>
      <c r="J587" s="1985"/>
      <c r="K587" s="1985"/>
      <c r="L587" s="1985"/>
      <c r="M587" s="1985"/>
      <c r="N587" s="1985"/>
      <c r="O587" s="1985"/>
      <c r="P587" s="1985"/>
      <c r="Q587" s="1985"/>
      <c r="R587" s="1985"/>
      <c r="T587" s="87" t="s">
        <v>615</v>
      </c>
      <c r="U587" s="12" t="s">
        <v>495</v>
      </c>
      <c r="Z587" s="1985" t="str">
        <f>C567</f>
        <v>Accrued Deferred Interest - MOHCD Loan</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7" t="s">
        <v>2618</v>
      </c>
      <c r="H588" s="2018"/>
      <c r="I588" s="2018"/>
      <c r="J588" s="2018"/>
      <c r="K588" s="2018"/>
      <c r="L588" s="2018"/>
      <c r="M588" s="2018"/>
      <c r="N588" s="2018"/>
      <c r="O588" s="2018"/>
      <c r="P588" s="2018"/>
      <c r="Q588" s="2018"/>
      <c r="R588" s="2018"/>
      <c r="T588" s="35"/>
      <c r="U588" s="12" t="s">
        <v>90</v>
      </c>
      <c r="Z588" s="2017" t="s">
        <v>2618</v>
      </c>
      <c r="AA588" s="2018"/>
      <c r="AB588" s="2018"/>
      <c r="AC588" s="2018"/>
      <c r="AD588" s="2018"/>
      <c r="AE588" s="2018"/>
      <c r="AF588" s="2018"/>
      <c r="AG588" s="2018"/>
      <c r="AH588" s="2018"/>
      <c r="AI588" s="2018"/>
      <c r="AJ588" s="2018"/>
      <c r="AK588" s="201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0" t="s">
        <v>770</v>
      </c>
      <c r="H589" s="1997"/>
      <c r="I589" s="1997"/>
      <c r="J589" s="1997"/>
      <c r="K589" s="1997"/>
      <c r="L589" s="1997"/>
      <c r="M589" s="1997"/>
      <c r="N589" s="1997"/>
      <c r="O589" s="1997"/>
      <c r="P589" s="1997"/>
      <c r="Q589" s="1997"/>
      <c r="R589" s="1997"/>
      <c r="T589" s="35"/>
      <c r="U589" s="12" t="s">
        <v>614</v>
      </c>
      <c r="Z589" s="2030" t="s">
        <v>770</v>
      </c>
      <c r="AA589" s="1997"/>
      <c r="AB589" s="1997"/>
      <c r="AC589" s="1997"/>
      <c r="AD589" s="1997"/>
      <c r="AE589" s="1997"/>
      <c r="AF589" s="1997"/>
      <c r="AG589" s="1997"/>
      <c r="AH589" s="1997"/>
      <c r="AI589" s="1997"/>
      <c r="AJ589" s="1997"/>
      <c r="AK589" s="199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t="s">
        <v>2591</v>
      </c>
      <c r="H590" s="1997"/>
      <c r="I590" s="1997"/>
      <c r="J590" s="1997"/>
      <c r="K590" s="1997"/>
      <c r="L590" s="1997"/>
      <c r="M590" s="1997"/>
      <c r="N590" s="1997"/>
      <c r="O590" s="1997"/>
      <c r="P590" s="1997"/>
      <c r="Q590" s="1997"/>
      <c r="R590" s="1997"/>
      <c r="T590" s="35"/>
      <c r="U590" s="12" t="s">
        <v>17</v>
      </c>
      <c r="Z590" s="2030" t="s">
        <v>2591</v>
      </c>
      <c r="AA590" s="1997"/>
      <c r="AB590" s="1997"/>
      <c r="AC590" s="1997"/>
      <c r="AD590" s="1997"/>
      <c r="AE590" s="1997"/>
      <c r="AF590" s="1997"/>
      <c r="AG590" s="1997"/>
      <c r="AH590" s="1997"/>
      <c r="AI590" s="1997"/>
      <c r="AJ590" s="1997"/>
      <c r="AK590" s="199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64" t="s">
        <v>2592</v>
      </c>
      <c r="H591" s="2264"/>
      <c r="I591" s="2264"/>
      <c r="J591" s="2264"/>
      <c r="K591" s="2264"/>
      <c r="L591" s="2264"/>
      <c r="O591" s="137" t="s">
        <v>211</v>
      </c>
      <c r="P591" s="1996"/>
      <c r="Q591" s="1996"/>
      <c r="R591" s="1996"/>
      <c r="T591" s="35"/>
      <c r="U591" s="12" t="s">
        <v>324</v>
      </c>
      <c r="Z591" s="2264" t="s">
        <v>2592</v>
      </c>
      <c r="AA591" s="2264"/>
      <c r="AB591" s="2264"/>
      <c r="AC591" s="2264"/>
      <c r="AD591" s="2264"/>
      <c r="AE591" s="2264"/>
      <c r="AH591" s="137" t="s">
        <v>211</v>
      </c>
      <c r="AI591" s="1996"/>
      <c r="AJ591" s="1996"/>
      <c r="AK591" s="199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7" t="s">
        <v>2619</v>
      </c>
      <c r="I592" s="2018"/>
      <c r="J592" s="2018"/>
      <c r="K592" s="2018"/>
      <c r="L592" s="2018"/>
      <c r="M592" s="2018"/>
      <c r="N592" s="2018"/>
      <c r="O592" s="2018"/>
      <c r="P592" s="2018"/>
      <c r="Q592" s="2018"/>
      <c r="R592" s="2018"/>
      <c r="T592" s="35"/>
      <c r="U592" s="12" t="s">
        <v>18</v>
      </c>
      <c r="AA592" s="2018"/>
      <c r="AB592" s="2018"/>
      <c r="AC592" s="2018"/>
      <c r="AD592" s="2018"/>
      <c r="AE592" s="2018"/>
      <c r="AF592" s="2018"/>
      <c r="AG592" s="2018"/>
      <c r="AH592" s="2018"/>
      <c r="AI592" s="2018"/>
      <c r="AJ592" s="2018"/>
      <c r="AK592" s="201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577</v>
      </c>
      <c r="O593" s="1995"/>
      <c r="T593" s="35"/>
      <c r="U593" s="12" t="s">
        <v>20</v>
      </c>
      <c r="AG593" s="1995" t="s">
        <v>577</v>
      </c>
      <c r="AH593" s="199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5" t="str">
        <f>C568</f>
        <v>LP Tax Credit Equity</v>
      </c>
      <c r="H595" s="1985"/>
      <c r="I595" s="1985"/>
      <c r="J595" s="1985"/>
      <c r="K595" s="1985"/>
      <c r="L595" s="1985"/>
      <c r="M595" s="1985"/>
      <c r="N595" s="1985"/>
      <c r="O595" s="1985"/>
      <c r="P595" s="1985"/>
      <c r="Q595" s="1985"/>
      <c r="R595" s="1985"/>
      <c r="T595" s="87" t="s">
        <v>618</v>
      </c>
      <c r="U595" s="12" t="s">
        <v>495</v>
      </c>
      <c r="Z595" s="1985">
        <f>C569</f>
        <v>0</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8" t="s">
        <v>2640</v>
      </c>
      <c r="H596" s="2018"/>
      <c r="I596" s="2018"/>
      <c r="J596" s="2018"/>
      <c r="K596" s="2018"/>
      <c r="L596" s="2018"/>
      <c r="M596" s="2018"/>
      <c r="N596" s="2018"/>
      <c r="O596" s="2018"/>
      <c r="P596" s="2018"/>
      <c r="Q596" s="2018"/>
      <c r="R596" s="2018"/>
      <c r="T596" s="35"/>
      <c r="U596" s="12" t="s">
        <v>90</v>
      </c>
      <c r="Z596" s="2018"/>
      <c r="AA596" s="2018"/>
      <c r="AB596" s="2018"/>
      <c r="AC596" s="2018"/>
      <c r="AD596" s="2018"/>
      <c r="AE596" s="2018"/>
      <c r="AF596" s="2018"/>
      <c r="AG596" s="2018"/>
      <c r="AH596" s="2018"/>
      <c r="AI596" s="2018"/>
      <c r="AJ596" s="2018"/>
      <c r="AK596" s="201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8"/>
      <c r="H597" s="2018"/>
      <c r="I597" s="2018"/>
      <c r="J597" s="2018"/>
      <c r="K597" s="2018"/>
      <c r="L597" s="2018"/>
      <c r="M597" s="2018"/>
      <c r="N597" s="2018"/>
      <c r="O597" s="2018"/>
      <c r="P597" s="2018"/>
      <c r="Q597" s="2018"/>
      <c r="R597" s="2018"/>
      <c r="T597" s="35"/>
      <c r="U597" s="12" t="s">
        <v>614</v>
      </c>
      <c r="Z597" s="1997"/>
      <c r="AA597" s="1997"/>
      <c r="AB597" s="1997"/>
      <c r="AC597" s="1997"/>
      <c r="AD597" s="1997"/>
      <c r="AE597" s="1997"/>
      <c r="AF597" s="1997"/>
      <c r="AG597" s="1997"/>
      <c r="AH597" s="1997"/>
      <c r="AI597" s="1997"/>
      <c r="AJ597" s="1997"/>
      <c r="AK597" s="199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8"/>
      <c r="H598" s="2018"/>
      <c r="I598" s="2018"/>
      <c r="J598" s="2018"/>
      <c r="K598" s="2018"/>
      <c r="L598" s="2018"/>
      <c r="M598" s="2018"/>
      <c r="N598" s="2018"/>
      <c r="O598" s="2018"/>
      <c r="P598" s="2018"/>
      <c r="Q598" s="2018"/>
      <c r="R598" s="2018"/>
      <c r="T598" s="35"/>
      <c r="U598" s="12" t="s">
        <v>17</v>
      </c>
      <c r="Z598" s="1997"/>
      <c r="AA598" s="1997"/>
      <c r="AB598" s="1997"/>
      <c r="AC598" s="1997"/>
      <c r="AD598" s="1997"/>
      <c r="AE598" s="1997"/>
      <c r="AF598" s="1997"/>
      <c r="AG598" s="1997"/>
      <c r="AH598" s="1997"/>
      <c r="AI598" s="1997"/>
      <c r="AJ598" s="1997"/>
      <c r="AK598" s="199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41"/>
      <c r="H599" s="2041"/>
      <c r="I599" s="2041"/>
      <c r="J599" s="2041"/>
      <c r="K599" s="2041"/>
      <c r="L599" s="2041"/>
      <c r="O599" s="137" t="s">
        <v>211</v>
      </c>
      <c r="P599" s="1996"/>
      <c r="Q599" s="1996"/>
      <c r="R599" s="1996"/>
      <c r="T599" s="35"/>
      <c r="U599" s="12" t="s">
        <v>324</v>
      </c>
      <c r="Z599" s="2041"/>
      <c r="AA599" s="2041"/>
      <c r="AB599" s="2041"/>
      <c r="AC599" s="2041"/>
      <c r="AD599" s="2041"/>
      <c r="AE599" s="2041"/>
      <c r="AH599" s="137" t="s">
        <v>211</v>
      </c>
      <c r="AI599" s="1996"/>
      <c r="AJ599" s="1996"/>
      <c r="AK599" s="199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8"/>
      <c r="I600" s="2018"/>
      <c r="J600" s="2018"/>
      <c r="K600" s="2018"/>
      <c r="L600" s="2018"/>
      <c r="M600" s="2018"/>
      <c r="N600" s="2018"/>
      <c r="O600" s="2018"/>
      <c r="P600" s="2018"/>
      <c r="Q600" s="2018"/>
      <c r="R600" s="2018"/>
      <c r="T600" s="35"/>
      <c r="U600" s="12" t="s">
        <v>18</v>
      </c>
      <c r="AA600" s="2018"/>
      <c r="AB600" s="2018"/>
      <c r="AC600" s="2018"/>
      <c r="AD600" s="2018"/>
      <c r="AE600" s="2018"/>
      <c r="AF600" s="2018"/>
      <c r="AG600" s="2018"/>
      <c r="AH600" s="2018"/>
      <c r="AI600" s="2018"/>
      <c r="AJ600" s="2018"/>
      <c r="AK600" s="201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1995" t="s">
        <v>577</v>
      </c>
      <c r="O601" s="1995"/>
      <c r="T601" s="35"/>
      <c r="U601" s="12" t="s">
        <v>20</v>
      </c>
      <c r="AG601" s="1995" t="s">
        <v>705</v>
      </c>
      <c r="AH601" s="1995"/>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1985">
        <f>C570</f>
        <v>0</v>
      </c>
      <c r="H603" s="1985"/>
      <c r="I603" s="1985"/>
      <c r="J603" s="1985"/>
      <c r="K603" s="1985"/>
      <c r="L603" s="1985"/>
      <c r="M603" s="1985"/>
      <c r="N603" s="1985"/>
      <c r="O603" s="1985"/>
      <c r="P603" s="1985"/>
      <c r="Q603" s="1985"/>
      <c r="R603" s="1985"/>
      <c r="T603" s="87" t="s">
        <v>487</v>
      </c>
      <c r="U603" s="12" t="s">
        <v>495</v>
      </c>
      <c r="Z603" s="1985">
        <f>C571</f>
        <v>0</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18"/>
      <c r="H604" s="2018"/>
      <c r="I604" s="2018"/>
      <c r="J604" s="2018"/>
      <c r="K604" s="2018"/>
      <c r="L604" s="2018"/>
      <c r="M604" s="2018"/>
      <c r="N604" s="2018"/>
      <c r="O604" s="2018"/>
      <c r="P604" s="2018"/>
      <c r="Q604" s="2018"/>
      <c r="R604" s="2018"/>
      <c r="T604" s="35"/>
      <c r="U604" s="12" t="s">
        <v>90</v>
      </c>
      <c r="Z604" s="2018"/>
      <c r="AA604" s="2018"/>
      <c r="AB604" s="2018"/>
      <c r="AC604" s="2018"/>
      <c r="AD604" s="2018"/>
      <c r="AE604" s="2018"/>
      <c r="AF604" s="2018"/>
      <c r="AG604" s="2018"/>
      <c r="AH604" s="2018"/>
      <c r="AI604" s="2018"/>
      <c r="AJ604" s="2018"/>
      <c r="AK604" s="201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8"/>
      <c r="H605" s="2018"/>
      <c r="I605" s="2018"/>
      <c r="J605" s="2018"/>
      <c r="K605" s="2018"/>
      <c r="L605" s="2018"/>
      <c r="M605" s="2018"/>
      <c r="N605" s="2018"/>
      <c r="O605" s="2018"/>
      <c r="P605" s="2018"/>
      <c r="Q605" s="2018"/>
      <c r="R605" s="2018"/>
      <c r="T605" s="35"/>
      <c r="U605" s="12" t="s">
        <v>614</v>
      </c>
      <c r="Z605" s="1997"/>
      <c r="AA605" s="1997"/>
      <c r="AB605" s="1997"/>
      <c r="AC605" s="1997"/>
      <c r="AD605" s="1997"/>
      <c r="AE605" s="1997"/>
      <c r="AF605" s="1997"/>
      <c r="AG605" s="1997"/>
      <c r="AH605" s="1997"/>
      <c r="AI605" s="1997"/>
      <c r="AJ605" s="1997"/>
      <c r="AK605" s="199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18"/>
      <c r="H606" s="2018"/>
      <c r="I606" s="2018"/>
      <c r="J606" s="2018"/>
      <c r="K606" s="2018"/>
      <c r="L606" s="2018"/>
      <c r="M606" s="2018"/>
      <c r="N606" s="2018"/>
      <c r="O606" s="2018"/>
      <c r="P606" s="2018"/>
      <c r="Q606" s="2018"/>
      <c r="R606" s="2018"/>
      <c r="T606" s="35"/>
      <c r="U606" s="12" t="s">
        <v>17</v>
      </c>
      <c r="Z606" s="1997"/>
      <c r="AA606" s="1997"/>
      <c r="AB606" s="1997"/>
      <c r="AC606" s="1997"/>
      <c r="AD606" s="1997"/>
      <c r="AE606" s="1997"/>
      <c r="AF606" s="1997"/>
      <c r="AG606" s="1997"/>
      <c r="AH606" s="1997"/>
      <c r="AI606" s="1997"/>
      <c r="AJ606" s="1997"/>
      <c r="AK606" s="199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41"/>
      <c r="H607" s="2041"/>
      <c r="I607" s="2041"/>
      <c r="J607" s="2041"/>
      <c r="K607" s="2041"/>
      <c r="L607" s="2041"/>
      <c r="M607" s="12"/>
      <c r="N607" s="12"/>
      <c r="O607" s="137" t="s">
        <v>211</v>
      </c>
      <c r="P607" s="1996"/>
      <c r="Q607" s="1996"/>
      <c r="R607" s="1996"/>
      <c r="S607" s="12"/>
      <c r="T607" s="35"/>
      <c r="U607" s="12" t="s">
        <v>324</v>
      </c>
      <c r="V607" s="12"/>
      <c r="W607" s="12"/>
      <c r="X607" s="12"/>
      <c r="Y607" s="12"/>
      <c r="Z607" s="2041"/>
      <c r="AA607" s="2041"/>
      <c r="AB607" s="2041"/>
      <c r="AC607" s="2041"/>
      <c r="AD607" s="2041"/>
      <c r="AE607" s="2041"/>
      <c r="AF607" s="12"/>
      <c r="AG607" s="12"/>
      <c r="AH607" s="137" t="s">
        <v>211</v>
      </c>
      <c r="AI607" s="1996"/>
      <c r="AJ607" s="1996"/>
      <c r="AK607" s="199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18"/>
      <c r="I608" s="2018"/>
      <c r="J608" s="2018"/>
      <c r="K608" s="2018"/>
      <c r="L608" s="2018"/>
      <c r="M608" s="2018"/>
      <c r="N608" s="2018"/>
      <c r="O608" s="2018"/>
      <c r="P608" s="2018"/>
      <c r="Q608" s="2018"/>
      <c r="R608" s="2018"/>
      <c r="S608" s="12"/>
      <c r="T608" s="35"/>
      <c r="U608" s="12" t="s">
        <v>18</v>
      </c>
      <c r="V608" s="12"/>
      <c r="W608" s="12"/>
      <c r="X608" s="12"/>
      <c r="Y608" s="12"/>
      <c r="Z608" s="12"/>
      <c r="AA608" s="2018"/>
      <c r="AB608" s="2018"/>
      <c r="AC608" s="2018"/>
      <c r="AD608" s="2018"/>
      <c r="AE608" s="2018"/>
      <c r="AF608" s="2018"/>
      <c r="AG608" s="2018"/>
      <c r="AH608" s="2018"/>
      <c r="AI608" s="2018"/>
      <c r="AJ608" s="2018"/>
      <c r="AK608" s="201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1995" t="s">
        <v>705</v>
      </c>
      <c r="O609" s="1995"/>
      <c r="P609" s="12"/>
      <c r="Q609" s="12"/>
      <c r="R609" s="12"/>
      <c r="S609" s="12"/>
      <c r="T609" s="35"/>
      <c r="U609" s="12" t="s">
        <v>20</v>
      </c>
      <c r="V609" s="12"/>
      <c r="W609" s="12"/>
      <c r="X609" s="12"/>
      <c r="Y609" s="12"/>
      <c r="Z609" s="12"/>
      <c r="AA609" s="12"/>
      <c r="AB609" s="12"/>
      <c r="AC609" s="12"/>
      <c r="AD609" s="12"/>
      <c r="AE609" s="12"/>
      <c r="AF609" s="12"/>
      <c r="AG609" s="1995" t="s">
        <v>705</v>
      </c>
      <c r="AH609" s="199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81"/>
      <c r="BH609" s="1983"/>
      <c r="BI609" s="185" t="s">
        <v>507</v>
      </c>
      <c r="BJ609" s="186"/>
      <c r="BK609" s="1981"/>
      <c r="BL609" s="1983"/>
      <c r="BM609" s="58"/>
      <c r="BN609" s="2118" t="s">
        <v>667</v>
      </c>
      <c r="BO609" s="2119"/>
      <c r="BP609" s="2119"/>
      <c r="BQ609" s="2119"/>
      <c r="BR609" s="2120"/>
      <c r="BS609" s="2055" t="s">
        <v>333</v>
      </c>
      <c r="BT609" s="2055"/>
      <c r="BU609" s="2055"/>
      <c r="BV609" s="2055"/>
      <c r="BW609" s="2055"/>
      <c r="BX609" s="2055" t="s">
        <v>168</v>
      </c>
      <c r="BY609" s="2055"/>
      <c r="BZ609" s="2055"/>
      <c r="CA609" s="2055"/>
      <c r="CB609" s="2055"/>
      <c r="CC609" s="2055" t="s">
        <v>169</v>
      </c>
      <c r="CD609" s="2055"/>
      <c r="CE609" s="2055"/>
      <c r="CF609" s="2055"/>
      <c r="CG609" s="2055"/>
      <c r="CH609" s="2055" t="s">
        <v>492</v>
      </c>
      <c r="CI609" s="2055"/>
      <c r="CJ609" s="2055"/>
      <c r="CK609" s="2055"/>
      <c r="CL609" s="2055"/>
      <c r="CM609" s="2055" t="s">
        <v>31</v>
      </c>
      <c r="CN609" s="2055"/>
      <c r="CO609" s="2055"/>
      <c r="CP609" s="2055"/>
      <c r="CQ609" s="2055"/>
      <c r="CR609" s="1703"/>
      <c r="CS609" s="2055" t="s">
        <v>667</v>
      </c>
      <c r="CT609" s="2055"/>
      <c r="CU609" s="2055"/>
      <c r="CV609" s="2055"/>
      <c r="CW609" s="2055"/>
      <c r="CX609" s="2055" t="s">
        <v>333</v>
      </c>
      <c r="CY609" s="2055"/>
      <c r="CZ609" s="2055"/>
      <c r="DA609" s="2055"/>
      <c r="DB609" s="2055"/>
      <c r="DC609" s="2055" t="s">
        <v>168</v>
      </c>
      <c r="DD609" s="2055"/>
      <c r="DE609" s="2055"/>
      <c r="DF609" s="2055"/>
      <c r="DG609" s="2055"/>
      <c r="DH609" s="2055" t="s">
        <v>169</v>
      </c>
      <c r="DI609" s="2055"/>
      <c r="DJ609" s="2055"/>
      <c r="DK609" s="2055"/>
      <c r="DL609" s="2055"/>
      <c r="DM609" s="2055" t="s">
        <v>492</v>
      </c>
      <c r="DN609" s="2055"/>
      <c r="DO609" s="2055"/>
      <c r="DP609" s="2055"/>
      <c r="DQ609" s="2055"/>
      <c r="DR609" s="2055" t="s">
        <v>31</v>
      </c>
      <c r="DS609" s="2055"/>
      <c r="DT609" s="2055"/>
      <c r="DU609" s="2055"/>
      <c r="DV609" s="2055"/>
      <c r="DX609" s="2055" t="s">
        <v>667</v>
      </c>
      <c r="DY609" s="2055"/>
      <c r="DZ609" s="2055"/>
      <c r="EA609" s="2055"/>
      <c r="EB609" s="2055"/>
      <c r="EC609" s="2055" t="s">
        <v>333</v>
      </c>
      <c r="ED609" s="2055"/>
      <c r="EE609" s="2055"/>
      <c r="EF609" s="2055"/>
      <c r="EG609" s="2055"/>
      <c r="EH609" s="2055" t="s">
        <v>168</v>
      </c>
      <c r="EI609" s="2055"/>
      <c r="EJ609" s="2055"/>
      <c r="EK609" s="2055"/>
      <c r="EL609" s="2055"/>
      <c r="EM609" s="2055" t="s">
        <v>169</v>
      </c>
      <c r="EN609" s="2055"/>
      <c r="EO609" s="2055"/>
      <c r="EP609" s="2055"/>
      <c r="EQ609" s="2055"/>
      <c r="ER609" s="2055" t="s">
        <v>492</v>
      </c>
      <c r="ES609" s="2055"/>
      <c r="ET609" s="2055"/>
      <c r="EU609" s="2055"/>
      <c r="EV609" s="2055"/>
      <c r="EW609" s="2055" t="s">
        <v>31</v>
      </c>
      <c r="EX609" s="2055"/>
      <c r="EY609" s="2055"/>
      <c r="EZ609" s="2055"/>
      <c r="FA609" s="205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9">
        <f t="shared" ref="BE610:BE634" si="0">IF(AND(AH728&lt;=0.5,AH728&gt;=0.36),1,0)</f>
        <v>0</v>
      </c>
      <c r="BF610" s="2001"/>
      <c r="BG610" s="1981">
        <f t="shared" ref="BG610:BG634" si="1">IF(BE610=1,G728,0)</f>
        <v>0</v>
      </c>
      <c r="BH610" s="1983"/>
      <c r="BI610" s="1999">
        <f t="shared" ref="BI610:BI634" si="2">IF(AND(AH728&lt;=0.35,AH728&gt;0),1,0)</f>
        <v>1</v>
      </c>
      <c r="BJ610" s="2001"/>
      <c r="BK610" s="1981">
        <f t="shared" ref="BK610:BK634" si="3">IF(BI610=1,G728,0)</f>
        <v>7</v>
      </c>
      <c r="BL610" s="1983"/>
      <c r="BM610" s="58"/>
      <c r="BN610" s="1974">
        <f t="shared" ref="BN610:BN634" si="4">IF(B728="SRO/Studio",G728,0)</f>
        <v>7</v>
      </c>
      <c r="BO610" s="1975"/>
      <c r="BP610" s="1975"/>
      <c r="BQ610" s="1975"/>
      <c r="BR610" s="1976"/>
      <c r="BS610" s="1980">
        <f t="shared" ref="BS610:BS634" si="5">IF(B728="1 Bedroom",G728,0)</f>
        <v>0</v>
      </c>
      <c r="BT610" s="1980"/>
      <c r="BU610" s="1980"/>
      <c r="BV610" s="1980"/>
      <c r="BW610" s="1980"/>
      <c r="BX610" s="1980">
        <f t="shared" ref="BX610:BX634" si="6">IF(B728="2 Bedrooms",G728,0)</f>
        <v>0</v>
      </c>
      <c r="BY610" s="1980"/>
      <c r="BZ610" s="1980"/>
      <c r="CA610" s="1980"/>
      <c r="CB610" s="1980"/>
      <c r="CC610" s="1980">
        <f t="shared" ref="CC610:CC634" si="7">IF(B728="3 Bedrooms",G728,0)</f>
        <v>0</v>
      </c>
      <c r="CD610" s="1980"/>
      <c r="CE610" s="1980"/>
      <c r="CF610" s="1980"/>
      <c r="CG610" s="1980"/>
      <c r="CH610" s="1980">
        <f t="shared" ref="CH610:CH634" si="8">IF(B728="4 Bedrooms",G728,0)</f>
        <v>0</v>
      </c>
      <c r="CI610" s="1980"/>
      <c r="CJ610" s="1980"/>
      <c r="CK610" s="1980"/>
      <c r="CL610" s="1980"/>
      <c r="CM610" s="1980">
        <f t="shared" ref="CM610:CM634" si="9">IF(B728="5 Bedrooms",G728,0)</f>
        <v>0</v>
      </c>
      <c r="CN610" s="1980"/>
      <c r="CO610" s="1980"/>
      <c r="CP610" s="1980"/>
      <c r="CQ610" s="1980"/>
      <c r="CR610" s="265"/>
      <c r="CS610" s="1998">
        <f t="shared" ref="CS610:CS634" si="10">IF(AND(B728="SRO/Studio",AH728&lt;=0.3),G728,0)</f>
        <v>7</v>
      </c>
      <c r="CT610" s="1998"/>
      <c r="CU610" s="1998"/>
      <c r="CV610" s="1998"/>
      <c r="CW610" s="1998"/>
      <c r="CX610" s="1998">
        <f t="shared" ref="CX610:CX634" si="11">IF(AND(B728="1 Bedroom",AH728&lt;=0.3),G728,0)</f>
        <v>0</v>
      </c>
      <c r="CY610" s="1998"/>
      <c r="CZ610" s="1998"/>
      <c r="DA610" s="1998"/>
      <c r="DB610" s="1998"/>
      <c r="DC610" s="1998">
        <f t="shared" ref="DC610:DC634" si="12">IF(AND(B728="2 Bedrooms",AH728&lt;=0.3),G728,0)</f>
        <v>0</v>
      </c>
      <c r="DD610" s="1998"/>
      <c r="DE610" s="1998"/>
      <c r="DF610" s="1998"/>
      <c r="DG610" s="1998"/>
      <c r="DH610" s="1998">
        <f t="shared" ref="DH610:DH634" si="13">IF(AND(B728="3 Bedrooms",AH728&lt;=0.3),G728,0)</f>
        <v>0</v>
      </c>
      <c r="DI610" s="1998"/>
      <c r="DJ610" s="1998"/>
      <c r="DK610" s="1998"/>
      <c r="DL610" s="1998"/>
      <c r="DM610" s="1998">
        <f t="shared" ref="DM610:DM634" si="14">IF(AND(B728="4 Bedrooms",AH728&lt;=0.3),G728,0)</f>
        <v>0</v>
      </c>
      <c r="DN610" s="1998"/>
      <c r="DO610" s="1998"/>
      <c r="DP610" s="1998"/>
      <c r="DQ610" s="1998"/>
      <c r="DR610" s="1998">
        <f t="shared" ref="DR610:DR634" si="15">IF(AND(B728="5 Bedrooms",AH728&lt;=0.3),G728,0)</f>
        <v>0</v>
      </c>
      <c r="DS610" s="1998"/>
      <c r="DT610" s="1998"/>
      <c r="DU610" s="1998"/>
      <c r="DV610" s="1998"/>
      <c r="DX610" s="1999">
        <f t="shared" ref="DX610:DX634" si="16">IF(BN610&gt;0,O728," ")</f>
        <v>252</v>
      </c>
      <c r="DY610" s="2000"/>
      <c r="DZ610" s="2000"/>
      <c r="EA610" s="2000"/>
      <c r="EB610" s="2001"/>
      <c r="EC610" s="1999" t="str">
        <f t="shared" ref="EC610:EC634" si="17">IF(BS610&gt;0,O728," ")</f>
        <v xml:space="preserve"> </v>
      </c>
      <c r="ED610" s="2000"/>
      <c r="EE610" s="2000"/>
      <c r="EF610" s="2000"/>
      <c r="EG610" s="2001"/>
      <c r="EH610" s="1999" t="str">
        <f t="shared" ref="EH610:EH634" si="18">IF(BX610&gt;0,O728," ")</f>
        <v xml:space="preserve"> </v>
      </c>
      <c r="EI610" s="2000"/>
      <c r="EJ610" s="2000"/>
      <c r="EK610" s="2000"/>
      <c r="EL610" s="2001"/>
      <c r="EM610" s="1999" t="str">
        <f t="shared" ref="EM610:EM634" si="19">IF(CC610&gt;0,O728," ")</f>
        <v xml:space="preserve"> </v>
      </c>
      <c r="EN610" s="2000"/>
      <c r="EO610" s="2000"/>
      <c r="EP610" s="2000"/>
      <c r="EQ610" s="2001"/>
      <c r="ER610" s="1999" t="str">
        <f t="shared" ref="ER610:ER634" si="20">IF(CH610&gt;0,O728," ")</f>
        <v xml:space="preserve"> </v>
      </c>
      <c r="ES610" s="2000"/>
      <c r="ET610" s="2000"/>
      <c r="EU610" s="2000"/>
      <c r="EV610" s="2001"/>
      <c r="EW610" s="1999" t="str">
        <f t="shared" ref="EW610:EW634" si="21">IF(CM610&gt;0,O728," ")</f>
        <v xml:space="preserve"> </v>
      </c>
      <c r="EX610" s="2000"/>
      <c r="EY610" s="2000"/>
      <c r="EZ610" s="2000"/>
      <c r="FA610" s="2001"/>
    </row>
    <row r="611" spans="1:157" s="7" customFormat="1" ht="13">
      <c r="A611" s="87" t="s">
        <v>493</v>
      </c>
      <c r="B611" s="12" t="s">
        <v>495</v>
      </c>
      <c r="C611" s="12"/>
      <c r="D611" s="12"/>
      <c r="E611" s="12"/>
      <c r="F611" s="12"/>
      <c r="G611" s="1985">
        <f>C572</f>
        <v>0</v>
      </c>
      <c r="H611" s="1985"/>
      <c r="I611" s="1985"/>
      <c r="J611" s="1985"/>
      <c r="K611" s="1985"/>
      <c r="L611" s="1985"/>
      <c r="M611" s="1985"/>
      <c r="N611" s="1985"/>
      <c r="O611" s="1985"/>
      <c r="P611" s="1985"/>
      <c r="Q611" s="1985"/>
      <c r="R611" s="1985"/>
      <c r="S611" s="12"/>
      <c r="T611" s="87" t="s">
        <v>680</v>
      </c>
      <c r="U611" s="12" t="s">
        <v>495</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1999">
        <f t="shared" si="0"/>
        <v>0</v>
      </c>
      <c r="BF611" s="2001"/>
      <c r="BG611" s="1981">
        <f t="shared" si="1"/>
        <v>0</v>
      </c>
      <c r="BH611" s="1983"/>
      <c r="BI611" s="1999">
        <f t="shared" si="2"/>
        <v>1</v>
      </c>
      <c r="BJ611" s="2001"/>
      <c r="BK611" s="1981">
        <f t="shared" si="3"/>
        <v>8</v>
      </c>
      <c r="BL611" s="1983"/>
      <c r="BM611" s="58"/>
      <c r="BN611" s="1974">
        <f t="shared" si="4"/>
        <v>8</v>
      </c>
      <c r="BO611" s="1975"/>
      <c r="BP611" s="1975"/>
      <c r="BQ611" s="1975"/>
      <c r="BR611" s="1976"/>
      <c r="BS611" s="1980">
        <f t="shared" si="5"/>
        <v>0</v>
      </c>
      <c r="BT611" s="1980"/>
      <c r="BU611" s="1980"/>
      <c r="BV611" s="1980"/>
      <c r="BW611" s="1980"/>
      <c r="BX611" s="1980">
        <f t="shared" si="6"/>
        <v>0</v>
      </c>
      <c r="BY611" s="1980"/>
      <c r="BZ611" s="1980"/>
      <c r="CA611" s="1980"/>
      <c r="CB611" s="1980"/>
      <c r="CC611" s="1980">
        <f t="shared" si="7"/>
        <v>0</v>
      </c>
      <c r="CD611" s="1980"/>
      <c r="CE611" s="1980"/>
      <c r="CF611" s="1980"/>
      <c r="CG611" s="1980"/>
      <c r="CH611" s="1980">
        <f t="shared" si="8"/>
        <v>0</v>
      </c>
      <c r="CI611" s="1980"/>
      <c r="CJ611" s="1980"/>
      <c r="CK611" s="1980"/>
      <c r="CL611" s="1980"/>
      <c r="CM611" s="1980">
        <f t="shared" si="9"/>
        <v>0</v>
      </c>
      <c r="CN611" s="1980"/>
      <c r="CO611" s="1980"/>
      <c r="CP611" s="1980"/>
      <c r="CQ611" s="1980"/>
      <c r="CR611" s="265"/>
      <c r="CS611" s="1998">
        <f t="shared" si="10"/>
        <v>8</v>
      </c>
      <c r="CT611" s="1998"/>
      <c r="CU611" s="1998"/>
      <c r="CV611" s="1998"/>
      <c r="CW611" s="1998"/>
      <c r="CX611" s="1998">
        <f t="shared" si="11"/>
        <v>0</v>
      </c>
      <c r="CY611" s="1998"/>
      <c r="CZ611" s="1998"/>
      <c r="DA611" s="1998"/>
      <c r="DB611" s="1998"/>
      <c r="DC611" s="1998">
        <f t="shared" si="12"/>
        <v>0</v>
      </c>
      <c r="DD611" s="1998"/>
      <c r="DE611" s="1998"/>
      <c r="DF611" s="1998"/>
      <c r="DG611" s="1998"/>
      <c r="DH611" s="1998">
        <f t="shared" si="13"/>
        <v>0</v>
      </c>
      <c r="DI611" s="1998"/>
      <c r="DJ611" s="1998"/>
      <c r="DK611" s="1998"/>
      <c r="DL611" s="1998"/>
      <c r="DM611" s="1998">
        <f t="shared" si="14"/>
        <v>0</v>
      </c>
      <c r="DN611" s="1998"/>
      <c r="DO611" s="1998"/>
      <c r="DP611" s="1998"/>
      <c r="DQ611" s="1998"/>
      <c r="DR611" s="1998">
        <f t="shared" si="15"/>
        <v>0</v>
      </c>
      <c r="DS611" s="1998"/>
      <c r="DT611" s="1998"/>
      <c r="DU611" s="1998"/>
      <c r="DV611" s="1998"/>
      <c r="DX611" s="1999">
        <f t="shared" si="16"/>
        <v>485</v>
      </c>
      <c r="DY611" s="2000"/>
      <c r="DZ611" s="2000"/>
      <c r="EA611" s="2000"/>
      <c r="EB611" s="2001"/>
      <c r="EC611" s="1999" t="str">
        <f t="shared" si="17"/>
        <v xml:space="preserve"> </v>
      </c>
      <c r="ED611" s="2000"/>
      <c r="EE611" s="2000"/>
      <c r="EF611" s="2000"/>
      <c r="EG611" s="2001"/>
      <c r="EH611" s="1999" t="str">
        <f t="shared" si="18"/>
        <v xml:space="preserve"> </v>
      </c>
      <c r="EI611" s="2000"/>
      <c r="EJ611" s="2000"/>
      <c r="EK611" s="2000"/>
      <c r="EL611" s="2001"/>
      <c r="EM611" s="1999" t="str">
        <f t="shared" si="19"/>
        <v xml:space="preserve"> </v>
      </c>
      <c r="EN611" s="2000"/>
      <c r="EO611" s="2000"/>
      <c r="EP611" s="2000"/>
      <c r="EQ611" s="2001"/>
      <c r="ER611" s="1999" t="str">
        <f t="shared" si="20"/>
        <v xml:space="preserve"> </v>
      </c>
      <c r="ES611" s="2000"/>
      <c r="ET611" s="2000"/>
      <c r="EU611" s="2000"/>
      <c r="EV611" s="2001"/>
      <c r="EW611" s="1999" t="str">
        <f t="shared" si="21"/>
        <v xml:space="preserve"> </v>
      </c>
      <c r="EX611" s="2000"/>
      <c r="EY611" s="2000"/>
      <c r="EZ611" s="2000"/>
      <c r="FA611" s="2001"/>
    </row>
    <row r="612" spans="1:157" ht="13">
      <c r="A612" s="35"/>
      <c r="B612" s="12" t="s">
        <v>90</v>
      </c>
      <c r="G612" s="2018"/>
      <c r="H612" s="2018"/>
      <c r="I612" s="2018"/>
      <c r="J612" s="2018"/>
      <c r="K612" s="2018"/>
      <c r="L612" s="2018"/>
      <c r="M612" s="2018"/>
      <c r="N612" s="2018"/>
      <c r="O612" s="2018"/>
      <c r="P612" s="2018"/>
      <c r="Q612" s="2018"/>
      <c r="R612" s="2018"/>
      <c r="T612" s="35"/>
      <c r="U612" s="12" t="s">
        <v>90</v>
      </c>
      <c r="Z612" s="2018"/>
      <c r="AA612" s="2018"/>
      <c r="AB612" s="2018"/>
      <c r="AC612" s="2018"/>
      <c r="AD612" s="2018"/>
      <c r="AE612" s="2018"/>
      <c r="AF612" s="2018"/>
      <c r="AG612" s="2018"/>
      <c r="AH612" s="2018"/>
      <c r="AI612" s="2018"/>
      <c r="AJ612" s="2018"/>
      <c r="AK612" s="2018"/>
      <c r="BA612" s="7" t="s">
        <v>169</v>
      </c>
      <c r="BB612" s="58"/>
      <c r="BC612" s="58"/>
      <c r="BD612" s="58"/>
      <c r="BE612" s="1999">
        <f t="shared" si="0"/>
        <v>0</v>
      </c>
      <c r="BF612" s="2001"/>
      <c r="BG612" s="1981">
        <f t="shared" si="1"/>
        <v>0</v>
      </c>
      <c r="BH612" s="1983"/>
      <c r="BI612" s="1999">
        <f t="shared" si="2"/>
        <v>1</v>
      </c>
      <c r="BJ612" s="2001"/>
      <c r="BK612" s="1981">
        <f t="shared" si="3"/>
        <v>10</v>
      </c>
      <c r="BL612" s="1983"/>
      <c r="BM612" s="58"/>
      <c r="BN612" s="1974">
        <f t="shared" si="4"/>
        <v>10</v>
      </c>
      <c r="BO612" s="1975"/>
      <c r="BP612" s="1975"/>
      <c r="BQ612" s="1975"/>
      <c r="BR612" s="1976"/>
      <c r="BS612" s="1980">
        <f t="shared" si="5"/>
        <v>0</v>
      </c>
      <c r="BT612" s="1980"/>
      <c r="BU612" s="1980"/>
      <c r="BV612" s="1980"/>
      <c r="BW612" s="1980"/>
      <c r="BX612" s="1980">
        <f t="shared" si="6"/>
        <v>0</v>
      </c>
      <c r="BY612" s="1980"/>
      <c r="BZ612" s="1980"/>
      <c r="CA612" s="1980"/>
      <c r="CB612" s="1980"/>
      <c r="CC612" s="1980">
        <f t="shared" si="7"/>
        <v>0</v>
      </c>
      <c r="CD612" s="1980"/>
      <c r="CE612" s="1980"/>
      <c r="CF612" s="1980"/>
      <c r="CG612" s="1980"/>
      <c r="CH612" s="1980">
        <f t="shared" si="8"/>
        <v>0</v>
      </c>
      <c r="CI612" s="1980"/>
      <c r="CJ612" s="1980"/>
      <c r="CK612" s="1980"/>
      <c r="CL612" s="1980"/>
      <c r="CM612" s="1980">
        <f t="shared" si="9"/>
        <v>0</v>
      </c>
      <c r="CN612" s="1980"/>
      <c r="CO612" s="1980"/>
      <c r="CP612" s="1980"/>
      <c r="CQ612" s="1980"/>
      <c r="CR612" s="265"/>
      <c r="CS612" s="1998">
        <f t="shared" si="10"/>
        <v>10</v>
      </c>
      <c r="CT612" s="1998"/>
      <c r="CU612" s="1998"/>
      <c r="CV612" s="1998"/>
      <c r="CW612" s="1998"/>
      <c r="CX612" s="1998">
        <f t="shared" si="11"/>
        <v>0</v>
      </c>
      <c r="CY612" s="1998"/>
      <c r="CZ612" s="1998"/>
      <c r="DA612" s="1998"/>
      <c r="DB612" s="1998"/>
      <c r="DC612" s="1998">
        <f t="shared" si="12"/>
        <v>0</v>
      </c>
      <c r="DD612" s="1998"/>
      <c r="DE612" s="1998"/>
      <c r="DF612" s="1998"/>
      <c r="DG612" s="1998"/>
      <c r="DH612" s="1998">
        <f t="shared" si="13"/>
        <v>0</v>
      </c>
      <c r="DI612" s="1998"/>
      <c r="DJ612" s="1998"/>
      <c r="DK612" s="1998"/>
      <c r="DL612" s="1998"/>
      <c r="DM612" s="1998">
        <f t="shared" si="14"/>
        <v>0</v>
      </c>
      <c r="DN612" s="1998"/>
      <c r="DO612" s="1998"/>
      <c r="DP612" s="1998"/>
      <c r="DQ612" s="1998"/>
      <c r="DR612" s="1998">
        <f t="shared" si="15"/>
        <v>0</v>
      </c>
      <c r="DS612" s="1998"/>
      <c r="DT612" s="1998"/>
      <c r="DU612" s="1998"/>
      <c r="DV612" s="1998"/>
      <c r="DX612" s="1999">
        <f t="shared" si="16"/>
        <v>252</v>
      </c>
      <c r="DY612" s="2000"/>
      <c r="DZ612" s="2000"/>
      <c r="EA612" s="2000"/>
      <c r="EB612" s="2001"/>
      <c r="EC612" s="1999" t="str">
        <f t="shared" si="17"/>
        <v xml:space="preserve"> </v>
      </c>
      <c r="ED612" s="2000"/>
      <c r="EE612" s="2000"/>
      <c r="EF612" s="2000"/>
      <c r="EG612" s="2001"/>
      <c r="EH612" s="1999" t="str">
        <f t="shared" si="18"/>
        <v xml:space="preserve"> </v>
      </c>
      <c r="EI612" s="2000"/>
      <c r="EJ612" s="2000"/>
      <c r="EK612" s="2000"/>
      <c r="EL612" s="2001"/>
      <c r="EM612" s="1999" t="str">
        <f t="shared" si="19"/>
        <v xml:space="preserve"> </v>
      </c>
      <c r="EN612" s="2000"/>
      <c r="EO612" s="2000"/>
      <c r="EP612" s="2000"/>
      <c r="EQ612" s="2001"/>
      <c r="ER612" s="1999" t="str">
        <f t="shared" si="20"/>
        <v xml:space="preserve"> </v>
      </c>
      <c r="ES612" s="2000"/>
      <c r="ET612" s="2000"/>
      <c r="EU612" s="2000"/>
      <c r="EV612" s="2001"/>
      <c r="EW612" s="1999" t="str">
        <f t="shared" si="21"/>
        <v xml:space="preserve"> </v>
      </c>
      <c r="EX612" s="2000"/>
      <c r="EY612" s="2000"/>
      <c r="EZ612" s="2000"/>
      <c r="FA612" s="2001"/>
    </row>
    <row r="613" spans="1:157" ht="13">
      <c r="A613" s="35"/>
      <c r="B613" s="12" t="s">
        <v>614</v>
      </c>
      <c r="G613" s="2018"/>
      <c r="H613" s="2018"/>
      <c r="I613" s="2018"/>
      <c r="J613" s="2018"/>
      <c r="K613" s="2018"/>
      <c r="L613" s="2018"/>
      <c r="M613" s="2018"/>
      <c r="N613" s="2018"/>
      <c r="O613" s="2018"/>
      <c r="P613" s="2018"/>
      <c r="Q613" s="2018"/>
      <c r="R613" s="2018"/>
      <c r="T613" s="35"/>
      <c r="U613" s="12" t="s">
        <v>614</v>
      </c>
      <c r="Z613" s="1997"/>
      <c r="AA613" s="1997"/>
      <c r="AB613" s="1997"/>
      <c r="AC613" s="1997"/>
      <c r="AD613" s="1997"/>
      <c r="AE613" s="1997"/>
      <c r="AF613" s="1997"/>
      <c r="AG613" s="1997"/>
      <c r="AH613" s="1997"/>
      <c r="AI613" s="1997"/>
      <c r="AJ613" s="1997"/>
      <c r="AK613" s="1997"/>
      <c r="BA613" s="7" t="s">
        <v>170</v>
      </c>
      <c r="BB613" s="58"/>
      <c r="BC613" s="58"/>
      <c r="BD613" s="58"/>
      <c r="BE613" s="1999">
        <f t="shared" si="0"/>
        <v>1</v>
      </c>
      <c r="BF613" s="2001"/>
      <c r="BG613" s="1981">
        <f t="shared" si="1"/>
        <v>16</v>
      </c>
      <c r="BH613" s="1983"/>
      <c r="BI613" s="1999">
        <f t="shared" si="2"/>
        <v>0</v>
      </c>
      <c r="BJ613" s="2001"/>
      <c r="BK613" s="1981">
        <f t="shared" si="3"/>
        <v>0</v>
      </c>
      <c r="BL613" s="1983"/>
      <c r="BM613" s="58"/>
      <c r="BN613" s="1974">
        <f t="shared" si="4"/>
        <v>16</v>
      </c>
      <c r="BO613" s="1975"/>
      <c r="BP613" s="1975"/>
      <c r="BQ613" s="1975"/>
      <c r="BR613" s="1976"/>
      <c r="BS613" s="1980">
        <f t="shared" si="5"/>
        <v>0</v>
      </c>
      <c r="BT613" s="1980"/>
      <c r="BU613" s="1980"/>
      <c r="BV613" s="1980"/>
      <c r="BW613" s="1980"/>
      <c r="BX613" s="1980">
        <f t="shared" si="6"/>
        <v>0</v>
      </c>
      <c r="BY613" s="1980"/>
      <c r="BZ613" s="1980"/>
      <c r="CA613" s="1980"/>
      <c r="CB613" s="1980"/>
      <c r="CC613" s="1980">
        <f t="shared" si="7"/>
        <v>0</v>
      </c>
      <c r="CD613" s="1980"/>
      <c r="CE613" s="1980"/>
      <c r="CF613" s="1980"/>
      <c r="CG613" s="1980"/>
      <c r="CH613" s="1980">
        <f t="shared" si="8"/>
        <v>0</v>
      </c>
      <c r="CI613" s="1980"/>
      <c r="CJ613" s="1980"/>
      <c r="CK613" s="1980"/>
      <c r="CL613" s="1980"/>
      <c r="CM613" s="1980">
        <f t="shared" si="9"/>
        <v>0</v>
      </c>
      <c r="CN613" s="1980"/>
      <c r="CO613" s="1980"/>
      <c r="CP613" s="1980"/>
      <c r="CQ613" s="1980"/>
      <c r="CR613" s="265"/>
      <c r="CS613" s="1998">
        <f t="shared" si="10"/>
        <v>0</v>
      </c>
      <c r="CT613" s="1998"/>
      <c r="CU613" s="1998"/>
      <c r="CV613" s="1998"/>
      <c r="CW613" s="1998"/>
      <c r="CX613" s="1998">
        <f t="shared" si="11"/>
        <v>0</v>
      </c>
      <c r="CY613" s="1998"/>
      <c r="CZ613" s="1998"/>
      <c r="DA613" s="1998"/>
      <c r="DB613" s="1998"/>
      <c r="DC613" s="1998">
        <f t="shared" si="12"/>
        <v>0</v>
      </c>
      <c r="DD613" s="1998"/>
      <c r="DE613" s="1998"/>
      <c r="DF613" s="1998"/>
      <c r="DG613" s="1998"/>
      <c r="DH613" s="1998">
        <f t="shared" si="13"/>
        <v>0</v>
      </c>
      <c r="DI613" s="1998"/>
      <c r="DJ613" s="1998"/>
      <c r="DK613" s="1998"/>
      <c r="DL613" s="1998"/>
      <c r="DM613" s="1998">
        <f t="shared" si="14"/>
        <v>0</v>
      </c>
      <c r="DN613" s="1998"/>
      <c r="DO613" s="1998"/>
      <c r="DP613" s="1998"/>
      <c r="DQ613" s="1998"/>
      <c r="DR613" s="1998">
        <f t="shared" si="15"/>
        <v>0</v>
      </c>
      <c r="DS613" s="1998"/>
      <c r="DT613" s="1998"/>
      <c r="DU613" s="1998"/>
      <c r="DV613" s="1998"/>
      <c r="DX613" s="1999">
        <f t="shared" si="16"/>
        <v>1068</v>
      </c>
      <c r="DY613" s="2000"/>
      <c r="DZ613" s="2000"/>
      <c r="EA613" s="2000"/>
      <c r="EB613" s="2001"/>
      <c r="EC613" s="1999" t="str">
        <f t="shared" si="17"/>
        <v xml:space="preserve"> </v>
      </c>
      <c r="ED613" s="2000"/>
      <c r="EE613" s="2000"/>
      <c r="EF613" s="2000"/>
      <c r="EG613" s="2001"/>
      <c r="EH613" s="1999" t="str">
        <f t="shared" si="18"/>
        <v xml:space="preserve"> </v>
      </c>
      <c r="EI613" s="2000"/>
      <c r="EJ613" s="2000"/>
      <c r="EK613" s="2000"/>
      <c r="EL613" s="2001"/>
      <c r="EM613" s="1999" t="str">
        <f t="shared" si="19"/>
        <v xml:space="preserve"> </v>
      </c>
      <c r="EN613" s="2000"/>
      <c r="EO613" s="2000"/>
      <c r="EP613" s="2000"/>
      <c r="EQ613" s="2001"/>
      <c r="ER613" s="1999" t="str">
        <f t="shared" si="20"/>
        <v xml:space="preserve"> </v>
      </c>
      <c r="ES613" s="2000"/>
      <c r="ET613" s="2000"/>
      <c r="EU613" s="2000"/>
      <c r="EV613" s="2001"/>
      <c r="EW613" s="1999" t="str">
        <f t="shared" si="21"/>
        <v xml:space="preserve"> </v>
      </c>
      <c r="EX613" s="2000"/>
      <c r="EY613" s="2000"/>
      <c r="EZ613" s="2000"/>
      <c r="FA613" s="2001"/>
    </row>
    <row r="614" spans="1:157" ht="13">
      <c r="A614" s="35"/>
      <c r="B614" s="12" t="s">
        <v>17</v>
      </c>
      <c r="G614" s="2018"/>
      <c r="H614" s="2018"/>
      <c r="I614" s="2018"/>
      <c r="J614" s="2018"/>
      <c r="K614" s="2018"/>
      <c r="L614" s="2018"/>
      <c r="M614" s="2018"/>
      <c r="N614" s="2018"/>
      <c r="O614" s="2018"/>
      <c r="P614" s="2018"/>
      <c r="Q614" s="2018"/>
      <c r="R614" s="2018"/>
      <c r="T614" s="35"/>
      <c r="U614" s="12" t="s">
        <v>17</v>
      </c>
      <c r="Z614" s="1997"/>
      <c r="AA614" s="1997"/>
      <c r="AB614" s="1997"/>
      <c r="AC614" s="1997"/>
      <c r="AD614" s="1997"/>
      <c r="AE614" s="1997"/>
      <c r="AF614" s="1997"/>
      <c r="AG614" s="1997"/>
      <c r="AH614" s="1997"/>
      <c r="AI614" s="1997"/>
      <c r="AJ614" s="1997"/>
      <c r="AK614" s="1997"/>
      <c r="BA614" s="7" t="s">
        <v>31</v>
      </c>
      <c r="BB614" s="58"/>
      <c r="BC614" s="58"/>
      <c r="BD614" s="58"/>
      <c r="BE614" s="1999">
        <f t="shared" si="0"/>
        <v>0</v>
      </c>
      <c r="BF614" s="2001"/>
      <c r="BG614" s="1981">
        <f t="shared" si="1"/>
        <v>0</v>
      </c>
      <c r="BH614" s="1983"/>
      <c r="BI614" s="1999">
        <f t="shared" si="2"/>
        <v>1</v>
      </c>
      <c r="BJ614" s="2001"/>
      <c r="BK614" s="1981">
        <f t="shared" si="3"/>
        <v>8</v>
      </c>
      <c r="BL614" s="1983"/>
      <c r="BM614" s="58"/>
      <c r="BN614" s="1974">
        <f t="shared" si="4"/>
        <v>0</v>
      </c>
      <c r="BO614" s="1975"/>
      <c r="BP614" s="1975"/>
      <c r="BQ614" s="1975"/>
      <c r="BR614" s="1976"/>
      <c r="BS614" s="1980">
        <f t="shared" si="5"/>
        <v>8</v>
      </c>
      <c r="BT614" s="1980"/>
      <c r="BU614" s="1980"/>
      <c r="BV614" s="1980"/>
      <c r="BW614" s="1980"/>
      <c r="BX614" s="1980">
        <f t="shared" si="6"/>
        <v>0</v>
      </c>
      <c r="BY614" s="1980"/>
      <c r="BZ614" s="1980"/>
      <c r="CA614" s="1980"/>
      <c r="CB614" s="1980"/>
      <c r="CC614" s="1980">
        <f t="shared" si="7"/>
        <v>0</v>
      </c>
      <c r="CD614" s="1980"/>
      <c r="CE614" s="1980"/>
      <c r="CF614" s="1980"/>
      <c r="CG614" s="1980"/>
      <c r="CH614" s="1980">
        <f t="shared" si="8"/>
        <v>0</v>
      </c>
      <c r="CI614" s="1980"/>
      <c r="CJ614" s="1980"/>
      <c r="CK614" s="1980"/>
      <c r="CL614" s="1980"/>
      <c r="CM614" s="1980">
        <f t="shared" si="9"/>
        <v>0</v>
      </c>
      <c r="CN614" s="1980"/>
      <c r="CO614" s="1980"/>
      <c r="CP614" s="1980"/>
      <c r="CQ614" s="1980"/>
      <c r="CR614" s="265"/>
      <c r="CS614" s="1998">
        <f t="shared" si="10"/>
        <v>0</v>
      </c>
      <c r="CT614" s="1998"/>
      <c r="CU614" s="1998"/>
      <c r="CV614" s="1998"/>
      <c r="CW614" s="1998"/>
      <c r="CX614" s="1998">
        <f t="shared" si="11"/>
        <v>8</v>
      </c>
      <c r="CY614" s="1998"/>
      <c r="CZ614" s="1998"/>
      <c r="DA614" s="1998"/>
      <c r="DB614" s="1998"/>
      <c r="DC614" s="1998">
        <f t="shared" si="12"/>
        <v>0</v>
      </c>
      <c r="DD614" s="1998"/>
      <c r="DE614" s="1998"/>
      <c r="DF614" s="1998"/>
      <c r="DG614" s="1998"/>
      <c r="DH614" s="1998">
        <f t="shared" si="13"/>
        <v>0</v>
      </c>
      <c r="DI614" s="1998"/>
      <c r="DJ614" s="1998"/>
      <c r="DK614" s="1998"/>
      <c r="DL614" s="1998"/>
      <c r="DM614" s="1998">
        <f t="shared" si="14"/>
        <v>0</v>
      </c>
      <c r="DN614" s="1998"/>
      <c r="DO614" s="1998"/>
      <c r="DP614" s="1998"/>
      <c r="DQ614" s="1998"/>
      <c r="DR614" s="1998">
        <f t="shared" si="15"/>
        <v>0</v>
      </c>
      <c r="DS614" s="1998"/>
      <c r="DT614" s="1998"/>
      <c r="DU614" s="1998"/>
      <c r="DV614" s="1998"/>
      <c r="DX614" s="1999" t="str">
        <f t="shared" si="16"/>
        <v xml:space="preserve"> </v>
      </c>
      <c r="DY614" s="2000"/>
      <c r="DZ614" s="2000"/>
      <c r="EA614" s="2000"/>
      <c r="EB614" s="2001"/>
      <c r="EC614" s="1999">
        <f t="shared" si="17"/>
        <v>286</v>
      </c>
      <c r="ED614" s="2000"/>
      <c r="EE614" s="2000"/>
      <c r="EF614" s="2000"/>
      <c r="EG614" s="2001"/>
      <c r="EH614" s="1999" t="str">
        <f t="shared" si="18"/>
        <v xml:space="preserve"> </v>
      </c>
      <c r="EI614" s="2000"/>
      <c r="EJ614" s="2000"/>
      <c r="EK614" s="2000"/>
      <c r="EL614" s="2001"/>
      <c r="EM614" s="1999" t="str">
        <f t="shared" si="19"/>
        <v xml:space="preserve"> </v>
      </c>
      <c r="EN614" s="2000"/>
      <c r="EO614" s="2000"/>
      <c r="EP614" s="2000"/>
      <c r="EQ614" s="2001"/>
      <c r="ER614" s="1999" t="str">
        <f t="shared" si="20"/>
        <v xml:space="preserve"> </v>
      </c>
      <c r="ES614" s="2000"/>
      <c r="ET614" s="2000"/>
      <c r="EU614" s="2000"/>
      <c r="EV614" s="2001"/>
      <c r="EW614" s="1999" t="str">
        <f t="shared" si="21"/>
        <v xml:space="preserve"> </v>
      </c>
      <c r="EX614" s="2000"/>
      <c r="EY614" s="2000"/>
      <c r="EZ614" s="2000"/>
      <c r="FA614" s="2001"/>
    </row>
    <row r="615" spans="1:157" ht="13">
      <c r="A615" s="35"/>
      <c r="B615" s="12" t="s">
        <v>324</v>
      </c>
      <c r="G615" s="2041"/>
      <c r="H615" s="2041"/>
      <c r="I615" s="2041"/>
      <c r="J615" s="2041"/>
      <c r="K615" s="2041"/>
      <c r="L615" s="2041"/>
      <c r="O615" s="137" t="s">
        <v>211</v>
      </c>
      <c r="P615" s="1996"/>
      <c r="Q615" s="1996"/>
      <c r="R615" s="1996"/>
      <c r="T615" s="35"/>
      <c r="U615" s="12" t="s">
        <v>324</v>
      </c>
      <c r="Z615" s="2041"/>
      <c r="AA615" s="2041"/>
      <c r="AB615" s="2041"/>
      <c r="AC615" s="2041"/>
      <c r="AD615" s="2041"/>
      <c r="AE615" s="2041"/>
      <c r="AH615" s="137" t="s">
        <v>211</v>
      </c>
      <c r="AI615" s="1996"/>
      <c r="AJ615" s="1996"/>
      <c r="AK615" s="1996"/>
      <c r="AZ615" s="58"/>
      <c r="BA615" s="58"/>
      <c r="BB615" s="58"/>
      <c r="BC615" s="58"/>
      <c r="BD615" s="58"/>
      <c r="BE615" s="1999">
        <f t="shared" si="0"/>
        <v>0</v>
      </c>
      <c r="BF615" s="2001"/>
      <c r="BG615" s="1981">
        <f t="shared" si="1"/>
        <v>0</v>
      </c>
      <c r="BH615" s="1983"/>
      <c r="BI615" s="1999">
        <f t="shared" si="2"/>
        <v>1</v>
      </c>
      <c r="BJ615" s="2001"/>
      <c r="BK615" s="1981">
        <f t="shared" si="3"/>
        <v>7</v>
      </c>
      <c r="BL615" s="1983"/>
      <c r="BM615" s="58"/>
      <c r="BN615" s="1974">
        <f t="shared" si="4"/>
        <v>0</v>
      </c>
      <c r="BO615" s="1975"/>
      <c r="BP615" s="1975"/>
      <c r="BQ615" s="1975"/>
      <c r="BR615" s="1976"/>
      <c r="BS615" s="1980">
        <f t="shared" si="5"/>
        <v>7</v>
      </c>
      <c r="BT615" s="1980"/>
      <c r="BU615" s="1980"/>
      <c r="BV615" s="1980"/>
      <c r="BW615" s="1980"/>
      <c r="BX615" s="1980">
        <f t="shared" si="6"/>
        <v>0</v>
      </c>
      <c r="BY615" s="1980"/>
      <c r="BZ615" s="1980"/>
      <c r="CA615" s="1980"/>
      <c r="CB615" s="1980"/>
      <c r="CC615" s="1980">
        <f t="shared" si="7"/>
        <v>0</v>
      </c>
      <c r="CD615" s="1980"/>
      <c r="CE615" s="1980"/>
      <c r="CF615" s="1980"/>
      <c r="CG615" s="1980"/>
      <c r="CH615" s="1980">
        <f t="shared" si="8"/>
        <v>0</v>
      </c>
      <c r="CI615" s="1980"/>
      <c r="CJ615" s="1980"/>
      <c r="CK615" s="1980"/>
      <c r="CL615" s="1980"/>
      <c r="CM615" s="1980">
        <f t="shared" si="9"/>
        <v>0</v>
      </c>
      <c r="CN615" s="1980"/>
      <c r="CO615" s="1980"/>
      <c r="CP615" s="1980"/>
      <c r="CQ615" s="1980"/>
      <c r="CR615" s="265"/>
      <c r="CS615" s="1998">
        <f t="shared" si="10"/>
        <v>0</v>
      </c>
      <c r="CT615" s="1998"/>
      <c r="CU615" s="1998"/>
      <c r="CV615" s="1998"/>
      <c r="CW615" s="1998"/>
      <c r="CX615" s="1998">
        <f t="shared" si="11"/>
        <v>7</v>
      </c>
      <c r="CY615" s="1998"/>
      <c r="CZ615" s="1998"/>
      <c r="DA615" s="1998"/>
      <c r="DB615" s="1998"/>
      <c r="DC615" s="1998">
        <f t="shared" si="12"/>
        <v>0</v>
      </c>
      <c r="DD615" s="1998"/>
      <c r="DE615" s="1998"/>
      <c r="DF615" s="1998"/>
      <c r="DG615" s="1998"/>
      <c r="DH615" s="1998">
        <f t="shared" si="13"/>
        <v>0</v>
      </c>
      <c r="DI615" s="1998"/>
      <c r="DJ615" s="1998"/>
      <c r="DK615" s="1998"/>
      <c r="DL615" s="1998"/>
      <c r="DM615" s="1998">
        <f t="shared" si="14"/>
        <v>0</v>
      </c>
      <c r="DN615" s="1998"/>
      <c r="DO615" s="1998"/>
      <c r="DP615" s="1998"/>
      <c r="DQ615" s="1998"/>
      <c r="DR615" s="1998">
        <f t="shared" si="15"/>
        <v>0</v>
      </c>
      <c r="DS615" s="1998"/>
      <c r="DT615" s="1998"/>
      <c r="DU615" s="1998"/>
      <c r="DV615" s="1998"/>
      <c r="DX615" s="1999" t="str">
        <f t="shared" si="16"/>
        <v xml:space="preserve"> </v>
      </c>
      <c r="DY615" s="2000"/>
      <c r="DZ615" s="2000"/>
      <c r="EA615" s="2000"/>
      <c r="EB615" s="2001"/>
      <c r="EC615" s="1999">
        <f t="shared" si="17"/>
        <v>552</v>
      </c>
      <c r="ED615" s="2000"/>
      <c r="EE615" s="2000"/>
      <c r="EF615" s="2000"/>
      <c r="EG615" s="2001"/>
      <c r="EH615" s="1999" t="str">
        <f t="shared" si="18"/>
        <v xml:space="preserve"> </v>
      </c>
      <c r="EI615" s="2000"/>
      <c r="EJ615" s="2000"/>
      <c r="EK615" s="2000"/>
      <c r="EL615" s="2001"/>
      <c r="EM615" s="1999" t="str">
        <f t="shared" si="19"/>
        <v xml:space="preserve"> </v>
      </c>
      <c r="EN615" s="2000"/>
      <c r="EO615" s="2000"/>
      <c r="EP615" s="2000"/>
      <c r="EQ615" s="2001"/>
      <c r="ER615" s="1999" t="str">
        <f t="shared" si="20"/>
        <v xml:space="preserve"> </v>
      </c>
      <c r="ES615" s="2000"/>
      <c r="ET615" s="2000"/>
      <c r="EU615" s="2000"/>
      <c r="EV615" s="2001"/>
      <c r="EW615" s="1999" t="str">
        <f t="shared" si="21"/>
        <v xml:space="preserve"> </v>
      </c>
      <c r="EX615" s="2000"/>
      <c r="EY615" s="2000"/>
      <c r="EZ615" s="2000"/>
      <c r="FA615" s="2001"/>
    </row>
    <row r="616" spans="1:157" ht="13">
      <c r="A616" s="35"/>
      <c r="B616" s="12" t="s">
        <v>18</v>
      </c>
      <c r="H616" s="2018"/>
      <c r="I616" s="2018"/>
      <c r="J616" s="2018"/>
      <c r="K616" s="2018"/>
      <c r="L616" s="2018"/>
      <c r="M616" s="2018"/>
      <c r="N616" s="2018"/>
      <c r="O616" s="2018"/>
      <c r="P616" s="2018"/>
      <c r="Q616" s="2018"/>
      <c r="R616" s="2018"/>
      <c r="T616" s="35"/>
      <c r="U616" s="12" t="s">
        <v>18</v>
      </c>
      <c r="AA616" s="2018"/>
      <c r="AB616" s="2018"/>
      <c r="AC616" s="2018"/>
      <c r="AD616" s="2018"/>
      <c r="AE616" s="2018"/>
      <c r="AF616" s="2018"/>
      <c r="AG616" s="2018"/>
      <c r="AH616" s="2018"/>
      <c r="AI616" s="2018"/>
      <c r="AJ616" s="2018"/>
      <c r="AK616" s="2018"/>
      <c r="AZ616" s="58"/>
      <c r="BA616" s="58"/>
      <c r="BB616" s="58"/>
      <c r="BC616" s="58"/>
      <c r="BD616" s="58"/>
      <c r="BE616" s="1999">
        <f t="shared" si="0"/>
        <v>0</v>
      </c>
      <c r="BF616" s="2001"/>
      <c r="BG616" s="1981">
        <f t="shared" si="1"/>
        <v>0</v>
      </c>
      <c r="BH616" s="1983"/>
      <c r="BI616" s="1999">
        <f t="shared" si="2"/>
        <v>1</v>
      </c>
      <c r="BJ616" s="2001"/>
      <c r="BK616" s="1981">
        <f t="shared" si="3"/>
        <v>10</v>
      </c>
      <c r="BL616" s="1983"/>
      <c r="BM616" s="58"/>
      <c r="BN616" s="1974">
        <f t="shared" si="4"/>
        <v>0</v>
      </c>
      <c r="BO616" s="1975"/>
      <c r="BP616" s="1975"/>
      <c r="BQ616" s="1975"/>
      <c r="BR616" s="1976"/>
      <c r="BS616" s="1980">
        <f t="shared" si="5"/>
        <v>10</v>
      </c>
      <c r="BT616" s="1980"/>
      <c r="BU616" s="1980"/>
      <c r="BV616" s="1980"/>
      <c r="BW616" s="1980"/>
      <c r="BX616" s="1980">
        <f t="shared" si="6"/>
        <v>0</v>
      </c>
      <c r="BY616" s="1980"/>
      <c r="BZ616" s="1980"/>
      <c r="CA616" s="1980"/>
      <c r="CB616" s="1980"/>
      <c r="CC616" s="1980">
        <f t="shared" si="7"/>
        <v>0</v>
      </c>
      <c r="CD616" s="1980"/>
      <c r="CE616" s="1980"/>
      <c r="CF616" s="1980"/>
      <c r="CG616" s="1980"/>
      <c r="CH616" s="1980">
        <f t="shared" si="8"/>
        <v>0</v>
      </c>
      <c r="CI616" s="1980"/>
      <c r="CJ616" s="1980"/>
      <c r="CK616" s="1980"/>
      <c r="CL616" s="1980"/>
      <c r="CM616" s="1980">
        <f t="shared" si="9"/>
        <v>0</v>
      </c>
      <c r="CN616" s="1980"/>
      <c r="CO616" s="1980"/>
      <c r="CP616" s="1980"/>
      <c r="CQ616" s="1980"/>
      <c r="CR616" s="265"/>
      <c r="CS616" s="1998">
        <f t="shared" si="10"/>
        <v>0</v>
      </c>
      <c r="CT616" s="1998"/>
      <c r="CU616" s="1998"/>
      <c r="CV616" s="1998"/>
      <c r="CW616" s="1998"/>
      <c r="CX616" s="1998">
        <f t="shared" si="11"/>
        <v>10</v>
      </c>
      <c r="CY616" s="1998"/>
      <c r="CZ616" s="1998"/>
      <c r="DA616" s="1998"/>
      <c r="DB616" s="1998"/>
      <c r="DC616" s="1998">
        <f t="shared" si="12"/>
        <v>0</v>
      </c>
      <c r="DD616" s="1998"/>
      <c r="DE616" s="1998"/>
      <c r="DF616" s="1998"/>
      <c r="DG616" s="1998"/>
      <c r="DH616" s="1998">
        <f t="shared" si="13"/>
        <v>0</v>
      </c>
      <c r="DI616" s="1998"/>
      <c r="DJ616" s="1998"/>
      <c r="DK616" s="1998"/>
      <c r="DL616" s="1998"/>
      <c r="DM616" s="1998">
        <f t="shared" si="14"/>
        <v>0</v>
      </c>
      <c r="DN616" s="1998"/>
      <c r="DO616" s="1998"/>
      <c r="DP616" s="1998"/>
      <c r="DQ616" s="1998"/>
      <c r="DR616" s="1998">
        <f t="shared" si="15"/>
        <v>0</v>
      </c>
      <c r="DS616" s="1998"/>
      <c r="DT616" s="1998"/>
      <c r="DU616" s="1998"/>
      <c r="DV616" s="1998"/>
      <c r="DX616" s="1999" t="str">
        <f t="shared" si="16"/>
        <v xml:space="preserve"> </v>
      </c>
      <c r="DY616" s="2000"/>
      <c r="DZ616" s="2000"/>
      <c r="EA616" s="2000"/>
      <c r="EB616" s="2001"/>
      <c r="EC616" s="1999">
        <f t="shared" si="17"/>
        <v>286</v>
      </c>
      <c r="ED616" s="2000"/>
      <c r="EE616" s="2000"/>
      <c r="EF616" s="2000"/>
      <c r="EG616" s="2001"/>
      <c r="EH616" s="1999" t="str">
        <f t="shared" si="18"/>
        <v xml:space="preserve"> </v>
      </c>
      <c r="EI616" s="2000"/>
      <c r="EJ616" s="2000"/>
      <c r="EK616" s="2000"/>
      <c r="EL616" s="2001"/>
      <c r="EM616" s="1999" t="str">
        <f t="shared" si="19"/>
        <v xml:space="preserve"> </v>
      </c>
      <c r="EN616" s="2000"/>
      <c r="EO616" s="2000"/>
      <c r="EP616" s="2000"/>
      <c r="EQ616" s="2001"/>
      <c r="ER616" s="1999" t="str">
        <f t="shared" si="20"/>
        <v xml:space="preserve"> </v>
      </c>
      <c r="ES616" s="2000"/>
      <c r="ET616" s="2000"/>
      <c r="EU616" s="2000"/>
      <c r="EV616" s="2001"/>
      <c r="EW616" s="1999" t="str">
        <f t="shared" si="21"/>
        <v xml:space="preserve"> </v>
      </c>
      <c r="EX616" s="2000"/>
      <c r="EY616" s="2000"/>
      <c r="EZ616" s="2000"/>
      <c r="FA616" s="2001"/>
    </row>
    <row r="617" spans="1:157" ht="13">
      <c r="A617" s="35"/>
      <c r="B617" s="12" t="s">
        <v>20</v>
      </c>
      <c r="N617" s="1995" t="s">
        <v>705</v>
      </c>
      <c r="O617" s="1995"/>
      <c r="T617" s="35"/>
      <c r="U617" s="12" t="s">
        <v>20</v>
      </c>
      <c r="AG617" s="1995" t="s">
        <v>705</v>
      </c>
      <c r="AH617" s="1995"/>
      <c r="AZ617" s="58"/>
      <c r="BA617" s="58"/>
      <c r="BB617" s="58"/>
      <c r="BC617" s="58"/>
      <c r="BD617" s="58"/>
      <c r="BE617" s="1999">
        <f t="shared" si="0"/>
        <v>1</v>
      </c>
      <c r="BF617" s="2001"/>
      <c r="BG617" s="1981">
        <f t="shared" si="1"/>
        <v>12</v>
      </c>
      <c r="BH617" s="1983"/>
      <c r="BI617" s="1999">
        <f t="shared" si="2"/>
        <v>0</v>
      </c>
      <c r="BJ617" s="2001"/>
      <c r="BK617" s="1981">
        <f t="shared" si="3"/>
        <v>0</v>
      </c>
      <c r="BL617" s="1983"/>
      <c r="BM617" s="58"/>
      <c r="BN617" s="1974">
        <f t="shared" si="4"/>
        <v>0</v>
      </c>
      <c r="BO617" s="1975"/>
      <c r="BP617" s="1975"/>
      <c r="BQ617" s="1975"/>
      <c r="BR617" s="1976"/>
      <c r="BS617" s="1980">
        <f t="shared" si="5"/>
        <v>12</v>
      </c>
      <c r="BT617" s="1980"/>
      <c r="BU617" s="1980"/>
      <c r="BV617" s="1980"/>
      <c r="BW617" s="1980"/>
      <c r="BX617" s="1980">
        <f t="shared" si="6"/>
        <v>0</v>
      </c>
      <c r="BY617" s="1980"/>
      <c r="BZ617" s="1980"/>
      <c r="CA617" s="1980"/>
      <c r="CB617" s="1980"/>
      <c r="CC617" s="1980">
        <f t="shared" si="7"/>
        <v>0</v>
      </c>
      <c r="CD617" s="1980"/>
      <c r="CE617" s="1980"/>
      <c r="CF617" s="1980"/>
      <c r="CG617" s="1980"/>
      <c r="CH617" s="1980">
        <f t="shared" si="8"/>
        <v>0</v>
      </c>
      <c r="CI617" s="1980"/>
      <c r="CJ617" s="1980"/>
      <c r="CK617" s="1980"/>
      <c r="CL617" s="1980"/>
      <c r="CM617" s="1980">
        <f t="shared" si="9"/>
        <v>0</v>
      </c>
      <c r="CN617" s="1980"/>
      <c r="CO617" s="1980"/>
      <c r="CP617" s="1980"/>
      <c r="CQ617" s="1980"/>
      <c r="CR617" s="265"/>
      <c r="CS617" s="1998">
        <f t="shared" si="10"/>
        <v>0</v>
      </c>
      <c r="CT617" s="1998"/>
      <c r="CU617" s="1998"/>
      <c r="CV617" s="1998"/>
      <c r="CW617" s="1998"/>
      <c r="CX617" s="1998">
        <f t="shared" si="11"/>
        <v>0</v>
      </c>
      <c r="CY617" s="1998"/>
      <c r="CZ617" s="1998"/>
      <c r="DA617" s="1998"/>
      <c r="DB617" s="1998"/>
      <c r="DC617" s="1998">
        <f t="shared" si="12"/>
        <v>0</v>
      </c>
      <c r="DD617" s="1998"/>
      <c r="DE617" s="1998"/>
      <c r="DF617" s="1998"/>
      <c r="DG617" s="1998"/>
      <c r="DH617" s="1998">
        <f t="shared" si="13"/>
        <v>0</v>
      </c>
      <c r="DI617" s="1998"/>
      <c r="DJ617" s="1998"/>
      <c r="DK617" s="1998"/>
      <c r="DL617" s="1998"/>
      <c r="DM617" s="1998">
        <f t="shared" si="14"/>
        <v>0</v>
      </c>
      <c r="DN617" s="1998"/>
      <c r="DO617" s="1998"/>
      <c r="DP617" s="1998"/>
      <c r="DQ617" s="1998"/>
      <c r="DR617" s="1998">
        <f t="shared" si="15"/>
        <v>0</v>
      </c>
      <c r="DS617" s="1998"/>
      <c r="DT617" s="1998"/>
      <c r="DU617" s="1998"/>
      <c r="DV617" s="1998"/>
      <c r="DX617" s="1999" t="str">
        <f t="shared" si="16"/>
        <v xml:space="preserve"> </v>
      </c>
      <c r="DY617" s="2000"/>
      <c r="DZ617" s="2000"/>
      <c r="EA617" s="2000"/>
      <c r="EB617" s="2001"/>
      <c r="EC617" s="1999">
        <f t="shared" si="17"/>
        <v>1219</v>
      </c>
      <c r="ED617" s="2000"/>
      <c r="EE617" s="2000"/>
      <c r="EF617" s="2000"/>
      <c r="EG617" s="2001"/>
      <c r="EH617" s="1999" t="str">
        <f t="shared" si="18"/>
        <v xml:space="preserve"> </v>
      </c>
      <c r="EI617" s="2000"/>
      <c r="EJ617" s="2000"/>
      <c r="EK617" s="2000"/>
      <c r="EL617" s="2001"/>
      <c r="EM617" s="1999" t="str">
        <f t="shared" si="19"/>
        <v xml:space="preserve"> </v>
      </c>
      <c r="EN617" s="2000"/>
      <c r="EO617" s="2000"/>
      <c r="EP617" s="2000"/>
      <c r="EQ617" s="2001"/>
      <c r="ER617" s="1999" t="str">
        <f t="shared" si="20"/>
        <v xml:space="preserve"> </v>
      </c>
      <c r="ES617" s="2000"/>
      <c r="ET617" s="2000"/>
      <c r="EU617" s="2000"/>
      <c r="EV617" s="2001"/>
      <c r="EW617" s="1999" t="str">
        <f t="shared" si="21"/>
        <v xml:space="preserve"> </v>
      </c>
      <c r="EX617" s="2000"/>
      <c r="EY617" s="2000"/>
      <c r="EZ617" s="2000"/>
      <c r="FA617" s="2001"/>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9">
        <f t="shared" si="0"/>
        <v>1</v>
      </c>
      <c r="BF618" s="2001"/>
      <c r="BG618" s="1981">
        <f t="shared" si="1"/>
        <v>19</v>
      </c>
      <c r="BH618" s="1983"/>
      <c r="BI618" s="1999">
        <f t="shared" si="2"/>
        <v>0</v>
      </c>
      <c r="BJ618" s="2001"/>
      <c r="BK618" s="1981">
        <f t="shared" si="3"/>
        <v>0</v>
      </c>
      <c r="BL618" s="1983"/>
      <c r="BM618" s="58"/>
      <c r="BN618" s="1974">
        <f t="shared" si="4"/>
        <v>0</v>
      </c>
      <c r="BO618" s="1975"/>
      <c r="BP618" s="1975"/>
      <c r="BQ618" s="1975"/>
      <c r="BR618" s="1976"/>
      <c r="BS618" s="1980">
        <f t="shared" si="5"/>
        <v>19</v>
      </c>
      <c r="BT618" s="1980"/>
      <c r="BU618" s="1980"/>
      <c r="BV618" s="1980"/>
      <c r="BW618" s="1980"/>
      <c r="BX618" s="1980">
        <f t="shared" si="6"/>
        <v>0</v>
      </c>
      <c r="BY618" s="1980"/>
      <c r="BZ618" s="1980"/>
      <c r="CA618" s="1980"/>
      <c r="CB618" s="1980"/>
      <c r="CC618" s="1980">
        <f t="shared" si="7"/>
        <v>0</v>
      </c>
      <c r="CD618" s="1980"/>
      <c r="CE618" s="1980"/>
      <c r="CF618" s="1980"/>
      <c r="CG618" s="1980"/>
      <c r="CH618" s="1980">
        <f t="shared" si="8"/>
        <v>0</v>
      </c>
      <c r="CI618" s="1980"/>
      <c r="CJ618" s="1980"/>
      <c r="CK618" s="1980"/>
      <c r="CL618" s="1980"/>
      <c r="CM618" s="1980">
        <f t="shared" si="9"/>
        <v>0</v>
      </c>
      <c r="CN618" s="1980"/>
      <c r="CO618" s="1980"/>
      <c r="CP618" s="1980"/>
      <c r="CQ618" s="1980"/>
      <c r="CR618" s="265"/>
      <c r="CS618" s="1998">
        <f t="shared" si="10"/>
        <v>0</v>
      </c>
      <c r="CT618" s="1998"/>
      <c r="CU618" s="1998"/>
      <c r="CV618" s="1998"/>
      <c r="CW618" s="1998"/>
      <c r="CX618" s="1998">
        <f t="shared" si="11"/>
        <v>0</v>
      </c>
      <c r="CY618" s="1998"/>
      <c r="CZ618" s="1998"/>
      <c r="DA618" s="1998"/>
      <c r="DB618" s="1998"/>
      <c r="DC618" s="1998">
        <f t="shared" si="12"/>
        <v>0</v>
      </c>
      <c r="DD618" s="1998"/>
      <c r="DE618" s="1998"/>
      <c r="DF618" s="1998"/>
      <c r="DG618" s="1998"/>
      <c r="DH618" s="1998">
        <f t="shared" si="13"/>
        <v>0</v>
      </c>
      <c r="DI618" s="1998"/>
      <c r="DJ618" s="1998"/>
      <c r="DK618" s="1998"/>
      <c r="DL618" s="1998"/>
      <c r="DM618" s="1998">
        <f t="shared" si="14"/>
        <v>0</v>
      </c>
      <c r="DN618" s="1998"/>
      <c r="DO618" s="1998"/>
      <c r="DP618" s="1998"/>
      <c r="DQ618" s="1998"/>
      <c r="DR618" s="1998">
        <f t="shared" si="15"/>
        <v>0</v>
      </c>
      <c r="DS618" s="1998"/>
      <c r="DT618" s="1998"/>
      <c r="DU618" s="1998"/>
      <c r="DV618" s="1998"/>
      <c r="DX618" s="1999" t="str">
        <f t="shared" si="16"/>
        <v xml:space="preserve"> </v>
      </c>
      <c r="DY618" s="2000"/>
      <c r="DZ618" s="2000"/>
      <c r="EA618" s="2000"/>
      <c r="EB618" s="2001"/>
      <c r="EC618" s="1999">
        <f t="shared" si="17"/>
        <v>1219</v>
      </c>
      <c r="ED618" s="2000"/>
      <c r="EE618" s="2000"/>
      <c r="EF618" s="2000"/>
      <c r="EG618" s="2001"/>
      <c r="EH618" s="1999" t="str">
        <f t="shared" si="18"/>
        <v xml:space="preserve"> </v>
      </c>
      <c r="EI618" s="2000"/>
      <c r="EJ618" s="2000"/>
      <c r="EK618" s="2000"/>
      <c r="EL618" s="2001"/>
      <c r="EM618" s="1999" t="str">
        <f t="shared" si="19"/>
        <v xml:space="preserve"> </v>
      </c>
      <c r="EN618" s="2000"/>
      <c r="EO618" s="2000"/>
      <c r="EP618" s="2000"/>
      <c r="EQ618" s="2001"/>
      <c r="ER618" s="1999" t="str">
        <f t="shared" si="20"/>
        <v xml:space="preserve"> </v>
      </c>
      <c r="ES618" s="2000"/>
      <c r="ET618" s="2000"/>
      <c r="EU618" s="2000"/>
      <c r="EV618" s="2001"/>
      <c r="EW618" s="1999" t="str">
        <f t="shared" si="21"/>
        <v xml:space="preserve"> </v>
      </c>
      <c r="EX618" s="2000"/>
      <c r="EY618" s="2000"/>
      <c r="EZ618" s="2000"/>
      <c r="FA618" s="2001"/>
    </row>
    <row r="619" spans="1:157" s="7" customFormat="1" ht="13">
      <c r="A619" s="87" t="s">
        <v>371</v>
      </c>
      <c r="B619" s="12" t="s">
        <v>495</v>
      </c>
      <c r="C619" s="12"/>
      <c r="D619" s="12"/>
      <c r="E619" s="12"/>
      <c r="F619" s="12"/>
      <c r="G619" s="1985">
        <f>C574</f>
        <v>0</v>
      </c>
      <c r="H619" s="1985"/>
      <c r="I619" s="1985"/>
      <c r="J619" s="1985"/>
      <c r="K619" s="1985"/>
      <c r="L619" s="1985"/>
      <c r="M619" s="1985"/>
      <c r="N619" s="1985"/>
      <c r="O619" s="1985"/>
      <c r="P619" s="1985"/>
      <c r="Q619" s="1985"/>
      <c r="R619" s="1985"/>
      <c r="S619" s="12"/>
      <c r="T619" s="87" t="s">
        <v>372</v>
      </c>
      <c r="U619" s="12" t="s">
        <v>495</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1999">
        <f t="shared" si="0"/>
        <v>0</v>
      </c>
      <c r="BF619" s="2001"/>
      <c r="BG619" s="1981">
        <f t="shared" si="1"/>
        <v>0</v>
      </c>
      <c r="BH619" s="1983"/>
      <c r="BI619" s="1999">
        <f t="shared" si="2"/>
        <v>0</v>
      </c>
      <c r="BJ619" s="2001"/>
      <c r="BK619" s="1981">
        <f t="shared" si="3"/>
        <v>0</v>
      </c>
      <c r="BL619" s="1983"/>
      <c r="BM619" s="58"/>
      <c r="BN619" s="1974">
        <f t="shared" si="4"/>
        <v>0</v>
      </c>
      <c r="BO619" s="1975"/>
      <c r="BP619" s="1975"/>
      <c r="BQ619" s="1975"/>
      <c r="BR619" s="1976"/>
      <c r="BS619" s="1980">
        <f t="shared" si="5"/>
        <v>0</v>
      </c>
      <c r="BT619" s="1980"/>
      <c r="BU619" s="1980"/>
      <c r="BV619" s="1980"/>
      <c r="BW619" s="1980"/>
      <c r="BX619" s="1980">
        <f t="shared" si="6"/>
        <v>0</v>
      </c>
      <c r="BY619" s="1980"/>
      <c r="BZ619" s="1980"/>
      <c r="CA619" s="1980"/>
      <c r="CB619" s="1980"/>
      <c r="CC619" s="1980">
        <f t="shared" si="7"/>
        <v>0</v>
      </c>
      <c r="CD619" s="1980"/>
      <c r="CE619" s="1980"/>
      <c r="CF619" s="1980"/>
      <c r="CG619" s="1980"/>
      <c r="CH619" s="1980">
        <f t="shared" si="8"/>
        <v>0</v>
      </c>
      <c r="CI619" s="1980"/>
      <c r="CJ619" s="1980"/>
      <c r="CK619" s="1980"/>
      <c r="CL619" s="1980"/>
      <c r="CM619" s="1980">
        <f t="shared" si="9"/>
        <v>0</v>
      </c>
      <c r="CN619" s="1980"/>
      <c r="CO619" s="1980"/>
      <c r="CP619" s="1980"/>
      <c r="CQ619" s="1980"/>
      <c r="CR619" s="265"/>
      <c r="CS619" s="1998">
        <f t="shared" si="10"/>
        <v>0</v>
      </c>
      <c r="CT619" s="1998"/>
      <c r="CU619" s="1998"/>
      <c r="CV619" s="1998"/>
      <c r="CW619" s="1998"/>
      <c r="CX619" s="1998">
        <f t="shared" si="11"/>
        <v>0</v>
      </c>
      <c r="CY619" s="1998"/>
      <c r="CZ619" s="1998"/>
      <c r="DA619" s="1998"/>
      <c r="DB619" s="1998"/>
      <c r="DC619" s="1998">
        <f t="shared" si="12"/>
        <v>0</v>
      </c>
      <c r="DD619" s="1998"/>
      <c r="DE619" s="1998"/>
      <c r="DF619" s="1998"/>
      <c r="DG619" s="1998"/>
      <c r="DH619" s="1998">
        <f t="shared" si="13"/>
        <v>0</v>
      </c>
      <c r="DI619" s="1998"/>
      <c r="DJ619" s="1998"/>
      <c r="DK619" s="1998"/>
      <c r="DL619" s="1998"/>
      <c r="DM619" s="1998">
        <f t="shared" si="14"/>
        <v>0</v>
      </c>
      <c r="DN619" s="1998"/>
      <c r="DO619" s="1998"/>
      <c r="DP619" s="1998"/>
      <c r="DQ619" s="1998"/>
      <c r="DR619" s="1998">
        <f t="shared" si="15"/>
        <v>0</v>
      </c>
      <c r="DS619" s="1998"/>
      <c r="DT619" s="1998"/>
      <c r="DU619" s="1998"/>
      <c r="DV619" s="1998"/>
      <c r="DX619" s="1999" t="str">
        <f t="shared" si="16"/>
        <v xml:space="preserve"> </v>
      </c>
      <c r="DY619" s="2000"/>
      <c r="DZ619" s="2000"/>
      <c r="EA619" s="2000"/>
      <c r="EB619" s="2001"/>
      <c r="EC619" s="1999" t="str">
        <f t="shared" si="17"/>
        <v xml:space="preserve"> </v>
      </c>
      <c r="ED619" s="2000"/>
      <c r="EE619" s="2000"/>
      <c r="EF619" s="2000"/>
      <c r="EG619" s="2001"/>
      <c r="EH619" s="1999" t="str">
        <f t="shared" si="18"/>
        <v xml:space="preserve"> </v>
      </c>
      <c r="EI619" s="2000"/>
      <c r="EJ619" s="2000"/>
      <c r="EK619" s="2000"/>
      <c r="EL619" s="2001"/>
      <c r="EM619" s="1999" t="str">
        <f t="shared" si="19"/>
        <v xml:space="preserve"> </v>
      </c>
      <c r="EN619" s="2000"/>
      <c r="EO619" s="2000"/>
      <c r="EP619" s="2000"/>
      <c r="EQ619" s="2001"/>
      <c r="ER619" s="1999" t="str">
        <f t="shared" si="20"/>
        <v xml:space="preserve"> </v>
      </c>
      <c r="ES619" s="2000"/>
      <c r="ET619" s="2000"/>
      <c r="EU619" s="2000"/>
      <c r="EV619" s="2001"/>
      <c r="EW619" s="1999" t="str">
        <f t="shared" si="21"/>
        <v xml:space="preserve"> </v>
      </c>
      <c r="EX619" s="2000"/>
      <c r="EY619" s="2000"/>
      <c r="EZ619" s="2000"/>
      <c r="FA619" s="2001"/>
    </row>
    <row r="620" spans="1:157" s="7" customFormat="1" ht="13">
      <c r="A620" s="12"/>
      <c r="B620" s="12" t="s">
        <v>90</v>
      </c>
      <c r="C620" s="12"/>
      <c r="D620" s="12"/>
      <c r="E620" s="12"/>
      <c r="F620" s="12"/>
      <c r="G620" s="2018"/>
      <c r="H620" s="2018"/>
      <c r="I620" s="2018"/>
      <c r="J620" s="2018"/>
      <c r="K620" s="2018"/>
      <c r="L620" s="2018"/>
      <c r="M620" s="2018"/>
      <c r="N620" s="2018"/>
      <c r="O620" s="2018"/>
      <c r="P620" s="2018"/>
      <c r="Q620" s="2018"/>
      <c r="R620" s="2018"/>
      <c r="S620" s="12"/>
      <c r="T620" s="12"/>
      <c r="U620" s="12" t="s">
        <v>90</v>
      </c>
      <c r="V620" s="12"/>
      <c r="W620" s="12"/>
      <c r="X620" s="12"/>
      <c r="Y620" s="12"/>
      <c r="Z620" s="2018"/>
      <c r="AA620" s="2018"/>
      <c r="AB620" s="2018"/>
      <c r="AC620" s="2018"/>
      <c r="AD620" s="2018"/>
      <c r="AE620" s="2018"/>
      <c r="AF620" s="2018"/>
      <c r="AG620" s="2018"/>
      <c r="AH620" s="2018"/>
      <c r="AI620" s="2018"/>
      <c r="AJ620" s="2018"/>
      <c r="AK620" s="2018"/>
      <c r="AL620" s="12"/>
      <c r="AM620" s="39"/>
      <c r="AN620" s="39"/>
      <c r="AO620" s="39"/>
      <c r="AP620" s="39"/>
      <c r="AQ620" s="39"/>
      <c r="AR620" s="39"/>
      <c r="AS620" s="39"/>
      <c r="AT620" s="39"/>
      <c r="AU620" s="39"/>
      <c r="AV620" s="39"/>
      <c r="AW620" s="39"/>
      <c r="AX620" s="39"/>
      <c r="AY620" s="39"/>
      <c r="AZ620" s="58"/>
      <c r="BA620" s="58"/>
      <c r="BB620" s="58"/>
      <c r="BC620" s="58"/>
      <c r="BD620" s="58"/>
      <c r="BE620" s="1999">
        <f t="shared" si="0"/>
        <v>0</v>
      </c>
      <c r="BF620" s="2001"/>
      <c r="BG620" s="1981">
        <f t="shared" si="1"/>
        <v>0</v>
      </c>
      <c r="BH620" s="1983"/>
      <c r="BI620" s="1999">
        <f t="shared" si="2"/>
        <v>0</v>
      </c>
      <c r="BJ620" s="2001"/>
      <c r="BK620" s="1981">
        <f t="shared" si="3"/>
        <v>0</v>
      </c>
      <c r="BL620" s="1983"/>
      <c r="BM620" s="58"/>
      <c r="BN620" s="1974">
        <f t="shared" si="4"/>
        <v>0</v>
      </c>
      <c r="BO620" s="1975"/>
      <c r="BP620" s="1975"/>
      <c r="BQ620" s="1975"/>
      <c r="BR620" s="1976"/>
      <c r="BS620" s="1980">
        <f t="shared" si="5"/>
        <v>0</v>
      </c>
      <c r="BT620" s="1980"/>
      <c r="BU620" s="1980"/>
      <c r="BV620" s="1980"/>
      <c r="BW620" s="1980"/>
      <c r="BX620" s="1980">
        <f t="shared" si="6"/>
        <v>0</v>
      </c>
      <c r="BY620" s="1980"/>
      <c r="BZ620" s="1980"/>
      <c r="CA620" s="1980"/>
      <c r="CB620" s="1980"/>
      <c r="CC620" s="1980">
        <f t="shared" si="7"/>
        <v>0</v>
      </c>
      <c r="CD620" s="1980"/>
      <c r="CE620" s="1980"/>
      <c r="CF620" s="1980"/>
      <c r="CG620" s="1980"/>
      <c r="CH620" s="1980">
        <f t="shared" si="8"/>
        <v>0</v>
      </c>
      <c r="CI620" s="1980"/>
      <c r="CJ620" s="1980"/>
      <c r="CK620" s="1980"/>
      <c r="CL620" s="1980"/>
      <c r="CM620" s="1980">
        <f t="shared" si="9"/>
        <v>0</v>
      </c>
      <c r="CN620" s="1980"/>
      <c r="CO620" s="1980"/>
      <c r="CP620" s="1980"/>
      <c r="CQ620" s="1980"/>
      <c r="CR620" s="265"/>
      <c r="CS620" s="1998">
        <f t="shared" si="10"/>
        <v>0</v>
      </c>
      <c r="CT620" s="1998"/>
      <c r="CU620" s="1998"/>
      <c r="CV620" s="1998"/>
      <c r="CW620" s="1998"/>
      <c r="CX620" s="1998">
        <f t="shared" si="11"/>
        <v>0</v>
      </c>
      <c r="CY620" s="1998"/>
      <c r="CZ620" s="1998"/>
      <c r="DA620" s="1998"/>
      <c r="DB620" s="1998"/>
      <c r="DC620" s="1998">
        <f t="shared" si="12"/>
        <v>0</v>
      </c>
      <c r="DD620" s="1998"/>
      <c r="DE620" s="1998"/>
      <c r="DF620" s="1998"/>
      <c r="DG620" s="1998"/>
      <c r="DH620" s="1998">
        <f t="shared" si="13"/>
        <v>0</v>
      </c>
      <c r="DI620" s="1998"/>
      <c r="DJ620" s="1998"/>
      <c r="DK620" s="1998"/>
      <c r="DL620" s="1998"/>
      <c r="DM620" s="1998">
        <f t="shared" si="14"/>
        <v>0</v>
      </c>
      <c r="DN620" s="1998"/>
      <c r="DO620" s="1998"/>
      <c r="DP620" s="1998"/>
      <c r="DQ620" s="1998"/>
      <c r="DR620" s="1998">
        <f t="shared" si="15"/>
        <v>0</v>
      </c>
      <c r="DS620" s="1998"/>
      <c r="DT620" s="1998"/>
      <c r="DU620" s="1998"/>
      <c r="DV620" s="1998"/>
      <c r="DX620" s="1999" t="str">
        <f t="shared" si="16"/>
        <v xml:space="preserve"> </v>
      </c>
      <c r="DY620" s="2000"/>
      <c r="DZ620" s="2000"/>
      <c r="EA620" s="2000"/>
      <c r="EB620" s="2001"/>
      <c r="EC620" s="1999" t="str">
        <f t="shared" si="17"/>
        <v xml:space="preserve"> </v>
      </c>
      <c r="ED620" s="2000"/>
      <c r="EE620" s="2000"/>
      <c r="EF620" s="2000"/>
      <c r="EG620" s="2001"/>
      <c r="EH620" s="1999" t="str">
        <f t="shared" si="18"/>
        <v xml:space="preserve"> </v>
      </c>
      <c r="EI620" s="2000"/>
      <c r="EJ620" s="2000"/>
      <c r="EK620" s="2000"/>
      <c r="EL620" s="2001"/>
      <c r="EM620" s="1999" t="str">
        <f t="shared" si="19"/>
        <v xml:space="preserve"> </v>
      </c>
      <c r="EN620" s="2000"/>
      <c r="EO620" s="2000"/>
      <c r="EP620" s="2000"/>
      <c r="EQ620" s="2001"/>
      <c r="ER620" s="1999" t="str">
        <f t="shared" si="20"/>
        <v xml:space="preserve"> </v>
      </c>
      <c r="ES620" s="2000"/>
      <c r="ET620" s="2000"/>
      <c r="EU620" s="2000"/>
      <c r="EV620" s="2001"/>
      <c r="EW620" s="1999" t="str">
        <f t="shared" si="21"/>
        <v xml:space="preserve"> </v>
      </c>
      <c r="EX620" s="2000"/>
      <c r="EY620" s="2000"/>
      <c r="EZ620" s="2000"/>
      <c r="FA620" s="2001"/>
    </row>
    <row r="621" spans="1:157" ht="13">
      <c r="B621" s="12" t="s">
        <v>614</v>
      </c>
      <c r="G621" s="2018"/>
      <c r="H621" s="2018"/>
      <c r="I621" s="2018"/>
      <c r="J621" s="2018"/>
      <c r="K621" s="2018"/>
      <c r="L621" s="2018"/>
      <c r="M621" s="2018"/>
      <c r="N621" s="2018"/>
      <c r="O621" s="2018"/>
      <c r="P621" s="2018"/>
      <c r="Q621" s="2018"/>
      <c r="R621" s="2018"/>
      <c r="U621" s="12" t="s">
        <v>614</v>
      </c>
      <c r="Z621" s="1997"/>
      <c r="AA621" s="1997"/>
      <c r="AB621" s="1997"/>
      <c r="AC621" s="1997"/>
      <c r="AD621" s="1997"/>
      <c r="AE621" s="1997"/>
      <c r="AF621" s="1997"/>
      <c r="AG621" s="1997"/>
      <c r="AH621" s="1997"/>
      <c r="AI621" s="1997"/>
      <c r="AJ621" s="1997"/>
      <c r="AK621" s="1997"/>
      <c r="AZ621" s="58"/>
      <c r="BA621" s="58"/>
      <c r="BB621" s="58"/>
      <c r="BC621" s="58"/>
      <c r="BD621" s="58"/>
      <c r="BE621" s="1999">
        <f t="shared" si="0"/>
        <v>0</v>
      </c>
      <c r="BF621" s="2001"/>
      <c r="BG621" s="1981">
        <f t="shared" si="1"/>
        <v>0</v>
      </c>
      <c r="BH621" s="1983"/>
      <c r="BI621" s="1999">
        <f t="shared" si="2"/>
        <v>0</v>
      </c>
      <c r="BJ621" s="2001"/>
      <c r="BK621" s="1981">
        <f t="shared" si="3"/>
        <v>0</v>
      </c>
      <c r="BL621" s="1983"/>
      <c r="BM621" s="58"/>
      <c r="BN621" s="1974">
        <f t="shared" si="4"/>
        <v>0</v>
      </c>
      <c r="BO621" s="1975"/>
      <c r="BP621" s="1975"/>
      <c r="BQ621" s="1975"/>
      <c r="BR621" s="1976"/>
      <c r="BS621" s="1980">
        <f t="shared" si="5"/>
        <v>0</v>
      </c>
      <c r="BT621" s="1980"/>
      <c r="BU621" s="1980"/>
      <c r="BV621" s="1980"/>
      <c r="BW621" s="1980"/>
      <c r="BX621" s="1980">
        <f t="shared" si="6"/>
        <v>0</v>
      </c>
      <c r="BY621" s="1980"/>
      <c r="BZ621" s="1980"/>
      <c r="CA621" s="1980"/>
      <c r="CB621" s="1980"/>
      <c r="CC621" s="1980">
        <f t="shared" si="7"/>
        <v>0</v>
      </c>
      <c r="CD621" s="1980"/>
      <c r="CE621" s="1980"/>
      <c r="CF621" s="1980"/>
      <c r="CG621" s="1980"/>
      <c r="CH621" s="1980">
        <f t="shared" si="8"/>
        <v>0</v>
      </c>
      <c r="CI621" s="1980"/>
      <c r="CJ621" s="1980"/>
      <c r="CK621" s="1980"/>
      <c r="CL621" s="1980"/>
      <c r="CM621" s="1980">
        <f t="shared" si="9"/>
        <v>0</v>
      </c>
      <c r="CN621" s="1980"/>
      <c r="CO621" s="1980"/>
      <c r="CP621" s="1980"/>
      <c r="CQ621" s="1980"/>
      <c r="CR621" s="265"/>
      <c r="CS621" s="1998">
        <f t="shared" si="10"/>
        <v>0</v>
      </c>
      <c r="CT621" s="1998"/>
      <c r="CU621" s="1998"/>
      <c r="CV621" s="1998"/>
      <c r="CW621" s="1998"/>
      <c r="CX621" s="1998">
        <f t="shared" si="11"/>
        <v>0</v>
      </c>
      <c r="CY621" s="1998"/>
      <c r="CZ621" s="1998"/>
      <c r="DA621" s="1998"/>
      <c r="DB621" s="1998"/>
      <c r="DC621" s="1998">
        <f t="shared" si="12"/>
        <v>0</v>
      </c>
      <c r="DD621" s="1998"/>
      <c r="DE621" s="1998"/>
      <c r="DF621" s="1998"/>
      <c r="DG621" s="1998"/>
      <c r="DH621" s="1998">
        <f t="shared" si="13"/>
        <v>0</v>
      </c>
      <c r="DI621" s="1998"/>
      <c r="DJ621" s="1998"/>
      <c r="DK621" s="1998"/>
      <c r="DL621" s="1998"/>
      <c r="DM621" s="1998">
        <f t="shared" si="14"/>
        <v>0</v>
      </c>
      <c r="DN621" s="1998"/>
      <c r="DO621" s="1998"/>
      <c r="DP621" s="1998"/>
      <c r="DQ621" s="1998"/>
      <c r="DR621" s="1998">
        <f t="shared" si="15"/>
        <v>0</v>
      </c>
      <c r="DS621" s="1998"/>
      <c r="DT621" s="1998"/>
      <c r="DU621" s="1998"/>
      <c r="DV621" s="1998"/>
      <c r="DX621" s="1999" t="str">
        <f t="shared" si="16"/>
        <v xml:space="preserve"> </v>
      </c>
      <c r="DY621" s="2000"/>
      <c r="DZ621" s="2000"/>
      <c r="EA621" s="2000"/>
      <c r="EB621" s="2001"/>
      <c r="EC621" s="1999" t="str">
        <f t="shared" si="17"/>
        <v xml:space="preserve"> </v>
      </c>
      <c r="ED621" s="2000"/>
      <c r="EE621" s="2000"/>
      <c r="EF621" s="2000"/>
      <c r="EG621" s="2001"/>
      <c r="EH621" s="1999" t="str">
        <f t="shared" si="18"/>
        <v xml:space="preserve"> </v>
      </c>
      <c r="EI621" s="2000"/>
      <c r="EJ621" s="2000"/>
      <c r="EK621" s="2000"/>
      <c r="EL621" s="2001"/>
      <c r="EM621" s="1999" t="str">
        <f t="shared" si="19"/>
        <v xml:space="preserve"> </v>
      </c>
      <c r="EN621" s="2000"/>
      <c r="EO621" s="2000"/>
      <c r="EP621" s="2000"/>
      <c r="EQ621" s="2001"/>
      <c r="ER621" s="1999" t="str">
        <f t="shared" si="20"/>
        <v xml:space="preserve"> </v>
      </c>
      <c r="ES621" s="2000"/>
      <c r="ET621" s="2000"/>
      <c r="EU621" s="2000"/>
      <c r="EV621" s="2001"/>
      <c r="EW621" s="1999" t="str">
        <f t="shared" si="21"/>
        <v xml:space="preserve"> </v>
      </c>
      <c r="EX621" s="2000"/>
      <c r="EY621" s="2000"/>
      <c r="EZ621" s="2000"/>
      <c r="FA621" s="2001"/>
    </row>
    <row r="622" spans="1:157" ht="13">
      <c r="B622" s="12" t="s">
        <v>17</v>
      </c>
      <c r="G622" s="2018"/>
      <c r="H622" s="2018"/>
      <c r="I622" s="2018"/>
      <c r="J622" s="2018"/>
      <c r="K622" s="2018"/>
      <c r="L622" s="2018"/>
      <c r="M622" s="2018"/>
      <c r="N622" s="2018"/>
      <c r="O622" s="2018"/>
      <c r="P622" s="2018"/>
      <c r="Q622" s="2018"/>
      <c r="R622" s="2018"/>
      <c r="U622" s="12" t="s">
        <v>17</v>
      </c>
      <c r="Z622" s="1997"/>
      <c r="AA622" s="1997"/>
      <c r="AB622" s="1997"/>
      <c r="AC622" s="1997"/>
      <c r="AD622" s="1997"/>
      <c r="AE622" s="1997"/>
      <c r="AF622" s="1997"/>
      <c r="AG622" s="1997"/>
      <c r="AH622" s="1997"/>
      <c r="AI622" s="1997"/>
      <c r="AJ622" s="1997"/>
      <c r="AK622" s="1997"/>
      <c r="AZ622" s="58"/>
      <c r="BA622" s="58"/>
      <c r="BB622" s="58"/>
      <c r="BC622" s="58"/>
      <c r="BD622" s="58"/>
      <c r="BE622" s="1999">
        <f t="shared" si="0"/>
        <v>0</v>
      </c>
      <c r="BF622" s="2001"/>
      <c r="BG622" s="1981">
        <f t="shared" si="1"/>
        <v>0</v>
      </c>
      <c r="BH622" s="1983"/>
      <c r="BI622" s="1999">
        <f t="shared" si="2"/>
        <v>0</v>
      </c>
      <c r="BJ622" s="2001"/>
      <c r="BK622" s="1981">
        <f t="shared" si="3"/>
        <v>0</v>
      </c>
      <c r="BL622" s="1983"/>
      <c r="BM622" s="58"/>
      <c r="BN622" s="1974">
        <f t="shared" si="4"/>
        <v>0</v>
      </c>
      <c r="BO622" s="1975"/>
      <c r="BP622" s="1975"/>
      <c r="BQ622" s="1975"/>
      <c r="BR622" s="1976"/>
      <c r="BS622" s="1980">
        <f t="shared" si="5"/>
        <v>0</v>
      </c>
      <c r="BT622" s="1980"/>
      <c r="BU622" s="1980"/>
      <c r="BV622" s="1980"/>
      <c r="BW622" s="1980"/>
      <c r="BX622" s="1980">
        <f t="shared" si="6"/>
        <v>0</v>
      </c>
      <c r="BY622" s="1980"/>
      <c r="BZ622" s="1980"/>
      <c r="CA622" s="1980"/>
      <c r="CB622" s="1980"/>
      <c r="CC622" s="1980">
        <f t="shared" si="7"/>
        <v>0</v>
      </c>
      <c r="CD622" s="1980"/>
      <c r="CE622" s="1980"/>
      <c r="CF622" s="1980"/>
      <c r="CG622" s="1980"/>
      <c r="CH622" s="1980">
        <f t="shared" si="8"/>
        <v>0</v>
      </c>
      <c r="CI622" s="1980"/>
      <c r="CJ622" s="1980"/>
      <c r="CK622" s="1980"/>
      <c r="CL622" s="1980"/>
      <c r="CM622" s="1980">
        <f t="shared" si="9"/>
        <v>0</v>
      </c>
      <c r="CN622" s="1980"/>
      <c r="CO622" s="1980"/>
      <c r="CP622" s="1980"/>
      <c r="CQ622" s="1980"/>
      <c r="CR622" s="265"/>
      <c r="CS622" s="1998">
        <f t="shared" si="10"/>
        <v>0</v>
      </c>
      <c r="CT622" s="1998"/>
      <c r="CU622" s="1998"/>
      <c r="CV622" s="1998"/>
      <c r="CW622" s="1998"/>
      <c r="CX622" s="1998">
        <f t="shared" si="11"/>
        <v>0</v>
      </c>
      <c r="CY622" s="1998"/>
      <c r="CZ622" s="1998"/>
      <c r="DA622" s="1998"/>
      <c r="DB622" s="1998"/>
      <c r="DC622" s="1998">
        <f t="shared" si="12"/>
        <v>0</v>
      </c>
      <c r="DD622" s="1998"/>
      <c r="DE622" s="1998"/>
      <c r="DF622" s="1998"/>
      <c r="DG622" s="1998"/>
      <c r="DH622" s="1998">
        <f t="shared" si="13"/>
        <v>0</v>
      </c>
      <c r="DI622" s="1998"/>
      <c r="DJ622" s="1998"/>
      <c r="DK622" s="1998"/>
      <c r="DL622" s="1998"/>
      <c r="DM622" s="1998">
        <f t="shared" si="14"/>
        <v>0</v>
      </c>
      <c r="DN622" s="1998"/>
      <c r="DO622" s="1998"/>
      <c r="DP622" s="1998"/>
      <c r="DQ622" s="1998"/>
      <c r="DR622" s="1998">
        <f t="shared" si="15"/>
        <v>0</v>
      </c>
      <c r="DS622" s="1998"/>
      <c r="DT622" s="1998"/>
      <c r="DU622" s="1998"/>
      <c r="DV622" s="1998"/>
      <c r="DX622" s="1999" t="str">
        <f t="shared" si="16"/>
        <v xml:space="preserve"> </v>
      </c>
      <c r="DY622" s="2000"/>
      <c r="DZ622" s="2000"/>
      <c r="EA622" s="2000"/>
      <c r="EB622" s="2001"/>
      <c r="EC622" s="1999" t="str">
        <f t="shared" si="17"/>
        <v xml:space="preserve"> </v>
      </c>
      <c r="ED622" s="2000"/>
      <c r="EE622" s="2000"/>
      <c r="EF622" s="2000"/>
      <c r="EG622" s="2001"/>
      <c r="EH622" s="1999" t="str">
        <f t="shared" si="18"/>
        <v xml:space="preserve"> </v>
      </c>
      <c r="EI622" s="2000"/>
      <c r="EJ622" s="2000"/>
      <c r="EK622" s="2000"/>
      <c r="EL622" s="2001"/>
      <c r="EM622" s="1999" t="str">
        <f t="shared" si="19"/>
        <v xml:space="preserve"> </v>
      </c>
      <c r="EN622" s="2000"/>
      <c r="EO622" s="2000"/>
      <c r="EP622" s="2000"/>
      <c r="EQ622" s="2001"/>
      <c r="ER622" s="1999" t="str">
        <f t="shared" si="20"/>
        <v xml:space="preserve"> </v>
      </c>
      <c r="ES622" s="2000"/>
      <c r="ET622" s="2000"/>
      <c r="EU622" s="2000"/>
      <c r="EV622" s="2001"/>
      <c r="EW622" s="1999" t="str">
        <f t="shared" si="21"/>
        <v xml:space="preserve"> </v>
      </c>
      <c r="EX622" s="2000"/>
      <c r="EY622" s="2000"/>
      <c r="EZ622" s="2000"/>
      <c r="FA622" s="2001"/>
    </row>
    <row r="623" spans="1:157" ht="13">
      <c r="B623" s="12" t="s">
        <v>324</v>
      </c>
      <c r="G623" s="2041"/>
      <c r="H623" s="2041"/>
      <c r="I623" s="2041"/>
      <c r="J623" s="2041"/>
      <c r="K623" s="2041"/>
      <c r="L623" s="2041"/>
      <c r="O623" s="137" t="s">
        <v>211</v>
      </c>
      <c r="P623" s="1996"/>
      <c r="Q623" s="1996"/>
      <c r="R623" s="1996"/>
      <c r="U623" s="12" t="s">
        <v>324</v>
      </c>
      <c r="Z623" s="2041"/>
      <c r="AA623" s="2041"/>
      <c r="AB623" s="2041"/>
      <c r="AC623" s="2041"/>
      <c r="AD623" s="2041"/>
      <c r="AE623" s="2041"/>
      <c r="AH623" s="137" t="s">
        <v>211</v>
      </c>
      <c r="AI623" s="1996"/>
      <c r="AJ623" s="1996"/>
      <c r="AK623" s="1996"/>
      <c r="AZ623" s="58"/>
      <c r="BA623" s="58"/>
      <c r="BB623" s="58"/>
      <c r="BC623" s="58"/>
      <c r="BD623" s="58"/>
      <c r="BE623" s="1999">
        <f t="shared" si="0"/>
        <v>0</v>
      </c>
      <c r="BF623" s="2001"/>
      <c r="BG623" s="1981">
        <f t="shared" si="1"/>
        <v>0</v>
      </c>
      <c r="BH623" s="1983"/>
      <c r="BI623" s="1999">
        <f t="shared" si="2"/>
        <v>0</v>
      </c>
      <c r="BJ623" s="2001"/>
      <c r="BK623" s="1981">
        <f t="shared" si="3"/>
        <v>0</v>
      </c>
      <c r="BL623" s="1983"/>
      <c r="BM623" s="58"/>
      <c r="BN623" s="1974">
        <f t="shared" si="4"/>
        <v>0</v>
      </c>
      <c r="BO623" s="1975"/>
      <c r="BP623" s="1975"/>
      <c r="BQ623" s="1975"/>
      <c r="BR623" s="1976"/>
      <c r="BS623" s="1980">
        <f t="shared" si="5"/>
        <v>0</v>
      </c>
      <c r="BT623" s="1980"/>
      <c r="BU623" s="1980"/>
      <c r="BV623" s="1980"/>
      <c r="BW623" s="1980"/>
      <c r="BX623" s="1980">
        <f t="shared" si="6"/>
        <v>0</v>
      </c>
      <c r="BY623" s="1980"/>
      <c r="BZ623" s="1980"/>
      <c r="CA623" s="1980"/>
      <c r="CB623" s="1980"/>
      <c r="CC623" s="1980">
        <f t="shared" si="7"/>
        <v>0</v>
      </c>
      <c r="CD623" s="1980"/>
      <c r="CE623" s="1980"/>
      <c r="CF623" s="1980"/>
      <c r="CG623" s="1980"/>
      <c r="CH623" s="1980">
        <f t="shared" si="8"/>
        <v>0</v>
      </c>
      <c r="CI623" s="1980"/>
      <c r="CJ623" s="1980"/>
      <c r="CK623" s="1980"/>
      <c r="CL623" s="1980"/>
      <c r="CM623" s="1980">
        <f t="shared" si="9"/>
        <v>0</v>
      </c>
      <c r="CN623" s="1980"/>
      <c r="CO623" s="1980"/>
      <c r="CP623" s="1980"/>
      <c r="CQ623" s="1980"/>
      <c r="CR623" s="265"/>
      <c r="CS623" s="1998">
        <f t="shared" si="10"/>
        <v>0</v>
      </c>
      <c r="CT623" s="1998"/>
      <c r="CU623" s="1998"/>
      <c r="CV623" s="1998"/>
      <c r="CW623" s="1998"/>
      <c r="CX623" s="1998">
        <f t="shared" si="11"/>
        <v>0</v>
      </c>
      <c r="CY623" s="1998"/>
      <c r="CZ623" s="1998"/>
      <c r="DA623" s="1998"/>
      <c r="DB623" s="1998"/>
      <c r="DC623" s="1998">
        <f t="shared" si="12"/>
        <v>0</v>
      </c>
      <c r="DD623" s="1998"/>
      <c r="DE623" s="1998"/>
      <c r="DF623" s="1998"/>
      <c r="DG623" s="1998"/>
      <c r="DH623" s="1998">
        <f t="shared" si="13"/>
        <v>0</v>
      </c>
      <c r="DI623" s="1998"/>
      <c r="DJ623" s="1998"/>
      <c r="DK623" s="1998"/>
      <c r="DL623" s="1998"/>
      <c r="DM623" s="1998">
        <f t="shared" si="14"/>
        <v>0</v>
      </c>
      <c r="DN623" s="1998"/>
      <c r="DO623" s="1998"/>
      <c r="DP623" s="1998"/>
      <c r="DQ623" s="1998"/>
      <c r="DR623" s="1998">
        <f t="shared" si="15"/>
        <v>0</v>
      </c>
      <c r="DS623" s="1998"/>
      <c r="DT623" s="1998"/>
      <c r="DU623" s="1998"/>
      <c r="DV623" s="1998"/>
      <c r="DX623" s="1999" t="str">
        <f t="shared" si="16"/>
        <v xml:space="preserve"> </v>
      </c>
      <c r="DY623" s="2000"/>
      <c r="DZ623" s="2000"/>
      <c r="EA623" s="2000"/>
      <c r="EB623" s="2001"/>
      <c r="EC623" s="1999" t="str">
        <f t="shared" si="17"/>
        <v xml:space="preserve"> </v>
      </c>
      <c r="ED623" s="2000"/>
      <c r="EE623" s="2000"/>
      <c r="EF623" s="2000"/>
      <c r="EG623" s="2001"/>
      <c r="EH623" s="1999" t="str">
        <f t="shared" si="18"/>
        <v xml:space="preserve"> </v>
      </c>
      <c r="EI623" s="2000"/>
      <c r="EJ623" s="2000"/>
      <c r="EK623" s="2000"/>
      <c r="EL623" s="2001"/>
      <c r="EM623" s="1999" t="str">
        <f t="shared" si="19"/>
        <v xml:space="preserve"> </v>
      </c>
      <c r="EN623" s="2000"/>
      <c r="EO623" s="2000"/>
      <c r="EP623" s="2000"/>
      <c r="EQ623" s="2001"/>
      <c r="ER623" s="1999" t="str">
        <f t="shared" si="20"/>
        <v xml:space="preserve"> </v>
      </c>
      <c r="ES623" s="2000"/>
      <c r="ET623" s="2000"/>
      <c r="EU623" s="2000"/>
      <c r="EV623" s="2001"/>
      <c r="EW623" s="1999" t="str">
        <f t="shared" si="21"/>
        <v xml:space="preserve"> </v>
      </c>
      <c r="EX623" s="2000"/>
      <c r="EY623" s="2000"/>
      <c r="EZ623" s="2000"/>
      <c r="FA623" s="2001"/>
    </row>
    <row r="624" spans="1:157" ht="13">
      <c r="B624" s="12" t="s">
        <v>18</v>
      </c>
      <c r="H624" s="2018"/>
      <c r="I624" s="2018"/>
      <c r="J624" s="2018"/>
      <c r="K624" s="2018"/>
      <c r="L624" s="2018"/>
      <c r="M624" s="2018"/>
      <c r="N624" s="2018"/>
      <c r="O624" s="2018"/>
      <c r="P624" s="2018"/>
      <c r="Q624" s="2018"/>
      <c r="R624" s="2018"/>
      <c r="U624" s="12" t="s">
        <v>18</v>
      </c>
      <c r="AA624" s="2018"/>
      <c r="AB624" s="2018"/>
      <c r="AC624" s="2018"/>
      <c r="AD624" s="2018"/>
      <c r="AE624" s="2018"/>
      <c r="AF624" s="2018"/>
      <c r="AG624" s="2018"/>
      <c r="AH624" s="2018"/>
      <c r="AI624" s="2018"/>
      <c r="AJ624" s="2018"/>
      <c r="AK624" s="2018"/>
      <c r="AZ624" s="58"/>
      <c r="BA624" s="58"/>
      <c r="BB624" s="58"/>
      <c r="BC624" s="58"/>
      <c r="BD624" s="58"/>
      <c r="BE624" s="1999">
        <f t="shared" si="0"/>
        <v>0</v>
      </c>
      <c r="BF624" s="2001"/>
      <c r="BG624" s="1981">
        <f t="shared" si="1"/>
        <v>0</v>
      </c>
      <c r="BH624" s="1983"/>
      <c r="BI624" s="1999">
        <f t="shared" si="2"/>
        <v>0</v>
      </c>
      <c r="BJ624" s="2001"/>
      <c r="BK624" s="1981">
        <f t="shared" si="3"/>
        <v>0</v>
      </c>
      <c r="BL624" s="1983"/>
      <c r="BM624" s="58"/>
      <c r="BN624" s="1974">
        <f t="shared" si="4"/>
        <v>0</v>
      </c>
      <c r="BO624" s="1975"/>
      <c r="BP624" s="1975"/>
      <c r="BQ624" s="1975"/>
      <c r="BR624" s="1976"/>
      <c r="BS624" s="1980">
        <f t="shared" si="5"/>
        <v>0</v>
      </c>
      <c r="BT624" s="1980"/>
      <c r="BU624" s="1980"/>
      <c r="BV624" s="1980"/>
      <c r="BW624" s="1980"/>
      <c r="BX624" s="1980">
        <f t="shared" si="6"/>
        <v>0</v>
      </c>
      <c r="BY624" s="1980"/>
      <c r="BZ624" s="1980"/>
      <c r="CA624" s="1980"/>
      <c r="CB624" s="1980"/>
      <c r="CC624" s="1980">
        <f t="shared" si="7"/>
        <v>0</v>
      </c>
      <c r="CD624" s="1980"/>
      <c r="CE624" s="1980"/>
      <c r="CF624" s="1980"/>
      <c r="CG624" s="1980"/>
      <c r="CH624" s="1980">
        <f t="shared" si="8"/>
        <v>0</v>
      </c>
      <c r="CI624" s="1980"/>
      <c r="CJ624" s="1980"/>
      <c r="CK624" s="1980"/>
      <c r="CL624" s="1980"/>
      <c r="CM624" s="1980">
        <f t="shared" si="9"/>
        <v>0</v>
      </c>
      <c r="CN624" s="1980"/>
      <c r="CO624" s="1980"/>
      <c r="CP624" s="1980"/>
      <c r="CQ624" s="1980"/>
      <c r="CR624" s="265"/>
      <c r="CS624" s="1998">
        <f t="shared" si="10"/>
        <v>0</v>
      </c>
      <c r="CT624" s="1998"/>
      <c r="CU624" s="1998"/>
      <c r="CV624" s="1998"/>
      <c r="CW624" s="1998"/>
      <c r="CX624" s="1998">
        <f t="shared" si="11"/>
        <v>0</v>
      </c>
      <c r="CY624" s="1998"/>
      <c r="CZ624" s="1998"/>
      <c r="DA624" s="1998"/>
      <c r="DB624" s="1998"/>
      <c r="DC624" s="1998">
        <f t="shared" si="12"/>
        <v>0</v>
      </c>
      <c r="DD624" s="1998"/>
      <c r="DE624" s="1998"/>
      <c r="DF624" s="1998"/>
      <c r="DG624" s="1998"/>
      <c r="DH624" s="1998">
        <f t="shared" si="13"/>
        <v>0</v>
      </c>
      <c r="DI624" s="1998"/>
      <c r="DJ624" s="1998"/>
      <c r="DK624" s="1998"/>
      <c r="DL624" s="1998"/>
      <c r="DM624" s="1998">
        <f t="shared" si="14"/>
        <v>0</v>
      </c>
      <c r="DN624" s="1998"/>
      <c r="DO624" s="1998"/>
      <c r="DP624" s="1998"/>
      <c r="DQ624" s="1998"/>
      <c r="DR624" s="1998">
        <f t="shared" si="15"/>
        <v>0</v>
      </c>
      <c r="DS624" s="1998"/>
      <c r="DT624" s="1998"/>
      <c r="DU624" s="1998"/>
      <c r="DV624" s="1998"/>
      <c r="DX624" s="1999" t="str">
        <f t="shared" si="16"/>
        <v xml:space="preserve"> </v>
      </c>
      <c r="DY624" s="2000"/>
      <c r="DZ624" s="2000"/>
      <c r="EA624" s="2000"/>
      <c r="EB624" s="2001"/>
      <c r="EC624" s="1999" t="str">
        <f t="shared" si="17"/>
        <v xml:space="preserve"> </v>
      </c>
      <c r="ED624" s="2000"/>
      <c r="EE624" s="2000"/>
      <c r="EF624" s="2000"/>
      <c r="EG624" s="2001"/>
      <c r="EH624" s="1999" t="str">
        <f t="shared" si="18"/>
        <v xml:space="preserve"> </v>
      </c>
      <c r="EI624" s="2000"/>
      <c r="EJ624" s="2000"/>
      <c r="EK624" s="2000"/>
      <c r="EL624" s="2001"/>
      <c r="EM624" s="1999" t="str">
        <f t="shared" si="19"/>
        <v xml:space="preserve"> </v>
      </c>
      <c r="EN624" s="2000"/>
      <c r="EO624" s="2000"/>
      <c r="EP624" s="2000"/>
      <c r="EQ624" s="2001"/>
      <c r="ER624" s="1999" t="str">
        <f t="shared" si="20"/>
        <v xml:space="preserve"> </v>
      </c>
      <c r="ES624" s="2000"/>
      <c r="ET624" s="2000"/>
      <c r="EU624" s="2000"/>
      <c r="EV624" s="2001"/>
      <c r="EW624" s="1999" t="str">
        <f t="shared" si="21"/>
        <v xml:space="preserve"> </v>
      </c>
      <c r="EX624" s="2000"/>
      <c r="EY624" s="2000"/>
      <c r="EZ624" s="2000"/>
      <c r="FA624" s="2001"/>
    </row>
    <row r="625" spans="1:157" ht="13">
      <c r="B625" s="12" t="s">
        <v>20</v>
      </c>
      <c r="N625" s="1995" t="s">
        <v>705</v>
      </c>
      <c r="O625" s="1995"/>
      <c r="U625" s="12" t="s">
        <v>20</v>
      </c>
      <c r="AG625" s="1995" t="s">
        <v>705</v>
      </c>
      <c r="AH625" s="1995"/>
      <c r="AZ625" s="58"/>
      <c r="BA625" s="58"/>
      <c r="BB625" s="58"/>
      <c r="BC625" s="58"/>
      <c r="BD625" s="58"/>
      <c r="BE625" s="1999">
        <f t="shared" si="0"/>
        <v>0</v>
      </c>
      <c r="BF625" s="2001"/>
      <c r="BG625" s="1981">
        <f t="shared" si="1"/>
        <v>0</v>
      </c>
      <c r="BH625" s="1983"/>
      <c r="BI625" s="1999">
        <f t="shared" si="2"/>
        <v>0</v>
      </c>
      <c r="BJ625" s="2001"/>
      <c r="BK625" s="1981">
        <f t="shared" si="3"/>
        <v>0</v>
      </c>
      <c r="BL625" s="1983"/>
      <c r="BM625" s="58"/>
      <c r="BN625" s="1974">
        <f t="shared" si="4"/>
        <v>0</v>
      </c>
      <c r="BO625" s="1975"/>
      <c r="BP625" s="1975"/>
      <c r="BQ625" s="1975"/>
      <c r="BR625" s="1976"/>
      <c r="BS625" s="1980">
        <f t="shared" si="5"/>
        <v>0</v>
      </c>
      <c r="BT625" s="1980"/>
      <c r="BU625" s="1980"/>
      <c r="BV625" s="1980"/>
      <c r="BW625" s="1980"/>
      <c r="BX625" s="1980">
        <f t="shared" si="6"/>
        <v>0</v>
      </c>
      <c r="BY625" s="1980"/>
      <c r="BZ625" s="1980"/>
      <c r="CA625" s="1980"/>
      <c r="CB625" s="1980"/>
      <c r="CC625" s="1980">
        <f t="shared" si="7"/>
        <v>0</v>
      </c>
      <c r="CD625" s="1980"/>
      <c r="CE625" s="1980"/>
      <c r="CF625" s="1980"/>
      <c r="CG625" s="1980"/>
      <c r="CH625" s="1980">
        <f t="shared" si="8"/>
        <v>0</v>
      </c>
      <c r="CI625" s="1980"/>
      <c r="CJ625" s="1980"/>
      <c r="CK625" s="1980"/>
      <c r="CL625" s="1980"/>
      <c r="CM625" s="1980">
        <f t="shared" si="9"/>
        <v>0</v>
      </c>
      <c r="CN625" s="1980"/>
      <c r="CO625" s="1980"/>
      <c r="CP625" s="1980"/>
      <c r="CQ625" s="1980"/>
      <c r="CR625" s="265"/>
      <c r="CS625" s="1998">
        <f t="shared" si="10"/>
        <v>0</v>
      </c>
      <c r="CT625" s="1998"/>
      <c r="CU625" s="1998"/>
      <c r="CV625" s="1998"/>
      <c r="CW625" s="1998"/>
      <c r="CX625" s="1998">
        <f t="shared" si="11"/>
        <v>0</v>
      </c>
      <c r="CY625" s="1998"/>
      <c r="CZ625" s="1998"/>
      <c r="DA625" s="1998"/>
      <c r="DB625" s="1998"/>
      <c r="DC625" s="1998">
        <f t="shared" si="12"/>
        <v>0</v>
      </c>
      <c r="DD625" s="1998"/>
      <c r="DE625" s="1998"/>
      <c r="DF625" s="1998"/>
      <c r="DG625" s="1998"/>
      <c r="DH625" s="1998">
        <f t="shared" si="13"/>
        <v>0</v>
      </c>
      <c r="DI625" s="1998"/>
      <c r="DJ625" s="1998"/>
      <c r="DK625" s="1998"/>
      <c r="DL625" s="1998"/>
      <c r="DM625" s="1998">
        <f t="shared" si="14"/>
        <v>0</v>
      </c>
      <c r="DN625" s="1998"/>
      <c r="DO625" s="1998"/>
      <c r="DP625" s="1998"/>
      <c r="DQ625" s="1998"/>
      <c r="DR625" s="1998">
        <f t="shared" si="15"/>
        <v>0</v>
      </c>
      <c r="DS625" s="1998"/>
      <c r="DT625" s="1998"/>
      <c r="DU625" s="1998"/>
      <c r="DV625" s="1998"/>
      <c r="DX625" s="1999" t="str">
        <f t="shared" si="16"/>
        <v xml:space="preserve"> </v>
      </c>
      <c r="DY625" s="2000"/>
      <c r="DZ625" s="2000"/>
      <c r="EA625" s="2000"/>
      <c r="EB625" s="2001"/>
      <c r="EC625" s="1999" t="str">
        <f t="shared" si="17"/>
        <v xml:space="preserve"> </v>
      </c>
      <c r="ED625" s="2000"/>
      <c r="EE625" s="2000"/>
      <c r="EF625" s="2000"/>
      <c r="EG625" s="2001"/>
      <c r="EH625" s="1999" t="str">
        <f t="shared" si="18"/>
        <v xml:space="preserve"> </v>
      </c>
      <c r="EI625" s="2000"/>
      <c r="EJ625" s="2000"/>
      <c r="EK625" s="2000"/>
      <c r="EL625" s="2001"/>
      <c r="EM625" s="1999" t="str">
        <f t="shared" si="19"/>
        <v xml:space="preserve"> </v>
      </c>
      <c r="EN625" s="2000"/>
      <c r="EO625" s="2000"/>
      <c r="EP625" s="2000"/>
      <c r="EQ625" s="2001"/>
      <c r="ER625" s="1999" t="str">
        <f t="shared" si="20"/>
        <v xml:space="preserve"> </v>
      </c>
      <c r="ES625" s="2000"/>
      <c r="ET625" s="2000"/>
      <c r="EU625" s="2000"/>
      <c r="EV625" s="2001"/>
      <c r="EW625" s="1999" t="str">
        <f t="shared" si="21"/>
        <v xml:space="preserve"> </v>
      </c>
      <c r="EX625" s="2000"/>
      <c r="EY625" s="2000"/>
      <c r="EZ625" s="2000"/>
      <c r="FA625" s="2001"/>
    </row>
    <row r="626" spans="1:157" ht="13">
      <c r="AZ626" s="58"/>
      <c r="BA626" s="58"/>
      <c r="BB626" s="58"/>
      <c r="BC626" s="58"/>
      <c r="BD626" s="58"/>
      <c r="BE626" s="1999">
        <f t="shared" si="0"/>
        <v>0</v>
      </c>
      <c r="BF626" s="2001"/>
      <c r="BG626" s="1981">
        <f t="shared" si="1"/>
        <v>0</v>
      </c>
      <c r="BH626" s="1983"/>
      <c r="BI626" s="1999">
        <f t="shared" si="2"/>
        <v>0</v>
      </c>
      <c r="BJ626" s="2001"/>
      <c r="BK626" s="1981">
        <f t="shared" si="3"/>
        <v>0</v>
      </c>
      <c r="BL626" s="1983"/>
      <c r="BM626" s="58"/>
      <c r="BN626" s="1974">
        <f t="shared" si="4"/>
        <v>0</v>
      </c>
      <c r="BO626" s="1975"/>
      <c r="BP626" s="1975"/>
      <c r="BQ626" s="1975"/>
      <c r="BR626" s="1976"/>
      <c r="BS626" s="1980">
        <f t="shared" si="5"/>
        <v>0</v>
      </c>
      <c r="BT626" s="1980"/>
      <c r="BU626" s="1980"/>
      <c r="BV626" s="1980"/>
      <c r="BW626" s="1980"/>
      <c r="BX626" s="1980">
        <f t="shared" si="6"/>
        <v>0</v>
      </c>
      <c r="BY626" s="1980"/>
      <c r="BZ626" s="1980"/>
      <c r="CA626" s="1980"/>
      <c r="CB626" s="1980"/>
      <c r="CC626" s="1980">
        <f t="shared" si="7"/>
        <v>0</v>
      </c>
      <c r="CD626" s="1980"/>
      <c r="CE626" s="1980"/>
      <c r="CF626" s="1980"/>
      <c r="CG626" s="1980"/>
      <c r="CH626" s="1980">
        <f t="shared" si="8"/>
        <v>0</v>
      </c>
      <c r="CI626" s="1980"/>
      <c r="CJ626" s="1980"/>
      <c r="CK626" s="1980"/>
      <c r="CL626" s="1980"/>
      <c r="CM626" s="1980">
        <f t="shared" si="9"/>
        <v>0</v>
      </c>
      <c r="CN626" s="1980"/>
      <c r="CO626" s="1980"/>
      <c r="CP626" s="1980"/>
      <c r="CQ626" s="1980"/>
      <c r="CR626" s="265"/>
      <c r="CS626" s="1998">
        <f t="shared" si="10"/>
        <v>0</v>
      </c>
      <c r="CT626" s="1998"/>
      <c r="CU626" s="1998"/>
      <c r="CV626" s="1998"/>
      <c r="CW626" s="1998"/>
      <c r="CX626" s="1998">
        <f t="shared" si="11"/>
        <v>0</v>
      </c>
      <c r="CY626" s="1998"/>
      <c r="CZ626" s="1998"/>
      <c r="DA626" s="1998"/>
      <c r="DB626" s="1998"/>
      <c r="DC626" s="1998">
        <f t="shared" si="12"/>
        <v>0</v>
      </c>
      <c r="DD626" s="1998"/>
      <c r="DE626" s="1998"/>
      <c r="DF626" s="1998"/>
      <c r="DG626" s="1998"/>
      <c r="DH626" s="1998">
        <f t="shared" si="13"/>
        <v>0</v>
      </c>
      <c r="DI626" s="1998"/>
      <c r="DJ626" s="1998"/>
      <c r="DK626" s="1998"/>
      <c r="DL626" s="1998"/>
      <c r="DM626" s="1998">
        <f t="shared" si="14"/>
        <v>0</v>
      </c>
      <c r="DN626" s="1998"/>
      <c r="DO626" s="1998"/>
      <c r="DP626" s="1998"/>
      <c r="DQ626" s="1998"/>
      <c r="DR626" s="1998">
        <f t="shared" si="15"/>
        <v>0</v>
      </c>
      <c r="DS626" s="1998"/>
      <c r="DT626" s="1998"/>
      <c r="DU626" s="1998"/>
      <c r="DV626" s="1998"/>
      <c r="DX626" s="1999" t="str">
        <f t="shared" si="16"/>
        <v xml:space="preserve"> </v>
      </c>
      <c r="DY626" s="2000"/>
      <c r="DZ626" s="2000"/>
      <c r="EA626" s="2000"/>
      <c r="EB626" s="2001"/>
      <c r="EC626" s="1999" t="str">
        <f t="shared" si="17"/>
        <v xml:space="preserve"> </v>
      </c>
      <c r="ED626" s="2000"/>
      <c r="EE626" s="2000"/>
      <c r="EF626" s="2000"/>
      <c r="EG626" s="2001"/>
      <c r="EH626" s="1999" t="str">
        <f t="shared" si="18"/>
        <v xml:space="preserve"> </v>
      </c>
      <c r="EI626" s="2000"/>
      <c r="EJ626" s="2000"/>
      <c r="EK626" s="2000"/>
      <c r="EL626" s="2001"/>
      <c r="EM626" s="1999" t="str">
        <f t="shared" si="19"/>
        <v xml:space="preserve"> </v>
      </c>
      <c r="EN626" s="2000"/>
      <c r="EO626" s="2000"/>
      <c r="EP626" s="2000"/>
      <c r="EQ626" s="2001"/>
      <c r="ER626" s="1999" t="str">
        <f t="shared" si="20"/>
        <v xml:space="preserve"> </v>
      </c>
      <c r="ES626" s="2000"/>
      <c r="ET626" s="2000"/>
      <c r="EU626" s="2000"/>
      <c r="EV626" s="2001"/>
      <c r="EW626" s="1999" t="str">
        <f t="shared" si="21"/>
        <v xml:space="preserve"> </v>
      </c>
      <c r="EX626" s="2000"/>
      <c r="EY626" s="2000"/>
      <c r="EZ626" s="2000"/>
      <c r="FA626" s="2001"/>
    </row>
    <row r="627" spans="1:157" ht="12.75" customHeight="1">
      <c r="A627" s="1821" t="s">
        <v>576</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5"/>
      <c r="AU627" s="1475"/>
      <c r="AV627" s="1475"/>
      <c r="AW627" s="1475"/>
      <c r="AX627" s="1475"/>
      <c r="AY627" s="1475"/>
      <c r="AZ627" s="58"/>
      <c r="BA627" s="58"/>
      <c r="BB627" s="58"/>
      <c r="BC627" s="58"/>
      <c r="BD627" s="58"/>
      <c r="BE627" s="1999">
        <f t="shared" si="0"/>
        <v>0</v>
      </c>
      <c r="BF627" s="2001"/>
      <c r="BG627" s="1981">
        <f t="shared" si="1"/>
        <v>0</v>
      </c>
      <c r="BH627" s="1983"/>
      <c r="BI627" s="1999">
        <f t="shared" si="2"/>
        <v>0</v>
      </c>
      <c r="BJ627" s="2001"/>
      <c r="BK627" s="1981">
        <f t="shared" si="3"/>
        <v>0</v>
      </c>
      <c r="BL627" s="1983"/>
      <c r="BM627" s="58"/>
      <c r="BN627" s="1974">
        <f t="shared" si="4"/>
        <v>0</v>
      </c>
      <c r="BO627" s="1975"/>
      <c r="BP627" s="1975"/>
      <c r="BQ627" s="1975"/>
      <c r="BR627" s="1976"/>
      <c r="BS627" s="1980">
        <f t="shared" si="5"/>
        <v>0</v>
      </c>
      <c r="BT627" s="1980"/>
      <c r="BU627" s="1980"/>
      <c r="BV627" s="1980"/>
      <c r="BW627" s="1980"/>
      <c r="BX627" s="1980">
        <f t="shared" si="6"/>
        <v>0</v>
      </c>
      <c r="BY627" s="1980"/>
      <c r="BZ627" s="1980"/>
      <c r="CA627" s="1980"/>
      <c r="CB627" s="1980"/>
      <c r="CC627" s="1980">
        <f t="shared" si="7"/>
        <v>0</v>
      </c>
      <c r="CD627" s="1980"/>
      <c r="CE627" s="1980"/>
      <c r="CF627" s="1980"/>
      <c r="CG627" s="1980"/>
      <c r="CH627" s="1980">
        <f t="shared" si="8"/>
        <v>0</v>
      </c>
      <c r="CI627" s="1980"/>
      <c r="CJ627" s="1980"/>
      <c r="CK627" s="1980"/>
      <c r="CL627" s="1980"/>
      <c r="CM627" s="1980">
        <f t="shared" si="9"/>
        <v>0</v>
      </c>
      <c r="CN627" s="1980"/>
      <c r="CO627" s="1980"/>
      <c r="CP627" s="1980"/>
      <c r="CQ627" s="1980"/>
      <c r="CR627" s="265"/>
      <c r="CS627" s="1998">
        <f t="shared" si="10"/>
        <v>0</v>
      </c>
      <c r="CT627" s="1998"/>
      <c r="CU627" s="1998"/>
      <c r="CV627" s="1998"/>
      <c r="CW627" s="1998"/>
      <c r="CX627" s="1998">
        <f t="shared" si="11"/>
        <v>0</v>
      </c>
      <c r="CY627" s="1998"/>
      <c r="CZ627" s="1998"/>
      <c r="DA627" s="1998"/>
      <c r="DB627" s="1998"/>
      <c r="DC627" s="1998">
        <f t="shared" si="12"/>
        <v>0</v>
      </c>
      <c r="DD627" s="1998"/>
      <c r="DE627" s="1998"/>
      <c r="DF627" s="1998"/>
      <c r="DG627" s="1998"/>
      <c r="DH627" s="1998">
        <f t="shared" si="13"/>
        <v>0</v>
      </c>
      <c r="DI627" s="1998"/>
      <c r="DJ627" s="1998"/>
      <c r="DK627" s="1998"/>
      <c r="DL627" s="1998"/>
      <c r="DM627" s="1998">
        <f t="shared" si="14"/>
        <v>0</v>
      </c>
      <c r="DN627" s="1998"/>
      <c r="DO627" s="1998"/>
      <c r="DP627" s="1998"/>
      <c r="DQ627" s="1998"/>
      <c r="DR627" s="1998">
        <f t="shared" si="15"/>
        <v>0</v>
      </c>
      <c r="DS627" s="1998"/>
      <c r="DT627" s="1998"/>
      <c r="DU627" s="1998"/>
      <c r="DV627" s="1998"/>
      <c r="DX627" s="1999" t="str">
        <f t="shared" si="16"/>
        <v xml:space="preserve"> </v>
      </c>
      <c r="DY627" s="2000"/>
      <c r="DZ627" s="2000"/>
      <c r="EA627" s="2000"/>
      <c r="EB627" s="2001"/>
      <c r="EC627" s="1999" t="str">
        <f t="shared" si="17"/>
        <v xml:space="preserve"> </v>
      </c>
      <c r="ED627" s="2000"/>
      <c r="EE627" s="2000"/>
      <c r="EF627" s="2000"/>
      <c r="EG627" s="2001"/>
      <c r="EH627" s="1999" t="str">
        <f t="shared" si="18"/>
        <v xml:space="preserve"> </v>
      </c>
      <c r="EI627" s="2000"/>
      <c r="EJ627" s="2000"/>
      <c r="EK627" s="2000"/>
      <c r="EL627" s="2001"/>
      <c r="EM627" s="1999" t="str">
        <f t="shared" si="19"/>
        <v xml:space="preserve"> </v>
      </c>
      <c r="EN627" s="2000"/>
      <c r="EO627" s="2000"/>
      <c r="EP627" s="2000"/>
      <c r="EQ627" s="2001"/>
      <c r="ER627" s="1999" t="str">
        <f t="shared" si="20"/>
        <v xml:space="preserve"> </v>
      </c>
      <c r="ES627" s="2000"/>
      <c r="ET627" s="2000"/>
      <c r="EU627" s="2000"/>
      <c r="EV627" s="2001"/>
      <c r="EW627" s="1999" t="str">
        <f t="shared" si="21"/>
        <v xml:space="preserve"> </v>
      </c>
      <c r="EX627" s="2000"/>
      <c r="EY627" s="2000"/>
      <c r="EZ627" s="2000"/>
      <c r="FA627" s="2001"/>
    </row>
    <row r="628" spans="1:157" ht="13">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5"/>
      <c r="AU628" s="1475"/>
      <c r="AV628" s="1475"/>
      <c r="AW628" s="1475"/>
      <c r="AX628" s="1475"/>
      <c r="AY628" s="1475"/>
      <c r="AZ628" s="58"/>
      <c r="BA628" s="58"/>
      <c r="BB628" s="58"/>
      <c r="BC628" s="58"/>
      <c r="BD628" s="58"/>
      <c r="BE628" s="1999">
        <f t="shared" si="0"/>
        <v>0</v>
      </c>
      <c r="BF628" s="2001"/>
      <c r="BG628" s="1981">
        <f t="shared" si="1"/>
        <v>0</v>
      </c>
      <c r="BH628" s="1983"/>
      <c r="BI628" s="1999">
        <f t="shared" si="2"/>
        <v>0</v>
      </c>
      <c r="BJ628" s="2001"/>
      <c r="BK628" s="1981">
        <f t="shared" si="3"/>
        <v>0</v>
      </c>
      <c r="BL628" s="1983"/>
      <c r="BM628" s="58"/>
      <c r="BN628" s="1974">
        <f t="shared" si="4"/>
        <v>0</v>
      </c>
      <c r="BO628" s="1975"/>
      <c r="BP628" s="1975"/>
      <c r="BQ628" s="1975"/>
      <c r="BR628" s="1976"/>
      <c r="BS628" s="1980">
        <f t="shared" si="5"/>
        <v>0</v>
      </c>
      <c r="BT628" s="1980"/>
      <c r="BU628" s="1980"/>
      <c r="BV628" s="1980"/>
      <c r="BW628" s="1980"/>
      <c r="BX628" s="1980">
        <f t="shared" si="6"/>
        <v>0</v>
      </c>
      <c r="BY628" s="1980"/>
      <c r="BZ628" s="1980"/>
      <c r="CA628" s="1980"/>
      <c r="CB628" s="1980"/>
      <c r="CC628" s="1980">
        <f t="shared" si="7"/>
        <v>0</v>
      </c>
      <c r="CD628" s="1980"/>
      <c r="CE628" s="1980"/>
      <c r="CF628" s="1980"/>
      <c r="CG628" s="1980"/>
      <c r="CH628" s="1980">
        <f t="shared" si="8"/>
        <v>0</v>
      </c>
      <c r="CI628" s="1980"/>
      <c r="CJ628" s="1980"/>
      <c r="CK628" s="1980"/>
      <c r="CL628" s="1980"/>
      <c r="CM628" s="1980">
        <f t="shared" si="9"/>
        <v>0</v>
      </c>
      <c r="CN628" s="1980"/>
      <c r="CO628" s="1980"/>
      <c r="CP628" s="1980"/>
      <c r="CQ628" s="1980"/>
      <c r="CR628" s="265"/>
      <c r="CS628" s="1998">
        <f t="shared" si="10"/>
        <v>0</v>
      </c>
      <c r="CT628" s="1998"/>
      <c r="CU628" s="1998"/>
      <c r="CV628" s="1998"/>
      <c r="CW628" s="1998"/>
      <c r="CX628" s="1998">
        <f t="shared" si="11"/>
        <v>0</v>
      </c>
      <c r="CY628" s="1998"/>
      <c r="CZ628" s="1998"/>
      <c r="DA628" s="1998"/>
      <c r="DB628" s="1998"/>
      <c r="DC628" s="1998">
        <f t="shared" si="12"/>
        <v>0</v>
      </c>
      <c r="DD628" s="1998"/>
      <c r="DE628" s="1998"/>
      <c r="DF628" s="1998"/>
      <c r="DG628" s="1998"/>
      <c r="DH628" s="1998">
        <f t="shared" si="13"/>
        <v>0</v>
      </c>
      <c r="DI628" s="1998"/>
      <c r="DJ628" s="1998"/>
      <c r="DK628" s="1998"/>
      <c r="DL628" s="1998"/>
      <c r="DM628" s="1998">
        <f t="shared" si="14"/>
        <v>0</v>
      </c>
      <c r="DN628" s="1998"/>
      <c r="DO628" s="1998"/>
      <c r="DP628" s="1998"/>
      <c r="DQ628" s="1998"/>
      <c r="DR628" s="1998">
        <f t="shared" si="15"/>
        <v>0</v>
      </c>
      <c r="DS628" s="1998"/>
      <c r="DT628" s="1998"/>
      <c r="DU628" s="1998"/>
      <c r="DV628" s="1998"/>
      <c r="DX628" s="1999" t="str">
        <f t="shared" si="16"/>
        <v xml:space="preserve"> </v>
      </c>
      <c r="DY628" s="2000"/>
      <c r="DZ628" s="2000"/>
      <c r="EA628" s="2000"/>
      <c r="EB628" s="2001"/>
      <c r="EC628" s="1999" t="str">
        <f t="shared" si="17"/>
        <v xml:space="preserve"> </v>
      </c>
      <c r="ED628" s="2000"/>
      <c r="EE628" s="2000"/>
      <c r="EF628" s="2000"/>
      <c r="EG628" s="2001"/>
      <c r="EH628" s="1999" t="str">
        <f t="shared" si="18"/>
        <v xml:space="preserve"> </v>
      </c>
      <c r="EI628" s="2000"/>
      <c r="EJ628" s="2000"/>
      <c r="EK628" s="2000"/>
      <c r="EL628" s="2001"/>
      <c r="EM628" s="1999" t="str">
        <f t="shared" si="19"/>
        <v xml:space="preserve"> </v>
      </c>
      <c r="EN628" s="2000"/>
      <c r="EO628" s="2000"/>
      <c r="EP628" s="2000"/>
      <c r="EQ628" s="2001"/>
      <c r="ER628" s="1999" t="str">
        <f t="shared" si="20"/>
        <v xml:space="preserve"> </v>
      </c>
      <c r="ES628" s="2000"/>
      <c r="ET628" s="2000"/>
      <c r="EU628" s="2000"/>
      <c r="EV628" s="2001"/>
      <c r="EW628" s="1999" t="str">
        <f t="shared" si="21"/>
        <v xml:space="preserve"> </v>
      </c>
      <c r="EX628" s="2000"/>
      <c r="EY628" s="2000"/>
      <c r="EZ628" s="2000"/>
      <c r="FA628" s="2001"/>
    </row>
    <row r="629" spans="1:157" ht="13">
      <c r="A629" s="25"/>
      <c r="B629" s="25"/>
      <c r="C629" s="25"/>
      <c r="D629" s="25"/>
      <c r="E629" s="25"/>
      <c r="F629" s="25"/>
      <c r="G629" s="3"/>
      <c r="H629" s="25"/>
      <c r="AZ629" s="58"/>
      <c r="BA629" s="58"/>
      <c r="BB629" s="58"/>
      <c r="BC629" s="58"/>
      <c r="BD629" s="58"/>
      <c r="BE629" s="1999">
        <f t="shared" si="0"/>
        <v>0</v>
      </c>
      <c r="BF629" s="2001"/>
      <c r="BG629" s="1981">
        <f t="shared" si="1"/>
        <v>0</v>
      </c>
      <c r="BH629" s="1983"/>
      <c r="BI629" s="1999">
        <f t="shared" si="2"/>
        <v>0</v>
      </c>
      <c r="BJ629" s="2001"/>
      <c r="BK629" s="1981">
        <f t="shared" si="3"/>
        <v>0</v>
      </c>
      <c r="BL629" s="1983"/>
      <c r="BM629" s="58"/>
      <c r="BN629" s="1974">
        <f t="shared" si="4"/>
        <v>0</v>
      </c>
      <c r="BO629" s="1975"/>
      <c r="BP629" s="1975"/>
      <c r="BQ629" s="1975"/>
      <c r="BR629" s="1976"/>
      <c r="BS629" s="1980">
        <f t="shared" si="5"/>
        <v>0</v>
      </c>
      <c r="BT629" s="1980"/>
      <c r="BU629" s="1980"/>
      <c r="BV629" s="1980"/>
      <c r="BW629" s="1980"/>
      <c r="BX629" s="1980">
        <f t="shared" si="6"/>
        <v>0</v>
      </c>
      <c r="BY629" s="1980"/>
      <c r="BZ629" s="1980"/>
      <c r="CA629" s="1980"/>
      <c r="CB629" s="1980"/>
      <c r="CC629" s="1980">
        <f t="shared" si="7"/>
        <v>0</v>
      </c>
      <c r="CD629" s="1980"/>
      <c r="CE629" s="1980"/>
      <c r="CF629" s="1980"/>
      <c r="CG629" s="1980"/>
      <c r="CH629" s="1980">
        <f t="shared" si="8"/>
        <v>0</v>
      </c>
      <c r="CI629" s="1980"/>
      <c r="CJ629" s="1980"/>
      <c r="CK629" s="1980"/>
      <c r="CL629" s="1980"/>
      <c r="CM629" s="1980">
        <f t="shared" si="9"/>
        <v>0</v>
      </c>
      <c r="CN629" s="1980"/>
      <c r="CO629" s="1980"/>
      <c r="CP629" s="1980"/>
      <c r="CQ629" s="1980"/>
      <c r="CR629" s="265"/>
      <c r="CS629" s="1998">
        <f t="shared" si="10"/>
        <v>0</v>
      </c>
      <c r="CT629" s="1998"/>
      <c r="CU629" s="1998"/>
      <c r="CV629" s="1998"/>
      <c r="CW629" s="1998"/>
      <c r="CX629" s="1998">
        <f t="shared" si="11"/>
        <v>0</v>
      </c>
      <c r="CY629" s="1998"/>
      <c r="CZ629" s="1998"/>
      <c r="DA629" s="1998"/>
      <c r="DB629" s="1998"/>
      <c r="DC629" s="1998">
        <f t="shared" si="12"/>
        <v>0</v>
      </c>
      <c r="DD629" s="1998"/>
      <c r="DE629" s="1998"/>
      <c r="DF629" s="1998"/>
      <c r="DG629" s="1998"/>
      <c r="DH629" s="1998">
        <f t="shared" si="13"/>
        <v>0</v>
      </c>
      <c r="DI629" s="1998"/>
      <c r="DJ629" s="1998"/>
      <c r="DK629" s="1998"/>
      <c r="DL629" s="1998"/>
      <c r="DM629" s="1998">
        <f t="shared" si="14"/>
        <v>0</v>
      </c>
      <c r="DN629" s="1998"/>
      <c r="DO629" s="1998"/>
      <c r="DP629" s="1998"/>
      <c r="DQ629" s="1998"/>
      <c r="DR629" s="1998">
        <f t="shared" si="15"/>
        <v>0</v>
      </c>
      <c r="DS629" s="1998"/>
      <c r="DT629" s="1998"/>
      <c r="DU629" s="1998"/>
      <c r="DV629" s="1998"/>
      <c r="DX629" s="1999" t="str">
        <f t="shared" si="16"/>
        <v xml:space="preserve"> </v>
      </c>
      <c r="DY629" s="2000"/>
      <c r="DZ629" s="2000"/>
      <c r="EA629" s="2000"/>
      <c r="EB629" s="2001"/>
      <c r="EC629" s="1999" t="str">
        <f t="shared" si="17"/>
        <v xml:space="preserve"> </v>
      </c>
      <c r="ED629" s="2000"/>
      <c r="EE629" s="2000"/>
      <c r="EF629" s="2000"/>
      <c r="EG629" s="2001"/>
      <c r="EH629" s="1999" t="str">
        <f t="shared" si="18"/>
        <v xml:space="preserve"> </v>
      </c>
      <c r="EI629" s="2000"/>
      <c r="EJ629" s="2000"/>
      <c r="EK629" s="2000"/>
      <c r="EL629" s="2001"/>
      <c r="EM629" s="1999" t="str">
        <f t="shared" si="19"/>
        <v xml:space="preserve"> </v>
      </c>
      <c r="EN629" s="2000"/>
      <c r="EO629" s="2000"/>
      <c r="EP629" s="2000"/>
      <c r="EQ629" s="2001"/>
      <c r="ER629" s="1999" t="str">
        <f t="shared" si="20"/>
        <v xml:space="preserve"> </v>
      </c>
      <c r="ES629" s="2000"/>
      <c r="ET629" s="2000"/>
      <c r="EU629" s="2000"/>
      <c r="EV629" s="2001"/>
      <c r="EW629" s="1999" t="str">
        <f t="shared" si="21"/>
        <v xml:space="preserve"> </v>
      </c>
      <c r="EX629" s="2000"/>
      <c r="EY629" s="2000"/>
      <c r="EZ629" s="2000"/>
      <c r="FA629" s="2001"/>
    </row>
    <row r="630" spans="1:157" ht="13">
      <c r="A630" s="50" t="s">
        <v>327</v>
      </c>
      <c r="B630" s="50"/>
      <c r="C630" s="50" t="s">
        <v>21</v>
      </c>
      <c r="AZ630" s="58"/>
      <c r="BA630" s="58"/>
      <c r="BB630" s="58"/>
      <c r="BC630" s="58"/>
      <c r="BD630" s="58"/>
      <c r="BE630" s="1999">
        <f t="shared" si="0"/>
        <v>0</v>
      </c>
      <c r="BF630" s="2001"/>
      <c r="BG630" s="1981">
        <f t="shared" si="1"/>
        <v>0</v>
      </c>
      <c r="BH630" s="1983"/>
      <c r="BI630" s="1999">
        <f t="shared" si="2"/>
        <v>0</v>
      </c>
      <c r="BJ630" s="2001"/>
      <c r="BK630" s="1981">
        <f t="shared" si="3"/>
        <v>0</v>
      </c>
      <c r="BL630" s="1983"/>
      <c r="BM630" s="58"/>
      <c r="BN630" s="1974">
        <f t="shared" si="4"/>
        <v>0</v>
      </c>
      <c r="BO630" s="1975"/>
      <c r="BP630" s="1975"/>
      <c r="BQ630" s="1975"/>
      <c r="BR630" s="1976"/>
      <c r="BS630" s="1980">
        <f t="shared" si="5"/>
        <v>0</v>
      </c>
      <c r="BT630" s="1980"/>
      <c r="BU630" s="1980"/>
      <c r="BV630" s="1980"/>
      <c r="BW630" s="1980"/>
      <c r="BX630" s="1980">
        <f t="shared" si="6"/>
        <v>0</v>
      </c>
      <c r="BY630" s="1980"/>
      <c r="BZ630" s="1980"/>
      <c r="CA630" s="1980"/>
      <c r="CB630" s="1980"/>
      <c r="CC630" s="1980">
        <f t="shared" si="7"/>
        <v>0</v>
      </c>
      <c r="CD630" s="1980"/>
      <c r="CE630" s="1980"/>
      <c r="CF630" s="1980"/>
      <c r="CG630" s="1980"/>
      <c r="CH630" s="1980">
        <f t="shared" si="8"/>
        <v>0</v>
      </c>
      <c r="CI630" s="1980"/>
      <c r="CJ630" s="1980"/>
      <c r="CK630" s="1980"/>
      <c r="CL630" s="1980"/>
      <c r="CM630" s="1980">
        <f t="shared" si="9"/>
        <v>0</v>
      </c>
      <c r="CN630" s="1980"/>
      <c r="CO630" s="1980"/>
      <c r="CP630" s="1980"/>
      <c r="CQ630" s="1980"/>
      <c r="CR630" s="265"/>
      <c r="CS630" s="1998">
        <f t="shared" si="10"/>
        <v>0</v>
      </c>
      <c r="CT630" s="1998"/>
      <c r="CU630" s="1998"/>
      <c r="CV630" s="1998"/>
      <c r="CW630" s="1998"/>
      <c r="CX630" s="1998">
        <f t="shared" si="11"/>
        <v>0</v>
      </c>
      <c r="CY630" s="1998"/>
      <c r="CZ630" s="1998"/>
      <c r="DA630" s="1998"/>
      <c r="DB630" s="1998"/>
      <c r="DC630" s="1998">
        <f t="shared" si="12"/>
        <v>0</v>
      </c>
      <c r="DD630" s="1998"/>
      <c r="DE630" s="1998"/>
      <c r="DF630" s="1998"/>
      <c r="DG630" s="1998"/>
      <c r="DH630" s="1998">
        <f t="shared" si="13"/>
        <v>0</v>
      </c>
      <c r="DI630" s="1998"/>
      <c r="DJ630" s="1998"/>
      <c r="DK630" s="1998"/>
      <c r="DL630" s="1998"/>
      <c r="DM630" s="1998">
        <f t="shared" si="14"/>
        <v>0</v>
      </c>
      <c r="DN630" s="1998"/>
      <c r="DO630" s="1998"/>
      <c r="DP630" s="1998"/>
      <c r="DQ630" s="1998"/>
      <c r="DR630" s="1998">
        <f t="shared" si="15"/>
        <v>0</v>
      </c>
      <c r="DS630" s="1998"/>
      <c r="DT630" s="1998"/>
      <c r="DU630" s="1998"/>
      <c r="DV630" s="1998"/>
      <c r="DX630" s="1999" t="str">
        <f t="shared" si="16"/>
        <v xml:space="preserve"> </v>
      </c>
      <c r="DY630" s="2000"/>
      <c r="DZ630" s="2000"/>
      <c r="EA630" s="2000"/>
      <c r="EB630" s="2001"/>
      <c r="EC630" s="1999" t="str">
        <f t="shared" si="17"/>
        <v xml:space="preserve"> </v>
      </c>
      <c r="ED630" s="2000"/>
      <c r="EE630" s="2000"/>
      <c r="EF630" s="2000"/>
      <c r="EG630" s="2001"/>
      <c r="EH630" s="1999" t="str">
        <f t="shared" si="18"/>
        <v xml:space="preserve"> </v>
      </c>
      <c r="EI630" s="2000"/>
      <c r="EJ630" s="2000"/>
      <c r="EK630" s="2000"/>
      <c r="EL630" s="2001"/>
      <c r="EM630" s="1999" t="str">
        <f t="shared" si="19"/>
        <v xml:space="preserve"> </v>
      </c>
      <c r="EN630" s="2000"/>
      <c r="EO630" s="2000"/>
      <c r="EP630" s="2000"/>
      <c r="EQ630" s="2001"/>
      <c r="ER630" s="1999" t="str">
        <f t="shared" si="20"/>
        <v xml:space="preserve"> </v>
      </c>
      <c r="ES630" s="2000"/>
      <c r="ET630" s="2000"/>
      <c r="EU630" s="2000"/>
      <c r="EV630" s="2001"/>
      <c r="EW630" s="1999" t="str">
        <f t="shared" si="21"/>
        <v xml:space="preserve"> </v>
      </c>
      <c r="EX630" s="2000"/>
      <c r="EY630" s="2000"/>
      <c r="EZ630" s="2000"/>
      <c r="FA630" s="2001"/>
    </row>
    <row r="631" spans="1:157" ht="13">
      <c r="A631" s="50"/>
      <c r="B631" s="50"/>
      <c r="C631" s="50"/>
      <c r="AZ631" s="58"/>
      <c r="BA631" s="58"/>
      <c r="BB631" s="58"/>
      <c r="BC631" s="58"/>
      <c r="BD631" s="58"/>
      <c r="BE631" s="1999">
        <f t="shared" si="0"/>
        <v>0</v>
      </c>
      <c r="BF631" s="2001"/>
      <c r="BG631" s="1981">
        <f t="shared" si="1"/>
        <v>0</v>
      </c>
      <c r="BH631" s="1983"/>
      <c r="BI631" s="1999">
        <f t="shared" si="2"/>
        <v>0</v>
      </c>
      <c r="BJ631" s="2001"/>
      <c r="BK631" s="1981">
        <f t="shared" si="3"/>
        <v>0</v>
      </c>
      <c r="BL631" s="1983"/>
      <c r="BM631" s="58"/>
      <c r="BN631" s="1974">
        <f t="shared" si="4"/>
        <v>0</v>
      </c>
      <c r="BO631" s="1975"/>
      <c r="BP631" s="1975"/>
      <c r="BQ631" s="1975"/>
      <c r="BR631" s="1976"/>
      <c r="BS631" s="1980">
        <f t="shared" si="5"/>
        <v>0</v>
      </c>
      <c r="BT631" s="1980"/>
      <c r="BU631" s="1980"/>
      <c r="BV631" s="1980"/>
      <c r="BW631" s="1980"/>
      <c r="BX631" s="1980">
        <f t="shared" si="6"/>
        <v>0</v>
      </c>
      <c r="BY631" s="1980"/>
      <c r="BZ631" s="1980"/>
      <c r="CA631" s="1980"/>
      <c r="CB631" s="1980"/>
      <c r="CC631" s="1980">
        <f t="shared" si="7"/>
        <v>0</v>
      </c>
      <c r="CD631" s="1980"/>
      <c r="CE631" s="1980"/>
      <c r="CF631" s="1980"/>
      <c r="CG631" s="1980"/>
      <c r="CH631" s="1980">
        <f t="shared" si="8"/>
        <v>0</v>
      </c>
      <c r="CI631" s="1980"/>
      <c r="CJ631" s="1980"/>
      <c r="CK631" s="1980"/>
      <c r="CL631" s="1980"/>
      <c r="CM631" s="1980">
        <f t="shared" si="9"/>
        <v>0</v>
      </c>
      <c r="CN631" s="1980"/>
      <c r="CO631" s="1980"/>
      <c r="CP631" s="1980"/>
      <c r="CQ631" s="1980"/>
      <c r="CR631" s="265"/>
      <c r="CS631" s="1998">
        <f t="shared" si="10"/>
        <v>0</v>
      </c>
      <c r="CT631" s="1998"/>
      <c r="CU631" s="1998"/>
      <c r="CV631" s="1998"/>
      <c r="CW631" s="1998"/>
      <c r="CX631" s="1998">
        <f t="shared" si="11"/>
        <v>0</v>
      </c>
      <c r="CY631" s="1998"/>
      <c r="CZ631" s="1998"/>
      <c r="DA631" s="1998"/>
      <c r="DB631" s="1998"/>
      <c r="DC631" s="1998">
        <f t="shared" si="12"/>
        <v>0</v>
      </c>
      <c r="DD631" s="1998"/>
      <c r="DE631" s="1998"/>
      <c r="DF631" s="1998"/>
      <c r="DG631" s="1998"/>
      <c r="DH631" s="1998">
        <f t="shared" si="13"/>
        <v>0</v>
      </c>
      <c r="DI631" s="1998"/>
      <c r="DJ631" s="1998"/>
      <c r="DK631" s="1998"/>
      <c r="DL631" s="1998"/>
      <c r="DM631" s="1998">
        <f t="shared" si="14"/>
        <v>0</v>
      </c>
      <c r="DN631" s="1998"/>
      <c r="DO631" s="1998"/>
      <c r="DP631" s="1998"/>
      <c r="DQ631" s="1998"/>
      <c r="DR631" s="1998">
        <f t="shared" si="15"/>
        <v>0</v>
      </c>
      <c r="DS631" s="1998"/>
      <c r="DT631" s="1998"/>
      <c r="DU631" s="1998"/>
      <c r="DV631" s="1998"/>
      <c r="DX631" s="1999" t="str">
        <f t="shared" si="16"/>
        <v xml:space="preserve"> </v>
      </c>
      <c r="DY631" s="2000"/>
      <c r="DZ631" s="2000"/>
      <c r="EA631" s="2000"/>
      <c r="EB631" s="2001"/>
      <c r="EC631" s="1999" t="str">
        <f t="shared" si="17"/>
        <v xml:space="preserve"> </v>
      </c>
      <c r="ED631" s="2000"/>
      <c r="EE631" s="2000"/>
      <c r="EF631" s="2000"/>
      <c r="EG631" s="2001"/>
      <c r="EH631" s="1999" t="str">
        <f t="shared" si="18"/>
        <v xml:space="preserve"> </v>
      </c>
      <c r="EI631" s="2000"/>
      <c r="EJ631" s="2000"/>
      <c r="EK631" s="2000"/>
      <c r="EL631" s="2001"/>
      <c r="EM631" s="1999" t="str">
        <f t="shared" si="19"/>
        <v xml:space="preserve"> </v>
      </c>
      <c r="EN631" s="2000"/>
      <c r="EO631" s="2000"/>
      <c r="EP631" s="2000"/>
      <c r="EQ631" s="2001"/>
      <c r="ER631" s="1999" t="str">
        <f t="shared" si="20"/>
        <v xml:space="preserve"> </v>
      </c>
      <c r="ES631" s="2000"/>
      <c r="ET631" s="2000"/>
      <c r="EU631" s="2000"/>
      <c r="EV631" s="2001"/>
      <c r="EW631" s="1999" t="str">
        <f t="shared" si="21"/>
        <v xml:space="preserve"> </v>
      </c>
      <c r="EX631" s="2000"/>
      <c r="EY631" s="2000"/>
      <c r="EZ631" s="2000"/>
      <c r="FA631" s="200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9">
        <f t="shared" si="0"/>
        <v>0</v>
      </c>
      <c r="BF632" s="2001"/>
      <c r="BG632" s="1981">
        <f t="shared" si="1"/>
        <v>0</v>
      </c>
      <c r="BH632" s="1983"/>
      <c r="BI632" s="1999">
        <f t="shared" si="2"/>
        <v>0</v>
      </c>
      <c r="BJ632" s="2001"/>
      <c r="BK632" s="1981">
        <f t="shared" si="3"/>
        <v>0</v>
      </c>
      <c r="BL632" s="1983"/>
      <c r="BM632" s="58"/>
      <c r="BN632" s="1974">
        <f t="shared" si="4"/>
        <v>0</v>
      </c>
      <c r="BO632" s="1975"/>
      <c r="BP632" s="1975"/>
      <c r="BQ632" s="1975"/>
      <c r="BR632" s="1976"/>
      <c r="BS632" s="1980">
        <f t="shared" si="5"/>
        <v>0</v>
      </c>
      <c r="BT632" s="1980"/>
      <c r="BU632" s="1980"/>
      <c r="BV632" s="1980"/>
      <c r="BW632" s="1980"/>
      <c r="BX632" s="1980">
        <f t="shared" si="6"/>
        <v>0</v>
      </c>
      <c r="BY632" s="1980"/>
      <c r="BZ632" s="1980"/>
      <c r="CA632" s="1980"/>
      <c r="CB632" s="1980"/>
      <c r="CC632" s="1980">
        <f t="shared" si="7"/>
        <v>0</v>
      </c>
      <c r="CD632" s="1980"/>
      <c r="CE632" s="1980"/>
      <c r="CF632" s="1980"/>
      <c r="CG632" s="1980"/>
      <c r="CH632" s="1980">
        <f t="shared" si="8"/>
        <v>0</v>
      </c>
      <c r="CI632" s="1980"/>
      <c r="CJ632" s="1980"/>
      <c r="CK632" s="1980"/>
      <c r="CL632" s="1980"/>
      <c r="CM632" s="1980">
        <f t="shared" si="9"/>
        <v>0</v>
      </c>
      <c r="CN632" s="1980"/>
      <c r="CO632" s="1980"/>
      <c r="CP632" s="1980"/>
      <c r="CQ632" s="1980"/>
      <c r="CR632" s="265"/>
      <c r="CS632" s="1998">
        <f t="shared" si="10"/>
        <v>0</v>
      </c>
      <c r="CT632" s="1998"/>
      <c r="CU632" s="1998"/>
      <c r="CV632" s="1998"/>
      <c r="CW632" s="1998"/>
      <c r="CX632" s="1998">
        <f t="shared" si="11"/>
        <v>0</v>
      </c>
      <c r="CY632" s="1998"/>
      <c r="CZ632" s="1998"/>
      <c r="DA632" s="1998"/>
      <c r="DB632" s="1998"/>
      <c r="DC632" s="1998">
        <f t="shared" si="12"/>
        <v>0</v>
      </c>
      <c r="DD632" s="1998"/>
      <c r="DE632" s="1998"/>
      <c r="DF632" s="1998"/>
      <c r="DG632" s="1998"/>
      <c r="DH632" s="1998">
        <f t="shared" si="13"/>
        <v>0</v>
      </c>
      <c r="DI632" s="1998"/>
      <c r="DJ632" s="1998"/>
      <c r="DK632" s="1998"/>
      <c r="DL632" s="1998"/>
      <c r="DM632" s="1998">
        <f t="shared" si="14"/>
        <v>0</v>
      </c>
      <c r="DN632" s="1998"/>
      <c r="DO632" s="1998"/>
      <c r="DP632" s="1998"/>
      <c r="DQ632" s="1998"/>
      <c r="DR632" s="1998">
        <f t="shared" si="15"/>
        <v>0</v>
      </c>
      <c r="DS632" s="1998"/>
      <c r="DT632" s="1998"/>
      <c r="DU632" s="1998"/>
      <c r="DV632" s="1998"/>
      <c r="DX632" s="1999" t="str">
        <f t="shared" si="16"/>
        <v xml:space="preserve"> </v>
      </c>
      <c r="DY632" s="2000"/>
      <c r="DZ632" s="2000"/>
      <c r="EA632" s="2000"/>
      <c r="EB632" s="2001"/>
      <c r="EC632" s="1999" t="str">
        <f t="shared" si="17"/>
        <v xml:space="preserve"> </v>
      </c>
      <c r="ED632" s="2000"/>
      <c r="EE632" s="2000"/>
      <c r="EF632" s="2000"/>
      <c r="EG632" s="2001"/>
      <c r="EH632" s="1999" t="str">
        <f t="shared" si="18"/>
        <v xml:space="preserve"> </v>
      </c>
      <c r="EI632" s="2000"/>
      <c r="EJ632" s="2000"/>
      <c r="EK632" s="2000"/>
      <c r="EL632" s="2001"/>
      <c r="EM632" s="1999" t="str">
        <f t="shared" si="19"/>
        <v xml:space="preserve"> </v>
      </c>
      <c r="EN632" s="2000"/>
      <c r="EO632" s="2000"/>
      <c r="EP632" s="2000"/>
      <c r="EQ632" s="2001"/>
      <c r="ER632" s="1999" t="str">
        <f t="shared" si="20"/>
        <v xml:space="preserve"> </v>
      </c>
      <c r="ES632" s="2000"/>
      <c r="ET632" s="2000"/>
      <c r="EU632" s="2000"/>
      <c r="EV632" s="2001"/>
      <c r="EW632" s="1999" t="str">
        <f t="shared" si="21"/>
        <v xml:space="preserve"> </v>
      </c>
      <c r="EX632" s="2000"/>
      <c r="EY632" s="2000"/>
      <c r="EZ632" s="2000"/>
      <c r="FA632" s="2001"/>
    </row>
    <row r="633" spans="1:157" ht="13">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9">
        <f t="shared" si="0"/>
        <v>0</v>
      </c>
      <c r="BF633" s="2001"/>
      <c r="BG633" s="1981">
        <f t="shared" si="1"/>
        <v>0</v>
      </c>
      <c r="BH633" s="1983"/>
      <c r="BI633" s="1999">
        <f t="shared" si="2"/>
        <v>0</v>
      </c>
      <c r="BJ633" s="2001"/>
      <c r="BK633" s="1981">
        <f t="shared" si="3"/>
        <v>0</v>
      </c>
      <c r="BL633" s="1983"/>
      <c r="BM633" s="58"/>
      <c r="BN633" s="1974">
        <f t="shared" si="4"/>
        <v>0</v>
      </c>
      <c r="BO633" s="1975"/>
      <c r="BP633" s="1975"/>
      <c r="BQ633" s="1975"/>
      <c r="BR633" s="1976"/>
      <c r="BS633" s="1980">
        <f t="shared" si="5"/>
        <v>0</v>
      </c>
      <c r="BT633" s="1980"/>
      <c r="BU633" s="1980"/>
      <c r="BV633" s="1980"/>
      <c r="BW633" s="1980"/>
      <c r="BX633" s="1980">
        <f t="shared" si="6"/>
        <v>0</v>
      </c>
      <c r="BY633" s="1980"/>
      <c r="BZ633" s="1980"/>
      <c r="CA633" s="1980"/>
      <c r="CB633" s="1980"/>
      <c r="CC633" s="1980">
        <f t="shared" si="7"/>
        <v>0</v>
      </c>
      <c r="CD633" s="1980"/>
      <c r="CE633" s="1980"/>
      <c r="CF633" s="1980"/>
      <c r="CG633" s="1980"/>
      <c r="CH633" s="1980">
        <f t="shared" si="8"/>
        <v>0</v>
      </c>
      <c r="CI633" s="1980"/>
      <c r="CJ633" s="1980"/>
      <c r="CK633" s="1980"/>
      <c r="CL633" s="1980"/>
      <c r="CM633" s="1980">
        <f t="shared" si="9"/>
        <v>0</v>
      </c>
      <c r="CN633" s="1980"/>
      <c r="CO633" s="1980"/>
      <c r="CP633" s="1980"/>
      <c r="CQ633" s="1980"/>
      <c r="CR633" s="265"/>
      <c r="CS633" s="1998">
        <f t="shared" si="10"/>
        <v>0</v>
      </c>
      <c r="CT633" s="1998"/>
      <c r="CU633" s="1998"/>
      <c r="CV633" s="1998"/>
      <c r="CW633" s="1998"/>
      <c r="CX633" s="1998">
        <f t="shared" si="11"/>
        <v>0</v>
      </c>
      <c r="CY633" s="1998"/>
      <c r="CZ633" s="1998"/>
      <c r="DA633" s="1998"/>
      <c r="DB633" s="1998"/>
      <c r="DC633" s="1998">
        <f t="shared" si="12"/>
        <v>0</v>
      </c>
      <c r="DD633" s="1998"/>
      <c r="DE633" s="1998"/>
      <c r="DF633" s="1998"/>
      <c r="DG633" s="1998"/>
      <c r="DH633" s="1998">
        <f t="shared" si="13"/>
        <v>0</v>
      </c>
      <c r="DI633" s="1998"/>
      <c r="DJ633" s="1998"/>
      <c r="DK633" s="1998"/>
      <c r="DL633" s="1998"/>
      <c r="DM633" s="1998">
        <f t="shared" si="14"/>
        <v>0</v>
      </c>
      <c r="DN633" s="1998"/>
      <c r="DO633" s="1998"/>
      <c r="DP633" s="1998"/>
      <c r="DQ633" s="1998"/>
      <c r="DR633" s="1998">
        <f t="shared" si="15"/>
        <v>0</v>
      </c>
      <c r="DS633" s="1998"/>
      <c r="DT633" s="1998"/>
      <c r="DU633" s="1998"/>
      <c r="DV633" s="1998"/>
      <c r="DX633" s="1999" t="str">
        <f t="shared" si="16"/>
        <v xml:space="preserve"> </v>
      </c>
      <c r="DY633" s="2000"/>
      <c r="DZ633" s="2000"/>
      <c r="EA633" s="2000"/>
      <c r="EB633" s="2001"/>
      <c r="EC633" s="1999" t="str">
        <f t="shared" si="17"/>
        <v xml:space="preserve"> </v>
      </c>
      <c r="ED633" s="2000"/>
      <c r="EE633" s="2000"/>
      <c r="EF633" s="2000"/>
      <c r="EG633" s="2001"/>
      <c r="EH633" s="1999" t="str">
        <f t="shared" si="18"/>
        <v xml:space="preserve"> </v>
      </c>
      <c r="EI633" s="2000"/>
      <c r="EJ633" s="2000"/>
      <c r="EK633" s="2000"/>
      <c r="EL633" s="2001"/>
      <c r="EM633" s="1999" t="str">
        <f t="shared" si="19"/>
        <v xml:space="preserve"> </v>
      </c>
      <c r="EN633" s="2000"/>
      <c r="EO633" s="2000"/>
      <c r="EP633" s="2000"/>
      <c r="EQ633" s="2001"/>
      <c r="ER633" s="1999" t="str">
        <f t="shared" si="20"/>
        <v xml:space="preserve"> </v>
      </c>
      <c r="ES633" s="2000"/>
      <c r="ET633" s="2000"/>
      <c r="EU633" s="2000"/>
      <c r="EV633" s="2001"/>
      <c r="EW633" s="1999" t="str">
        <f t="shared" si="21"/>
        <v xml:space="preserve"> </v>
      </c>
      <c r="EX633" s="2000"/>
      <c r="EY633" s="2000"/>
      <c r="EZ633" s="2000"/>
      <c r="FA633" s="2001"/>
    </row>
    <row r="634" spans="1:157" s="1716" customFormat="1" ht="12.75" customHeight="1">
      <c r="B634" s="2177" t="s">
        <v>483</v>
      </c>
      <c r="C634" s="2178"/>
      <c r="D634" s="2178"/>
      <c r="E634" s="2178"/>
      <c r="F634" s="2178"/>
      <c r="G634" s="2178"/>
      <c r="H634" s="2178"/>
      <c r="I634" s="2178"/>
      <c r="J634" s="2178"/>
      <c r="K634" s="2178"/>
      <c r="L634" s="2178"/>
      <c r="M634" s="2178"/>
      <c r="N634" s="2179"/>
      <c r="O634" s="2032" t="s">
        <v>2292</v>
      </c>
      <c r="P634" s="2033"/>
      <c r="Q634" s="2034"/>
      <c r="R634" s="2032" t="s">
        <v>2290</v>
      </c>
      <c r="S634" s="2033"/>
      <c r="T634" s="2034"/>
      <c r="U634" s="2022" t="s">
        <v>484</v>
      </c>
      <c r="V634" s="2022"/>
      <c r="W634" s="2023"/>
      <c r="X634" s="2032" t="s">
        <v>2089</v>
      </c>
      <c r="Y634" s="2033"/>
      <c r="Z634" s="2033"/>
      <c r="AA634" s="2033"/>
      <c r="AB634" s="2034"/>
      <c r="AC634" s="2265" t="s">
        <v>2087</v>
      </c>
      <c r="AD634" s="2266"/>
      <c r="AE634" s="2267"/>
      <c r="AF634" s="2032" t="s">
        <v>2090</v>
      </c>
      <c r="AG634" s="2033"/>
      <c r="AH634" s="2033"/>
      <c r="AI634" s="2033"/>
      <c r="AJ634" s="2034"/>
      <c r="AK634" s="2254" t="s">
        <v>2091</v>
      </c>
      <c r="AL634" s="2255"/>
      <c r="AM634" s="2255"/>
      <c r="AN634" s="2256"/>
      <c r="AO634" s="2313" t="s">
        <v>485</v>
      </c>
      <c r="AP634" s="2313"/>
      <c r="AQ634" s="2313"/>
      <c r="AR634" s="2313"/>
      <c r="AS634" s="2313"/>
      <c r="AT634" s="1717"/>
      <c r="AU634" s="1717"/>
      <c r="AV634" s="1717"/>
      <c r="AW634" s="1717"/>
      <c r="AX634" s="1717"/>
      <c r="AY634" s="1717"/>
      <c r="AZ634" s="181"/>
      <c r="BA634" s="181"/>
      <c r="BB634" s="181"/>
      <c r="BC634" s="181"/>
      <c r="BD634" s="181"/>
      <c r="BE634" s="1999">
        <f t="shared" si="0"/>
        <v>0</v>
      </c>
      <c r="BF634" s="2001"/>
      <c r="BG634" s="1981">
        <f t="shared" si="1"/>
        <v>0</v>
      </c>
      <c r="BH634" s="1983"/>
      <c r="BI634" s="1999">
        <f t="shared" si="2"/>
        <v>0</v>
      </c>
      <c r="BJ634" s="2001"/>
      <c r="BK634" s="1981">
        <f t="shared" si="3"/>
        <v>0</v>
      </c>
      <c r="BL634" s="1983"/>
      <c r="BM634" s="181"/>
      <c r="BN634" s="1974">
        <f t="shared" si="4"/>
        <v>0</v>
      </c>
      <c r="BO634" s="1975"/>
      <c r="BP634" s="1975"/>
      <c r="BQ634" s="1975"/>
      <c r="BR634" s="1976"/>
      <c r="BS634" s="1980">
        <f t="shared" si="5"/>
        <v>0</v>
      </c>
      <c r="BT634" s="1980"/>
      <c r="BU634" s="1980"/>
      <c r="BV634" s="1980"/>
      <c r="BW634" s="1980"/>
      <c r="BX634" s="1980">
        <f t="shared" si="6"/>
        <v>0</v>
      </c>
      <c r="BY634" s="1980"/>
      <c r="BZ634" s="1980"/>
      <c r="CA634" s="1980"/>
      <c r="CB634" s="1980"/>
      <c r="CC634" s="1980">
        <f t="shared" si="7"/>
        <v>0</v>
      </c>
      <c r="CD634" s="1980"/>
      <c r="CE634" s="1980"/>
      <c r="CF634" s="1980"/>
      <c r="CG634" s="1980"/>
      <c r="CH634" s="1980">
        <f t="shared" si="8"/>
        <v>0</v>
      </c>
      <c r="CI634" s="1980"/>
      <c r="CJ634" s="1980"/>
      <c r="CK634" s="1980"/>
      <c r="CL634" s="1980"/>
      <c r="CM634" s="1980">
        <f t="shared" si="9"/>
        <v>0</v>
      </c>
      <c r="CN634" s="1980"/>
      <c r="CO634" s="1980"/>
      <c r="CP634" s="1980"/>
      <c r="CQ634" s="1980"/>
      <c r="CR634" s="265"/>
      <c r="CS634" s="1998">
        <f t="shared" si="10"/>
        <v>0</v>
      </c>
      <c r="CT634" s="1998"/>
      <c r="CU634" s="1998"/>
      <c r="CV634" s="1998"/>
      <c r="CW634" s="1998"/>
      <c r="CX634" s="1998">
        <f t="shared" si="11"/>
        <v>0</v>
      </c>
      <c r="CY634" s="1998"/>
      <c r="CZ634" s="1998"/>
      <c r="DA634" s="1998"/>
      <c r="DB634" s="1998"/>
      <c r="DC634" s="1998">
        <f t="shared" si="12"/>
        <v>0</v>
      </c>
      <c r="DD634" s="1998"/>
      <c r="DE634" s="1998"/>
      <c r="DF634" s="1998"/>
      <c r="DG634" s="1998"/>
      <c r="DH634" s="1998">
        <f t="shared" si="13"/>
        <v>0</v>
      </c>
      <c r="DI634" s="1998"/>
      <c r="DJ634" s="1998"/>
      <c r="DK634" s="1998"/>
      <c r="DL634" s="1998"/>
      <c r="DM634" s="1998">
        <f t="shared" si="14"/>
        <v>0</v>
      </c>
      <c r="DN634" s="1998"/>
      <c r="DO634" s="1998"/>
      <c r="DP634" s="1998"/>
      <c r="DQ634" s="1998"/>
      <c r="DR634" s="1998">
        <f t="shared" si="15"/>
        <v>0</v>
      </c>
      <c r="DS634" s="1998"/>
      <c r="DT634" s="1998"/>
      <c r="DU634" s="1998"/>
      <c r="DV634" s="1998"/>
      <c r="DX634" s="1999" t="str">
        <f t="shared" si="16"/>
        <v xml:space="preserve"> </v>
      </c>
      <c r="DY634" s="2000"/>
      <c r="DZ634" s="2000"/>
      <c r="EA634" s="2000"/>
      <c r="EB634" s="2001"/>
      <c r="EC634" s="1999" t="str">
        <f t="shared" si="17"/>
        <v xml:space="preserve"> </v>
      </c>
      <c r="ED634" s="2000"/>
      <c r="EE634" s="2000"/>
      <c r="EF634" s="2000"/>
      <c r="EG634" s="2001"/>
      <c r="EH634" s="1999" t="str">
        <f t="shared" si="18"/>
        <v xml:space="preserve"> </v>
      </c>
      <c r="EI634" s="2000"/>
      <c r="EJ634" s="2000"/>
      <c r="EK634" s="2000"/>
      <c r="EL634" s="2001"/>
      <c r="EM634" s="1999" t="str">
        <f t="shared" si="19"/>
        <v xml:space="preserve"> </v>
      </c>
      <c r="EN634" s="2000"/>
      <c r="EO634" s="2000"/>
      <c r="EP634" s="2000"/>
      <c r="EQ634" s="2001"/>
      <c r="ER634" s="1999" t="str">
        <f t="shared" si="20"/>
        <v xml:space="preserve"> </v>
      </c>
      <c r="ES634" s="2000"/>
      <c r="ET634" s="2000"/>
      <c r="EU634" s="2000"/>
      <c r="EV634" s="2001"/>
      <c r="EW634" s="1999" t="str">
        <f t="shared" si="21"/>
        <v xml:space="preserve"> </v>
      </c>
      <c r="EX634" s="2000"/>
      <c r="EY634" s="2000"/>
      <c r="EZ634" s="2000"/>
      <c r="FA634" s="2001"/>
    </row>
    <row r="635" spans="1:157" s="1716" customFormat="1" ht="13">
      <c r="B635" s="2309"/>
      <c r="C635" s="2310"/>
      <c r="D635" s="2310"/>
      <c r="E635" s="2310"/>
      <c r="F635" s="2310"/>
      <c r="G635" s="2310"/>
      <c r="H635" s="2310"/>
      <c r="I635" s="2310"/>
      <c r="J635" s="2310"/>
      <c r="K635" s="2310"/>
      <c r="L635" s="2310"/>
      <c r="M635" s="2310"/>
      <c r="N635" s="2311"/>
      <c r="O635" s="2035"/>
      <c r="P635" s="2036"/>
      <c r="Q635" s="2037"/>
      <c r="R635" s="2035"/>
      <c r="S635" s="2036"/>
      <c r="T635" s="2037"/>
      <c r="U635" s="2024"/>
      <c r="V635" s="2024"/>
      <c r="W635" s="2025"/>
      <c r="X635" s="2035"/>
      <c r="Y635" s="2036"/>
      <c r="Z635" s="2036"/>
      <c r="AA635" s="2036"/>
      <c r="AB635" s="2037"/>
      <c r="AC635" s="2268"/>
      <c r="AD635" s="2269"/>
      <c r="AE635" s="2270"/>
      <c r="AF635" s="2035"/>
      <c r="AG635" s="2036"/>
      <c r="AH635" s="2036"/>
      <c r="AI635" s="2036"/>
      <c r="AJ635" s="2037"/>
      <c r="AK635" s="2257"/>
      <c r="AL635" s="2258"/>
      <c r="AM635" s="2258"/>
      <c r="AN635" s="2259"/>
      <c r="AO635" s="2313"/>
      <c r="AP635" s="2313"/>
      <c r="AQ635" s="2313"/>
      <c r="AR635" s="2313"/>
      <c r="AS635" s="2313"/>
      <c r="AT635" s="1717"/>
      <c r="AU635" s="1717"/>
      <c r="AV635" s="1717"/>
      <c r="AW635" s="1717"/>
      <c r="AX635" s="1717"/>
      <c r="AY635" s="1717"/>
      <c r="AZ635" s="181"/>
      <c r="BA635" s="181"/>
      <c r="BB635" s="181"/>
      <c r="BC635" s="181"/>
      <c r="BD635" s="181"/>
      <c r="BE635" s="181"/>
      <c r="BF635" s="181"/>
      <c r="BG635" s="1999">
        <f>SUM(BG610:BH634)</f>
        <v>47</v>
      </c>
      <c r="BH635" s="2001"/>
      <c r="BI635" s="181"/>
      <c r="BJ635" s="181"/>
      <c r="BK635" s="1999">
        <f>SUM(BK610:BL634)</f>
        <v>50</v>
      </c>
      <c r="BL635" s="2001"/>
      <c r="BM635" s="181"/>
      <c r="BN635" s="1999">
        <f>SUM(BN610:BR634)</f>
        <v>41</v>
      </c>
      <c r="BO635" s="2000"/>
      <c r="BP635" s="2000"/>
      <c r="BQ635" s="2000"/>
      <c r="BR635" s="2001"/>
      <c r="BS635" s="2007">
        <f>SUM(BS610:BW634)</f>
        <v>56</v>
      </c>
      <c r="BT635" s="2007"/>
      <c r="BU635" s="2007"/>
      <c r="BV635" s="2007"/>
      <c r="BW635" s="2007"/>
      <c r="BX635" s="2007">
        <f>SUM(BX610:CB634)</f>
        <v>0</v>
      </c>
      <c r="BY635" s="2007"/>
      <c r="BZ635" s="2007"/>
      <c r="CA635" s="2007"/>
      <c r="CB635" s="2007"/>
      <c r="CC635" s="2007">
        <f>SUM(CC610:CG634)</f>
        <v>0</v>
      </c>
      <c r="CD635" s="2007"/>
      <c r="CE635" s="2007"/>
      <c r="CF635" s="2007"/>
      <c r="CG635" s="2007"/>
      <c r="CH635" s="2007">
        <f>SUM(CH610:CL634)</f>
        <v>0</v>
      </c>
      <c r="CI635" s="2007"/>
      <c r="CJ635" s="2007"/>
      <c r="CK635" s="2007"/>
      <c r="CL635" s="2007"/>
      <c r="CM635" s="2007">
        <f>SUM(CM610:CQ634)</f>
        <v>0</v>
      </c>
      <c r="CN635" s="2007"/>
      <c r="CO635" s="2007"/>
      <c r="CP635" s="2007"/>
      <c r="CQ635" s="2007"/>
      <c r="CR635" s="694"/>
      <c r="CS635" s="2007">
        <f>SUM(CS610:CW634)</f>
        <v>25</v>
      </c>
      <c r="CT635" s="2007"/>
      <c r="CU635" s="2007"/>
      <c r="CV635" s="2007"/>
      <c r="CW635" s="2007"/>
      <c r="CX635" s="2007">
        <f>SUM(CX610:DB634)</f>
        <v>25</v>
      </c>
      <c r="CY635" s="2007"/>
      <c r="CZ635" s="2007"/>
      <c r="DA635" s="2007"/>
      <c r="DB635" s="2007"/>
      <c r="DC635" s="2007">
        <f>SUM(DC610:DG634)</f>
        <v>0</v>
      </c>
      <c r="DD635" s="2007"/>
      <c r="DE635" s="2007"/>
      <c r="DF635" s="2007"/>
      <c r="DG635" s="2007"/>
      <c r="DH635" s="2007">
        <f>SUM(DH610:DL634)</f>
        <v>0</v>
      </c>
      <c r="DI635" s="2007"/>
      <c r="DJ635" s="2007"/>
      <c r="DK635" s="2007"/>
      <c r="DL635" s="2007"/>
      <c r="DM635" s="2007">
        <f>SUM(DM610:DQ634)</f>
        <v>0</v>
      </c>
      <c r="DN635" s="2007"/>
      <c r="DO635" s="2007"/>
      <c r="DP635" s="2007"/>
      <c r="DQ635" s="2007"/>
      <c r="DR635" s="2007">
        <f>SUM(DR610:DV634)</f>
        <v>0</v>
      </c>
      <c r="DS635" s="2007"/>
      <c r="DT635" s="2007"/>
      <c r="DU635" s="2007"/>
      <c r="DV635" s="2007"/>
      <c r="DX635" s="2007">
        <f>SUM(DX610:EB634)</f>
        <v>2057</v>
      </c>
      <c r="DY635" s="2007"/>
      <c r="DZ635" s="2007"/>
      <c r="EA635" s="2007"/>
      <c r="EB635" s="2007"/>
      <c r="EC635" s="2007">
        <f>SUM(EC610:EG634)</f>
        <v>3562</v>
      </c>
      <c r="ED635" s="2007"/>
      <c r="EE635" s="2007"/>
      <c r="EF635" s="2007"/>
      <c r="EG635" s="2007"/>
      <c r="EH635" s="2007">
        <f>SUM(EH610:EL634)</f>
        <v>0</v>
      </c>
      <c r="EI635" s="2007"/>
      <c r="EJ635" s="2007"/>
      <c r="EK635" s="2007"/>
      <c r="EL635" s="2007"/>
      <c r="EM635" s="2007">
        <f>SUM(EM610:EQ634)</f>
        <v>0</v>
      </c>
      <c r="EN635" s="2007"/>
      <c r="EO635" s="2007"/>
      <c r="EP635" s="2007"/>
      <c r="EQ635" s="2007"/>
      <c r="ER635" s="2007">
        <f>SUM(ER610:EV634)</f>
        <v>0</v>
      </c>
      <c r="ES635" s="2007"/>
      <c r="ET635" s="2007"/>
      <c r="EU635" s="2007"/>
      <c r="EV635" s="2007"/>
      <c r="EW635" s="2007">
        <f>SUM(EW610:FA634)</f>
        <v>0</v>
      </c>
      <c r="EX635" s="2007"/>
      <c r="EY635" s="2007"/>
      <c r="EZ635" s="2007"/>
      <c r="FA635" s="2007"/>
    </row>
    <row r="636" spans="1:157" s="1716" customFormat="1" ht="13">
      <c r="B636" s="2312"/>
      <c r="C636" s="2310"/>
      <c r="D636" s="2310"/>
      <c r="E636" s="2310"/>
      <c r="F636" s="2310"/>
      <c r="G636" s="2310"/>
      <c r="H636" s="2310"/>
      <c r="I636" s="2310"/>
      <c r="J636" s="2310"/>
      <c r="K636" s="2310"/>
      <c r="L636" s="2310"/>
      <c r="M636" s="2310"/>
      <c r="N636" s="2311"/>
      <c r="O636" s="2038"/>
      <c r="P636" s="2039"/>
      <c r="Q636" s="2040"/>
      <c r="R636" s="2038"/>
      <c r="S636" s="2039"/>
      <c r="T636" s="2040"/>
      <c r="U636" s="2026"/>
      <c r="V636" s="2026"/>
      <c r="W636" s="2027"/>
      <c r="X636" s="2038"/>
      <c r="Y636" s="2039"/>
      <c r="Z636" s="2039"/>
      <c r="AA636" s="2039"/>
      <c r="AB636" s="2040"/>
      <c r="AC636" s="2271"/>
      <c r="AD636" s="2272"/>
      <c r="AE636" s="2273"/>
      <c r="AF636" s="2038"/>
      <c r="AG636" s="2039"/>
      <c r="AH636" s="2039"/>
      <c r="AI636" s="2039"/>
      <c r="AJ636" s="2040"/>
      <c r="AK636" s="2260"/>
      <c r="AL636" s="2261"/>
      <c r="AM636" s="2261"/>
      <c r="AN636" s="2262"/>
      <c r="AO636" s="2313"/>
      <c r="AP636" s="2313"/>
      <c r="AQ636" s="2313"/>
      <c r="AR636" s="2313"/>
      <c r="AS636" s="2313"/>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9">
        <f>BN635+BS635+BX635+CC635+CH635+CM635</f>
        <v>97</v>
      </c>
      <c r="CN636" s="2000"/>
      <c r="CO636" s="2000"/>
      <c r="CP636" s="2000"/>
      <c r="CQ636" s="2001"/>
      <c r="CR636" s="694"/>
      <c r="CS636" s="181"/>
      <c r="CT636" s="181"/>
      <c r="CU636" s="181"/>
      <c r="CV636" s="181"/>
      <c r="CW636" s="181"/>
      <c r="CX636" s="181"/>
      <c r="CY636" s="181"/>
      <c r="CZ636" s="181"/>
      <c r="DA636" s="181"/>
      <c r="DB636" s="181"/>
      <c r="DC636" s="181"/>
      <c r="DD636" s="181"/>
      <c r="DE636" s="181"/>
      <c r="DF636" s="181"/>
    </row>
    <row r="637" spans="1:157" ht="13">
      <c r="B637" s="83" t="s">
        <v>117</v>
      </c>
      <c r="C637" s="2030" t="s">
        <v>2620</v>
      </c>
      <c r="D637" s="1996"/>
      <c r="E637" s="1996"/>
      <c r="F637" s="1996"/>
      <c r="G637" s="1996"/>
      <c r="H637" s="1996"/>
      <c r="I637" s="1996"/>
      <c r="J637" s="1996"/>
      <c r="K637" s="1996"/>
      <c r="L637" s="1996"/>
      <c r="M637" s="1996"/>
      <c r="N637" s="2031"/>
      <c r="O637" s="2042">
        <f>55*12</f>
        <v>660</v>
      </c>
      <c r="P637" s="2043"/>
      <c r="Q637" s="2044"/>
      <c r="R637" s="2008"/>
      <c r="S637" s="2009"/>
      <c r="T637" s="2010"/>
      <c r="U637" s="2014">
        <v>0.03</v>
      </c>
      <c r="V637" s="2015"/>
      <c r="W637" s="2016"/>
      <c r="X637" s="2011" t="s">
        <v>489</v>
      </c>
      <c r="Y637" s="2012"/>
      <c r="Z637" s="2012"/>
      <c r="AA637" s="2012"/>
      <c r="AB637" s="2013"/>
      <c r="AC637" s="2003">
        <v>1</v>
      </c>
      <c r="AD637" s="2004"/>
      <c r="AE637" s="2005"/>
      <c r="AF637" s="2019">
        <f>0.42%*AO637</f>
        <v>84000</v>
      </c>
      <c r="AG637" s="2020"/>
      <c r="AH637" s="2020"/>
      <c r="AI637" s="2020"/>
      <c r="AJ637" s="2021"/>
      <c r="AK637" s="2045"/>
      <c r="AL637" s="2046"/>
      <c r="AM637" s="2046"/>
      <c r="AN637" s="2047"/>
      <c r="AO637" s="2006">
        <v>20000000</v>
      </c>
      <c r="AP637" s="2006"/>
      <c r="AQ637" s="2006"/>
      <c r="AR637" s="2006"/>
      <c r="AS637" s="2006"/>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41</v>
      </c>
      <c r="BS637" s="58"/>
      <c r="BT637" s="58"/>
      <c r="BU637" s="58"/>
      <c r="BV637" s="58"/>
      <c r="BW637" s="1418">
        <f>BS635*1</f>
        <v>56</v>
      </c>
      <c r="BX637" s="58"/>
      <c r="BY637" s="58"/>
      <c r="BZ637" s="58"/>
      <c r="CA637" s="58"/>
      <c r="CB637" s="1418">
        <f>BX635*2</f>
        <v>0</v>
      </c>
      <c r="CC637" s="58"/>
      <c r="CD637" s="58"/>
      <c r="CE637" s="58"/>
      <c r="CF637" s="58"/>
      <c r="CG637" s="1418">
        <f>CC635*3</f>
        <v>0</v>
      </c>
      <c r="CH637" s="58"/>
      <c r="CI637" s="58"/>
      <c r="CJ637" s="58"/>
      <c r="CK637" s="58"/>
      <c r="CL637" s="1418">
        <f>CH635*4</f>
        <v>0</v>
      </c>
      <c r="CM637" s="58"/>
      <c r="CN637" s="58"/>
      <c r="CO637" s="58"/>
      <c r="CP637" s="58"/>
      <c r="CQ637" s="1418">
        <f>CM635*5</f>
        <v>0</v>
      </c>
      <c r="CS637" s="1418">
        <f>BR637+BW637+CB637+CG637+CL637+CQ637</f>
        <v>97</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30" t="str">
        <f>C566</f>
        <v>City of San Francisco MOHCD Loan</v>
      </c>
      <c r="D638" s="1996"/>
      <c r="E638" s="1996"/>
      <c r="F638" s="1996"/>
      <c r="G638" s="1996"/>
      <c r="H638" s="1996"/>
      <c r="I638" s="1996"/>
      <c r="J638" s="1996"/>
      <c r="K638" s="1996"/>
      <c r="L638" s="1996"/>
      <c r="M638" s="1996"/>
      <c r="N638" s="2031"/>
      <c r="O638" s="2042">
        <f>55*12</f>
        <v>660</v>
      </c>
      <c r="P638" s="2043"/>
      <c r="Q638" s="2044"/>
      <c r="R638" s="2008"/>
      <c r="S638" s="2009"/>
      <c r="T638" s="2010"/>
      <c r="U638" s="2014">
        <v>0.03</v>
      </c>
      <c r="V638" s="2015"/>
      <c r="W638" s="2016"/>
      <c r="X638" s="2011" t="s">
        <v>489</v>
      </c>
      <c r="Y638" s="2012"/>
      <c r="Z638" s="2012"/>
      <c r="AA638" s="2012"/>
      <c r="AB638" s="2013"/>
      <c r="AC638" s="2003">
        <v>2</v>
      </c>
      <c r="AD638" s="2004"/>
      <c r="AE638" s="2005"/>
      <c r="AF638" s="2019"/>
      <c r="AG638" s="2020"/>
      <c r="AH638" s="2020"/>
      <c r="AI638" s="2020"/>
      <c r="AJ638" s="2021"/>
      <c r="AK638" s="2045"/>
      <c r="AL638" s="2046"/>
      <c r="AM638" s="2046"/>
      <c r="AN638" s="2047"/>
      <c r="AO638" s="2006">
        <f>AM566</f>
        <v>17485936</v>
      </c>
      <c r="AP638" s="2006"/>
      <c r="AQ638" s="2006"/>
      <c r="AR638" s="2006"/>
      <c r="AS638" s="200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4">
        <f t="shared" ref="DX638:DX662" si="22">DX610*(BN610/$BN$635)</f>
        <v>43.024390243902445</v>
      </c>
      <c r="DY638" s="1984"/>
      <c r="DZ638" s="1984"/>
      <c r="EA638" s="1984"/>
      <c r="EB638" s="1984"/>
      <c r="EC638" s="1984" t="e">
        <f t="shared" ref="EC638:EC662" si="23">EC610*(BS610/$BS$635)</f>
        <v>#VALUE!</v>
      </c>
      <c r="ED638" s="1984"/>
      <c r="EE638" s="1984"/>
      <c r="EF638" s="1984"/>
      <c r="EG638" s="1984"/>
      <c r="EH638" s="1984" t="e">
        <f t="shared" ref="EH638:EH662" si="24">EH610*(BX610/$BX$635)</f>
        <v>#VALUE!</v>
      </c>
      <c r="EI638" s="1984"/>
      <c r="EJ638" s="1984"/>
      <c r="EK638" s="1984"/>
      <c r="EL638" s="1984"/>
      <c r="EM638" s="1984" t="e">
        <f t="shared" ref="EM638:EM662" si="25">EM610*(CC610/$CC$635)</f>
        <v>#VALUE!</v>
      </c>
      <c r="EN638" s="1984"/>
      <c r="EO638" s="1984"/>
      <c r="EP638" s="1984"/>
      <c r="EQ638" s="1984"/>
      <c r="ER638" s="1984" t="e">
        <f t="shared" ref="ER638:ER662" si="26">ER610*(CH610/$CH$635)</f>
        <v>#VALUE!</v>
      </c>
      <c r="ES638" s="1984"/>
      <c r="ET638" s="1984"/>
      <c r="EU638" s="1984"/>
      <c r="EV638" s="1984"/>
      <c r="EW638" s="1984" t="e">
        <f t="shared" ref="EW638:EW662" si="27">EW610*(CM610/$CM$635)</f>
        <v>#VALUE!</v>
      </c>
      <c r="EX638" s="1984"/>
      <c r="EY638" s="1984"/>
      <c r="EZ638" s="1984"/>
      <c r="FA638" s="1984"/>
    </row>
    <row r="639" spans="1:157" ht="12.75" customHeight="1">
      <c r="B639" s="84" t="s">
        <v>124</v>
      </c>
      <c r="C639" s="2030" t="str">
        <f>C567</f>
        <v>Accrued Deferred Interest - MOHCD Loan</v>
      </c>
      <c r="D639" s="1996"/>
      <c r="E639" s="1996"/>
      <c r="F639" s="1996"/>
      <c r="G639" s="1996"/>
      <c r="H639" s="1996"/>
      <c r="I639" s="1996"/>
      <c r="J639" s="1996"/>
      <c r="K639" s="1996"/>
      <c r="L639" s="1996"/>
      <c r="M639" s="1996"/>
      <c r="N639" s="2031"/>
      <c r="O639" s="2042">
        <f>55*12</f>
        <v>660</v>
      </c>
      <c r="P639" s="2043"/>
      <c r="Q639" s="2044"/>
      <c r="R639" s="2008"/>
      <c r="S639" s="2009"/>
      <c r="T639" s="2010"/>
      <c r="U639" s="2014">
        <v>9.9999999999999998E-20</v>
      </c>
      <c r="V639" s="2015"/>
      <c r="W639" s="2016"/>
      <c r="X639" s="2011" t="s">
        <v>489</v>
      </c>
      <c r="Y639" s="2012"/>
      <c r="Z639" s="2012"/>
      <c r="AA639" s="2012"/>
      <c r="AB639" s="2013"/>
      <c r="AC639" s="2003">
        <v>2</v>
      </c>
      <c r="AD639" s="2004"/>
      <c r="AE639" s="2005"/>
      <c r="AF639" s="2019"/>
      <c r="AG639" s="2020"/>
      <c r="AH639" s="2020"/>
      <c r="AI639" s="2020"/>
      <c r="AJ639" s="2021"/>
      <c r="AK639" s="2045"/>
      <c r="AL639" s="2046"/>
      <c r="AM639" s="2046"/>
      <c r="AN639" s="2047"/>
      <c r="AO639" s="2006">
        <f>AM567</f>
        <v>791693</v>
      </c>
      <c r="AP639" s="2006"/>
      <c r="AQ639" s="2006"/>
      <c r="AR639" s="2006"/>
      <c r="AS639" s="200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4">
        <f t="shared" si="22"/>
        <v>94.634146341463421</v>
      </c>
      <c r="DY639" s="1984"/>
      <c r="DZ639" s="1984"/>
      <c r="EA639" s="1984"/>
      <c r="EB639" s="1984"/>
      <c r="EC639" s="1984" t="e">
        <f t="shared" si="23"/>
        <v>#VALUE!</v>
      </c>
      <c r="ED639" s="1984"/>
      <c r="EE639" s="1984"/>
      <c r="EF639" s="1984"/>
      <c r="EG639" s="1984"/>
      <c r="EH639" s="1984" t="e">
        <f t="shared" si="24"/>
        <v>#VALUE!</v>
      </c>
      <c r="EI639" s="1984"/>
      <c r="EJ639" s="1984"/>
      <c r="EK639" s="1984"/>
      <c r="EL639" s="1984"/>
      <c r="EM639" s="1984" t="e">
        <f t="shared" si="25"/>
        <v>#VALUE!</v>
      </c>
      <c r="EN639" s="1984"/>
      <c r="EO639" s="1984"/>
      <c r="EP639" s="1984"/>
      <c r="EQ639" s="1984"/>
      <c r="ER639" s="1984" t="e">
        <f t="shared" si="26"/>
        <v>#VALUE!</v>
      </c>
      <c r="ES639" s="1984"/>
      <c r="ET639" s="1984"/>
      <c r="EU639" s="1984"/>
      <c r="EV639" s="1984"/>
      <c r="EW639" s="1984" t="e">
        <f t="shared" si="27"/>
        <v>#VALUE!</v>
      </c>
      <c r="EX639" s="1984"/>
      <c r="EY639" s="1984"/>
      <c r="EZ639" s="1984"/>
      <c r="FA639" s="1984"/>
    </row>
    <row r="640" spans="1:157" ht="13">
      <c r="B640" s="84" t="s">
        <v>615</v>
      </c>
      <c r="C640" s="2030" t="s">
        <v>2649</v>
      </c>
      <c r="D640" s="1996"/>
      <c r="E640" s="1996"/>
      <c r="F640" s="1996"/>
      <c r="G640" s="1996"/>
      <c r="H640" s="1996"/>
      <c r="I640" s="1996"/>
      <c r="J640" s="1996"/>
      <c r="K640" s="1996"/>
      <c r="L640" s="1996"/>
      <c r="M640" s="1996"/>
      <c r="N640" s="2031"/>
      <c r="O640" s="2042">
        <f>55*12</f>
        <v>660</v>
      </c>
      <c r="P640" s="2043"/>
      <c r="Q640" s="2044"/>
      <c r="R640" s="2008"/>
      <c r="S640" s="2009"/>
      <c r="T640" s="2010"/>
      <c r="U640" s="2014">
        <v>9.9999999999999998E-20</v>
      </c>
      <c r="V640" s="2015"/>
      <c r="W640" s="2016"/>
      <c r="X640" s="2011" t="s">
        <v>490</v>
      </c>
      <c r="Y640" s="2012"/>
      <c r="Z640" s="2012"/>
      <c r="AA640" s="2012"/>
      <c r="AB640" s="2013"/>
      <c r="AC640" s="2003">
        <v>3</v>
      </c>
      <c r="AD640" s="2004"/>
      <c r="AE640" s="2005"/>
      <c r="AF640" s="2019"/>
      <c r="AG640" s="2020"/>
      <c r="AH640" s="2020"/>
      <c r="AI640" s="2020"/>
      <c r="AJ640" s="2021"/>
      <c r="AK640" s="2045"/>
      <c r="AL640" s="2046"/>
      <c r="AM640" s="2046"/>
      <c r="AN640" s="2047"/>
      <c r="AO640" s="2006">
        <v>1000000</v>
      </c>
      <c r="AP640" s="2006"/>
      <c r="AQ640" s="2006"/>
      <c r="AR640" s="2006"/>
      <c r="AS640" s="2006"/>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80">
        <f>IF(J772="1 Bedroom",O772,0)</f>
        <v>1</v>
      </c>
      <c r="BT640" s="1980"/>
      <c r="BU640" s="1980"/>
      <c r="BV640" s="1980"/>
      <c r="BW640" s="1980"/>
      <c r="BX640" s="1980">
        <f>IF(J772="2 Bedrooms",O772,0)</f>
        <v>0</v>
      </c>
      <c r="BY640" s="1980"/>
      <c r="BZ640" s="1980"/>
      <c r="CA640" s="1980"/>
      <c r="CB640" s="1980"/>
      <c r="CC640" s="1980">
        <f>IF(J772="3 Bedrooms",O772,0)</f>
        <v>0</v>
      </c>
      <c r="CD640" s="1980"/>
      <c r="CE640" s="1980"/>
      <c r="CF640" s="1980"/>
      <c r="CG640" s="1980"/>
      <c r="CH640" s="1980">
        <f>IF(J772="4 Bedrooms",O772,0)</f>
        <v>0</v>
      </c>
      <c r="CI640" s="1980"/>
      <c r="CJ640" s="1980"/>
      <c r="CK640" s="1980"/>
      <c r="CL640" s="1980"/>
      <c r="CM640" s="1980">
        <f>IF(J772="5 Bedrooms",O772,0)</f>
        <v>0</v>
      </c>
      <c r="CN640" s="1980"/>
      <c r="CO640" s="1980"/>
      <c r="CP640" s="1980"/>
      <c r="CQ640" s="1980"/>
      <c r="CR640" s="265"/>
      <c r="CS640" s="58"/>
      <c r="CT640" s="58"/>
      <c r="CU640" s="58"/>
      <c r="CV640" s="58"/>
      <c r="CW640" s="58"/>
      <c r="CX640" s="58"/>
      <c r="CY640" s="58"/>
      <c r="CZ640" s="58"/>
      <c r="DA640" s="58"/>
      <c r="DB640" s="58"/>
      <c r="DC640" s="58"/>
      <c r="DD640" s="58"/>
      <c r="DE640" s="58"/>
      <c r="DF640" s="58"/>
      <c r="DX640" s="1984">
        <f t="shared" si="22"/>
        <v>61.463414634146339</v>
      </c>
      <c r="DY640" s="1984"/>
      <c r="DZ640" s="1984"/>
      <c r="EA640" s="1984"/>
      <c r="EB640" s="1984"/>
      <c r="EC640" s="1984" t="e">
        <f t="shared" si="23"/>
        <v>#VALUE!</v>
      </c>
      <c r="ED640" s="1984"/>
      <c r="EE640" s="1984"/>
      <c r="EF640" s="1984"/>
      <c r="EG640" s="1984"/>
      <c r="EH640" s="1984" t="e">
        <f t="shared" si="24"/>
        <v>#VALUE!</v>
      </c>
      <c r="EI640" s="1984"/>
      <c r="EJ640" s="1984"/>
      <c r="EK640" s="1984"/>
      <c r="EL640" s="1984"/>
      <c r="EM640" s="1984" t="e">
        <f t="shared" si="25"/>
        <v>#VALUE!</v>
      </c>
      <c r="EN640" s="1984"/>
      <c r="EO640" s="1984"/>
      <c r="EP640" s="1984"/>
      <c r="EQ640" s="1984"/>
      <c r="ER640" s="1984" t="e">
        <f t="shared" si="26"/>
        <v>#VALUE!</v>
      </c>
      <c r="ES640" s="1984"/>
      <c r="ET640" s="1984"/>
      <c r="EU640" s="1984"/>
      <c r="EV640" s="1984"/>
      <c r="EW640" s="1984" t="e">
        <f t="shared" si="27"/>
        <v>#VALUE!</v>
      </c>
      <c r="EX640" s="1984"/>
      <c r="EY640" s="1984"/>
      <c r="EZ640" s="1984"/>
      <c r="FA640" s="1984"/>
    </row>
    <row r="641" spans="1:157" ht="13">
      <c r="B641" s="84" t="s">
        <v>820</v>
      </c>
      <c r="C641" s="1996"/>
      <c r="D641" s="1996"/>
      <c r="E641" s="1996"/>
      <c r="F641" s="1996"/>
      <c r="G641" s="1996"/>
      <c r="H641" s="1996"/>
      <c r="I641" s="1996"/>
      <c r="J641" s="1996"/>
      <c r="K641" s="1996"/>
      <c r="L641" s="1996"/>
      <c r="M641" s="1996"/>
      <c r="N641" s="2031"/>
      <c r="O641" s="2042"/>
      <c r="P641" s="2043"/>
      <c r="Q641" s="2044"/>
      <c r="R641" s="2008"/>
      <c r="S641" s="2009"/>
      <c r="T641" s="2010"/>
      <c r="U641" s="2014"/>
      <c r="V641" s="2015"/>
      <c r="W641" s="2016"/>
      <c r="X641" s="2011" t="s">
        <v>1379</v>
      </c>
      <c r="Y641" s="2012"/>
      <c r="Z641" s="2012"/>
      <c r="AA641" s="2012"/>
      <c r="AB641" s="2013"/>
      <c r="AC641" s="2003"/>
      <c r="AD641" s="2004"/>
      <c r="AE641" s="2005"/>
      <c r="AF641" s="2019"/>
      <c r="AG641" s="2020"/>
      <c r="AH641" s="2020"/>
      <c r="AI641" s="2020"/>
      <c r="AJ641" s="2021"/>
      <c r="AK641" s="2045"/>
      <c r="AL641" s="2046"/>
      <c r="AM641" s="2046"/>
      <c r="AN641" s="2047"/>
      <c r="AO641" s="2006"/>
      <c r="AP641" s="2006"/>
      <c r="AQ641" s="2006"/>
      <c r="AR641" s="2006"/>
      <c r="AS641" s="200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4">
        <f>IF(J773="SRO/Studio",O773,0)</f>
        <v>0</v>
      </c>
      <c r="BO641" s="1975"/>
      <c r="BP641" s="1975"/>
      <c r="BQ641" s="1975"/>
      <c r="BR641" s="1976"/>
      <c r="BS641" s="1980">
        <f>IF(J773="1 Bedroom",O773,0)</f>
        <v>0</v>
      </c>
      <c r="BT641" s="1980"/>
      <c r="BU641" s="1980"/>
      <c r="BV641" s="1980"/>
      <c r="BW641" s="1980"/>
      <c r="BX641" s="1980">
        <f>IF(J773="2 Bedrooms",O773,0)</f>
        <v>0</v>
      </c>
      <c r="BY641" s="1980"/>
      <c r="BZ641" s="1980"/>
      <c r="CA641" s="1980"/>
      <c r="CB641" s="1980"/>
      <c r="CC641" s="1980">
        <f>IF(J773="3 Bedrooms",O773,0)</f>
        <v>0</v>
      </c>
      <c r="CD641" s="1980"/>
      <c r="CE641" s="1980"/>
      <c r="CF641" s="1980"/>
      <c r="CG641" s="1980"/>
      <c r="CH641" s="1980">
        <f>IF(J773="4 Bedrooms",O773,0)</f>
        <v>0</v>
      </c>
      <c r="CI641" s="1980"/>
      <c r="CJ641" s="1980"/>
      <c r="CK641" s="1980"/>
      <c r="CL641" s="1980"/>
      <c r="CM641" s="1980">
        <f>IF(J773="5 Bedrooms",O773,0)</f>
        <v>0</v>
      </c>
      <c r="CN641" s="1980"/>
      <c r="CO641" s="1980"/>
      <c r="CP641" s="1980"/>
      <c r="CQ641" s="1980"/>
      <c r="CR641" s="265"/>
      <c r="CS641" s="58"/>
      <c r="CT641" s="58"/>
      <c r="CU641" s="58"/>
      <c r="CV641" s="58"/>
      <c r="CW641" s="58"/>
      <c r="CX641" s="58"/>
      <c r="CY641" s="58"/>
      <c r="CZ641" s="58"/>
      <c r="DA641" s="58"/>
      <c r="DB641" s="58"/>
      <c r="DC641" s="58"/>
      <c r="DD641" s="58"/>
      <c r="DE641" s="58"/>
      <c r="DF641" s="58"/>
      <c r="DX641" s="1984">
        <f t="shared" si="22"/>
        <v>416.78048780487808</v>
      </c>
      <c r="DY641" s="1984"/>
      <c r="DZ641" s="1984"/>
      <c r="EA641" s="1984"/>
      <c r="EB641" s="1984"/>
      <c r="EC641" s="1984" t="e">
        <f t="shared" si="23"/>
        <v>#VALUE!</v>
      </c>
      <c r="ED641" s="1984"/>
      <c r="EE641" s="1984"/>
      <c r="EF641" s="1984"/>
      <c r="EG641" s="1984"/>
      <c r="EH641" s="1984" t="e">
        <f t="shared" si="24"/>
        <v>#VALUE!</v>
      </c>
      <c r="EI641" s="1984"/>
      <c r="EJ641" s="1984"/>
      <c r="EK641" s="1984"/>
      <c r="EL641" s="1984"/>
      <c r="EM641" s="1984" t="e">
        <f t="shared" si="25"/>
        <v>#VALUE!</v>
      </c>
      <c r="EN641" s="1984"/>
      <c r="EO641" s="1984"/>
      <c r="EP641" s="1984"/>
      <c r="EQ641" s="1984"/>
      <c r="ER641" s="1984" t="e">
        <f t="shared" si="26"/>
        <v>#VALUE!</v>
      </c>
      <c r="ES641" s="1984"/>
      <c r="ET641" s="1984"/>
      <c r="EU641" s="1984"/>
      <c r="EV641" s="1984"/>
      <c r="EW641" s="1984" t="e">
        <f t="shared" si="27"/>
        <v>#VALUE!</v>
      </c>
      <c r="EX641" s="1984"/>
      <c r="EY641" s="1984"/>
      <c r="EZ641" s="1984"/>
      <c r="FA641" s="1984"/>
    </row>
    <row r="642" spans="1:157" ht="13">
      <c r="B642" s="84" t="s">
        <v>618</v>
      </c>
      <c r="C642" s="1996"/>
      <c r="D642" s="1996"/>
      <c r="E642" s="1996"/>
      <c r="F642" s="1996"/>
      <c r="G642" s="1996"/>
      <c r="H642" s="1996"/>
      <c r="I642" s="1996"/>
      <c r="J642" s="1996"/>
      <c r="K642" s="1996"/>
      <c r="L642" s="1996"/>
      <c r="M642" s="1996"/>
      <c r="N642" s="2031"/>
      <c r="O642" s="2042"/>
      <c r="P642" s="2043"/>
      <c r="Q642" s="2044"/>
      <c r="R642" s="2008"/>
      <c r="S642" s="2009"/>
      <c r="T642" s="2010"/>
      <c r="U642" s="2014"/>
      <c r="V642" s="2015"/>
      <c r="W642" s="2016"/>
      <c r="X642" s="2011" t="s">
        <v>1379</v>
      </c>
      <c r="Y642" s="2012"/>
      <c r="Z642" s="2012"/>
      <c r="AA642" s="2012"/>
      <c r="AB642" s="2013"/>
      <c r="AC642" s="2003"/>
      <c r="AD642" s="2004"/>
      <c r="AE642" s="2005"/>
      <c r="AF642" s="2019"/>
      <c r="AG642" s="2020"/>
      <c r="AH642" s="2020"/>
      <c r="AI642" s="2020"/>
      <c r="AJ642" s="2021"/>
      <c r="AK642" s="2045"/>
      <c r="AL642" s="2046"/>
      <c r="AM642" s="2046"/>
      <c r="AN642" s="2047"/>
      <c r="AO642" s="2006"/>
      <c r="AP642" s="2006"/>
      <c r="AQ642" s="2006"/>
      <c r="AR642" s="2006"/>
      <c r="AS642" s="200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80">
        <f>IF(J774="1 Bedroom",O774,0)</f>
        <v>0</v>
      </c>
      <c r="BT642" s="1980"/>
      <c r="BU642" s="1980"/>
      <c r="BV642" s="1980"/>
      <c r="BW642" s="1980"/>
      <c r="BX642" s="1980">
        <f>IF(J774="2 Bedrooms",O774,0)</f>
        <v>0</v>
      </c>
      <c r="BY642" s="1980"/>
      <c r="BZ642" s="1980"/>
      <c r="CA642" s="1980"/>
      <c r="CB642" s="1980"/>
      <c r="CC642" s="1980">
        <f>IF(J774="3 Bedrooms",O774,0)</f>
        <v>0</v>
      </c>
      <c r="CD642" s="1980"/>
      <c r="CE642" s="1980"/>
      <c r="CF642" s="1980"/>
      <c r="CG642" s="1980"/>
      <c r="CH642" s="1980">
        <f>IF(J774="4 Bedrooms",O774,0)</f>
        <v>0</v>
      </c>
      <c r="CI642" s="1980"/>
      <c r="CJ642" s="1980"/>
      <c r="CK642" s="1980"/>
      <c r="CL642" s="1980"/>
      <c r="CM642" s="1980">
        <f>IF(J774="5 Bedrooms",O774,0)</f>
        <v>0</v>
      </c>
      <c r="CN642" s="1980"/>
      <c r="CO642" s="1980"/>
      <c r="CP642" s="1980"/>
      <c r="CQ642" s="1980"/>
      <c r="CR642" s="1704"/>
      <c r="CV642" s="58"/>
      <c r="CW642" s="58"/>
      <c r="CX642" s="58"/>
      <c r="CY642" s="58"/>
      <c r="CZ642" s="58"/>
      <c r="DA642" s="58"/>
      <c r="DB642" s="58"/>
      <c r="DC642" s="58"/>
      <c r="DD642" s="58"/>
      <c r="DE642" s="58"/>
      <c r="DF642" s="58"/>
      <c r="DX642" s="1984" t="e">
        <f t="shared" si="22"/>
        <v>#VALUE!</v>
      </c>
      <c r="DY642" s="1984"/>
      <c r="DZ642" s="1984"/>
      <c r="EA642" s="1984"/>
      <c r="EB642" s="1984"/>
      <c r="EC642" s="1984">
        <f t="shared" si="23"/>
        <v>40.857142857142854</v>
      </c>
      <c r="ED642" s="1984"/>
      <c r="EE642" s="1984"/>
      <c r="EF642" s="1984"/>
      <c r="EG642" s="1984"/>
      <c r="EH642" s="1984" t="e">
        <f t="shared" si="24"/>
        <v>#VALUE!</v>
      </c>
      <c r="EI642" s="1984"/>
      <c r="EJ642" s="1984"/>
      <c r="EK642" s="1984"/>
      <c r="EL642" s="1984"/>
      <c r="EM642" s="1984" t="e">
        <f t="shared" si="25"/>
        <v>#VALUE!</v>
      </c>
      <c r="EN642" s="1984"/>
      <c r="EO642" s="1984"/>
      <c r="EP642" s="1984"/>
      <c r="EQ642" s="1984"/>
      <c r="ER642" s="1984" t="e">
        <f t="shared" si="26"/>
        <v>#VALUE!</v>
      </c>
      <c r="ES642" s="1984"/>
      <c r="ET642" s="1984"/>
      <c r="EU642" s="1984"/>
      <c r="EV642" s="1984"/>
      <c r="EW642" s="1984" t="e">
        <f t="shared" si="27"/>
        <v>#VALUE!</v>
      </c>
      <c r="EX642" s="1984"/>
      <c r="EY642" s="1984"/>
      <c r="EZ642" s="1984"/>
      <c r="FA642" s="1984"/>
    </row>
    <row r="643" spans="1:157" ht="13">
      <c r="B643" s="84" t="s">
        <v>486</v>
      </c>
      <c r="C643" s="1996"/>
      <c r="D643" s="1996"/>
      <c r="E643" s="1996"/>
      <c r="F643" s="1996"/>
      <c r="G643" s="1996"/>
      <c r="H643" s="1996"/>
      <c r="I643" s="1996"/>
      <c r="J643" s="1996"/>
      <c r="K643" s="1996"/>
      <c r="L643" s="1996"/>
      <c r="M643" s="1996"/>
      <c r="N643" s="2031"/>
      <c r="O643" s="2042"/>
      <c r="P643" s="2043"/>
      <c r="Q643" s="2044"/>
      <c r="R643" s="2008"/>
      <c r="S643" s="2009"/>
      <c r="T643" s="2010"/>
      <c r="U643" s="2014"/>
      <c r="V643" s="2015"/>
      <c r="W643" s="2016"/>
      <c r="X643" s="2011" t="s">
        <v>1379</v>
      </c>
      <c r="Y643" s="2012"/>
      <c r="Z643" s="2012"/>
      <c r="AA643" s="2012"/>
      <c r="AB643" s="2013"/>
      <c r="AC643" s="2003"/>
      <c r="AD643" s="2004"/>
      <c r="AE643" s="2005"/>
      <c r="AF643" s="2019"/>
      <c r="AG643" s="2020"/>
      <c r="AH643" s="2020"/>
      <c r="AI643" s="2020"/>
      <c r="AJ643" s="2021"/>
      <c r="AK643" s="2045"/>
      <c r="AL643" s="2046"/>
      <c r="AM643" s="2046"/>
      <c r="AN643" s="2047"/>
      <c r="AO643" s="2006"/>
      <c r="AP643" s="2006"/>
      <c r="AQ643" s="2006"/>
      <c r="AR643" s="2006"/>
      <c r="AS643" s="200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80">
        <f>IF(J775="1 Bedroom",O775,0)</f>
        <v>0</v>
      </c>
      <c r="BT643" s="1980"/>
      <c r="BU643" s="1980"/>
      <c r="BV643" s="1980"/>
      <c r="BW643" s="1980"/>
      <c r="BX643" s="1980">
        <f>IF(J775="2 Bedrooms",O775,0)</f>
        <v>0</v>
      </c>
      <c r="BY643" s="1980"/>
      <c r="BZ643" s="1980"/>
      <c r="CA643" s="1980"/>
      <c r="CB643" s="1980"/>
      <c r="CC643" s="1980">
        <f>IF(J775="3 Bedrooms",O775,0)</f>
        <v>0</v>
      </c>
      <c r="CD643" s="1980"/>
      <c r="CE643" s="1980"/>
      <c r="CF643" s="1980"/>
      <c r="CG643" s="1980"/>
      <c r="CH643" s="1980">
        <f>IF(J775="4 Bedrooms",O775,0)</f>
        <v>0</v>
      </c>
      <c r="CI643" s="1980"/>
      <c r="CJ643" s="1980"/>
      <c r="CK643" s="1980"/>
      <c r="CL643" s="1980"/>
      <c r="CM643" s="1980">
        <f>IF(J775="5 Bedrooms",O775,0)</f>
        <v>0</v>
      </c>
      <c r="CN643" s="1980"/>
      <c r="CO643" s="1980"/>
      <c r="CP643" s="1980"/>
      <c r="CQ643" s="1980"/>
      <c r="CV643" s="58"/>
      <c r="CW643" s="58"/>
      <c r="CX643" s="58"/>
      <c r="CY643" s="58"/>
      <c r="CZ643" s="58"/>
      <c r="DA643" s="58"/>
      <c r="DB643" s="58"/>
      <c r="DC643" s="58"/>
      <c r="DD643" s="58"/>
      <c r="DE643" s="58"/>
      <c r="DF643" s="58"/>
      <c r="DX643" s="1984" t="e">
        <f t="shared" si="22"/>
        <v>#VALUE!</v>
      </c>
      <c r="DY643" s="1984"/>
      <c r="DZ643" s="1984"/>
      <c r="EA643" s="1984"/>
      <c r="EB643" s="1984"/>
      <c r="EC643" s="1984">
        <f t="shared" si="23"/>
        <v>69</v>
      </c>
      <c r="ED643" s="1984"/>
      <c r="EE643" s="1984"/>
      <c r="EF643" s="1984"/>
      <c r="EG643" s="1984"/>
      <c r="EH643" s="1984" t="e">
        <f t="shared" si="24"/>
        <v>#VALUE!</v>
      </c>
      <c r="EI643" s="1984"/>
      <c r="EJ643" s="1984"/>
      <c r="EK643" s="1984"/>
      <c r="EL643" s="1984"/>
      <c r="EM643" s="1984" t="e">
        <f t="shared" si="25"/>
        <v>#VALUE!</v>
      </c>
      <c r="EN643" s="1984"/>
      <c r="EO643" s="1984"/>
      <c r="EP643" s="1984"/>
      <c r="EQ643" s="1984"/>
      <c r="ER643" s="1984" t="e">
        <f t="shared" si="26"/>
        <v>#VALUE!</v>
      </c>
      <c r="ES643" s="1984"/>
      <c r="ET643" s="1984"/>
      <c r="EU643" s="1984"/>
      <c r="EV643" s="1984"/>
      <c r="EW643" s="1984" t="e">
        <f t="shared" si="27"/>
        <v>#VALUE!</v>
      </c>
      <c r="EX643" s="1984"/>
      <c r="EY643" s="1984"/>
      <c r="EZ643" s="1984"/>
      <c r="FA643" s="1984"/>
    </row>
    <row r="644" spans="1:157" ht="13">
      <c r="B644" s="84" t="s">
        <v>487</v>
      </c>
      <c r="C644" s="1996"/>
      <c r="D644" s="1996"/>
      <c r="E644" s="1996"/>
      <c r="F644" s="1996"/>
      <c r="G644" s="1996"/>
      <c r="H644" s="1996"/>
      <c r="I644" s="1996"/>
      <c r="J644" s="1996"/>
      <c r="K644" s="1996"/>
      <c r="L644" s="1996"/>
      <c r="M644" s="1996"/>
      <c r="N644" s="2031"/>
      <c r="O644" s="2042"/>
      <c r="P644" s="2043"/>
      <c r="Q644" s="2044"/>
      <c r="R644" s="2008"/>
      <c r="S644" s="2009"/>
      <c r="T644" s="2010"/>
      <c r="U644" s="2014"/>
      <c r="V644" s="2015"/>
      <c r="W644" s="2016"/>
      <c r="X644" s="2011" t="s">
        <v>1379</v>
      </c>
      <c r="Y644" s="2012"/>
      <c r="Z644" s="2012"/>
      <c r="AA644" s="2012"/>
      <c r="AB644" s="2013"/>
      <c r="AC644" s="2003"/>
      <c r="AD644" s="2004"/>
      <c r="AE644" s="2005"/>
      <c r="AF644" s="2019"/>
      <c r="AG644" s="2020"/>
      <c r="AH644" s="2020"/>
      <c r="AI644" s="2020"/>
      <c r="AJ644" s="2021"/>
      <c r="AK644" s="2045"/>
      <c r="AL644" s="2046"/>
      <c r="AM644" s="2046"/>
      <c r="AN644" s="2047"/>
      <c r="AO644" s="2006"/>
      <c r="AP644" s="2006"/>
      <c r="AQ644" s="2006"/>
      <c r="AR644" s="2006"/>
      <c r="AS644" s="2006"/>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1">
        <f>SUM(BN640:BR643)</f>
        <v>0</v>
      </c>
      <c r="BO644" s="1982"/>
      <c r="BP644" s="1982"/>
      <c r="BQ644" s="1982"/>
      <c r="BR644" s="1983"/>
      <c r="BS644" s="1977">
        <f>SUM(BS640:BW643)</f>
        <v>1</v>
      </c>
      <c r="BT644" s="1978"/>
      <c r="BU644" s="1978"/>
      <c r="BV644" s="1978"/>
      <c r="BW644" s="1979"/>
      <c r="BX644" s="1977">
        <f>SUM(BX640:CB643)</f>
        <v>0</v>
      </c>
      <c r="BY644" s="1978"/>
      <c r="BZ644" s="1978"/>
      <c r="CA644" s="1978"/>
      <c r="CB644" s="1979"/>
      <c r="CC644" s="1977">
        <f>SUM(CC640:CG643)</f>
        <v>0</v>
      </c>
      <c r="CD644" s="1978"/>
      <c r="CE644" s="1978"/>
      <c r="CF644" s="1978"/>
      <c r="CG644" s="1979"/>
      <c r="CH644" s="1977">
        <f>SUM(CH640:CL643)</f>
        <v>0</v>
      </c>
      <c r="CI644" s="1978"/>
      <c r="CJ644" s="1978"/>
      <c r="CK644" s="1978"/>
      <c r="CL644" s="1979"/>
      <c r="CM644" s="1977">
        <f>SUM(CM640:CQ643)</f>
        <v>0</v>
      </c>
      <c r="CN644" s="1978"/>
      <c r="CO644" s="1978"/>
      <c r="CP644" s="1978"/>
      <c r="CQ644" s="1979"/>
      <c r="CS644" s="1418">
        <f>BN644+BS644+BX644+CC644+CH644+CM644</f>
        <v>1</v>
      </c>
      <c r="CT644" s="134" t="s">
        <v>2301</v>
      </c>
      <c r="CU644" s="58"/>
      <c r="CV644" s="58"/>
      <c r="CW644" s="58"/>
      <c r="CX644" s="58"/>
      <c r="CY644" s="58"/>
      <c r="CZ644" s="58"/>
      <c r="DA644" s="58"/>
      <c r="DB644" s="58"/>
      <c r="DC644" s="58"/>
      <c r="DD644" s="58"/>
      <c r="DE644" s="58"/>
      <c r="DF644" s="58"/>
      <c r="DX644" s="1984" t="e">
        <f t="shared" si="22"/>
        <v>#VALUE!</v>
      </c>
      <c r="DY644" s="1984"/>
      <c r="DZ644" s="1984"/>
      <c r="EA644" s="1984"/>
      <c r="EB644" s="1984"/>
      <c r="EC644" s="1984">
        <f t="shared" si="23"/>
        <v>51.071428571428569</v>
      </c>
      <c r="ED644" s="1984"/>
      <c r="EE644" s="1984"/>
      <c r="EF644" s="1984"/>
      <c r="EG644" s="1984"/>
      <c r="EH644" s="1984" t="e">
        <f t="shared" si="24"/>
        <v>#VALUE!</v>
      </c>
      <c r="EI644" s="1984"/>
      <c r="EJ644" s="1984"/>
      <c r="EK644" s="1984"/>
      <c r="EL644" s="1984"/>
      <c r="EM644" s="1984" t="e">
        <f t="shared" si="25"/>
        <v>#VALUE!</v>
      </c>
      <c r="EN644" s="1984"/>
      <c r="EO644" s="1984"/>
      <c r="EP644" s="1984"/>
      <c r="EQ644" s="1984"/>
      <c r="ER644" s="1984" t="e">
        <f t="shared" si="26"/>
        <v>#VALUE!</v>
      </c>
      <c r="ES644" s="1984"/>
      <c r="ET644" s="1984"/>
      <c r="EU644" s="1984"/>
      <c r="EV644" s="1984"/>
      <c r="EW644" s="1984" t="e">
        <f t="shared" si="27"/>
        <v>#VALUE!</v>
      </c>
      <c r="EX644" s="1984"/>
      <c r="EY644" s="1984"/>
      <c r="EZ644" s="1984"/>
      <c r="FA644" s="1984"/>
    </row>
    <row r="645" spans="1:157" ht="13">
      <c r="B645" s="84" t="s">
        <v>493</v>
      </c>
      <c r="C645" s="1996"/>
      <c r="D645" s="1996"/>
      <c r="E645" s="1996"/>
      <c r="F645" s="1996"/>
      <c r="G645" s="1996"/>
      <c r="H645" s="1996"/>
      <c r="I645" s="1996"/>
      <c r="J645" s="1996"/>
      <c r="K645" s="1996"/>
      <c r="L645" s="1996"/>
      <c r="M645" s="1996"/>
      <c r="N645" s="2031"/>
      <c r="O645" s="2042"/>
      <c r="P645" s="2043"/>
      <c r="Q645" s="2044"/>
      <c r="R645" s="2008"/>
      <c r="S645" s="2009"/>
      <c r="T645" s="2010"/>
      <c r="U645" s="2014"/>
      <c r="V645" s="2015"/>
      <c r="W645" s="2016"/>
      <c r="X645" s="2011" t="s">
        <v>1379</v>
      </c>
      <c r="Y645" s="2012"/>
      <c r="Z645" s="2012"/>
      <c r="AA645" s="2012"/>
      <c r="AB645" s="2013"/>
      <c r="AC645" s="2003"/>
      <c r="AD645" s="2004"/>
      <c r="AE645" s="2005"/>
      <c r="AF645" s="2019"/>
      <c r="AG645" s="2020"/>
      <c r="AH645" s="2020"/>
      <c r="AI645" s="2020"/>
      <c r="AJ645" s="2021"/>
      <c r="AK645" s="2045"/>
      <c r="AL645" s="2046"/>
      <c r="AM645" s="2046"/>
      <c r="AN645" s="2047"/>
      <c r="AO645" s="2006"/>
      <c r="AP645" s="2006"/>
      <c r="AQ645" s="2006"/>
      <c r="AR645" s="2006"/>
      <c r="AS645" s="200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1</v>
      </c>
      <c r="BX645" s="58"/>
      <c r="BY645" s="58"/>
      <c r="BZ645" s="58"/>
      <c r="CA645" s="58"/>
      <c r="CB645" s="1418">
        <f>BX644*2</f>
        <v>0</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1</v>
      </c>
      <c r="CT645" s="134" t="s">
        <v>2303</v>
      </c>
      <c r="CU645" s="58"/>
      <c r="CV645" s="58"/>
      <c r="CW645" s="58"/>
      <c r="CX645" s="58"/>
      <c r="CY645" s="58"/>
      <c r="CZ645" s="58"/>
      <c r="DA645" s="58"/>
      <c r="DB645" s="58"/>
      <c r="DC645" s="58"/>
      <c r="DD645" s="58"/>
      <c r="DE645" s="58"/>
      <c r="DF645" s="58"/>
      <c r="DX645" s="1984" t="e">
        <f t="shared" si="22"/>
        <v>#VALUE!</v>
      </c>
      <c r="DY645" s="1984"/>
      <c r="DZ645" s="1984"/>
      <c r="EA645" s="1984"/>
      <c r="EB645" s="1984"/>
      <c r="EC645" s="1984">
        <f t="shared" si="23"/>
        <v>261.21428571428572</v>
      </c>
      <c r="ED645" s="1984"/>
      <c r="EE645" s="1984"/>
      <c r="EF645" s="1984"/>
      <c r="EG645" s="1984"/>
      <c r="EH645" s="1984" t="e">
        <f t="shared" si="24"/>
        <v>#VALUE!</v>
      </c>
      <c r="EI645" s="1984"/>
      <c r="EJ645" s="1984"/>
      <c r="EK645" s="1984"/>
      <c r="EL645" s="1984"/>
      <c r="EM645" s="1984" t="e">
        <f t="shared" si="25"/>
        <v>#VALUE!</v>
      </c>
      <c r="EN645" s="1984"/>
      <c r="EO645" s="1984"/>
      <c r="EP645" s="1984"/>
      <c r="EQ645" s="1984"/>
      <c r="ER645" s="1984" t="e">
        <f t="shared" si="26"/>
        <v>#VALUE!</v>
      </c>
      <c r="ES645" s="1984"/>
      <c r="ET645" s="1984"/>
      <c r="EU645" s="1984"/>
      <c r="EV645" s="1984"/>
      <c r="EW645" s="1984" t="e">
        <f t="shared" si="27"/>
        <v>#VALUE!</v>
      </c>
      <c r="EX645" s="1984"/>
      <c r="EY645" s="1984"/>
      <c r="EZ645" s="1984"/>
      <c r="FA645" s="1984"/>
    </row>
    <row r="646" spans="1:157" ht="13">
      <c r="B646" s="84" t="s">
        <v>680</v>
      </c>
      <c r="C646" s="1996"/>
      <c r="D646" s="1996"/>
      <c r="E646" s="1996"/>
      <c r="F646" s="1996"/>
      <c r="G646" s="1996"/>
      <c r="H646" s="1996"/>
      <c r="I646" s="1996"/>
      <c r="J646" s="1996"/>
      <c r="K646" s="1996"/>
      <c r="L646" s="1996"/>
      <c r="M646" s="1996"/>
      <c r="N646" s="2031"/>
      <c r="O646" s="2042"/>
      <c r="P646" s="2043"/>
      <c r="Q646" s="2044"/>
      <c r="R646" s="2008"/>
      <c r="S646" s="2009"/>
      <c r="T646" s="2010"/>
      <c r="U646" s="2014"/>
      <c r="V646" s="2015"/>
      <c r="W646" s="2016"/>
      <c r="X646" s="2011" t="s">
        <v>1379</v>
      </c>
      <c r="Y646" s="2012"/>
      <c r="Z646" s="2012"/>
      <c r="AA646" s="2012"/>
      <c r="AB646" s="2013"/>
      <c r="AC646" s="2003"/>
      <c r="AD646" s="2004"/>
      <c r="AE646" s="2005"/>
      <c r="AF646" s="2019"/>
      <c r="AG646" s="2020"/>
      <c r="AH646" s="2020"/>
      <c r="AI646" s="2020"/>
      <c r="AJ646" s="2021"/>
      <c r="AK646" s="2045"/>
      <c r="AL646" s="2046"/>
      <c r="AM646" s="2046"/>
      <c r="AN646" s="2047"/>
      <c r="AO646" s="2006"/>
      <c r="AP646" s="2006"/>
      <c r="AQ646" s="2006"/>
      <c r="AR646" s="2006"/>
      <c r="AS646" s="200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4" t="e">
        <f t="shared" si="22"/>
        <v>#VALUE!</v>
      </c>
      <c r="DY646" s="1984"/>
      <c r="DZ646" s="1984"/>
      <c r="EA646" s="1984"/>
      <c r="EB646" s="1984"/>
      <c r="EC646" s="1984">
        <f t="shared" si="23"/>
        <v>413.58928571428572</v>
      </c>
      <c r="ED646" s="1984"/>
      <c r="EE646" s="1984"/>
      <c r="EF646" s="1984"/>
      <c r="EG646" s="1984"/>
      <c r="EH646" s="1984" t="e">
        <f t="shared" si="24"/>
        <v>#VALUE!</v>
      </c>
      <c r="EI646" s="1984"/>
      <c r="EJ646" s="1984"/>
      <c r="EK646" s="1984"/>
      <c r="EL646" s="1984"/>
      <c r="EM646" s="1984" t="e">
        <f t="shared" si="25"/>
        <v>#VALUE!</v>
      </c>
      <c r="EN646" s="1984"/>
      <c r="EO646" s="1984"/>
      <c r="EP646" s="1984"/>
      <c r="EQ646" s="1984"/>
      <c r="ER646" s="1984" t="e">
        <f t="shared" si="26"/>
        <v>#VALUE!</v>
      </c>
      <c r="ES646" s="1984"/>
      <c r="ET646" s="1984"/>
      <c r="EU646" s="1984"/>
      <c r="EV646" s="1984"/>
      <c r="EW646" s="1984" t="e">
        <f t="shared" si="27"/>
        <v>#VALUE!</v>
      </c>
      <c r="EX646" s="1984"/>
      <c r="EY646" s="1984"/>
      <c r="EZ646" s="1984"/>
      <c r="FA646" s="1984"/>
    </row>
    <row r="647" spans="1:157" ht="13">
      <c r="B647" s="84" t="s">
        <v>371</v>
      </c>
      <c r="C647" s="1996"/>
      <c r="D647" s="1996"/>
      <c r="E647" s="1996"/>
      <c r="F647" s="1996"/>
      <c r="G647" s="1996"/>
      <c r="H647" s="1996"/>
      <c r="I647" s="1996"/>
      <c r="J647" s="1996"/>
      <c r="K647" s="1996"/>
      <c r="L647" s="1996"/>
      <c r="M647" s="1996"/>
      <c r="N647" s="2031"/>
      <c r="O647" s="2042"/>
      <c r="P647" s="2043"/>
      <c r="Q647" s="2044"/>
      <c r="R647" s="2008"/>
      <c r="S647" s="2009"/>
      <c r="T647" s="2010"/>
      <c r="U647" s="2014"/>
      <c r="V647" s="2015"/>
      <c r="W647" s="2016"/>
      <c r="X647" s="2011" t="s">
        <v>1379</v>
      </c>
      <c r="Y647" s="2012"/>
      <c r="Z647" s="2012"/>
      <c r="AA647" s="2012"/>
      <c r="AB647" s="2013"/>
      <c r="AC647" s="2003"/>
      <c r="AD647" s="2004"/>
      <c r="AE647" s="2005"/>
      <c r="AF647" s="2019"/>
      <c r="AG647" s="2020"/>
      <c r="AH647" s="2020"/>
      <c r="AI647" s="2020"/>
      <c r="AJ647" s="2021"/>
      <c r="AK647" s="2045"/>
      <c r="AL647" s="2046"/>
      <c r="AM647" s="2046"/>
      <c r="AN647" s="2047"/>
      <c r="AO647" s="2006"/>
      <c r="AP647" s="2006"/>
      <c r="AQ647" s="2006"/>
      <c r="AR647" s="2006"/>
      <c r="AS647" s="200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4" t="e">
        <f t="shared" si="22"/>
        <v>#VALUE!</v>
      </c>
      <c r="DY647" s="1984"/>
      <c r="DZ647" s="1984"/>
      <c r="EA647" s="1984"/>
      <c r="EB647" s="1984"/>
      <c r="EC647" s="1984" t="e">
        <f t="shared" si="23"/>
        <v>#VALUE!</v>
      </c>
      <c r="ED647" s="1984"/>
      <c r="EE647" s="1984"/>
      <c r="EF647" s="1984"/>
      <c r="EG647" s="1984"/>
      <c r="EH647" s="1984" t="e">
        <f t="shared" si="24"/>
        <v>#VALUE!</v>
      </c>
      <c r="EI647" s="1984"/>
      <c r="EJ647" s="1984"/>
      <c r="EK647" s="1984"/>
      <c r="EL647" s="1984"/>
      <c r="EM647" s="1984" t="e">
        <f t="shared" si="25"/>
        <v>#VALUE!</v>
      </c>
      <c r="EN647" s="1984"/>
      <c r="EO647" s="1984"/>
      <c r="EP647" s="1984"/>
      <c r="EQ647" s="1984"/>
      <c r="ER647" s="1984" t="e">
        <f t="shared" si="26"/>
        <v>#VALUE!</v>
      </c>
      <c r="ES647" s="1984"/>
      <c r="ET647" s="1984"/>
      <c r="EU647" s="1984"/>
      <c r="EV647" s="1984"/>
      <c r="EW647" s="1984" t="e">
        <f t="shared" si="27"/>
        <v>#VALUE!</v>
      </c>
      <c r="EX647" s="1984"/>
      <c r="EY647" s="1984"/>
      <c r="EZ647" s="1984"/>
      <c r="FA647" s="1984"/>
    </row>
    <row r="648" spans="1:157" ht="13">
      <c r="B648" s="84" t="s">
        <v>372</v>
      </c>
      <c r="C648" s="1996"/>
      <c r="D648" s="1996"/>
      <c r="E648" s="1996"/>
      <c r="F648" s="1996"/>
      <c r="G648" s="1996"/>
      <c r="H648" s="1996"/>
      <c r="I648" s="1996"/>
      <c r="J648" s="1996"/>
      <c r="K648" s="1996"/>
      <c r="L648" s="1996"/>
      <c r="M648" s="1996"/>
      <c r="N648" s="2031"/>
      <c r="O648" s="2042"/>
      <c r="P648" s="2043"/>
      <c r="Q648" s="2044"/>
      <c r="R648" s="2008"/>
      <c r="S648" s="2009"/>
      <c r="T648" s="2010"/>
      <c r="U648" s="2014"/>
      <c r="V648" s="2015"/>
      <c r="W648" s="2016"/>
      <c r="X648" s="2011" t="s">
        <v>1379</v>
      </c>
      <c r="Y648" s="2012"/>
      <c r="Z648" s="2012"/>
      <c r="AA648" s="2012"/>
      <c r="AB648" s="2013"/>
      <c r="AC648" s="2003"/>
      <c r="AD648" s="2004"/>
      <c r="AE648" s="2005"/>
      <c r="AF648" s="2019"/>
      <c r="AG648" s="2020"/>
      <c r="AH648" s="2020"/>
      <c r="AI648" s="2020"/>
      <c r="AJ648" s="2021"/>
      <c r="AK648" s="2045"/>
      <c r="AL648" s="2046"/>
      <c r="AM648" s="2046"/>
      <c r="AN648" s="2047"/>
      <c r="AO648" s="2006"/>
      <c r="AP648" s="2006"/>
      <c r="AQ648" s="2006"/>
      <c r="AR648" s="2006"/>
      <c r="AS648" s="200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80">
        <f t="shared" ref="BS648:BS657" si="29">IF(J786="1 Bedroom",O786,0)</f>
        <v>0</v>
      </c>
      <c r="BT648" s="1980"/>
      <c r="BU648" s="1980"/>
      <c r="BV648" s="1980"/>
      <c r="BW648" s="1980"/>
      <c r="BX648" s="1980">
        <f t="shared" ref="BX648:BX657" si="30">IF(J786="2 Bedrooms",O786,0)</f>
        <v>0</v>
      </c>
      <c r="BY648" s="1980"/>
      <c r="BZ648" s="1980"/>
      <c r="CA648" s="1980"/>
      <c r="CB648" s="1980"/>
      <c r="CC648" s="1980">
        <f t="shared" ref="CC648:CC657" si="31">IF(J786="3 Bedrooms",O786,0)</f>
        <v>0</v>
      </c>
      <c r="CD648" s="1980"/>
      <c r="CE648" s="1980"/>
      <c r="CF648" s="1980"/>
      <c r="CG648" s="1980"/>
      <c r="CH648" s="1980">
        <f t="shared" ref="CH648:CH657" si="32">IF(J786="4 Bedrooms",O786,0)</f>
        <v>0</v>
      </c>
      <c r="CI648" s="1980"/>
      <c r="CJ648" s="1980"/>
      <c r="CK648" s="1980"/>
      <c r="CL648" s="1980"/>
      <c r="CM648" s="1980">
        <f t="shared" ref="CM648:CM657" si="33">IF(J786="5 Bedrooms",O786,0)</f>
        <v>0</v>
      </c>
      <c r="CN648" s="1980"/>
      <c r="CO648" s="1980"/>
      <c r="CP648" s="1980"/>
      <c r="CQ648" s="1980"/>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1984" t="e">
        <f t="shared" si="22"/>
        <v>#VALUE!</v>
      </c>
      <c r="DY648" s="1984"/>
      <c r="DZ648" s="1984"/>
      <c r="EA648" s="1984"/>
      <c r="EB648" s="1984"/>
      <c r="EC648" s="1984" t="e">
        <f t="shared" si="23"/>
        <v>#VALUE!</v>
      </c>
      <c r="ED648" s="1984"/>
      <c r="EE648" s="1984"/>
      <c r="EF648" s="1984"/>
      <c r="EG648" s="1984"/>
      <c r="EH648" s="1984" t="e">
        <f t="shared" si="24"/>
        <v>#VALUE!</v>
      </c>
      <c r="EI648" s="1984"/>
      <c r="EJ648" s="1984"/>
      <c r="EK648" s="1984"/>
      <c r="EL648" s="1984"/>
      <c r="EM648" s="1984" t="e">
        <f t="shared" si="25"/>
        <v>#VALUE!</v>
      </c>
      <c r="EN648" s="1984"/>
      <c r="EO648" s="1984"/>
      <c r="EP648" s="1984"/>
      <c r="EQ648" s="1984"/>
      <c r="ER648" s="1984" t="e">
        <f t="shared" si="26"/>
        <v>#VALUE!</v>
      </c>
      <c r="ES648" s="1984"/>
      <c r="ET648" s="1984"/>
      <c r="EU648" s="1984"/>
      <c r="EV648" s="1984"/>
      <c r="EW648" s="1984" t="e">
        <f t="shared" si="27"/>
        <v>#VALUE!</v>
      </c>
      <c r="EX648" s="1984"/>
      <c r="EY648" s="1984"/>
      <c r="EZ648" s="1984"/>
      <c r="FA648" s="1984"/>
    </row>
    <row r="649" spans="1:157" ht="13">
      <c r="B649" s="2287" t="s">
        <v>133</v>
      </c>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288"/>
      <c r="AJ649" s="2288"/>
      <c r="AK649" s="2288"/>
      <c r="AL649" s="2288"/>
      <c r="AM649" s="2288"/>
      <c r="AN649" s="2289"/>
      <c r="AO649" s="2294">
        <f>SUM(AO637:AR648)</f>
        <v>39277629</v>
      </c>
      <c r="AP649" s="2295"/>
      <c r="AQ649" s="2295"/>
      <c r="AR649" s="2295"/>
      <c r="AS649" s="2296"/>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80">
        <f t="shared" si="29"/>
        <v>0</v>
      </c>
      <c r="BT649" s="1980"/>
      <c r="BU649" s="1980"/>
      <c r="BV649" s="1980"/>
      <c r="BW649" s="1980"/>
      <c r="BX649" s="1980">
        <f t="shared" si="30"/>
        <v>0</v>
      </c>
      <c r="BY649" s="1980"/>
      <c r="BZ649" s="1980"/>
      <c r="CA649" s="1980"/>
      <c r="CB649" s="1980"/>
      <c r="CC649" s="1980">
        <f t="shared" si="31"/>
        <v>0</v>
      </c>
      <c r="CD649" s="1980"/>
      <c r="CE649" s="1980"/>
      <c r="CF649" s="1980"/>
      <c r="CG649" s="1980"/>
      <c r="CH649" s="1980">
        <f t="shared" si="32"/>
        <v>0</v>
      </c>
      <c r="CI649" s="1980"/>
      <c r="CJ649" s="1980"/>
      <c r="CK649" s="1980"/>
      <c r="CL649" s="1980"/>
      <c r="CM649" s="1980">
        <f t="shared" si="33"/>
        <v>0</v>
      </c>
      <c r="CN649" s="1980"/>
      <c r="CO649" s="1980"/>
      <c r="CP649" s="1980"/>
      <c r="CQ649" s="1980"/>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1984" t="e">
        <f t="shared" si="22"/>
        <v>#VALUE!</v>
      </c>
      <c r="DY649" s="1984"/>
      <c r="DZ649" s="1984"/>
      <c r="EA649" s="1984"/>
      <c r="EB649" s="1984"/>
      <c r="EC649" s="1984" t="e">
        <f t="shared" si="23"/>
        <v>#VALUE!</v>
      </c>
      <c r="ED649" s="1984"/>
      <c r="EE649" s="1984"/>
      <c r="EF649" s="1984"/>
      <c r="EG649" s="1984"/>
      <c r="EH649" s="1984" t="e">
        <f t="shared" si="24"/>
        <v>#VALUE!</v>
      </c>
      <c r="EI649" s="1984"/>
      <c r="EJ649" s="1984"/>
      <c r="EK649" s="1984"/>
      <c r="EL649" s="1984"/>
      <c r="EM649" s="1984" t="e">
        <f t="shared" si="25"/>
        <v>#VALUE!</v>
      </c>
      <c r="EN649" s="1984"/>
      <c r="EO649" s="1984"/>
      <c r="EP649" s="1984"/>
      <c r="EQ649" s="1984"/>
      <c r="ER649" s="1984" t="e">
        <f t="shared" si="26"/>
        <v>#VALUE!</v>
      </c>
      <c r="ES649" s="1984"/>
      <c r="ET649" s="1984"/>
      <c r="EU649" s="1984"/>
      <c r="EV649" s="1984"/>
      <c r="EW649" s="1984" t="e">
        <f t="shared" si="27"/>
        <v>#VALUE!</v>
      </c>
      <c r="EX649" s="1984"/>
      <c r="EY649" s="1984"/>
      <c r="EZ649" s="1984"/>
      <c r="FA649" s="1984"/>
    </row>
    <row r="650" spans="1:157" ht="12.75" customHeight="1">
      <c r="B650" s="2287" t="s">
        <v>272</v>
      </c>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288"/>
      <c r="AJ650" s="2288"/>
      <c r="AK650" s="2288"/>
      <c r="AL650" s="2288"/>
      <c r="AM650" s="2288"/>
      <c r="AN650" s="2289"/>
      <c r="AO650" s="1986">
        <v>32307438</v>
      </c>
      <c r="AP650" s="1987"/>
      <c r="AQ650" s="1987"/>
      <c r="AR650" s="1987"/>
      <c r="AS650" s="1988"/>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80">
        <f t="shared" si="29"/>
        <v>0</v>
      </c>
      <c r="BT650" s="1980"/>
      <c r="BU650" s="1980"/>
      <c r="BV650" s="1980"/>
      <c r="BW650" s="1980"/>
      <c r="BX650" s="1980">
        <f t="shared" si="30"/>
        <v>0</v>
      </c>
      <c r="BY650" s="1980"/>
      <c r="BZ650" s="1980"/>
      <c r="CA650" s="1980"/>
      <c r="CB650" s="1980"/>
      <c r="CC650" s="1980">
        <f t="shared" si="31"/>
        <v>0</v>
      </c>
      <c r="CD650" s="1980"/>
      <c r="CE650" s="1980"/>
      <c r="CF650" s="1980"/>
      <c r="CG650" s="1980"/>
      <c r="CH650" s="1980">
        <f t="shared" si="32"/>
        <v>0</v>
      </c>
      <c r="CI650" s="1980"/>
      <c r="CJ650" s="1980"/>
      <c r="CK650" s="1980"/>
      <c r="CL650" s="1980"/>
      <c r="CM650" s="1980">
        <f t="shared" si="33"/>
        <v>0</v>
      </c>
      <c r="CN650" s="1980"/>
      <c r="CO650" s="1980"/>
      <c r="CP650" s="1980"/>
      <c r="CQ650" s="1980"/>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1984" t="e">
        <f t="shared" si="22"/>
        <v>#VALUE!</v>
      </c>
      <c r="DY650" s="1984"/>
      <c r="DZ650" s="1984"/>
      <c r="EA650" s="1984"/>
      <c r="EB650" s="1984"/>
      <c r="EC650" s="1984" t="e">
        <f t="shared" si="23"/>
        <v>#VALUE!</v>
      </c>
      <c r="ED650" s="1984"/>
      <c r="EE650" s="1984"/>
      <c r="EF650" s="1984"/>
      <c r="EG650" s="1984"/>
      <c r="EH650" s="1984" t="e">
        <f t="shared" si="24"/>
        <v>#VALUE!</v>
      </c>
      <c r="EI650" s="1984"/>
      <c r="EJ650" s="1984"/>
      <c r="EK650" s="1984"/>
      <c r="EL650" s="1984"/>
      <c r="EM650" s="1984" t="e">
        <f t="shared" si="25"/>
        <v>#VALUE!</v>
      </c>
      <c r="EN650" s="1984"/>
      <c r="EO650" s="1984"/>
      <c r="EP650" s="1984"/>
      <c r="EQ650" s="1984"/>
      <c r="ER650" s="1984" t="e">
        <f t="shared" si="26"/>
        <v>#VALUE!</v>
      </c>
      <c r="ES650" s="1984"/>
      <c r="ET650" s="1984"/>
      <c r="EU650" s="1984"/>
      <c r="EV650" s="1984"/>
      <c r="EW650" s="1984" t="e">
        <f t="shared" si="27"/>
        <v>#VALUE!</v>
      </c>
      <c r="EX650" s="1984"/>
      <c r="EY650" s="1984"/>
      <c r="EZ650" s="1984"/>
      <c r="FA650" s="1984"/>
    </row>
    <row r="651" spans="1:157" ht="12.75" customHeight="1">
      <c r="B651" s="2380" t="s">
        <v>273</v>
      </c>
      <c r="C651" s="2381"/>
      <c r="D651" s="2381"/>
      <c r="E651" s="2381"/>
      <c r="F651" s="2381"/>
      <c r="G651" s="2381"/>
      <c r="H651" s="2381"/>
      <c r="I651" s="2381"/>
      <c r="J651" s="2381"/>
      <c r="K651" s="2381"/>
      <c r="L651" s="2381"/>
      <c r="M651" s="2381"/>
      <c r="N651" s="2381"/>
      <c r="O651" s="2381"/>
      <c r="P651" s="2381"/>
      <c r="Q651" s="2381"/>
      <c r="R651" s="2381"/>
      <c r="S651" s="2381"/>
      <c r="T651" s="2381"/>
      <c r="U651" s="2381"/>
      <c r="V651" s="2381"/>
      <c r="W651" s="2381"/>
      <c r="X651" s="2381"/>
      <c r="Y651" s="2381"/>
      <c r="Z651" s="2381"/>
      <c r="AA651" s="2381"/>
      <c r="AB651" s="2381"/>
      <c r="AC651" s="2381"/>
      <c r="AD651" s="2381"/>
      <c r="AE651" s="2381"/>
      <c r="AF651" s="2381"/>
      <c r="AG651" s="2381"/>
      <c r="AH651" s="2381"/>
      <c r="AI651" s="2381"/>
      <c r="AJ651" s="2381"/>
      <c r="AK651" s="2381"/>
      <c r="AL651" s="2381"/>
      <c r="AM651" s="2381"/>
      <c r="AN651" s="2382"/>
      <c r="AO651" s="2294">
        <f>AO649+AO650</f>
        <v>71585067</v>
      </c>
      <c r="AP651" s="2295"/>
      <c r="AQ651" s="2295"/>
      <c r="AR651" s="2295"/>
      <c r="AS651" s="2296"/>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80">
        <f t="shared" si="29"/>
        <v>0</v>
      </c>
      <c r="BT651" s="1980"/>
      <c r="BU651" s="1980"/>
      <c r="BV651" s="1980"/>
      <c r="BW651" s="1980"/>
      <c r="BX651" s="1980">
        <f t="shared" si="30"/>
        <v>0</v>
      </c>
      <c r="BY651" s="1980"/>
      <c r="BZ651" s="1980"/>
      <c r="CA651" s="1980"/>
      <c r="CB651" s="1980"/>
      <c r="CC651" s="1980">
        <f t="shared" si="31"/>
        <v>0</v>
      </c>
      <c r="CD651" s="1980"/>
      <c r="CE651" s="1980"/>
      <c r="CF651" s="1980"/>
      <c r="CG651" s="1980"/>
      <c r="CH651" s="1980">
        <f t="shared" si="32"/>
        <v>0</v>
      </c>
      <c r="CI651" s="1980"/>
      <c r="CJ651" s="1980"/>
      <c r="CK651" s="1980"/>
      <c r="CL651" s="1980"/>
      <c r="CM651" s="1980">
        <f t="shared" si="33"/>
        <v>0</v>
      </c>
      <c r="CN651" s="1980"/>
      <c r="CO651" s="1980"/>
      <c r="CP651" s="1980"/>
      <c r="CQ651" s="1980"/>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1984" t="e">
        <f t="shared" si="22"/>
        <v>#VALUE!</v>
      </c>
      <c r="DY651" s="1984"/>
      <c r="DZ651" s="1984"/>
      <c r="EA651" s="1984"/>
      <c r="EB651" s="1984"/>
      <c r="EC651" s="1984" t="e">
        <f t="shared" si="23"/>
        <v>#VALUE!</v>
      </c>
      <c r="ED651" s="1984"/>
      <c r="EE651" s="1984"/>
      <c r="EF651" s="1984"/>
      <c r="EG651" s="1984"/>
      <c r="EH651" s="1984" t="e">
        <f t="shared" si="24"/>
        <v>#VALUE!</v>
      </c>
      <c r="EI651" s="1984"/>
      <c r="EJ651" s="1984"/>
      <c r="EK651" s="1984"/>
      <c r="EL651" s="1984"/>
      <c r="EM651" s="1984" t="e">
        <f t="shared" si="25"/>
        <v>#VALUE!</v>
      </c>
      <c r="EN651" s="1984"/>
      <c r="EO651" s="1984"/>
      <c r="EP651" s="1984"/>
      <c r="EQ651" s="1984"/>
      <c r="ER651" s="1984" t="e">
        <f t="shared" si="26"/>
        <v>#VALUE!</v>
      </c>
      <c r="ES651" s="1984"/>
      <c r="ET651" s="1984"/>
      <c r="EU651" s="1984"/>
      <c r="EV651" s="1984"/>
      <c r="EW651" s="1984" t="e">
        <f t="shared" si="27"/>
        <v>#VALUE!</v>
      </c>
      <c r="EX651" s="1984"/>
      <c r="EY651" s="1984"/>
      <c r="EZ651" s="1984"/>
      <c r="FA651" s="1984"/>
    </row>
    <row r="652" spans="1:157" ht="13">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80">
        <f t="shared" si="29"/>
        <v>0</v>
      </c>
      <c r="BT652" s="1980"/>
      <c r="BU652" s="1980"/>
      <c r="BV652" s="1980"/>
      <c r="BW652" s="1980"/>
      <c r="BX652" s="1980">
        <f t="shared" si="30"/>
        <v>0</v>
      </c>
      <c r="BY652" s="1980"/>
      <c r="BZ652" s="1980"/>
      <c r="CA652" s="1980"/>
      <c r="CB652" s="1980"/>
      <c r="CC652" s="1980">
        <f t="shared" si="31"/>
        <v>0</v>
      </c>
      <c r="CD652" s="1980"/>
      <c r="CE652" s="1980"/>
      <c r="CF652" s="1980"/>
      <c r="CG652" s="1980"/>
      <c r="CH652" s="1980">
        <f t="shared" si="32"/>
        <v>0</v>
      </c>
      <c r="CI652" s="1980"/>
      <c r="CJ652" s="1980"/>
      <c r="CK652" s="1980"/>
      <c r="CL652" s="1980"/>
      <c r="CM652" s="1980">
        <f t="shared" si="33"/>
        <v>0</v>
      </c>
      <c r="CN652" s="1980"/>
      <c r="CO652" s="1980"/>
      <c r="CP652" s="1980"/>
      <c r="CQ652" s="1980"/>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1984" t="e">
        <f t="shared" si="22"/>
        <v>#VALUE!</v>
      </c>
      <c r="DY652" s="1984"/>
      <c r="DZ652" s="1984"/>
      <c r="EA652" s="1984"/>
      <c r="EB652" s="1984"/>
      <c r="EC652" s="1984" t="e">
        <f t="shared" si="23"/>
        <v>#VALUE!</v>
      </c>
      <c r="ED652" s="1984"/>
      <c r="EE652" s="1984"/>
      <c r="EF652" s="1984"/>
      <c r="EG652" s="1984"/>
      <c r="EH652" s="1984" t="e">
        <f t="shared" si="24"/>
        <v>#VALUE!</v>
      </c>
      <c r="EI652" s="1984"/>
      <c r="EJ652" s="1984"/>
      <c r="EK652" s="1984"/>
      <c r="EL652" s="1984"/>
      <c r="EM652" s="1984" t="e">
        <f t="shared" si="25"/>
        <v>#VALUE!</v>
      </c>
      <c r="EN652" s="1984"/>
      <c r="EO652" s="1984"/>
      <c r="EP652" s="1984"/>
      <c r="EQ652" s="1984"/>
      <c r="ER652" s="1984" t="e">
        <f t="shared" si="26"/>
        <v>#VALUE!</v>
      </c>
      <c r="ES652" s="1984"/>
      <c r="ET652" s="1984"/>
      <c r="EU652" s="1984"/>
      <c r="EV652" s="1984"/>
      <c r="EW652" s="1984" t="e">
        <f t="shared" si="27"/>
        <v>#VALUE!</v>
      </c>
      <c r="EX652" s="1984"/>
      <c r="EY652" s="1984"/>
      <c r="EZ652" s="1984"/>
      <c r="FA652" s="1984"/>
    </row>
    <row r="653" spans="1:157" ht="13">
      <c r="A653" s="87" t="s">
        <v>117</v>
      </c>
      <c r="B653" s="12" t="s">
        <v>495</v>
      </c>
      <c r="G653" s="1985" t="str">
        <f>C637</f>
        <v>CA HCD MHP Loan</v>
      </c>
      <c r="H653" s="1985"/>
      <c r="I653" s="1985"/>
      <c r="J653" s="1985"/>
      <c r="K653" s="1985"/>
      <c r="L653" s="1985"/>
      <c r="M653" s="1985"/>
      <c r="N653" s="1985"/>
      <c r="O653" s="1985"/>
      <c r="P653" s="1985"/>
      <c r="Q653" s="1985"/>
      <c r="R653" s="1985"/>
      <c r="S653" s="14"/>
      <c r="T653" s="87" t="s">
        <v>118</v>
      </c>
      <c r="U653" s="12" t="s">
        <v>495</v>
      </c>
      <c r="Z653" s="1985" t="str">
        <f>C638</f>
        <v>City of San Francisco MOHCD Loan</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80">
        <f t="shared" si="29"/>
        <v>0</v>
      </c>
      <c r="BT653" s="1980"/>
      <c r="BU653" s="1980"/>
      <c r="BV653" s="1980"/>
      <c r="BW653" s="1980"/>
      <c r="BX653" s="1980">
        <f t="shared" si="30"/>
        <v>0</v>
      </c>
      <c r="BY653" s="1980"/>
      <c r="BZ653" s="1980"/>
      <c r="CA653" s="1980"/>
      <c r="CB653" s="1980"/>
      <c r="CC653" s="1980">
        <f t="shared" si="31"/>
        <v>0</v>
      </c>
      <c r="CD653" s="1980"/>
      <c r="CE653" s="1980"/>
      <c r="CF653" s="1980"/>
      <c r="CG653" s="1980"/>
      <c r="CH653" s="1980">
        <f t="shared" si="32"/>
        <v>0</v>
      </c>
      <c r="CI653" s="1980"/>
      <c r="CJ653" s="1980"/>
      <c r="CK653" s="1980"/>
      <c r="CL653" s="1980"/>
      <c r="CM653" s="1980">
        <f t="shared" si="33"/>
        <v>0</v>
      </c>
      <c r="CN653" s="1980"/>
      <c r="CO653" s="1980"/>
      <c r="CP653" s="1980"/>
      <c r="CQ653" s="1980"/>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1984" t="e">
        <f t="shared" si="22"/>
        <v>#VALUE!</v>
      </c>
      <c r="DY653" s="1984"/>
      <c r="DZ653" s="1984"/>
      <c r="EA653" s="1984"/>
      <c r="EB653" s="1984"/>
      <c r="EC653" s="1984" t="e">
        <f t="shared" si="23"/>
        <v>#VALUE!</v>
      </c>
      <c r="ED653" s="1984"/>
      <c r="EE653" s="1984"/>
      <c r="EF653" s="1984"/>
      <c r="EG653" s="1984"/>
      <c r="EH653" s="1984" t="e">
        <f t="shared" si="24"/>
        <v>#VALUE!</v>
      </c>
      <c r="EI653" s="1984"/>
      <c r="EJ653" s="1984"/>
      <c r="EK653" s="1984"/>
      <c r="EL653" s="1984"/>
      <c r="EM653" s="1984" t="e">
        <f t="shared" si="25"/>
        <v>#VALUE!</v>
      </c>
      <c r="EN653" s="1984"/>
      <c r="EO653" s="1984"/>
      <c r="EP653" s="1984"/>
      <c r="EQ653" s="1984"/>
      <c r="ER653" s="1984" t="e">
        <f t="shared" si="26"/>
        <v>#VALUE!</v>
      </c>
      <c r="ES653" s="1984"/>
      <c r="ET653" s="1984"/>
      <c r="EU653" s="1984"/>
      <c r="EV653" s="1984"/>
      <c r="EW653" s="1984" t="e">
        <f t="shared" si="27"/>
        <v>#VALUE!</v>
      </c>
      <c r="EX653" s="1984"/>
      <c r="EY653" s="1984"/>
      <c r="EZ653" s="1984"/>
      <c r="FA653" s="1984"/>
    </row>
    <row r="654" spans="1:157" ht="13">
      <c r="A654" s="35"/>
      <c r="B654" s="12" t="s">
        <v>90</v>
      </c>
      <c r="G654" s="2017" t="s">
        <v>2624</v>
      </c>
      <c r="H654" s="2018"/>
      <c r="I654" s="2018"/>
      <c r="J654" s="2018"/>
      <c r="K654" s="2018"/>
      <c r="L654" s="2018"/>
      <c r="M654" s="2018"/>
      <c r="N654" s="2018"/>
      <c r="O654" s="2018"/>
      <c r="P654" s="2018"/>
      <c r="Q654" s="2018"/>
      <c r="R654" s="2018"/>
      <c r="S654" s="14"/>
      <c r="T654" s="35"/>
      <c r="U654" s="12" t="s">
        <v>90</v>
      </c>
      <c r="Z654" s="2017" t="s">
        <v>2621</v>
      </c>
      <c r="AA654" s="2018"/>
      <c r="AB654" s="2018"/>
      <c r="AC654" s="2018"/>
      <c r="AD654" s="2018"/>
      <c r="AE654" s="2018"/>
      <c r="AF654" s="2018"/>
      <c r="AG654" s="2018"/>
      <c r="AH654" s="2018"/>
      <c r="AI654" s="2018"/>
      <c r="AJ654" s="2018"/>
      <c r="AK654" s="2018"/>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80">
        <f t="shared" si="29"/>
        <v>0</v>
      </c>
      <c r="BT654" s="1980"/>
      <c r="BU654" s="1980"/>
      <c r="BV654" s="1980"/>
      <c r="BW654" s="1980"/>
      <c r="BX654" s="1980">
        <f t="shared" si="30"/>
        <v>0</v>
      </c>
      <c r="BY654" s="1980"/>
      <c r="BZ654" s="1980"/>
      <c r="CA654" s="1980"/>
      <c r="CB654" s="1980"/>
      <c r="CC654" s="1980">
        <f t="shared" si="31"/>
        <v>0</v>
      </c>
      <c r="CD654" s="1980"/>
      <c r="CE654" s="1980"/>
      <c r="CF654" s="1980"/>
      <c r="CG654" s="1980"/>
      <c r="CH654" s="1980">
        <f t="shared" si="32"/>
        <v>0</v>
      </c>
      <c r="CI654" s="1980"/>
      <c r="CJ654" s="1980"/>
      <c r="CK654" s="1980"/>
      <c r="CL654" s="1980"/>
      <c r="CM654" s="1980">
        <f t="shared" si="33"/>
        <v>0</v>
      </c>
      <c r="CN654" s="1980"/>
      <c r="CO654" s="1980"/>
      <c r="CP654" s="1980"/>
      <c r="CQ654" s="1980"/>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1984" t="e">
        <f t="shared" si="22"/>
        <v>#VALUE!</v>
      </c>
      <c r="DY654" s="1984"/>
      <c r="DZ654" s="1984"/>
      <c r="EA654" s="1984"/>
      <c r="EB654" s="1984"/>
      <c r="EC654" s="1984" t="e">
        <f t="shared" si="23"/>
        <v>#VALUE!</v>
      </c>
      <c r="ED654" s="1984"/>
      <c r="EE654" s="1984"/>
      <c r="EF654" s="1984"/>
      <c r="EG654" s="1984"/>
      <c r="EH654" s="1984" t="e">
        <f t="shared" si="24"/>
        <v>#VALUE!</v>
      </c>
      <c r="EI654" s="1984"/>
      <c r="EJ654" s="1984"/>
      <c r="EK654" s="1984"/>
      <c r="EL654" s="1984"/>
      <c r="EM654" s="1984" t="e">
        <f t="shared" si="25"/>
        <v>#VALUE!</v>
      </c>
      <c r="EN654" s="1984"/>
      <c r="EO654" s="1984"/>
      <c r="EP654" s="1984"/>
      <c r="EQ654" s="1984"/>
      <c r="ER654" s="1984" t="e">
        <f t="shared" si="26"/>
        <v>#VALUE!</v>
      </c>
      <c r="ES654" s="1984"/>
      <c r="ET654" s="1984"/>
      <c r="EU654" s="1984"/>
      <c r="EV654" s="1984"/>
      <c r="EW654" s="1984" t="e">
        <f t="shared" si="27"/>
        <v>#VALUE!</v>
      </c>
      <c r="EX654" s="1984"/>
      <c r="EY654" s="1984"/>
      <c r="EZ654" s="1984"/>
      <c r="FA654" s="1984"/>
    </row>
    <row r="655" spans="1:157" ht="13">
      <c r="A655" s="35"/>
      <c r="B655" s="12" t="s">
        <v>614</v>
      </c>
      <c r="G655" s="2030" t="s">
        <v>71</v>
      </c>
      <c r="H655" s="1997"/>
      <c r="I655" s="1997"/>
      <c r="J655" s="1997"/>
      <c r="K655" s="1997"/>
      <c r="L655" s="1997"/>
      <c r="M655" s="1997"/>
      <c r="N655" s="1997"/>
      <c r="O655" s="1997"/>
      <c r="P655" s="1997"/>
      <c r="Q655" s="1997"/>
      <c r="R655" s="1997"/>
      <c r="S655" s="88"/>
      <c r="T655" s="35"/>
      <c r="U655" s="12" t="s">
        <v>614</v>
      </c>
      <c r="Z655" s="2030" t="s">
        <v>770</v>
      </c>
      <c r="AA655" s="1997"/>
      <c r="AB655" s="1997"/>
      <c r="AC655" s="1997"/>
      <c r="AD655" s="1997"/>
      <c r="AE655" s="1997"/>
      <c r="AF655" s="1997"/>
      <c r="AG655" s="1997"/>
      <c r="AH655" s="1997"/>
      <c r="AI655" s="1997"/>
      <c r="AJ655" s="1997"/>
      <c r="AK655" s="1997"/>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80">
        <f t="shared" si="29"/>
        <v>0</v>
      </c>
      <c r="BT655" s="1980"/>
      <c r="BU655" s="1980"/>
      <c r="BV655" s="1980"/>
      <c r="BW655" s="1980"/>
      <c r="BX655" s="1980">
        <f t="shared" si="30"/>
        <v>0</v>
      </c>
      <c r="BY655" s="1980"/>
      <c r="BZ655" s="1980"/>
      <c r="CA655" s="1980"/>
      <c r="CB655" s="1980"/>
      <c r="CC655" s="1980">
        <f t="shared" si="31"/>
        <v>0</v>
      </c>
      <c r="CD655" s="1980"/>
      <c r="CE655" s="1980"/>
      <c r="CF655" s="1980"/>
      <c r="CG655" s="1980"/>
      <c r="CH655" s="1980">
        <f t="shared" si="32"/>
        <v>0</v>
      </c>
      <c r="CI655" s="1980"/>
      <c r="CJ655" s="1980"/>
      <c r="CK655" s="1980"/>
      <c r="CL655" s="1980"/>
      <c r="CM655" s="1980">
        <f t="shared" si="33"/>
        <v>0</v>
      </c>
      <c r="CN655" s="1980"/>
      <c r="CO655" s="1980"/>
      <c r="CP655" s="1980"/>
      <c r="CQ655" s="1980"/>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1984" t="e">
        <f t="shared" si="22"/>
        <v>#VALUE!</v>
      </c>
      <c r="DY655" s="1984"/>
      <c r="DZ655" s="1984"/>
      <c r="EA655" s="1984"/>
      <c r="EB655" s="1984"/>
      <c r="EC655" s="1984" t="e">
        <f t="shared" si="23"/>
        <v>#VALUE!</v>
      </c>
      <c r="ED655" s="1984"/>
      <c r="EE655" s="1984"/>
      <c r="EF655" s="1984"/>
      <c r="EG655" s="1984"/>
      <c r="EH655" s="1984" t="e">
        <f t="shared" si="24"/>
        <v>#VALUE!</v>
      </c>
      <c r="EI655" s="1984"/>
      <c r="EJ655" s="1984"/>
      <c r="EK655" s="1984"/>
      <c r="EL655" s="1984"/>
      <c r="EM655" s="1984" t="e">
        <f t="shared" si="25"/>
        <v>#VALUE!</v>
      </c>
      <c r="EN655" s="1984"/>
      <c r="EO655" s="1984"/>
      <c r="EP655" s="1984"/>
      <c r="EQ655" s="1984"/>
      <c r="ER655" s="1984" t="e">
        <f t="shared" si="26"/>
        <v>#VALUE!</v>
      </c>
      <c r="ES655" s="1984"/>
      <c r="ET655" s="1984"/>
      <c r="EU655" s="1984"/>
      <c r="EV655" s="1984"/>
      <c r="EW655" s="1984" t="e">
        <f t="shared" si="27"/>
        <v>#VALUE!</v>
      </c>
      <c r="EX655" s="1984"/>
      <c r="EY655" s="1984"/>
      <c r="EZ655" s="1984"/>
      <c r="FA655" s="1984"/>
    </row>
    <row r="656" spans="1:157" ht="13">
      <c r="A656" s="35"/>
      <c r="B656" s="12" t="s">
        <v>17</v>
      </c>
      <c r="G656" s="2030" t="s">
        <v>2625</v>
      </c>
      <c r="H656" s="1997"/>
      <c r="I656" s="1997"/>
      <c r="J656" s="1997"/>
      <c r="K656" s="1997"/>
      <c r="L656" s="1997"/>
      <c r="M656" s="1997"/>
      <c r="N656" s="1997"/>
      <c r="O656" s="1997"/>
      <c r="P656" s="1997"/>
      <c r="Q656" s="1997"/>
      <c r="R656" s="1997"/>
      <c r="S656" s="14"/>
      <c r="T656" s="35"/>
      <c r="U656" s="12" t="s">
        <v>17</v>
      </c>
      <c r="Z656" s="2030" t="s">
        <v>2591</v>
      </c>
      <c r="AA656" s="1997"/>
      <c r="AB656" s="1997"/>
      <c r="AC656" s="1997"/>
      <c r="AD656" s="1997"/>
      <c r="AE656" s="1997"/>
      <c r="AF656" s="1997"/>
      <c r="AG656" s="1997"/>
      <c r="AH656" s="1997"/>
      <c r="AI656" s="1997"/>
      <c r="AJ656" s="1997"/>
      <c r="AK656" s="1997"/>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80">
        <f t="shared" si="29"/>
        <v>0</v>
      </c>
      <c r="BT656" s="1980"/>
      <c r="BU656" s="1980"/>
      <c r="BV656" s="1980"/>
      <c r="BW656" s="1980"/>
      <c r="BX656" s="1980">
        <f t="shared" si="30"/>
        <v>0</v>
      </c>
      <c r="BY656" s="1980"/>
      <c r="BZ656" s="1980"/>
      <c r="CA656" s="1980"/>
      <c r="CB656" s="1980"/>
      <c r="CC656" s="1980">
        <f t="shared" si="31"/>
        <v>0</v>
      </c>
      <c r="CD656" s="1980"/>
      <c r="CE656" s="1980"/>
      <c r="CF656" s="1980"/>
      <c r="CG656" s="1980"/>
      <c r="CH656" s="1980">
        <f t="shared" si="32"/>
        <v>0</v>
      </c>
      <c r="CI656" s="1980"/>
      <c r="CJ656" s="1980"/>
      <c r="CK656" s="1980"/>
      <c r="CL656" s="1980"/>
      <c r="CM656" s="1980">
        <f t="shared" si="33"/>
        <v>0</v>
      </c>
      <c r="CN656" s="1980"/>
      <c r="CO656" s="1980"/>
      <c r="CP656" s="1980"/>
      <c r="CQ656" s="1980"/>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1984" t="e">
        <f t="shared" si="22"/>
        <v>#VALUE!</v>
      </c>
      <c r="DY656" s="1984"/>
      <c r="DZ656" s="1984"/>
      <c r="EA656" s="1984"/>
      <c r="EB656" s="1984"/>
      <c r="EC656" s="1984" t="e">
        <f t="shared" si="23"/>
        <v>#VALUE!</v>
      </c>
      <c r="ED656" s="1984"/>
      <c r="EE656" s="1984"/>
      <c r="EF656" s="1984"/>
      <c r="EG656" s="1984"/>
      <c r="EH656" s="1984" t="e">
        <f t="shared" si="24"/>
        <v>#VALUE!</v>
      </c>
      <c r="EI656" s="1984"/>
      <c r="EJ656" s="1984"/>
      <c r="EK656" s="1984"/>
      <c r="EL656" s="1984"/>
      <c r="EM656" s="1984" t="e">
        <f t="shared" si="25"/>
        <v>#VALUE!</v>
      </c>
      <c r="EN656" s="1984"/>
      <c r="EO656" s="1984"/>
      <c r="EP656" s="1984"/>
      <c r="EQ656" s="1984"/>
      <c r="ER656" s="1984" t="e">
        <f t="shared" si="26"/>
        <v>#VALUE!</v>
      </c>
      <c r="ES656" s="1984"/>
      <c r="ET656" s="1984"/>
      <c r="EU656" s="1984"/>
      <c r="EV656" s="1984"/>
      <c r="EW656" s="1984" t="e">
        <f t="shared" si="27"/>
        <v>#VALUE!</v>
      </c>
      <c r="EX656" s="1984"/>
      <c r="EY656" s="1984"/>
      <c r="EZ656" s="1984"/>
      <c r="FA656" s="1984"/>
    </row>
    <row r="657" spans="1:157" ht="13">
      <c r="A657" s="35"/>
      <c r="B657" s="12" t="s">
        <v>324</v>
      </c>
      <c r="G657" s="2274" t="s">
        <v>2626</v>
      </c>
      <c r="H657" s="2274"/>
      <c r="I657" s="2274"/>
      <c r="J657" s="2274"/>
      <c r="K657" s="2274"/>
      <c r="L657" s="2274"/>
      <c r="O657" s="137" t="s">
        <v>211</v>
      </c>
      <c r="P657" s="1996"/>
      <c r="Q657" s="1996"/>
      <c r="R657" s="1996"/>
      <c r="S657" s="16"/>
      <c r="T657" s="35"/>
      <c r="U657" s="12" t="s">
        <v>324</v>
      </c>
      <c r="Z657" s="2274" t="s">
        <v>2622</v>
      </c>
      <c r="AA657" s="2274"/>
      <c r="AB657" s="2274"/>
      <c r="AC657" s="2274"/>
      <c r="AD657" s="2274"/>
      <c r="AE657" s="2274"/>
      <c r="AH657" s="137" t="s">
        <v>211</v>
      </c>
      <c r="AI657" s="1996"/>
      <c r="AJ657" s="1996"/>
      <c r="AK657" s="1996"/>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80">
        <f t="shared" si="29"/>
        <v>0</v>
      </c>
      <c r="BT657" s="1980"/>
      <c r="BU657" s="1980"/>
      <c r="BV657" s="1980"/>
      <c r="BW657" s="1980"/>
      <c r="BX657" s="1980">
        <f t="shared" si="30"/>
        <v>0</v>
      </c>
      <c r="BY657" s="1980"/>
      <c r="BZ657" s="1980"/>
      <c r="CA657" s="1980"/>
      <c r="CB657" s="1980"/>
      <c r="CC657" s="1980">
        <f t="shared" si="31"/>
        <v>0</v>
      </c>
      <c r="CD657" s="1980"/>
      <c r="CE657" s="1980"/>
      <c r="CF657" s="1980"/>
      <c r="CG657" s="1980"/>
      <c r="CH657" s="1980">
        <f t="shared" si="32"/>
        <v>0</v>
      </c>
      <c r="CI657" s="1980"/>
      <c r="CJ657" s="1980"/>
      <c r="CK657" s="1980"/>
      <c r="CL657" s="1980"/>
      <c r="CM657" s="1980">
        <f t="shared" si="33"/>
        <v>0</v>
      </c>
      <c r="CN657" s="1980"/>
      <c r="CO657" s="1980"/>
      <c r="CP657" s="1980"/>
      <c r="CQ657" s="1980"/>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1984" t="e">
        <f t="shared" si="22"/>
        <v>#VALUE!</v>
      </c>
      <c r="DY657" s="1984"/>
      <c r="DZ657" s="1984"/>
      <c r="EA657" s="1984"/>
      <c r="EB657" s="1984"/>
      <c r="EC657" s="1984" t="e">
        <f t="shared" si="23"/>
        <v>#VALUE!</v>
      </c>
      <c r="ED657" s="1984"/>
      <c r="EE657" s="1984"/>
      <c r="EF657" s="1984"/>
      <c r="EG657" s="1984"/>
      <c r="EH657" s="1984" t="e">
        <f t="shared" si="24"/>
        <v>#VALUE!</v>
      </c>
      <c r="EI657" s="1984"/>
      <c r="EJ657" s="1984"/>
      <c r="EK657" s="1984"/>
      <c r="EL657" s="1984"/>
      <c r="EM657" s="1984" t="e">
        <f t="shared" si="25"/>
        <v>#VALUE!</v>
      </c>
      <c r="EN657" s="1984"/>
      <c r="EO657" s="1984"/>
      <c r="EP657" s="1984"/>
      <c r="EQ657" s="1984"/>
      <c r="ER657" s="1984" t="e">
        <f t="shared" si="26"/>
        <v>#VALUE!</v>
      </c>
      <c r="ES657" s="1984"/>
      <c r="ET657" s="1984"/>
      <c r="EU657" s="1984"/>
      <c r="EV657" s="1984"/>
      <c r="EW657" s="1984" t="e">
        <f t="shared" si="27"/>
        <v>#VALUE!</v>
      </c>
      <c r="EX657" s="1984"/>
      <c r="EY657" s="1984"/>
      <c r="EZ657" s="1984"/>
      <c r="FA657" s="1984"/>
    </row>
    <row r="658" spans="1:157" ht="13">
      <c r="A658" s="35"/>
      <c r="B658" s="12" t="s">
        <v>18</v>
      </c>
      <c r="H658" s="2017" t="s">
        <v>2623</v>
      </c>
      <c r="I658" s="2018"/>
      <c r="J658" s="2018"/>
      <c r="K658" s="2018"/>
      <c r="L658" s="2018"/>
      <c r="M658" s="2018"/>
      <c r="N658" s="2018"/>
      <c r="O658" s="2018"/>
      <c r="P658" s="2018"/>
      <c r="Q658" s="2018"/>
      <c r="R658" s="2018"/>
      <c r="S658" s="14"/>
      <c r="T658" s="35"/>
      <c r="U658" s="12" t="s">
        <v>18</v>
      </c>
      <c r="AA658" s="2017" t="s">
        <v>2623</v>
      </c>
      <c r="AB658" s="2018"/>
      <c r="AC658" s="2018"/>
      <c r="AD658" s="2018"/>
      <c r="AE658" s="2018"/>
      <c r="AF658" s="2018"/>
      <c r="AG658" s="2018"/>
      <c r="AH658" s="2018"/>
      <c r="AI658" s="2018"/>
      <c r="AJ658" s="2018"/>
      <c r="AK658" s="2018"/>
      <c r="AZ658" s="61"/>
      <c r="BA658" s="61"/>
      <c r="BB658" s="61"/>
      <c r="BC658" s="61"/>
      <c r="BD658" s="61"/>
      <c r="BE658" s="61"/>
      <c r="BF658" s="61"/>
      <c r="BG658" s="61"/>
      <c r="BH658" s="61"/>
      <c r="BI658" s="61"/>
      <c r="BJ658" s="61"/>
      <c r="BK658" s="61"/>
      <c r="BL658" s="61"/>
      <c r="BM658" s="61"/>
      <c r="BN658" s="1981">
        <f>SUM(BN648:BR657)</f>
        <v>0</v>
      </c>
      <c r="BO658" s="1982"/>
      <c r="BP658" s="1982"/>
      <c r="BQ658" s="1982"/>
      <c r="BR658" s="1983"/>
      <c r="BS658" s="1977">
        <f>SUM(BS648:BW657)</f>
        <v>0</v>
      </c>
      <c r="BT658" s="1978"/>
      <c r="BU658" s="1978"/>
      <c r="BV658" s="1978"/>
      <c r="BW658" s="1979"/>
      <c r="BX658" s="1977">
        <f>SUM(BX648:CB657)</f>
        <v>0</v>
      </c>
      <c r="BY658" s="1978"/>
      <c r="BZ658" s="1978"/>
      <c r="CA658" s="1978"/>
      <c r="CB658" s="1979"/>
      <c r="CC658" s="1977">
        <f>SUM(CC648:CG657)</f>
        <v>0</v>
      </c>
      <c r="CD658" s="1978"/>
      <c r="CE658" s="1978"/>
      <c r="CF658" s="1978"/>
      <c r="CG658" s="1979"/>
      <c r="CH658" s="1977">
        <f>SUM(CH648:CL657)</f>
        <v>0</v>
      </c>
      <c r="CI658" s="1978"/>
      <c r="CJ658" s="1978"/>
      <c r="CK658" s="1978"/>
      <c r="CL658" s="1979"/>
      <c r="CM658" s="1977">
        <f>SUM(CM648:CQ657)</f>
        <v>0</v>
      </c>
      <c r="CN658" s="1978"/>
      <c r="CO658" s="1978"/>
      <c r="CP658" s="1978"/>
      <c r="CQ658" s="1979"/>
      <c r="CR658" s="1704"/>
      <c r="CS658" s="2002">
        <f>SUM(CS648:CW657)</f>
        <v>0</v>
      </c>
      <c r="CT658" s="2002"/>
      <c r="CU658" s="2002"/>
      <c r="CV658" s="2002"/>
      <c r="CW658" s="2002"/>
      <c r="CX658" s="2002">
        <f>SUM(CX648:DB657)</f>
        <v>0</v>
      </c>
      <c r="CY658" s="2002"/>
      <c r="CZ658" s="2002"/>
      <c r="DA658" s="2002"/>
      <c r="DB658" s="2002"/>
      <c r="DC658" s="2002">
        <f>SUM(DC648:DG657)</f>
        <v>0</v>
      </c>
      <c r="DD658" s="2002"/>
      <c r="DE658" s="2002"/>
      <c r="DF658" s="2002"/>
      <c r="DG658" s="2002"/>
      <c r="DH658" s="2002">
        <f>SUM(DH648:DL657)</f>
        <v>0</v>
      </c>
      <c r="DI658" s="2002"/>
      <c r="DJ658" s="2002"/>
      <c r="DK658" s="2002"/>
      <c r="DL658" s="2002"/>
      <c r="DM658" s="2002">
        <f>SUM(DM648:DQ657)</f>
        <v>0</v>
      </c>
      <c r="DN658" s="2002"/>
      <c r="DO658" s="2002"/>
      <c r="DP658" s="2002"/>
      <c r="DQ658" s="2002"/>
      <c r="DR658" s="2002">
        <f>SUM(DR648:DV657)</f>
        <v>0</v>
      </c>
      <c r="DS658" s="2002"/>
      <c r="DT658" s="2002"/>
      <c r="DU658" s="2002"/>
      <c r="DV658" s="2002"/>
      <c r="DX658" s="1984" t="e">
        <f t="shared" si="22"/>
        <v>#VALUE!</v>
      </c>
      <c r="DY658" s="1984"/>
      <c r="DZ658" s="1984"/>
      <c r="EA658" s="1984"/>
      <c r="EB658" s="1984"/>
      <c r="EC658" s="1984" t="e">
        <f t="shared" si="23"/>
        <v>#VALUE!</v>
      </c>
      <c r="ED658" s="1984"/>
      <c r="EE658" s="1984"/>
      <c r="EF658" s="1984"/>
      <c r="EG658" s="1984"/>
      <c r="EH658" s="1984" t="e">
        <f t="shared" si="24"/>
        <v>#VALUE!</v>
      </c>
      <c r="EI658" s="1984"/>
      <c r="EJ658" s="1984"/>
      <c r="EK658" s="1984"/>
      <c r="EL658" s="1984"/>
      <c r="EM658" s="1984" t="e">
        <f t="shared" si="25"/>
        <v>#VALUE!</v>
      </c>
      <c r="EN658" s="1984"/>
      <c r="EO658" s="1984"/>
      <c r="EP658" s="1984"/>
      <c r="EQ658" s="1984"/>
      <c r="ER658" s="1984" t="e">
        <f t="shared" si="26"/>
        <v>#VALUE!</v>
      </c>
      <c r="ES658" s="1984"/>
      <c r="ET658" s="1984"/>
      <c r="EU658" s="1984"/>
      <c r="EV658" s="1984"/>
      <c r="EW658" s="1984" t="e">
        <f t="shared" si="27"/>
        <v>#VALUE!</v>
      </c>
      <c r="EX658" s="1984"/>
      <c r="EY658" s="1984"/>
      <c r="EZ658" s="1984"/>
      <c r="FA658" s="1984"/>
    </row>
    <row r="659" spans="1:157" ht="13">
      <c r="A659" s="35"/>
      <c r="B659" s="12" t="s">
        <v>20</v>
      </c>
      <c r="N659" s="1995" t="s">
        <v>577</v>
      </c>
      <c r="O659" s="1995"/>
      <c r="T659" s="35"/>
      <c r="U659" s="12" t="s">
        <v>20</v>
      </c>
      <c r="AG659" s="1995" t="s">
        <v>577</v>
      </c>
      <c r="AH659" s="1995"/>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4" t="e">
        <f t="shared" si="22"/>
        <v>#VALUE!</v>
      </c>
      <c r="DY659" s="1984"/>
      <c r="DZ659" s="1984"/>
      <c r="EA659" s="1984"/>
      <c r="EB659" s="1984"/>
      <c r="EC659" s="1984" t="e">
        <f t="shared" si="23"/>
        <v>#VALUE!</v>
      </c>
      <c r="ED659" s="1984"/>
      <c r="EE659" s="1984"/>
      <c r="EF659" s="1984"/>
      <c r="EG659" s="1984"/>
      <c r="EH659" s="1984" t="e">
        <f t="shared" si="24"/>
        <v>#VALUE!</v>
      </c>
      <c r="EI659" s="1984"/>
      <c r="EJ659" s="1984"/>
      <c r="EK659" s="1984"/>
      <c r="EL659" s="1984"/>
      <c r="EM659" s="1984" t="e">
        <f t="shared" si="25"/>
        <v>#VALUE!</v>
      </c>
      <c r="EN659" s="1984"/>
      <c r="EO659" s="1984"/>
      <c r="EP659" s="1984"/>
      <c r="EQ659" s="1984"/>
      <c r="ER659" s="1984" t="e">
        <f t="shared" si="26"/>
        <v>#VALUE!</v>
      </c>
      <c r="ES659" s="1984"/>
      <c r="ET659" s="1984"/>
      <c r="EU659" s="1984"/>
      <c r="EV659" s="1984"/>
      <c r="EW659" s="1984" t="e">
        <f t="shared" si="27"/>
        <v>#VALUE!</v>
      </c>
      <c r="EX659" s="1984"/>
      <c r="EY659" s="1984"/>
      <c r="EZ659" s="1984"/>
      <c r="FA659" s="1984"/>
    </row>
    <row r="660" spans="1:157" ht="13">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1984">
        <f>SUM(CS658:DV658)</f>
        <v>0</v>
      </c>
      <c r="DS660" s="1984"/>
      <c r="DT660" s="1984"/>
      <c r="DU660" s="1984"/>
      <c r="DV660" s="1984"/>
      <c r="DX660" s="1984" t="e">
        <f t="shared" si="22"/>
        <v>#VALUE!</v>
      </c>
      <c r="DY660" s="1984"/>
      <c r="DZ660" s="1984"/>
      <c r="EA660" s="1984"/>
      <c r="EB660" s="1984"/>
      <c r="EC660" s="1984" t="e">
        <f t="shared" si="23"/>
        <v>#VALUE!</v>
      </c>
      <c r="ED660" s="1984"/>
      <c r="EE660" s="1984"/>
      <c r="EF660" s="1984"/>
      <c r="EG660" s="1984"/>
      <c r="EH660" s="1984" t="e">
        <f t="shared" si="24"/>
        <v>#VALUE!</v>
      </c>
      <c r="EI660" s="1984"/>
      <c r="EJ660" s="1984"/>
      <c r="EK660" s="1984"/>
      <c r="EL660" s="1984"/>
      <c r="EM660" s="1984" t="e">
        <f t="shared" si="25"/>
        <v>#VALUE!</v>
      </c>
      <c r="EN660" s="1984"/>
      <c r="EO660" s="1984"/>
      <c r="EP660" s="1984"/>
      <c r="EQ660" s="1984"/>
      <c r="ER660" s="1984" t="e">
        <f t="shared" si="26"/>
        <v>#VALUE!</v>
      </c>
      <c r="ES660" s="1984"/>
      <c r="ET660" s="1984"/>
      <c r="EU660" s="1984"/>
      <c r="EV660" s="1984"/>
      <c r="EW660" s="1984" t="e">
        <f t="shared" si="27"/>
        <v>#VALUE!</v>
      </c>
      <c r="EX660" s="1984"/>
      <c r="EY660" s="1984"/>
      <c r="EZ660" s="1984"/>
      <c r="FA660" s="1984"/>
    </row>
    <row r="661" spans="1:157" ht="13">
      <c r="A661" s="87" t="s">
        <v>124</v>
      </c>
      <c r="B661" s="12" t="s">
        <v>495</v>
      </c>
      <c r="G661" s="1985" t="str">
        <f>C639</f>
        <v>Accrued Deferred Interest - MOHCD Loan</v>
      </c>
      <c r="H661" s="1985"/>
      <c r="I661" s="1985"/>
      <c r="J661" s="1985"/>
      <c r="K661" s="1985"/>
      <c r="L661" s="1985"/>
      <c r="M661" s="1985"/>
      <c r="N661" s="1985"/>
      <c r="O661" s="1985"/>
      <c r="P661" s="1985"/>
      <c r="Q661" s="1985"/>
      <c r="R661" s="1985"/>
      <c r="T661" s="87" t="s">
        <v>615</v>
      </c>
      <c r="U661" s="12" t="s">
        <v>495</v>
      </c>
      <c r="Z661" s="1985" t="str">
        <f>C640</f>
        <v>FHLB AHP Loan</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1984" t="e">
        <f t="shared" si="22"/>
        <v>#VALUE!</v>
      </c>
      <c r="DY661" s="1984"/>
      <c r="DZ661" s="1984"/>
      <c r="EA661" s="1984"/>
      <c r="EB661" s="1984"/>
      <c r="EC661" s="1984" t="e">
        <f t="shared" si="23"/>
        <v>#VALUE!</v>
      </c>
      <c r="ED661" s="1984"/>
      <c r="EE661" s="1984"/>
      <c r="EF661" s="1984"/>
      <c r="EG661" s="1984"/>
      <c r="EH661" s="1984" t="e">
        <f t="shared" si="24"/>
        <v>#VALUE!</v>
      </c>
      <c r="EI661" s="1984"/>
      <c r="EJ661" s="1984"/>
      <c r="EK661" s="1984"/>
      <c r="EL661" s="1984"/>
      <c r="EM661" s="1984" t="e">
        <f t="shared" si="25"/>
        <v>#VALUE!</v>
      </c>
      <c r="EN661" s="1984"/>
      <c r="EO661" s="1984"/>
      <c r="EP661" s="1984"/>
      <c r="EQ661" s="1984"/>
      <c r="ER661" s="1984" t="e">
        <f t="shared" si="26"/>
        <v>#VALUE!</v>
      </c>
      <c r="ES661" s="1984"/>
      <c r="ET661" s="1984"/>
      <c r="EU661" s="1984"/>
      <c r="EV661" s="1984"/>
      <c r="EW661" s="1984" t="e">
        <f t="shared" si="27"/>
        <v>#VALUE!</v>
      </c>
      <c r="EX661" s="1984"/>
      <c r="EY661" s="1984"/>
      <c r="EZ661" s="1984"/>
      <c r="FA661" s="1984"/>
    </row>
    <row r="662" spans="1:157" ht="13">
      <c r="A662" s="35"/>
      <c r="B662" s="12" t="s">
        <v>90</v>
      </c>
      <c r="G662" s="2017" t="s">
        <v>2621</v>
      </c>
      <c r="H662" s="2018"/>
      <c r="I662" s="2018"/>
      <c r="J662" s="2018"/>
      <c r="K662" s="2018"/>
      <c r="L662" s="2018"/>
      <c r="M662" s="2018"/>
      <c r="N662" s="2018"/>
      <c r="O662" s="2018"/>
      <c r="P662" s="2018"/>
      <c r="Q662" s="2018"/>
      <c r="R662" s="2018"/>
      <c r="T662" s="35"/>
      <c r="U662" s="12" t="s">
        <v>90</v>
      </c>
      <c r="Z662" s="2017" t="s">
        <v>2668</v>
      </c>
      <c r="AA662" s="2018"/>
      <c r="AB662" s="2018"/>
      <c r="AC662" s="2018"/>
      <c r="AD662" s="2018"/>
      <c r="AE662" s="2018"/>
      <c r="AF662" s="2018"/>
      <c r="AG662" s="2018"/>
      <c r="AH662" s="2018"/>
      <c r="AI662" s="2018"/>
      <c r="AJ662" s="2018"/>
      <c r="AK662" s="201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4" t="e">
        <f t="shared" si="22"/>
        <v>#VALUE!</v>
      </c>
      <c r="DY662" s="1984"/>
      <c r="DZ662" s="1984"/>
      <c r="EA662" s="1984"/>
      <c r="EB662" s="1984"/>
      <c r="EC662" s="1984" t="e">
        <f t="shared" si="23"/>
        <v>#VALUE!</v>
      </c>
      <c r="ED662" s="1984"/>
      <c r="EE662" s="1984"/>
      <c r="EF662" s="1984"/>
      <c r="EG662" s="1984"/>
      <c r="EH662" s="1984" t="e">
        <f t="shared" si="24"/>
        <v>#VALUE!</v>
      </c>
      <c r="EI662" s="1984"/>
      <c r="EJ662" s="1984"/>
      <c r="EK662" s="1984"/>
      <c r="EL662" s="1984"/>
      <c r="EM662" s="1984" t="e">
        <f t="shared" si="25"/>
        <v>#VALUE!</v>
      </c>
      <c r="EN662" s="1984"/>
      <c r="EO662" s="1984"/>
      <c r="EP662" s="1984"/>
      <c r="EQ662" s="1984"/>
      <c r="ER662" s="1984" t="e">
        <f t="shared" si="26"/>
        <v>#VALUE!</v>
      </c>
      <c r="ES662" s="1984"/>
      <c r="ET662" s="1984"/>
      <c r="EU662" s="1984"/>
      <c r="EV662" s="1984"/>
      <c r="EW662" s="1984" t="e">
        <f t="shared" si="27"/>
        <v>#VALUE!</v>
      </c>
      <c r="EX662" s="1984"/>
      <c r="EY662" s="1984"/>
      <c r="EZ662" s="1984"/>
      <c r="FA662" s="1984"/>
    </row>
    <row r="663" spans="1:157" ht="13">
      <c r="A663" s="35"/>
      <c r="B663" s="12" t="s">
        <v>614</v>
      </c>
      <c r="G663" s="2030" t="s">
        <v>770</v>
      </c>
      <c r="H663" s="1997"/>
      <c r="I663" s="1997"/>
      <c r="J663" s="1997"/>
      <c r="K663" s="1997"/>
      <c r="L663" s="1997"/>
      <c r="M663" s="1997"/>
      <c r="N663" s="1997"/>
      <c r="O663" s="1997"/>
      <c r="P663" s="1997"/>
      <c r="Q663" s="1997"/>
      <c r="R663" s="1997"/>
      <c r="T663" s="35"/>
      <c r="U663" s="12" t="s">
        <v>614</v>
      </c>
      <c r="Z663" s="1997"/>
      <c r="AA663" s="1997"/>
      <c r="AB663" s="1997"/>
      <c r="AC663" s="1997"/>
      <c r="AD663" s="1997"/>
      <c r="AE663" s="1997"/>
      <c r="AF663" s="1997"/>
      <c r="AG663" s="1997"/>
      <c r="AH663" s="1997"/>
      <c r="AI663" s="1997"/>
      <c r="AJ663" s="1997"/>
      <c r="AK663" s="1997"/>
      <c r="AZ663" s="61"/>
      <c r="BA663" s="61"/>
      <c r="BB663" s="61"/>
      <c r="BC663" s="61"/>
      <c r="BD663" s="61"/>
      <c r="BE663" s="61"/>
      <c r="BF663" s="61"/>
      <c r="BG663" s="61"/>
      <c r="BH663" s="61"/>
      <c r="BI663" s="61"/>
      <c r="BJ663" s="61"/>
      <c r="BK663" s="61"/>
      <c r="BL663" s="61"/>
      <c r="BM663" s="61"/>
      <c r="BN663" s="1977">
        <f>BN635+BN644+BN658</f>
        <v>41</v>
      </c>
      <c r="BO663" s="1978"/>
      <c r="BP663" s="1978"/>
      <c r="BQ663" s="1978"/>
      <c r="BR663" s="1979"/>
      <c r="BS663" s="1977">
        <f>BS635+BS644+BS658</f>
        <v>57</v>
      </c>
      <c r="BT663" s="1978"/>
      <c r="BU663" s="1978"/>
      <c r="BV663" s="1978"/>
      <c r="BW663" s="1979"/>
      <c r="BX663" s="1977">
        <f>BX635+BX644+BX658</f>
        <v>0</v>
      </c>
      <c r="BY663" s="1978"/>
      <c r="BZ663" s="1978"/>
      <c r="CA663" s="1978"/>
      <c r="CB663" s="1979"/>
      <c r="CC663" s="1977">
        <f>CC635+CC644+CC658</f>
        <v>0</v>
      </c>
      <c r="CD663" s="1978"/>
      <c r="CE663" s="1978"/>
      <c r="CF663" s="1978"/>
      <c r="CG663" s="1979"/>
      <c r="CH663" s="1977">
        <f>CH635+CH644+CH658</f>
        <v>0</v>
      </c>
      <c r="CI663" s="1978"/>
      <c r="CJ663" s="1978"/>
      <c r="CK663" s="1978"/>
      <c r="CL663" s="1979"/>
      <c r="CM663" s="1999">
        <f>CM658+CM644+CM635</f>
        <v>0</v>
      </c>
      <c r="CN663" s="2000"/>
      <c r="CO663" s="2000"/>
      <c r="CP663" s="2000"/>
      <c r="CQ663" s="2001"/>
      <c r="CR663" s="177"/>
      <c r="CS663" s="1418">
        <f>CS637+CS661</f>
        <v>97</v>
      </c>
      <c r="CT663" s="134" t="s">
        <v>2305</v>
      </c>
      <c r="CU663" s="58"/>
      <c r="CV663" s="58"/>
      <c r="CW663" s="58"/>
      <c r="CX663" s="58"/>
      <c r="CY663" s="58"/>
      <c r="CZ663" s="58"/>
      <c r="DA663" s="58"/>
      <c r="DB663" s="58"/>
      <c r="DC663" s="58"/>
      <c r="DD663" s="58"/>
      <c r="DE663" s="58"/>
      <c r="DF663" s="58"/>
      <c r="DX663" s="1984">
        <f>SUMIF(DX638:EB662,"&gt;0")</f>
        <v>615.90243902439033</v>
      </c>
      <c r="DY663" s="1984"/>
      <c r="DZ663" s="1984"/>
      <c r="EA663" s="1984"/>
      <c r="EB663" s="1984"/>
      <c r="EC663" s="1984">
        <f>SUMIF(EC638:EG662,"&gt;0")</f>
        <v>835.73214285714289</v>
      </c>
      <c r="ED663" s="1984"/>
      <c r="EE663" s="1984"/>
      <c r="EF663" s="1984"/>
      <c r="EG663" s="1984"/>
      <c r="EH663" s="1984">
        <f>SUMIF(EH638:EL662,"&gt;0")</f>
        <v>0</v>
      </c>
      <c r="EI663" s="1984"/>
      <c r="EJ663" s="1984"/>
      <c r="EK663" s="1984"/>
      <c r="EL663" s="1984"/>
      <c r="EM663" s="1984">
        <f>SUMIF(EM638:EQ662,"&gt;0")</f>
        <v>0</v>
      </c>
      <c r="EN663" s="1984"/>
      <c r="EO663" s="1984"/>
      <c r="EP663" s="1984"/>
      <c r="EQ663" s="1984"/>
      <c r="ER663" s="1984">
        <f>SUMIF(ER638:EV662,"&gt;0")</f>
        <v>0</v>
      </c>
      <c r="ES663" s="1984"/>
      <c r="ET663" s="1984"/>
      <c r="EU663" s="1984"/>
      <c r="EV663" s="1984"/>
      <c r="EW663" s="1984">
        <f>SUMIF(EW638:FA662,"&gt;0")</f>
        <v>0</v>
      </c>
      <c r="EX663" s="1984"/>
      <c r="EY663" s="1984"/>
      <c r="EZ663" s="1984"/>
      <c r="FA663" s="1984"/>
    </row>
    <row r="664" spans="1:157" ht="13">
      <c r="A664" s="35"/>
      <c r="B664" s="12" t="s">
        <v>17</v>
      </c>
      <c r="G664" s="2030" t="s">
        <v>2591</v>
      </c>
      <c r="H664" s="1997"/>
      <c r="I664" s="1997"/>
      <c r="J664" s="1997"/>
      <c r="K664" s="1997"/>
      <c r="L664" s="1997"/>
      <c r="M664" s="1997"/>
      <c r="N664" s="1997"/>
      <c r="O664" s="1997"/>
      <c r="P664" s="1997"/>
      <c r="Q664" s="1997"/>
      <c r="R664" s="1997"/>
      <c r="T664" s="35"/>
      <c r="U664" s="12" t="s">
        <v>17</v>
      </c>
      <c r="Z664" s="1997"/>
      <c r="AA664" s="1997"/>
      <c r="AB664" s="1997"/>
      <c r="AC664" s="1997"/>
      <c r="AD664" s="1997"/>
      <c r="AE664" s="1997"/>
      <c r="AF664" s="1997"/>
      <c r="AG664" s="1997"/>
      <c r="AH664" s="1997"/>
      <c r="AI664" s="1997"/>
      <c r="AJ664" s="1997"/>
      <c r="AK664" s="199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324</v>
      </c>
      <c r="G665" s="2274" t="s">
        <v>2622</v>
      </c>
      <c r="H665" s="2274"/>
      <c r="I665" s="2274"/>
      <c r="J665" s="2274"/>
      <c r="K665" s="2274"/>
      <c r="L665" s="2274"/>
      <c r="O665" s="137" t="s">
        <v>211</v>
      </c>
      <c r="P665" s="1996"/>
      <c r="Q665" s="1996"/>
      <c r="R665" s="1996"/>
      <c r="T665" s="35"/>
      <c r="U665" s="12" t="s">
        <v>324</v>
      </c>
      <c r="Z665" s="2041"/>
      <c r="AA665" s="2041"/>
      <c r="AB665" s="2041"/>
      <c r="AC665" s="2041"/>
      <c r="AD665" s="2041"/>
      <c r="AE665" s="2041"/>
      <c r="AH665" s="137" t="s">
        <v>211</v>
      </c>
      <c r="AI665" s="1996"/>
      <c r="AJ665" s="1996"/>
      <c r="AK665" s="199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7" t="s">
        <v>2623</v>
      </c>
      <c r="I666" s="2018"/>
      <c r="J666" s="2018"/>
      <c r="K666" s="2018"/>
      <c r="L666" s="2018"/>
      <c r="M666" s="2018"/>
      <c r="N666" s="2018"/>
      <c r="O666" s="2018"/>
      <c r="P666" s="2018"/>
      <c r="Q666" s="2018"/>
      <c r="R666" s="2018"/>
      <c r="T666" s="35"/>
      <c r="U666" s="12" t="s">
        <v>18</v>
      </c>
      <c r="AA666" s="2018"/>
      <c r="AB666" s="2018"/>
      <c r="AC666" s="2018"/>
      <c r="AD666" s="2018"/>
      <c r="AE666" s="2018"/>
      <c r="AF666" s="2018"/>
      <c r="AG666" s="2018"/>
      <c r="AH666" s="2018"/>
      <c r="AI666" s="2018"/>
      <c r="AJ666" s="2018"/>
      <c r="AK666" s="2018"/>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3">
      <c r="A667" s="35"/>
      <c r="B667" s="12" t="s">
        <v>20</v>
      </c>
      <c r="N667" s="1995" t="s">
        <v>577</v>
      </c>
      <c r="O667" s="1995"/>
      <c r="T667" s="35"/>
      <c r="U667" s="12" t="s">
        <v>20</v>
      </c>
      <c r="AG667" s="1995" t="s">
        <v>705</v>
      </c>
      <c r="AH667" s="1995"/>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1985">
        <f>C641</f>
        <v>0</v>
      </c>
      <c r="H669" s="1985"/>
      <c r="I669" s="1985"/>
      <c r="J669" s="1985"/>
      <c r="K669" s="1985"/>
      <c r="L669" s="1985"/>
      <c r="M669" s="1985"/>
      <c r="N669" s="1985"/>
      <c r="O669" s="1985"/>
      <c r="P669" s="1985"/>
      <c r="Q669" s="1985"/>
      <c r="R669" s="1985"/>
      <c r="T669" s="87" t="s">
        <v>618</v>
      </c>
      <c r="U669" s="12" t="s">
        <v>495</v>
      </c>
      <c r="Z669" s="1985">
        <f>C642</f>
        <v>0</v>
      </c>
      <c r="AA669" s="1985"/>
      <c r="AB669" s="1985"/>
      <c r="AC669" s="1985"/>
      <c r="AD669" s="1985"/>
      <c r="AE669" s="1985"/>
      <c r="AF669" s="1985"/>
      <c r="AG669" s="1985"/>
      <c r="AH669" s="1985"/>
      <c r="AI669" s="1985"/>
      <c r="AJ669" s="1985"/>
      <c r="AK669" s="1985"/>
      <c r="AZ669" s="58"/>
      <c r="BA669" s="310" t="s">
        <v>684</v>
      </c>
      <c r="BB669" s="58"/>
      <c r="BC669" s="58"/>
      <c r="BD669" s="58"/>
      <c r="BE669" s="58"/>
      <c r="BF669" s="382"/>
      <c r="BG669" s="334" t="s">
        <v>962</v>
      </c>
      <c r="BH669" s="382"/>
      <c r="BI669" s="382"/>
      <c r="BJ669" s="58"/>
      <c r="BK669" s="58"/>
      <c r="BL669" s="58"/>
      <c r="BM669" s="58"/>
      <c r="BN669" s="58"/>
      <c r="BO669" s="58"/>
      <c r="BP669" s="536" t="s">
        <v>683</v>
      </c>
      <c r="BQ669" s="537" t="s">
        <v>332</v>
      </c>
      <c r="BR669" s="537" t="s">
        <v>333</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18"/>
      <c r="H670" s="2018"/>
      <c r="I670" s="2018"/>
      <c r="J670" s="2018"/>
      <c r="K670" s="2018"/>
      <c r="L670" s="2018"/>
      <c r="M670" s="2018"/>
      <c r="N670" s="2018"/>
      <c r="O670" s="2018"/>
      <c r="P670" s="2018"/>
      <c r="Q670" s="2018"/>
      <c r="R670" s="2018"/>
      <c r="T670" s="35"/>
      <c r="U670" s="12" t="s">
        <v>90</v>
      </c>
      <c r="Z670" s="2018"/>
      <c r="AA670" s="2018"/>
      <c r="AB670" s="2018"/>
      <c r="AC670" s="2018"/>
      <c r="AD670" s="2018"/>
      <c r="AE670" s="2018"/>
      <c r="AF670" s="2018"/>
      <c r="AG670" s="2018"/>
      <c r="AH670" s="2018"/>
      <c r="AI670" s="2018"/>
      <c r="AJ670" s="2018"/>
      <c r="AK670" s="2018"/>
      <c r="AZ670" s="58"/>
      <c r="BA670" s="445">
        <f t="shared" ref="BA670:BA694" si="40">IF($G728=0,"N/A",VLOOKUP($T$189,TC_Rent,(MATCH($B728,bedrooms,FALSE))))</f>
        <v>3196</v>
      </c>
      <c r="BB670" s="58"/>
      <c r="BC670" s="58"/>
      <c r="BD670" s="58"/>
      <c r="BE670" s="58"/>
      <c r="BF670" s="382"/>
      <c r="BG670" s="453" t="s">
        <v>963</v>
      </c>
      <c r="BH670" s="458" t="s">
        <v>964</v>
      </c>
      <c r="BI670" s="457" t="s">
        <v>965</v>
      </c>
      <c r="BJ670" s="58"/>
      <c r="BK670" s="58"/>
      <c r="BL670" s="58"/>
      <c r="BM670" s="58"/>
      <c r="BN670" s="58"/>
      <c r="BO670" s="58"/>
      <c r="BP670" s="538" t="s">
        <v>508</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18"/>
      <c r="H671" s="2018"/>
      <c r="I671" s="2018"/>
      <c r="J671" s="2018"/>
      <c r="K671" s="2018"/>
      <c r="L671" s="2018"/>
      <c r="M671" s="2018"/>
      <c r="N671" s="2018"/>
      <c r="O671" s="2018"/>
      <c r="P671" s="2018"/>
      <c r="Q671" s="2018"/>
      <c r="R671" s="2018"/>
      <c r="T671" s="35"/>
      <c r="U671" s="12" t="s">
        <v>614</v>
      </c>
      <c r="Z671" s="1997"/>
      <c r="AA671" s="1997"/>
      <c r="AB671" s="1997"/>
      <c r="AC671" s="1997"/>
      <c r="AD671" s="1997"/>
      <c r="AE671" s="1997"/>
      <c r="AF671" s="1997"/>
      <c r="AG671" s="1997"/>
      <c r="AH671" s="1997"/>
      <c r="AI671" s="1997"/>
      <c r="AJ671" s="1997"/>
      <c r="AK671" s="1997"/>
      <c r="AZ671" s="58"/>
      <c r="BA671" s="445">
        <f t="shared" si="40"/>
        <v>3196</v>
      </c>
      <c r="BB671" s="58"/>
      <c r="BC671" s="58"/>
      <c r="BD671" s="58"/>
      <c r="BE671" s="58"/>
      <c r="BF671" s="382"/>
      <c r="BG671" s="455">
        <f t="shared" ref="BG671:BG695" si="41">G728</f>
        <v>7</v>
      </c>
      <c r="BH671" s="459">
        <f>BG671/$BG$696</f>
        <v>7.2164948453608241E-2</v>
      </c>
      <c r="BI671" s="460">
        <f t="shared" ref="BI671:BI695" si="42">IF(BH671=0," ",BH671*AH728)</f>
        <v>1.0824742268041235E-2</v>
      </c>
      <c r="BJ671" s="58"/>
      <c r="BK671" s="58"/>
      <c r="BL671" s="58"/>
      <c r="BM671" s="58"/>
      <c r="BN671" s="58"/>
      <c r="BO671" s="58"/>
      <c r="BP671" s="539" t="s">
        <v>509</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18"/>
      <c r="H672" s="2018"/>
      <c r="I672" s="2018"/>
      <c r="J672" s="2018"/>
      <c r="K672" s="2018"/>
      <c r="L672" s="2018"/>
      <c r="M672" s="2018"/>
      <c r="N672" s="2018"/>
      <c r="O672" s="2018"/>
      <c r="P672" s="2018"/>
      <c r="Q672" s="2018"/>
      <c r="R672" s="2018"/>
      <c r="T672" s="35"/>
      <c r="U672" s="12" t="s">
        <v>17</v>
      </c>
      <c r="Z672" s="1997"/>
      <c r="AA672" s="1997"/>
      <c r="AB672" s="1997"/>
      <c r="AC672" s="1997"/>
      <c r="AD672" s="1997"/>
      <c r="AE672" s="1997"/>
      <c r="AF672" s="1997"/>
      <c r="AG672" s="1997"/>
      <c r="AH672" s="1997"/>
      <c r="AI672" s="1997"/>
      <c r="AJ672" s="1997"/>
      <c r="AK672" s="1997"/>
      <c r="AZ672" s="58"/>
      <c r="BA672" s="445">
        <f t="shared" si="40"/>
        <v>3196</v>
      </c>
      <c r="BB672" s="58"/>
      <c r="BC672" s="58"/>
      <c r="BD672" s="58"/>
      <c r="BE672" s="58"/>
      <c r="BF672" s="382"/>
      <c r="BG672" s="456">
        <f t="shared" si="41"/>
        <v>8</v>
      </c>
      <c r="BH672" s="459">
        <f t="shared" ref="BH672:BH695" si="43">BG672/$BG$696</f>
        <v>8.247422680412371E-2</v>
      </c>
      <c r="BI672" s="460">
        <f t="shared" si="42"/>
        <v>1.6494845360824743E-2</v>
      </c>
      <c r="BJ672" s="58"/>
      <c r="BK672" s="58"/>
      <c r="BL672" s="58"/>
      <c r="BM672" s="58"/>
      <c r="BN672" s="58"/>
      <c r="BO672" s="58"/>
      <c r="BP672" s="539" t="s">
        <v>510</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041"/>
      <c r="H673" s="2041"/>
      <c r="I673" s="2041"/>
      <c r="J673" s="2041"/>
      <c r="K673" s="2041"/>
      <c r="L673" s="2041"/>
      <c r="O673" s="137" t="s">
        <v>211</v>
      </c>
      <c r="P673" s="1996"/>
      <c r="Q673" s="1996"/>
      <c r="R673" s="1996"/>
      <c r="T673" s="35"/>
      <c r="U673" s="12" t="s">
        <v>324</v>
      </c>
      <c r="Z673" s="2041"/>
      <c r="AA673" s="2041"/>
      <c r="AB673" s="2041"/>
      <c r="AC673" s="2041"/>
      <c r="AD673" s="2041"/>
      <c r="AE673" s="2041"/>
      <c r="AH673" s="137" t="s">
        <v>211</v>
      </c>
      <c r="AI673" s="1996"/>
      <c r="AJ673" s="1996"/>
      <c r="AK673" s="1996"/>
      <c r="AZ673" s="58"/>
      <c r="BA673" s="445">
        <f t="shared" si="40"/>
        <v>3196</v>
      </c>
      <c r="BB673" s="58"/>
      <c r="BC673" s="58"/>
      <c r="BD673" s="58"/>
      <c r="BE673" s="58"/>
      <c r="BF673" s="382"/>
      <c r="BG673" s="456">
        <f t="shared" si="41"/>
        <v>10</v>
      </c>
      <c r="BH673" s="459">
        <f t="shared" si="43"/>
        <v>0.10309278350515463</v>
      </c>
      <c r="BI673" s="460">
        <f t="shared" si="42"/>
        <v>1.5463917525773195E-2</v>
      </c>
      <c r="BJ673" s="58"/>
      <c r="BK673" s="58"/>
      <c r="BL673" s="58"/>
      <c r="BM673" s="58"/>
      <c r="BN673" s="58"/>
      <c r="BO673" s="58"/>
      <c r="BP673" s="539" t="s">
        <v>511</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18"/>
      <c r="I674" s="2018"/>
      <c r="J674" s="2018"/>
      <c r="K674" s="2018"/>
      <c r="L674" s="2018"/>
      <c r="M674" s="2018"/>
      <c r="N674" s="2018"/>
      <c r="O674" s="2018"/>
      <c r="P674" s="2018"/>
      <c r="Q674" s="2018"/>
      <c r="R674" s="2018"/>
      <c r="T674" s="35"/>
      <c r="U674" s="12" t="s">
        <v>18</v>
      </c>
      <c r="AA674" s="2018"/>
      <c r="AB674" s="2018"/>
      <c r="AC674" s="2018"/>
      <c r="AD674" s="2018"/>
      <c r="AE674" s="2018"/>
      <c r="AF674" s="2018"/>
      <c r="AG674" s="2018"/>
      <c r="AH674" s="2018"/>
      <c r="AI674" s="2018"/>
      <c r="AJ674" s="2018"/>
      <c r="AK674" s="2018"/>
      <c r="AZ674" s="58"/>
      <c r="BA674" s="445">
        <f t="shared" si="40"/>
        <v>3426</v>
      </c>
      <c r="BB674" s="58"/>
      <c r="BC674" s="58"/>
      <c r="BD674" s="58"/>
      <c r="BE674" s="58"/>
      <c r="BF674" s="382"/>
      <c r="BG674" s="456">
        <f t="shared" si="41"/>
        <v>16</v>
      </c>
      <c r="BH674" s="459">
        <f t="shared" si="43"/>
        <v>0.16494845360824742</v>
      </c>
      <c r="BI674" s="460">
        <f t="shared" si="42"/>
        <v>6.5979381443298971E-2</v>
      </c>
      <c r="BJ674" s="58"/>
      <c r="BK674" s="58"/>
      <c r="BL674" s="58"/>
      <c r="BM674" s="58"/>
      <c r="BN674" s="58"/>
      <c r="BO674" s="58"/>
      <c r="BP674" s="539" t="s">
        <v>512</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1995" t="s">
        <v>705</v>
      </c>
      <c r="O675" s="1995"/>
      <c r="T675" s="35"/>
      <c r="U675" s="12" t="s">
        <v>20</v>
      </c>
      <c r="AG675" s="1995" t="s">
        <v>705</v>
      </c>
      <c r="AH675" s="1995"/>
      <c r="AZ675" s="58"/>
      <c r="BA675" s="445">
        <f t="shared" si="40"/>
        <v>3426</v>
      </c>
      <c r="BB675" s="58"/>
      <c r="BC675" s="58"/>
      <c r="BD675" s="58"/>
      <c r="BE675" s="58"/>
      <c r="BF675" s="382"/>
      <c r="BG675" s="456">
        <f t="shared" si="41"/>
        <v>8</v>
      </c>
      <c r="BH675" s="459">
        <f t="shared" si="43"/>
        <v>8.247422680412371E-2</v>
      </c>
      <c r="BI675" s="460">
        <f t="shared" si="42"/>
        <v>1.2371134020618556E-2</v>
      </c>
      <c r="BJ675" s="58"/>
      <c r="BK675" s="58"/>
      <c r="BL675" s="58"/>
      <c r="BM675" s="58"/>
      <c r="BN675" s="58"/>
      <c r="BO675" s="58"/>
      <c r="BP675" s="539" t="s">
        <v>513</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5">
        <f t="shared" si="40"/>
        <v>3426</v>
      </c>
      <c r="BB676" s="58"/>
      <c r="BC676" s="58"/>
      <c r="BD676" s="58"/>
      <c r="BE676" s="58"/>
      <c r="BF676" s="382"/>
      <c r="BG676" s="456">
        <f t="shared" si="41"/>
        <v>7</v>
      </c>
      <c r="BH676" s="459">
        <f t="shared" si="43"/>
        <v>7.2164948453608241E-2</v>
      </c>
      <c r="BI676" s="460">
        <f t="shared" si="42"/>
        <v>1.4432989690721649E-2</v>
      </c>
      <c r="BJ676" s="58"/>
      <c r="BK676" s="58"/>
      <c r="BL676" s="58"/>
      <c r="BM676" s="58"/>
      <c r="BN676" s="58"/>
      <c r="BO676" s="58"/>
      <c r="BP676" s="539" t="s">
        <v>514</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1985">
        <f>C643</f>
        <v>0</v>
      </c>
      <c r="H677" s="1985"/>
      <c r="I677" s="1985"/>
      <c r="J677" s="1985"/>
      <c r="K677" s="1985"/>
      <c r="L677" s="1985"/>
      <c r="M677" s="1985"/>
      <c r="N677" s="1985"/>
      <c r="O677" s="1985"/>
      <c r="P677" s="1985"/>
      <c r="Q677" s="1985"/>
      <c r="R677" s="1985"/>
      <c r="T677" s="87" t="s">
        <v>487</v>
      </c>
      <c r="U677" s="12" t="s">
        <v>495</v>
      </c>
      <c r="Z677" s="1985">
        <f>C644</f>
        <v>0</v>
      </c>
      <c r="AA677" s="1985"/>
      <c r="AB677" s="1985"/>
      <c r="AC677" s="1985"/>
      <c r="AD677" s="1985"/>
      <c r="AE677" s="1985"/>
      <c r="AF677" s="1985"/>
      <c r="AG677" s="1985"/>
      <c r="AH677" s="1985"/>
      <c r="AI677" s="1985"/>
      <c r="AJ677" s="1985"/>
      <c r="AK677" s="1985"/>
      <c r="AZ677" s="58"/>
      <c r="BA677" s="445">
        <f t="shared" si="40"/>
        <v>3426</v>
      </c>
      <c r="BB677" s="58"/>
      <c r="BC677" s="58"/>
      <c r="BD677" s="58"/>
      <c r="BE677" s="58"/>
      <c r="BF677" s="382"/>
      <c r="BG677" s="456">
        <f t="shared" si="41"/>
        <v>10</v>
      </c>
      <c r="BH677" s="459">
        <f t="shared" si="43"/>
        <v>0.10309278350515463</v>
      </c>
      <c r="BI677" s="460">
        <f t="shared" si="42"/>
        <v>1.5463917525773195E-2</v>
      </c>
      <c r="BJ677" s="58"/>
      <c r="BK677" s="58"/>
      <c r="BL677" s="58"/>
      <c r="BM677" s="58"/>
      <c r="BN677" s="58"/>
      <c r="BO677" s="58"/>
      <c r="BP677" s="539" t="s">
        <v>515</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18"/>
      <c r="H678" s="2018"/>
      <c r="I678" s="2018"/>
      <c r="J678" s="2018"/>
      <c r="K678" s="2018"/>
      <c r="L678" s="2018"/>
      <c r="M678" s="2018"/>
      <c r="N678" s="2018"/>
      <c r="O678" s="2018"/>
      <c r="P678" s="2018"/>
      <c r="Q678" s="2018"/>
      <c r="R678" s="2018"/>
      <c r="T678" s="35"/>
      <c r="U678" s="12" t="s">
        <v>90</v>
      </c>
      <c r="Z678" s="2018"/>
      <c r="AA678" s="2018"/>
      <c r="AB678" s="2018"/>
      <c r="AC678" s="2018"/>
      <c r="AD678" s="2018"/>
      <c r="AE678" s="2018"/>
      <c r="AF678" s="2018"/>
      <c r="AG678" s="2018"/>
      <c r="AH678" s="2018"/>
      <c r="AI678" s="2018"/>
      <c r="AJ678" s="2018"/>
      <c r="AK678" s="2018"/>
      <c r="AZ678" s="58"/>
      <c r="BA678" s="445">
        <f t="shared" si="40"/>
        <v>3426</v>
      </c>
      <c r="BB678" s="58"/>
      <c r="BC678" s="58"/>
      <c r="BD678" s="58"/>
      <c r="BE678" s="58"/>
      <c r="BF678" s="382"/>
      <c r="BG678" s="456">
        <f t="shared" si="41"/>
        <v>12</v>
      </c>
      <c r="BH678" s="459">
        <f t="shared" si="43"/>
        <v>0.12371134020618557</v>
      </c>
      <c r="BI678" s="460">
        <f t="shared" si="42"/>
        <v>4.9484536082474231E-2</v>
      </c>
      <c r="BJ678" s="58"/>
      <c r="BK678" s="58"/>
      <c r="BL678" s="58"/>
      <c r="BM678" s="58"/>
      <c r="BN678" s="58"/>
      <c r="BO678" s="58"/>
      <c r="BP678" s="539" t="s">
        <v>516</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18"/>
      <c r="H679" s="2018"/>
      <c r="I679" s="2018"/>
      <c r="J679" s="2018"/>
      <c r="K679" s="2018"/>
      <c r="L679" s="2018"/>
      <c r="M679" s="2018"/>
      <c r="N679" s="2018"/>
      <c r="O679" s="2018"/>
      <c r="P679" s="2018"/>
      <c r="Q679" s="2018"/>
      <c r="R679" s="2018"/>
      <c r="T679" s="35"/>
      <c r="U679" s="12" t="s">
        <v>614</v>
      </c>
      <c r="Z679" s="1997"/>
      <c r="AA679" s="1997"/>
      <c r="AB679" s="1997"/>
      <c r="AC679" s="1997"/>
      <c r="AD679" s="1997"/>
      <c r="AE679" s="1997"/>
      <c r="AF679" s="1997"/>
      <c r="AG679" s="1997"/>
      <c r="AH679" s="1997"/>
      <c r="AI679" s="1997"/>
      <c r="AJ679" s="1997"/>
      <c r="AK679" s="1997"/>
      <c r="AZ679" s="58"/>
      <c r="BA679" s="445" t="str">
        <f t="shared" si="40"/>
        <v>N/A</v>
      </c>
      <c r="BB679" s="58"/>
      <c r="BC679" s="58"/>
      <c r="BD679" s="58"/>
      <c r="BE679" s="58"/>
      <c r="BF679" s="382"/>
      <c r="BG679" s="456">
        <f t="shared" si="41"/>
        <v>19</v>
      </c>
      <c r="BH679" s="459">
        <f t="shared" si="43"/>
        <v>0.19587628865979381</v>
      </c>
      <c r="BI679" s="460">
        <f t="shared" si="42"/>
        <v>7.8350515463917525E-2</v>
      </c>
      <c r="BJ679" s="58"/>
      <c r="BK679" s="58"/>
      <c r="BL679" s="58"/>
      <c r="BM679" s="58"/>
      <c r="BN679" s="58"/>
      <c r="BO679" s="58"/>
      <c r="BP679" s="539" t="s">
        <v>517</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18"/>
      <c r="H680" s="2018"/>
      <c r="I680" s="2018"/>
      <c r="J680" s="2018"/>
      <c r="K680" s="2018"/>
      <c r="L680" s="2018"/>
      <c r="M680" s="2018"/>
      <c r="N680" s="2018"/>
      <c r="O680" s="2018"/>
      <c r="P680" s="2018"/>
      <c r="Q680" s="2018"/>
      <c r="R680" s="2018"/>
      <c r="T680" s="35"/>
      <c r="U680" s="12" t="s">
        <v>17</v>
      </c>
      <c r="Z680" s="1997"/>
      <c r="AA680" s="1997"/>
      <c r="AB680" s="1997"/>
      <c r="AC680" s="1997"/>
      <c r="AD680" s="1997"/>
      <c r="AE680" s="1997"/>
      <c r="AF680" s="1997"/>
      <c r="AG680" s="1997"/>
      <c r="AH680" s="1997"/>
      <c r="AI680" s="1997"/>
      <c r="AJ680" s="1997"/>
      <c r="AK680" s="1997"/>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39" t="s">
        <v>518</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041"/>
      <c r="H681" s="2041"/>
      <c r="I681" s="2041"/>
      <c r="J681" s="2041"/>
      <c r="K681" s="2041"/>
      <c r="L681" s="2041"/>
      <c r="O681" s="137" t="s">
        <v>211</v>
      </c>
      <c r="P681" s="1996"/>
      <c r="Q681" s="1996"/>
      <c r="R681" s="1996"/>
      <c r="T681" s="35"/>
      <c r="U681" s="12" t="s">
        <v>324</v>
      </c>
      <c r="Z681" s="2041"/>
      <c r="AA681" s="2041"/>
      <c r="AB681" s="2041"/>
      <c r="AC681" s="2041"/>
      <c r="AD681" s="2041"/>
      <c r="AE681" s="2041"/>
      <c r="AH681" s="137" t="s">
        <v>211</v>
      </c>
      <c r="AI681" s="1996"/>
      <c r="AJ681" s="1996"/>
      <c r="AK681" s="1996"/>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39" t="s">
        <v>519</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18"/>
      <c r="I682" s="2018"/>
      <c r="J682" s="2018"/>
      <c r="K682" s="2018"/>
      <c r="L682" s="2018"/>
      <c r="M682" s="2018"/>
      <c r="N682" s="2018"/>
      <c r="O682" s="2018"/>
      <c r="P682" s="2018"/>
      <c r="Q682" s="2018"/>
      <c r="R682" s="2018"/>
      <c r="T682" s="35"/>
      <c r="U682" s="12" t="s">
        <v>18</v>
      </c>
      <c r="AA682" s="2018"/>
      <c r="AB682" s="2018"/>
      <c r="AC682" s="2018"/>
      <c r="AD682" s="2018"/>
      <c r="AE682" s="2018"/>
      <c r="AF682" s="2018"/>
      <c r="AG682" s="2018"/>
      <c r="AH682" s="2018"/>
      <c r="AI682" s="2018"/>
      <c r="AJ682" s="2018"/>
      <c r="AK682" s="2018"/>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39" t="s">
        <v>520</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1995" t="s">
        <v>705</v>
      </c>
      <c r="O683" s="1995"/>
      <c r="T683" s="35"/>
      <c r="U683" s="12" t="s">
        <v>20</v>
      </c>
      <c r="AG683" s="1995" t="s">
        <v>705</v>
      </c>
      <c r="AH683" s="1995"/>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521</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522</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1985">
        <f>C645</f>
        <v>0</v>
      </c>
      <c r="H685" s="1985"/>
      <c r="I685" s="1985"/>
      <c r="J685" s="1985"/>
      <c r="K685" s="1985"/>
      <c r="L685" s="1985"/>
      <c r="M685" s="1985"/>
      <c r="N685" s="1985"/>
      <c r="O685" s="1985"/>
      <c r="P685" s="1985"/>
      <c r="Q685" s="1985"/>
      <c r="R685" s="1985"/>
      <c r="T685" s="87" t="s">
        <v>680</v>
      </c>
      <c r="U685" s="12" t="s">
        <v>495</v>
      </c>
      <c r="Z685" s="1985">
        <f>C646</f>
        <v>0</v>
      </c>
      <c r="AA685" s="1985"/>
      <c r="AB685" s="1985"/>
      <c r="AC685" s="1985"/>
      <c r="AD685" s="1985"/>
      <c r="AE685" s="1985"/>
      <c r="AF685" s="1985"/>
      <c r="AG685" s="1985"/>
      <c r="AH685" s="1985"/>
      <c r="AI685" s="1985"/>
      <c r="AJ685" s="1985"/>
      <c r="AK685" s="1985"/>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523</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18"/>
      <c r="H686" s="2018"/>
      <c r="I686" s="2018"/>
      <c r="J686" s="2018"/>
      <c r="K686" s="2018"/>
      <c r="L686" s="2018"/>
      <c r="M686" s="2018"/>
      <c r="N686" s="2018"/>
      <c r="O686" s="2018"/>
      <c r="P686" s="2018"/>
      <c r="Q686" s="2018"/>
      <c r="R686" s="2018"/>
      <c r="T686" s="35"/>
      <c r="U686" s="12" t="s">
        <v>90</v>
      </c>
      <c r="Z686" s="2018"/>
      <c r="AA686" s="2018"/>
      <c r="AB686" s="2018"/>
      <c r="AC686" s="2018"/>
      <c r="AD686" s="2018"/>
      <c r="AE686" s="2018"/>
      <c r="AF686" s="2018"/>
      <c r="AG686" s="2018"/>
      <c r="AH686" s="2018"/>
      <c r="AI686" s="2018"/>
      <c r="AJ686" s="2018"/>
      <c r="AK686" s="2018"/>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524</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18"/>
      <c r="H687" s="2018"/>
      <c r="I687" s="2018"/>
      <c r="J687" s="2018"/>
      <c r="K687" s="2018"/>
      <c r="L687" s="2018"/>
      <c r="M687" s="2018"/>
      <c r="N687" s="2018"/>
      <c r="O687" s="2018"/>
      <c r="P687" s="2018"/>
      <c r="Q687" s="2018"/>
      <c r="R687" s="2018"/>
      <c r="T687" s="35"/>
      <c r="U687" s="12" t="s">
        <v>614</v>
      </c>
      <c r="Z687" s="1997"/>
      <c r="AA687" s="1997"/>
      <c r="AB687" s="1997"/>
      <c r="AC687" s="1997"/>
      <c r="AD687" s="1997"/>
      <c r="AE687" s="1997"/>
      <c r="AF687" s="1997"/>
      <c r="AG687" s="1997"/>
      <c r="AH687" s="1997"/>
      <c r="AI687" s="1997"/>
      <c r="AJ687" s="1997"/>
      <c r="AK687" s="199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525</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18"/>
      <c r="H688" s="2018"/>
      <c r="I688" s="2018"/>
      <c r="J688" s="2018"/>
      <c r="K688" s="2018"/>
      <c r="L688" s="2018"/>
      <c r="M688" s="2018"/>
      <c r="N688" s="2018"/>
      <c r="O688" s="2018"/>
      <c r="P688" s="2018"/>
      <c r="Q688" s="2018"/>
      <c r="R688" s="2018"/>
      <c r="T688" s="35"/>
      <c r="U688" s="12" t="s">
        <v>17</v>
      </c>
      <c r="Z688" s="1997"/>
      <c r="AA688" s="1997"/>
      <c r="AB688" s="1997"/>
      <c r="AC688" s="1997"/>
      <c r="AD688" s="1997"/>
      <c r="AE688" s="1997"/>
      <c r="AF688" s="1997"/>
      <c r="AG688" s="1997"/>
      <c r="AH688" s="1997"/>
      <c r="AI688" s="1997"/>
      <c r="AJ688" s="1997"/>
      <c r="AK688" s="199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526</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041"/>
      <c r="H689" s="2041"/>
      <c r="I689" s="2041"/>
      <c r="J689" s="2041"/>
      <c r="K689" s="2041"/>
      <c r="L689" s="2041"/>
      <c r="O689" s="137" t="s">
        <v>211</v>
      </c>
      <c r="P689" s="1996"/>
      <c r="Q689" s="1996"/>
      <c r="R689" s="1996"/>
      <c r="T689" s="35"/>
      <c r="U689" s="12" t="s">
        <v>324</v>
      </c>
      <c r="Z689" s="2041"/>
      <c r="AA689" s="2041"/>
      <c r="AB689" s="2041"/>
      <c r="AC689" s="2041"/>
      <c r="AD689" s="2041"/>
      <c r="AE689" s="2041"/>
      <c r="AH689" s="137" t="s">
        <v>211</v>
      </c>
      <c r="AI689" s="1996"/>
      <c r="AJ689" s="1996"/>
      <c r="AK689" s="1996"/>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527</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18"/>
      <c r="I690" s="2018"/>
      <c r="J690" s="2018"/>
      <c r="K690" s="2018"/>
      <c r="L690" s="2018"/>
      <c r="M690" s="2018"/>
      <c r="N690" s="2018"/>
      <c r="O690" s="2018"/>
      <c r="P690" s="2018"/>
      <c r="Q690" s="2018"/>
      <c r="R690" s="2018"/>
      <c r="T690" s="35"/>
      <c r="U690" s="12" t="s">
        <v>18</v>
      </c>
      <c r="AA690" s="2018"/>
      <c r="AB690" s="2018"/>
      <c r="AC690" s="2018"/>
      <c r="AD690" s="2018"/>
      <c r="AE690" s="2018"/>
      <c r="AF690" s="2018"/>
      <c r="AG690" s="2018"/>
      <c r="AH690" s="2018"/>
      <c r="AI690" s="2018"/>
      <c r="AJ690" s="2018"/>
      <c r="AK690" s="2018"/>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528</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1995" t="s">
        <v>705</v>
      </c>
      <c r="O691" s="1995"/>
      <c r="T691" s="35"/>
      <c r="U691" s="12" t="s">
        <v>20</v>
      </c>
      <c r="AG691" s="1995" t="s">
        <v>705</v>
      </c>
      <c r="AH691" s="1995"/>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371</v>
      </c>
      <c r="B693" s="12" t="s">
        <v>495</v>
      </c>
      <c r="G693" s="1985">
        <f>C647</f>
        <v>0</v>
      </c>
      <c r="H693" s="1985"/>
      <c r="I693" s="1985"/>
      <c r="J693" s="1985"/>
      <c r="K693" s="1985"/>
      <c r="L693" s="1985"/>
      <c r="M693" s="1985"/>
      <c r="N693" s="1985"/>
      <c r="O693" s="1985"/>
      <c r="P693" s="1985"/>
      <c r="Q693" s="1985"/>
      <c r="R693" s="1985"/>
      <c r="T693" s="87" t="s">
        <v>372</v>
      </c>
      <c r="U693" s="12" t="s">
        <v>495</v>
      </c>
      <c r="Z693" s="1985">
        <f>C648</f>
        <v>0</v>
      </c>
      <c r="AA693" s="1985"/>
      <c r="AB693" s="1985"/>
      <c r="AC693" s="1985"/>
      <c r="AD693" s="1985"/>
      <c r="AE693" s="1985"/>
      <c r="AF693" s="1985"/>
      <c r="AG693" s="1985"/>
      <c r="AH693" s="1985"/>
      <c r="AI693" s="1985"/>
      <c r="AJ693" s="1985"/>
      <c r="AK693" s="1985"/>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18"/>
      <c r="H694" s="2018"/>
      <c r="I694" s="2018"/>
      <c r="J694" s="2018"/>
      <c r="K694" s="2018"/>
      <c r="L694" s="2018"/>
      <c r="M694" s="2018"/>
      <c r="N694" s="2018"/>
      <c r="O694" s="2018"/>
      <c r="P694" s="2018"/>
      <c r="Q694" s="2018"/>
      <c r="R694" s="2018"/>
      <c r="T694" s="35"/>
      <c r="U694" s="12" t="s">
        <v>90</v>
      </c>
      <c r="Z694" s="2018"/>
      <c r="AA694" s="2018"/>
      <c r="AB694" s="2018"/>
      <c r="AC694" s="2018"/>
      <c r="AD694" s="2018"/>
      <c r="AE694" s="2018"/>
      <c r="AF694" s="2018"/>
      <c r="AG694" s="2018"/>
      <c r="AH694" s="2018"/>
      <c r="AI694" s="2018"/>
      <c r="AJ694" s="2018"/>
      <c r="AK694" s="2018"/>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18"/>
      <c r="H695" s="2018"/>
      <c r="I695" s="2018"/>
      <c r="J695" s="2018"/>
      <c r="K695" s="2018"/>
      <c r="L695" s="2018"/>
      <c r="M695" s="2018"/>
      <c r="N695" s="2018"/>
      <c r="O695" s="2018"/>
      <c r="P695" s="2018"/>
      <c r="Q695" s="2018"/>
      <c r="R695" s="2018"/>
      <c r="U695" s="12" t="s">
        <v>614</v>
      </c>
      <c r="Z695" s="1997"/>
      <c r="AA695" s="1997"/>
      <c r="AB695" s="1997"/>
      <c r="AC695" s="1997"/>
      <c r="AD695" s="1997"/>
      <c r="AE695" s="1997"/>
      <c r="AF695" s="1997"/>
      <c r="AG695" s="1997"/>
      <c r="AH695" s="1997"/>
      <c r="AI695" s="1997"/>
      <c r="AJ695" s="1997"/>
      <c r="AK695" s="1997"/>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8"/>
      <c r="H696" s="2018"/>
      <c r="I696" s="2018"/>
      <c r="J696" s="2018"/>
      <c r="K696" s="2018"/>
      <c r="L696" s="2018"/>
      <c r="M696" s="2018"/>
      <c r="N696" s="2018"/>
      <c r="O696" s="2018"/>
      <c r="P696" s="2018"/>
      <c r="Q696" s="2018"/>
      <c r="R696" s="2018"/>
      <c r="U696" s="12" t="s">
        <v>17</v>
      </c>
      <c r="Z696" s="1997"/>
      <c r="AA696" s="1997"/>
      <c r="AB696" s="1997"/>
      <c r="AC696" s="1997"/>
      <c r="AD696" s="1997"/>
      <c r="AE696" s="1997"/>
      <c r="AF696" s="1997"/>
      <c r="AG696" s="1997"/>
      <c r="AH696" s="1997"/>
      <c r="AI696" s="1997"/>
      <c r="AJ696" s="1997"/>
      <c r="AK696" s="1997"/>
      <c r="AZ696" s="58"/>
      <c r="BA696" s="58"/>
      <c r="BB696" s="58"/>
      <c r="BC696" s="58"/>
      <c r="BD696" s="58"/>
      <c r="BF696" s="452" t="s">
        <v>966</v>
      </c>
      <c r="BG696" s="461">
        <f>SUM(BG671:BG695)</f>
        <v>97</v>
      </c>
      <c r="BH696" s="462">
        <f>SUM(BH671:BH695)</f>
        <v>0.99999999999999989</v>
      </c>
      <c r="BI696" s="462">
        <f>SUM(BI671:BI695)</f>
        <v>0.27886597938144331</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041"/>
      <c r="H697" s="2041"/>
      <c r="I697" s="2041"/>
      <c r="J697" s="2041"/>
      <c r="K697" s="2041"/>
      <c r="L697" s="2041"/>
      <c r="O697" s="137" t="s">
        <v>211</v>
      </c>
      <c r="P697" s="1996"/>
      <c r="Q697" s="1996"/>
      <c r="R697" s="1996"/>
      <c r="U697" s="12" t="s">
        <v>324</v>
      </c>
      <c r="Z697" s="2041"/>
      <c r="AA697" s="2041"/>
      <c r="AB697" s="2041"/>
      <c r="AC697" s="2041"/>
      <c r="AD697" s="2041"/>
      <c r="AE697" s="2041"/>
      <c r="AH697" s="137" t="s">
        <v>211</v>
      </c>
      <c r="AI697" s="1996"/>
      <c r="AJ697" s="1996"/>
      <c r="AK697" s="1996"/>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18"/>
      <c r="I698" s="2018"/>
      <c r="J698" s="2018"/>
      <c r="K698" s="2018"/>
      <c r="L698" s="2018"/>
      <c r="M698" s="2018"/>
      <c r="N698" s="2018"/>
      <c r="O698" s="2018"/>
      <c r="P698" s="2018"/>
      <c r="Q698" s="2018"/>
      <c r="R698" s="2018"/>
      <c r="U698" s="12" t="s">
        <v>18</v>
      </c>
      <c r="AA698" s="2018"/>
      <c r="AB698" s="2018"/>
      <c r="AC698" s="2018"/>
      <c r="AD698" s="2018"/>
      <c r="AE698" s="2018"/>
      <c r="AF698" s="2018"/>
      <c r="AG698" s="2018"/>
      <c r="AH698" s="2018"/>
      <c r="AI698" s="2018"/>
      <c r="AJ698" s="2018"/>
      <c r="AK698" s="2018"/>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1995" t="s">
        <v>705</v>
      </c>
      <c r="O699" s="1995"/>
      <c r="U699" s="12" t="s">
        <v>20</v>
      </c>
      <c r="AG699" s="1995" t="s">
        <v>705</v>
      </c>
      <c r="AH699" s="1995"/>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577</v>
      </c>
      <c r="AF703" s="199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7</v>
      </c>
      <c r="BH703" s="459">
        <f>BG703/$BG$728</f>
        <v>7.2164948453608241E-2</v>
      </c>
      <c r="BI703" s="460">
        <f t="shared" ref="BI703:BI727" si="45">IF(BH703=0," ",BH703*AM728)</f>
        <v>7.9029198869721169E-3</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5" t="s">
        <v>577</v>
      </c>
      <c r="AF704" s="199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8</v>
      </c>
      <c r="BH704" s="459">
        <f t="shared" ref="BH704:BH727" si="46">BG704/$BG$728</f>
        <v>8.247422680412371E-2</v>
      </c>
      <c r="BI704" s="460">
        <f t="shared" si="45"/>
        <v>1.5044578919525695E-2</v>
      </c>
      <c r="BJ704" s="58"/>
      <c r="BK704" s="61"/>
      <c r="BL704" s="61"/>
      <c r="BM704" s="61"/>
      <c r="BN704" s="61"/>
      <c r="BO704" s="61"/>
      <c r="BP704" s="539" t="s">
        <v>767</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8">
        <v>44636</v>
      </c>
      <c r="AF705" s="2278"/>
      <c r="AG705" s="2278"/>
      <c r="AH705" s="2278"/>
      <c r="AI705" s="22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10</v>
      </c>
      <c r="BH705" s="459">
        <f t="shared" si="46"/>
        <v>0.10309278350515463</v>
      </c>
      <c r="BI705" s="460">
        <f t="shared" si="45"/>
        <v>1.1289885552817309E-2</v>
      </c>
      <c r="BJ705" s="58"/>
      <c r="BK705" s="58"/>
      <c r="BL705" s="58"/>
      <c r="BM705" s="58"/>
      <c r="BN705" s="61"/>
      <c r="BO705" s="61"/>
      <c r="BP705" s="539" t="s">
        <v>768</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1">
        <v>44727</v>
      </c>
      <c r="AF706" s="2281"/>
      <c r="AG706" s="2281"/>
      <c r="AH706" s="2281"/>
      <c r="AI706" s="228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16</v>
      </c>
      <c r="BH706" s="459">
        <f t="shared" si="46"/>
        <v>0.16494845360824742</v>
      </c>
      <c r="BI706" s="460">
        <f t="shared" si="45"/>
        <v>6.0178315678102778E-2</v>
      </c>
      <c r="BJ706" s="58"/>
      <c r="BK706" s="58"/>
      <c r="BL706" s="58"/>
      <c r="BM706" s="58"/>
      <c r="BN706" s="61"/>
      <c r="BO706" s="61"/>
      <c r="BP706" s="539" t="s">
        <v>769</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8</v>
      </c>
      <c r="BH707" s="459">
        <f t="shared" si="46"/>
        <v>8.247422680412371E-2</v>
      </c>
      <c r="BI707" s="460">
        <f t="shared" si="45"/>
        <v>9.6292150384265866E-3</v>
      </c>
      <c r="BJ707" s="58"/>
      <c r="BK707" s="58"/>
      <c r="BL707" s="58"/>
      <c r="BM707" s="58"/>
      <c r="BN707" s="61"/>
      <c r="BO707" s="61"/>
      <c r="BP707" s="539" t="s">
        <v>770</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8">
        <v>44834</v>
      </c>
      <c r="AF708" s="2278"/>
      <c r="AG708" s="2278"/>
      <c r="AH708" s="2278"/>
      <c r="AI708" s="22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7</v>
      </c>
      <c r="BH708" s="459">
        <f t="shared" si="46"/>
        <v>7.2164948453608241E-2</v>
      </c>
      <c r="BI708" s="460">
        <f t="shared" si="45"/>
        <v>1.4028562659107732E-2</v>
      </c>
      <c r="BJ708" s="58"/>
      <c r="BK708" s="58"/>
      <c r="BL708" s="58"/>
      <c r="BM708" s="58"/>
      <c r="BN708" s="58"/>
      <c r="BO708" s="58"/>
      <c r="BP708" s="539" t="s">
        <v>771</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2">
        <v>0.55000000000000004</v>
      </c>
      <c r="AF709" s="2322"/>
      <c r="AG709" s="2322"/>
      <c r="AH709" s="2322"/>
      <c r="AI709" s="23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10</v>
      </c>
      <c r="BH709" s="459">
        <f t="shared" si="46"/>
        <v>0.10309278350515463</v>
      </c>
      <c r="BI709" s="460">
        <f t="shared" si="45"/>
        <v>1.2036518798033233E-2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5" t="str">
        <f>H334</f>
        <v>Mayor's Office of Housing and Community Development</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12</v>
      </c>
      <c r="BH710" s="459">
        <f t="shared" si="46"/>
        <v>0.12371134020618557</v>
      </c>
      <c r="BI710" s="460">
        <f t="shared" si="45"/>
        <v>4.8134038673334899E-2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19</v>
      </c>
      <c r="BH711" s="459">
        <f t="shared" si="46"/>
        <v>0.19587628865979381</v>
      </c>
      <c r="BI711" s="460">
        <f t="shared" si="45"/>
        <v>7.6212227899446913E-2</v>
      </c>
      <c r="BJ711" s="58"/>
      <c r="BK711" s="58"/>
      <c r="BL711" s="58"/>
      <c r="BM711" s="58"/>
      <c r="BN711" s="58"/>
      <c r="BO711" s="58"/>
      <c r="BP711" s="539" t="s">
        <v>196</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5" t="s">
        <v>705</v>
      </c>
      <c r="AF712" s="199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197</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8"/>
      <c r="X713" s="2018"/>
      <c r="Y713" s="2018"/>
      <c r="Z713" s="2018"/>
      <c r="AA713" s="2018"/>
      <c r="AB713" s="2018"/>
      <c r="AC713" s="2018"/>
      <c r="AD713" s="2018"/>
      <c r="AE713" s="2018"/>
      <c r="AF713" s="2018"/>
      <c r="AG713" s="2018"/>
      <c r="AH713" s="2018"/>
      <c r="AI713" s="2018"/>
      <c r="AJ713" s="2018"/>
      <c r="AK713" s="201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198</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8"/>
      <c r="K714" s="2018"/>
      <c r="L714" s="2018"/>
      <c r="M714" s="2018"/>
      <c r="N714" s="2018"/>
      <c r="O714" s="2018"/>
      <c r="P714" s="2018"/>
      <c r="Q714" s="2018"/>
      <c r="R714" s="2018"/>
      <c r="S714" s="2018"/>
      <c r="T714" s="2018"/>
      <c r="U714" s="2018"/>
      <c r="V714" s="2018"/>
      <c r="W714" s="2018"/>
      <c r="X714" s="201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199</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41"/>
      <c r="K715" s="2041"/>
      <c r="L715" s="2041"/>
      <c r="M715" s="2041"/>
      <c r="N715" s="2041"/>
      <c r="O715" s="2041"/>
      <c r="P715" s="7" t="s">
        <v>211</v>
      </c>
      <c r="Q715" s="7"/>
      <c r="R715" s="1996"/>
      <c r="S715" s="1996"/>
      <c r="T715" s="199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200</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18" t="s">
        <v>315</v>
      </c>
      <c r="X716" s="2018"/>
      <c r="Y716" s="2018"/>
      <c r="Z716" s="2018"/>
      <c r="AA716" s="2018"/>
      <c r="AB716" s="2018"/>
      <c r="AC716" s="2018"/>
      <c r="AD716" s="2018"/>
      <c r="AE716" s="2018"/>
      <c r="AF716" s="2018"/>
      <c r="AG716" s="2018"/>
      <c r="AH716" s="2018"/>
      <c r="AI716" s="2018"/>
      <c r="AJ716" s="2018"/>
      <c r="AK716" s="201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201</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8" t="s">
        <v>342</v>
      </c>
      <c r="F717" s="2018"/>
      <c r="G717" s="2018"/>
      <c r="H717" s="2018"/>
      <c r="I717" s="2018"/>
      <c r="J717" s="2018"/>
      <c r="K717" s="2018"/>
      <c r="L717" s="2018"/>
      <c r="M717" s="2018"/>
      <c r="N717" s="2018"/>
      <c r="O717" s="2018"/>
      <c r="P717" s="2018"/>
      <c r="Q717" s="2018"/>
      <c r="R717" s="2018"/>
      <c r="S717" s="2018"/>
      <c r="T717" s="2018"/>
      <c r="U717" s="2018"/>
      <c r="V717" s="2018"/>
      <c r="W717" s="2018"/>
      <c r="X717" s="2018"/>
      <c r="Y717" s="2018"/>
      <c r="Z717" s="2018"/>
      <c r="AA717" s="2018"/>
      <c r="AB717" s="2018"/>
      <c r="AC717" s="2018"/>
      <c r="AD717" s="2018"/>
      <c r="AE717" s="2018"/>
      <c r="AF717" s="2018"/>
      <c r="AG717" s="2018"/>
      <c r="AH717" s="2018"/>
      <c r="AI717" s="2018"/>
      <c r="AJ717" s="2018"/>
      <c r="AK717" s="201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202</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178</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203</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204</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205</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206</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207</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7" t="s">
        <v>406</v>
      </c>
      <c r="C724" s="2228"/>
      <c r="D724" s="2228"/>
      <c r="E724" s="2228"/>
      <c r="F724" s="2229"/>
      <c r="G724" s="2227" t="s">
        <v>290</v>
      </c>
      <c r="H724" s="2228"/>
      <c r="I724" s="2228"/>
      <c r="J724" s="2229"/>
      <c r="K724" s="2236" t="s">
        <v>2093</v>
      </c>
      <c r="L724" s="2237"/>
      <c r="M724" s="2237"/>
      <c r="N724" s="2238"/>
      <c r="O724" s="2227" t="s">
        <v>477</v>
      </c>
      <c r="P724" s="2228"/>
      <c r="Q724" s="2228"/>
      <c r="R724" s="2228"/>
      <c r="S724" s="2229"/>
      <c r="T724" s="2227" t="s">
        <v>291</v>
      </c>
      <c r="U724" s="2228"/>
      <c r="V724" s="2228"/>
      <c r="W724" s="2228"/>
      <c r="X724" s="2229"/>
      <c r="Y724" s="2227" t="s">
        <v>292</v>
      </c>
      <c r="Z724" s="2228"/>
      <c r="AA724" s="2228"/>
      <c r="AB724" s="2229"/>
      <c r="AC724" s="2227" t="s">
        <v>293</v>
      </c>
      <c r="AD724" s="2228"/>
      <c r="AE724" s="2228"/>
      <c r="AF724" s="2228"/>
      <c r="AG724" s="2229"/>
      <c r="AH724" s="2227" t="s">
        <v>407</v>
      </c>
      <c r="AI724" s="2228"/>
      <c r="AJ724" s="2228"/>
      <c r="AK724" s="2228"/>
      <c r="AL724" s="2229"/>
      <c r="AM724" s="2227" t="s">
        <v>681</v>
      </c>
      <c r="AN724" s="2228"/>
      <c r="AO724" s="2229"/>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30"/>
      <c r="C725" s="2231"/>
      <c r="D725" s="2231"/>
      <c r="E725" s="2231"/>
      <c r="F725" s="2232"/>
      <c r="G725" s="2230"/>
      <c r="H725" s="2231"/>
      <c r="I725" s="2231"/>
      <c r="J725" s="2232"/>
      <c r="K725" s="2239"/>
      <c r="L725" s="2240"/>
      <c r="M725" s="2240"/>
      <c r="N725" s="2241"/>
      <c r="O725" s="2230"/>
      <c r="P725" s="2231"/>
      <c r="Q725" s="2231"/>
      <c r="R725" s="2231"/>
      <c r="S725" s="2232"/>
      <c r="T725" s="2230"/>
      <c r="U725" s="2231"/>
      <c r="V725" s="2231"/>
      <c r="W725" s="2231"/>
      <c r="X725" s="2232"/>
      <c r="Y725" s="2230"/>
      <c r="Z725" s="2231"/>
      <c r="AA725" s="2231"/>
      <c r="AB725" s="2232"/>
      <c r="AC725" s="2230"/>
      <c r="AD725" s="2231"/>
      <c r="AE725" s="2231"/>
      <c r="AF725" s="2231"/>
      <c r="AG725" s="2232"/>
      <c r="AH725" s="2230"/>
      <c r="AI725" s="2231"/>
      <c r="AJ725" s="2231"/>
      <c r="AK725" s="2231"/>
      <c r="AL725" s="2232"/>
      <c r="AM725" s="2230"/>
      <c r="AN725" s="2231"/>
      <c r="AO725" s="2232"/>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208</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30"/>
      <c r="C726" s="2231"/>
      <c r="D726" s="2231"/>
      <c r="E726" s="2231"/>
      <c r="F726" s="2232"/>
      <c r="G726" s="2230"/>
      <c r="H726" s="2231"/>
      <c r="I726" s="2231"/>
      <c r="J726" s="2232"/>
      <c r="K726" s="2239"/>
      <c r="L726" s="2240"/>
      <c r="M726" s="2240"/>
      <c r="N726" s="2241"/>
      <c r="O726" s="2230"/>
      <c r="P726" s="2231"/>
      <c r="Q726" s="2231"/>
      <c r="R726" s="2231"/>
      <c r="S726" s="2232"/>
      <c r="T726" s="2230"/>
      <c r="U726" s="2231"/>
      <c r="V726" s="2231"/>
      <c r="W726" s="2231"/>
      <c r="X726" s="2232"/>
      <c r="Y726" s="2230"/>
      <c r="Z726" s="2231"/>
      <c r="AA726" s="2231"/>
      <c r="AB726" s="2232"/>
      <c r="AC726" s="2230"/>
      <c r="AD726" s="2231"/>
      <c r="AE726" s="2231"/>
      <c r="AF726" s="2231"/>
      <c r="AG726" s="2232"/>
      <c r="AH726" s="2230"/>
      <c r="AI726" s="2231"/>
      <c r="AJ726" s="2231"/>
      <c r="AK726" s="2231"/>
      <c r="AL726" s="2232"/>
      <c r="AM726" s="2230"/>
      <c r="AN726" s="2231"/>
      <c r="AO726" s="2232"/>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209</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3"/>
      <c r="C727" s="2234"/>
      <c r="D727" s="2234"/>
      <c r="E727" s="2234"/>
      <c r="F727" s="2235"/>
      <c r="G727" s="2233"/>
      <c r="H727" s="2234"/>
      <c r="I727" s="2234"/>
      <c r="J727" s="2235"/>
      <c r="K727" s="2239"/>
      <c r="L727" s="2240"/>
      <c r="M727" s="2240"/>
      <c r="N727" s="2241"/>
      <c r="O727" s="2233"/>
      <c r="P727" s="2234"/>
      <c r="Q727" s="2234"/>
      <c r="R727" s="2234"/>
      <c r="S727" s="2235"/>
      <c r="T727" s="2233"/>
      <c r="U727" s="2234"/>
      <c r="V727" s="2234"/>
      <c r="W727" s="2234"/>
      <c r="X727" s="2235"/>
      <c r="Y727" s="2233"/>
      <c r="Z727" s="2234"/>
      <c r="AA727" s="2234"/>
      <c r="AB727" s="2235"/>
      <c r="AC727" s="2233"/>
      <c r="AD727" s="2234"/>
      <c r="AE727" s="2234"/>
      <c r="AF727" s="2234"/>
      <c r="AG727" s="2235"/>
      <c r="AH727" s="2233"/>
      <c r="AI727" s="2234"/>
      <c r="AJ727" s="2234"/>
      <c r="AK727" s="2234"/>
      <c r="AL727" s="2235"/>
      <c r="AM727" s="2233"/>
      <c r="AN727" s="2234"/>
      <c r="AO727" s="2235"/>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210</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8" t="s">
        <v>332</v>
      </c>
      <c r="C728" s="2149"/>
      <c r="D728" s="2149"/>
      <c r="E728" s="2149"/>
      <c r="F728" s="2150"/>
      <c r="G728" s="2275">
        <v>7</v>
      </c>
      <c r="H728" s="2276"/>
      <c r="I728" s="2276"/>
      <c r="J728" s="2277"/>
      <c r="K728" s="2210">
        <v>340</v>
      </c>
      <c r="L728" s="2211"/>
      <c r="M728" s="2211"/>
      <c r="N728" s="2212"/>
      <c r="O728" s="2184">
        <v>252</v>
      </c>
      <c r="P728" s="2185"/>
      <c r="Q728" s="2185"/>
      <c r="R728" s="2185"/>
      <c r="S728" s="2186"/>
      <c r="T728" s="1989">
        <f t="shared" ref="T728:T752" si="47">G728*O728</f>
        <v>1764</v>
      </c>
      <c r="U728" s="1990"/>
      <c r="V728" s="1990"/>
      <c r="W728" s="1990"/>
      <c r="X728" s="1991"/>
      <c r="Y728" s="2184">
        <v>98</v>
      </c>
      <c r="Z728" s="2185"/>
      <c r="AA728" s="2185"/>
      <c r="AB728" s="2186"/>
      <c r="AC728" s="1989">
        <f t="shared" ref="AC728:AC752" si="48">O728+Y728</f>
        <v>350</v>
      </c>
      <c r="AD728" s="1990"/>
      <c r="AE728" s="1990"/>
      <c r="AF728" s="1990"/>
      <c r="AG728" s="1991"/>
      <c r="AH728" s="1992">
        <v>0.15</v>
      </c>
      <c r="AI728" s="1993"/>
      <c r="AJ728" s="1993"/>
      <c r="AK728" s="1993"/>
      <c r="AL728" s="1994"/>
      <c r="AM728" s="1971">
        <f t="shared" ref="AM728:AM752" si="49">IF($AH728&gt;0,($AC728/$BA670), " ")</f>
        <v>0.1095118898623279</v>
      </c>
      <c r="AN728" s="1972"/>
      <c r="AO728" s="1973"/>
      <c r="AP728" s="239"/>
      <c r="AQ728" s="239"/>
      <c r="AR728" s="239"/>
      <c r="AS728" s="239"/>
      <c r="AT728" s="239"/>
      <c r="AU728" s="239"/>
      <c r="AV728" s="239"/>
      <c r="AW728" s="239"/>
      <c r="AX728" s="239"/>
      <c r="AY728" s="239"/>
      <c r="AZ728" s="58"/>
      <c r="BA728" s="58"/>
      <c r="BB728" s="58"/>
      <c r="BC728" s="58"/>
      <c r="BD728" s="58"/>
      <c r="BE728" s="58"/>
      <c r="BF728" s="58"/>
      <c r="BG728" s="1415">
        <f>SUM(BG703:BG727)</f>
        <v>97</v>
      </c>
      <c r="BH728" s="462">
        <f>SUM(BH703:BH727)</f>
        <v>0.99999999999999989</v>
      </c>
      <c r="BI728" s="462">
        <f>SUM(BI703:BI727)</f>
        <v>0.25445626310576724</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321" t="s">
        <v>332</v>
      </c>
      <c r="C729" s="2149"/>
      <c r="D729" s="2149"/>
      <c r="E729" s="2149"/>
      <c r="F729" s="2150"/>
      <c r="G729" s="2275">
        <v>8</v>
      </c>
      <c r="H729" s="2276"/>
      <c r="I729" s="2276"/>
      <c r="J729" s="2277"/>
      <c r="K729" s="2210">
        <v>340</v>
      </c>
      <c r="L729" s="2211"/>
      <c r="M729" s="2211"/>
      <c r="N729" s="2212"/>
      <c r="O729" s="2184">
        <v>485</v>
      </c>
      <c r="P729" s="2185"/>
      <c r="Q729" s="2185"/>
      <c r="R729" s="2185"/>
      <c r="S729" s="2186"/>
      <c r="T729" s="1989">
        <f t="shared" si="47"/>
        <v>3880</v>
      </c>
      <c r="U729" s="1990"/>
      <c r="V729" s="1990"/>
      <c r="W729" s="1990"/>
      <c r="X729" s="1991"/>
      <c r="Y729" s="2184">
        <v>98</v>
      </c>
      <c r="Z729" s="2185"/>
      <c r="AA729" s="2185"/>
      <c r="AB729" s="2186"/>
      <c r="AC729" s="1989">
        <f t="shared" si="48"/>
        <v>583</v>
      </c>
      <c r="AD729" s="1990"/>
      <c r="AE729" s="1990"/>
      <c r="AF729" s="1990"/>
      <c r="AG729" s="1991"/>
      <c r="AH729" s="1992">
        <v>0.2</v>
      </c>
      <c r="AI729" s="1993"/>
      <c r="AJ729" s="1993"/>
      <c r="AK729" s="1993"/>
      <c r="AL729" s="1994"/>
      <c r="AM729" s="1971">
        <f t="shared" si="49"/>
        <v>0.18241551939924905</v>
      </c>
      <c r="AN729" s="1972"/>
      <c r="AO729" s="19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321" t="s">
        <v>332</v>
      </c>
      <c r="C730" s="2149"/>
      <c r="D730" s="2149"/>
      <c r="E730" s="2149"/>
      <c r="F730" s="2150"/>
      <c r="G730" s="2275">
        <v>10</v>
      </c>
      <c r="H730" s="2276"/>
      <c r="I730" s="2276"/>
      <c r="J730" s="2277"/>
      <c r="K730" s="2210">
        <v>340</v>
      </c>
      <c r="L730" s="2211"/>
      <c r="M730" s="2211"/>
      <c r="N730" s="2212"/>
      <c r="O730" s="2184">
        <v>252</v>
      </c>
      <c r="P730" s="2185"/>
      <c r="Q730" s="2185"/>
      <c r="R730" s="2185"/>
      <c r="S730" s="2186"/>
      <c r="T730" s="1989">
        <f t="shared" si="47"/>
        <v>2520</v>
      </c>
      <c r="U730" s="1990"/>
      <c r="V730" s="1990"/>
      <c r="W730" s="1990"/>
      <c r="X730" s="1991"/>
      <c r="Y730" s="2184">
        <v>98</v>
      </c>
      <c r="Z730" s="2185"/>
      <c r="AA730" s="2185"/>
      <c r="AB730" s="2186"/>
      <c r="AC730" s="1989">
        <f t="shared" si="48"/>
        <v>350</v>
      </c>
      <c r="AD730" s="1990"/>
      <c r="AE730" s="1990"/>
      <c r="AF730" s="1990"/>
      <c r="AG730" s="1991"/>
      <c r="AH730" s="1992">
        <v>0.15</v>
      </c>
      <c r="AI730" s="1993"/>
      <c r="AJ730" s="1993"/>
      <c r="AK730" s="1993"/>
      <c r="AL730" s="1994"/>
      <c r="AM730" s="1971">
        <f t="shared" si="49"/>
        <v>0.1095118898623279</v>
      </c>
      <c r="AN730" s="1972"/>
      <c r="AO730" s="19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321" t="s">
        <v>332</v>
      </c>
      <c r="C731" s="2149"/>
      <c r="D731" s="2149"/>
      <c r="E731" s="2149"/>
      <c r="F731" s="2150"/>
      <c r="G731" s="2275">
        <v>16</v>
      </c>
      <c r="H731" s="2276"/>
      <c r="I731" s="2276"/>
      <c r="J731" s="2277"/>
      <c r="K731" s="2210">
        <v>340</v>
      </c>
      <c r="L731" s="2211"/>
      <c r="M731" s="2211"/>
      <c r="N731" s="2212"/>
      <c r="O731" s="2184">
        <v>1068</v>
      </c>
      <c r="P731" s="2185"/>
      <c r="Q731" s="2185"/>
      <c r="R731" s="2185"/>
      <c r="S731" s="2186"/>
      <c r="T731" s="1989">
        <f t="shared" si="47"/>
        <v>17088</v>
      </c>
      <c r="U731" s="1990"/>
      <c r="V731" s="1990"/>
      <c r="W731" s="1990"/>
      <c r="X731" s="1991"/>
      <c r="Y731" s="2184">
        <v>98</v>
      </c>
      <c r="Z731" s="2185"/>
      <c r="AA731" s="2185"/>
      <c r="AB731" s="2186"/>
      <c r="AC731" s="1989">
        <f t="shared" si="48"/>
        <v>1166</v>
      </c>
      <c r="AD731" s="1990"/>
      <c r="AE731" s="1990"/>
      <c r="AF731" s="1990"/>
      <c r="AG731" s="1991"/>
      <c r="AH731" s="1992">
        <v>0.4</v>
      </c>
      <c r="AI731" s="1993"/>
      <c r="AJ731" s="1993"/>
      <c r="AK731" s="1993"/>
      <c r="AL731" s="1994"/>
      <c r="AM731" s="1971">
        <f t="shared" si="49"/>
        <v>0.3648310387984981</v>
      </c>
      <c r="AN731" s="1972"/>
      <c r="AO731" s="19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321" t="s">
        <v>333</v>
      </c>
      <c r="C732" s="2149"/>
      <c r="D732" s="2149"/>
      <c r="E732" s="2149"/>
      <c r="F732" s="2150"/>
      <c r="G732" s="2275">
        <v>8</v>
      </c>
      <c r="H732" s="2276"/>
      <c r="I732" s="2276"/>
      <c r="J732" s="2277"/>
      <c r="K732" s="2210">
        <v>560</v>
      </c>
      <c r="L732" s="2211"/>
      <c r="M732" s="2211"/>
      <c r="N732" s="2212"/>
      <c r="O732" s="2184">
        <v>286</v>
      </c>
      <c r="P732" s="2185"/>
      <c r="Q732" s="2185"/>
      <c r="R732" s="2185"/>
      <c r="S732" s="2186"/>
      <c r="T732" s="1989">
        <f t="shared" si="47"/>
        <v>2288</v>
      </c>
      <c r="U732" s="1990"/>
      <c r="V732" s="1990"/>
      <c r="W732" s="1990"/>
      <c r="X732" s="1991"/>
      <c r="Y732" s="2184">
        <v>114</v>
      </c>
      <c r="Z732" s="2185"/>
      <c r="AA732" s="2185"/>
      <c r="AB732" s="2186"/>
      <c r="AC732" s="1989">
        <f t="shared" si="48"/>
        <v>400</v>
      </c>
      <c r="AD732" s="1990"/>
      <c r="AE732" s="1990"/>
      <c r="AF732" s="1990"/>
      <c r="AG732" s="1991"/>
      <c r="AH732" s="1992">
        <v>0.15</v>
      </c>
      <c r="AI732" s="1993"/>
      <c r="AJ732" s="1993"/>
      <c r="AK732" s="1993"/>
      <c r="AL732" s="1994"/>
      <c r="AM732" s="1971">
        <f t="shared" si="49"/>
        <v>0.11675423234092236</v>
      </c>
      <c r="AN732" s="1972"/>
      <c r="AO732" s="19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321" t="s">
        <v>333</v>
      </c>
      <c r="C733" s="2149"/>
      <c r="D733" s="2149"/>
      <c r="E733" s="2149"/>
      <c r="F733" s="2150"/>
      <c r="G733" s="2275">
        <v>7</v>
      </c>
      <c r="H733" s="2276"/>
      <c r="I733" s="2276"/>
      <c r="J733" s="2277"/>
      <c r="K733" s="2210">
        <v>560</v>
      </c>
      <c r="L733" s="2211"/>
      <c r="M733" s="2211"/>
      <c r="N733" s="2212"/>
      <c r="O733" s="2184">
        <v>552</v>
      </c>
      <c r="P733" s="2185"/>
      <c r="Q733" s="2185"/>
      <c r="R733" s="2185"/>
      <c r="S733" s="2186"/>
      <c r="T733" s="1989">
        <f t="shared" si="47"/>
        <v>3864</v>
      </c>
      <c r="U733" s="1990"/>
      <c r="V733" s="1990"/>
      <c r="W733" s="1990"/>
      <c r="X733" s="1991"/>
      <c r="Y733" s="2184">
        <v>114</v>
      </c>
      <c r="Z733" s="2185"/>
      <c r="AA733" s="2185"/>
      <c r="AB733" s="2186"/>
      <c r="AC733" s="1989">
        <f t="shared" si="48"/>
        <v>666</v>
      </c>
      <c r="AD733" s="1990"/>
      <c r="AE733" s="1990"/>
      <c r="AF733" s="1990"/>
      <c r="AG733" s="1991"/>
      <c r="AH733" s="1992">
        <v>0.2</v>
      </c>
      <c r="AI733" s="1993"/>
      <c r="AJ733" s="1993"/>
      <c r="AK733" s="1993"/>
      <c r="AL733" s="1994"/>
      <c r="AM733" s="1971">
        <f t="shared" si="49"/>
        <v>0.19439579684763572</v>
      </c>
      <c r="AN733" s="1972"/>
      <c r="AO733" s="19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321" t="s">
        <v>333</v>
      </c>
      <c r="C734" s="2149"/>
      <c r="D734" s="2149"/>
      <c r="E734" s="2149"/>
      <c r="F734" s="2150"/>
      <c r="G734" s="2275">
        <v>10</v>
      </c>
      <c r="H734" s="2276"/>
      <c r="I734" s="2276"/>
      <c r="J734" s="2277"/>
      <c r="K734" s="2210">
        <v>560</v>
      </c>
      <c r="L734" s="2211"/>
      <c r="M734" s="2211"/>
      <c r="N734" s="2212"/>
      <c r="O734" s="2184">
        <v>286</v>
      </c>
      <c r="P734" s="2185"/>
      <c r="Q734" s="2185"/>
      <c r="R734" s="2185"/>
      <c r="S734" s="2186"/>
      <c r="T734" s="1989">
        <f t="shared" si="47"/>
        <v>2860</v>
      </c>
      <c r="U734" s="1990"/>
      <c r="V734" s="1990"/>
      <c r="W734" s="1990"/>
      <c r="X734" s="1991"/>
      <c r="Y734" s="2184">
        <v>114</v>
      </c>
      <c r="Z734" s="2185"/>
      <c r="AA734" s="2185"/>
      <c r="AB734" s="2186"/>
      <c r="AC734" s="1989">
        <f t="shared" si="48"/>
        <v>400</v>
      </c>
      <c r="AD734" s="1990"/>
      <c r="AE734" s="1990"/>
      <c r="AF734" s="1990"/>
      <c r="AG734" s="1991"/>
      <c r="AH734" s="1992">
        <v>0.15</v>
      </c>
      <c r="AI734" s="1993"/>
      <c r="AJ734" s="1993"/>
      <c r="AK734" s="1993"/>
      <c r="AL734" s="1994"/>
      <c r="AM734" s="1971">
        <f t="shared" si="49"/>
        <v>0.11675423234092236</v>
      </c>
      <c r="AN734" s="1972"/>
      <c r="AO734" s="19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321" t="s">
        <v>333</v>
      </c>
      <c r="C735" s="2149"/>
      <c r="D735" s="2149"/>
      <c r="E735" s="2149"/>
      <c r="F735" s="2150"/>
      <c r="G735" s="2275">
        <v>12</v>
      </c>
      <c r="H735" s="2276"/>
      <c r="I735" s="2276"/>
      <c r="J735" s="2277"/>
      <c r="K735" s="2210">
        <v>560</v>
      </c>
      <c r="L735" s="2211"/>
      <c r="M735" s="2211"/>
      <c r="N735" s="2212"/>
      <c r="O735" s="2184">
        <v>1219</v>
      </c>
      <c r="P735" s="2185"/>
      <c r="Q735" s="2185"/>
      <c r="R735" s="2185"/>
      <c r="S735" s="2186"/>
      <c r="T735" s="1989">
        <f t="shared" si="47"/>
        <v>14628</v>
      </c>
      <c r="U735" s="1990"/>
      <c r="V735" s="1990"/>
      <c r="W735" s="1990"/>
      <c r="X735" s="1991"/>
      <c r="Y735" s="2184">
        <v>114</v>
      </c>
      <c r="Z735" s="2185"/>
      <c r="AA735" s="2185"/>
      <c r="AB735" s="2186"/>
      <c r="AC735" s="1989">
        <f t="shared" si="48"/>
        <v>1333</v>
      </c>
      <c r="AD735" s="1990"/>
      <c r="AE735" s="1990"/>
      <c r="AF735" s="1990"/>
      <c r="AG735" s="1991"/>
      <c r="AH735" s="1992">
        <v>0.4</v>
      </c>
      <c r="AI735" s="1993"/>
      <c r="AJ735" s="1993"/>
      <c r="AK735" s="1993"/>
      <c r="AL735" s="1994"/>
      <c r="AM735" s="1971">
        <f t="shared" si="49"/>
        <v>0.38908347927612374</v>
      </c>
      <c r="AN735" s="1972"/>
      <c r="AO735" s="19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321" t="s">
        <v>333</v>
      </c>
      <c r="C736" s="2149"/>
      <c r="D736" s="2149"/>
      <c r="E736" s="2149"/>
      <c r="F736" s="2150"/>
      <c r="G736" s="2275">
        <v>19</v>
      </c>
      <c r="H736" s="2276"/>
      <c r="I736" s="2276"/>
      <c r="J736" s="2277"/>
      <c r="K736" s="2210">
        <v>560</v>
      </c>
      <c r="L736" s="2211"/>
      <c r="M736" s="2211"/>
      <c r="N736" s="2212"/>
      <c r="O736" s="2184">
        <v>1219</v>
      </c>
      <c r="P736" s="2185"/>
      <c r="Q736" s="2185"/>
      <c r="R736" s="2185"/>
      <c r="S736" s="2186"/>
      <c r="T736" s="1989">
        <f t="shared" si="47"/>
        <v>23161</v>
      </c>
      <c r="U736" s="1990"/>
      <c r="V736" s="1990"/>
      <c r="W736" s="1990"/>
      <c r="X736" s="1991"/>
      <c r="Y736" s="2184">
        <v>114</v>
      </c>
      <c r="Z736" s="2185"/>
      <c r="AA736" s="2185"/>
      <c r="AB736" s="2186"/>
      <c r="AC736" s="1989">
        <f t="shared" si="48"/>
        <v>1333</v>
      </c>
      <c r="AD736" s="1990"/>
      <c r="AE736" s="1990"/>
      <c r="AF736" s="1990"/>
      <c r="AG736" s="1991"/>
      <c r="AH736" s="1992">
        <v>0.4</v>
      </c>
      <c r="AI736" s="1993"/>
      <c r="AJ736" s="1993"/>
      <c r="AK736" s="1993"/>
      <c r="AL736" s="1994"/>
      <c r="AM736" s="1971">
        <f t="shared" si="49"/>
        <v>0.38908347927612374</v>
      </c>
      <c r="AN736" s="1972"/>
      <c r="AO736" s="19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48"/>
      <c r="C737" s="2149"/>
      <c r="D737" s="2149"/>
      <c r="E737" s="2149"/>
      <c r="F737" s="2150"/>
      <c r="G737" s="2275"/>
      <c r="H737" s="2276"/>
      <c r="I737" s="2276"/>
      <c r="J737" s="2277"/>
      <c r="K737" s="2210"/>
      <c r="L737" s="2211"/>
      <c r="M737" s="2211"/>
      <c r="N737" s="2212"/>
      <c r="O737" s="2184"/>
      <c r="P737" s="2185"/>
      <c r="Q737" s="2185"/>
      <c r="R737" s="2185"/>
      <c r="S737" s="2186"/>
      <c r="T737" s="1989">
        <f t="shared" si="47"/>
        <v>0</v>
      </c>
      <c r="U737" s="1990"/>
      <c r="V737" s="1990"/>
      <c r="W737" s="1990"/>
      <c r="X737" s="1991"/>
      <c r="Y737" s="2184"/>
      <c r="Z737" s="2185"/>
      <c r="AA737" s="2185"/>
      <c r="AB737" s="2186"/>
      <c r="AC737" s="1989">
        <f t="shared" si="48"/>
        <v>0</v>
      </c>
      <c r="AD737" s="1990"/>
      <c r="AE737" s="1990"/>
      <c r="AF737" s="1990"/>
      <c r="AG737" s="1991"/>
      <c r="AH737" s="1992"/>
      <c r="AI737" s="1993"/>
      <c r="AJ737" s="1993"/>
      <c r="AK737" s="1993"/>
      <c r="AL737" s="1994"/>
      <c r="AM737" s="1971" t="str">
        <f t="shared" si="49"/>
        <v xml:space="preserve"> </v>
      </c>
      <c r="AN737" s="1972"/>
      <c r="AO737" s="19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48"/>
      <c r="C738" s="2149"/>
      <c r="D738" s="2149"/>
      <c r="E738" s="2149"/>
      <c r="F738" s="2150"/>
      <c r="G738" s="2275"/>
      <c r="H738" s="2276"/>
      <c r="I738" s="2276"/>
      <c r="J738" s="2277"/>
      <c r="K738" s="2210"/>
      <c r="L738" s="2211"/>
      <c r="M738" s="2211"/>
      <c r="N738" s="2212"/>
      <c r="O738" s="2184"/>
      <c r="P738" s="2185"/>
      <c r="Q738" s="2185"/>
      <c r="R738" s="2185"/>
      <c r="S738" s="2186"/>
      <c r="T738" s="1989">
        <f t="shared" si="47"/>
        <v>0</v>
      </c>
      <c r="U738" s="1990"/>
      <c r="V738" s="1990"/>
      <c r="W738" s="1990"/>
      <c r="X738" s="1991"/>
      <c r="Y738" s="2184"/>
      <c r="Z738" s="2185"/>
      <c r="AA738" s="2185"/>
      <c r="AB738" s="2186"/>
      <c r="AC738" s="1989">
        <f t="shared" si="48"/>
        <v>0</v>
      </c>
      <c r="AD738" s="1990"/>
      <c r="AE738" s="1990"/>
      <c r="AF738" s="1990"/>
      <c r="AG738" s="1991"/>
      <c r="AH738" s="1992"/>
      <c r="AI738" s="1993"/>
      <c r="AJ738" s="1993"/>
      <c r="AK738" s="1993"/>
      <c r="AL738" s="1994"/>
      <c r="AM738" s="1971" t="str">
        <f t="shared" si="49"/>
        <v xml:space="preserve"> </v>
      </c>
      <c r="AN738" s="1972"/>
      <c r="AO738" s="19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48"/>
      <c r="C739" s="2149"/>
      <c r="D739" s="2149"/>
      <c r="E739" s="2149"/>
      <c r="F739" s="2150"/>
      <c r="G739" s="2275"/>
      <c r="H739" s="2276"/>
      <c r="I739" s="2276"/>
      <c r="J739" s="2277"/>
      <c r="K739" s="2210"/>
      <c r="L739" s="2211"/>
      <c r="M739" s="2211"/>
      <c r="N739" s="2212"/>
      <c r="O739" s="2184"/>
      <c r="P739" s="2185"/>
      <c r="Q739" s="2185"/>
      <c r="R739" s="2185"/>
      <c r="S739" s="2186"/>
      <c r="T739" s="1989">
        <f t="shared" si="47"/>
        <v>0</v>
      </c>
      <c r="U739" s="1990"/>
      <c r="V739" s="1990"/>
      <c r="W739" s="1990"/>
      <c r="X739" s="1991"/>
      <c r="Y739" s="2184"/>
      <c r="Z739" s="2185"/>
      <c r="AA739" s="2185"/>
      <c r="AB739" s="2186"/>
      <c r="AC739" s="1989">
        <f t="shared" si="48"/>
        <v>0</v>
      </c>
      <c r="AD739" s="1990"/>
      <c r="AE739" s="1990"/>
      <c r="AF739" s="1990"/>
      <c r="AG739" s="1991"/>
      <c r="AH739" s="1992">
        <v>0</v>
      </c>
      <c r="AI739" s="1993"/>
      <c r="AJ739" s="1993"/>
      <c r="AK739" s="1993"/>
      <c r="AL739" s="1994"/>
      <c r="AM739" s="1971" t="str">
        <f t="shared" si="49"/>
        <v xml:space="preserve"> </v>
      </c>
      <c r="AN739" s="1972"/>
      <c r="AO739" s="19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48"/>
      <c r="C740" s="2149"/>
      <c r="D740" s="2149"/>
      <c r="E740" s="2149"/>
      <c r="F740" s="2150"/>
      <c r="G740" s="2275"/>
      <c r="H740" s="2276"/>
      <c r="I740" s="2276"/>
      <c r="J740" s="2277"/>
      <c r="K740" s="2210"/>
      <c r="L740" s="2211"/>
      <c r="M740" s="2211"/>
      <c r="N740" s="2212"/>
      <c r="O740" s="2184"/>
      <c r="P740" s="2185"/>
      <c r="Q740" s="2185"/>
      <c r="R740" s="2185"/>
      <c r="S740" s="2186"/>
      <c r="T740" s="1989">
        <f t="shared" si="47"/>
        <v>0</v>
      </c>
      <c r="U740" s="1990"/>
      <c r="V740" s="1990"/>
      <c r="W740" s="1990"/>
      <c r="X740" s="1991"/>
      <c r="Y740" s="2184"/>
      <c r="Z740" s="2185"/>
      <c r="AA740" s="2185"/>
      <c r="AB740" s="2186"/>
      <c r="AC740" s="1989">
        <f t="shared" si="48"/>
        <v>0</v>
      </c>
      <c r="AD740" s="1990"/>
      <c r="AE740" s="1990"/>
      <c r="AF740" s="1990"/>
      <c r="AG740" s="1991"/>
      <c r="AH740" s="1992">
        <v>0</v>
      </c>
      <c r="AI740" s="1993"/>
      <c r="AJ740" s="1993"/>
      <c r="AK740" s="1993"/>
      <c r="AL740" s="1994"/>
      <c r="AM740" s="1971" t="str">
        <f t="shared" si="49"/>
        <v xml:space="preserve"> </v>
      </c>
      <c r="AN740" s="1972"/>
      <c r="AO740" s="19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48"/>
      <c r="C741" s="2149"/>
      <c r="D741" s="2149"/>
      <c r="E741" s="2149"/>
      <c r="F741" s="2150"/>
      <c r="G741" s="2275"/>
      <c r="H741" s="2276"/>
      <c r="I741" s="2276"/>
      <c r="J741" s="2277"/>
      <c r="K741" s="2210"/>
      <c r="L741" s="2211"/>
      <c r="M741" s="2211"/>
      <c r="N741" s="2212"/>
      <c r="O741" s="2184"/>
      <c r="P741" s="2185"/>
      <c r="Q741" s="2185"/>
      <c r="R741" s="2185"/>
      <c r="S741" s="2186"/>
      <c r="T741" s="1989">
        <f t="shared" si="47"/>
        <v>0</v>
      </c>
      <c r="U741" s="1990"/>
      <c r="V741" s="1990"/>
      <c r="W741" s="1990"/>
      <c r="X741" s="1991"/>
      <c r="Y741" s="2184"/>
      <c r="Z741" s="2185"/>
      <c r="AA741" s="2185"/>
      <c r="AB741" s="2186"/>
      <c r="AC741" s="1989">
        <f t="shared" si="48"/>
        <v>0</v>
      </c>
      <c r="AD741" s="1990"/>
      <c r="AE741" s="1990"/>
      <c r="AF741" s="1990"/>
      <c r="AG741" s="1991"/>
      <c r="AH741" s="1992">
        <v>0</v>
      </c>
      <c r="AI741" s="1993"/>
      <c r="AJ741" s="1993"/>
      <c r="AK741" s="1993"/>
      <c r="AL741" s="1994"/>
      <c r="AM741" s="1971" t="str">
        <f t="shared" si="49"/>
        <v xml:space="preserve"> </v>
      </c>
      <c r="AN741" s="1972"/>
      <c r="AO741" s="19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48"/>
      <c r="C742" s="2149"/>
      <c r="D742" s="2149"/>
      <c r="E742" s="2149"/>
      <c r="F742" s="2150"/>
      <c r="G742" s="2275"/>
      <c r="H742" s="2276"/>
      <c r="I742" s="2276"/>
      <c r="J742" s="2277"/>
      <c r="K742" s="2210"/>
      <c r="L742" s="2211"/>
      <c r="M742" s="2211"/>
      <c r="N742" s="2212"/>
      <c r="O742" s="2184"/>
      <c r="P742" s="2185"/>
      <c r="Q742" s="2185"/>
      <c r="R742" s="2185"/>
      <c r="S742" s="2186"/>
      <c r="T742" s="1989">
        <f t="shared" si="47"/>
        <v>0</v>
      </c>
      <c r="U742" s="1990"/>
      <c r="V742" s="1990"/>
      <c r="W742" s="1990"/>
      <c r="X742" s="1991"/>
      <c r="Y742" s="2184"/>
      <c r="Z742" s="2185"/>
      <c r="AA742" s="2185"/>
      <c r="AB742" s="2186"/>
      <c r="AC742" s="1989">
        <f t="shared" si="48"/>
        <v>0</v>
      </c>
      <c r="AD742" s="1990"/>
      <c r="AE742" s="1990"/>
      <c r="AF742" s="1990"/>
      <c r="AG742" s="1991"/>
      <c r="AH742" s="1992">
        <v>0</v>
      </c>
      <c r="AI742" s="1993"/>
      <c r="AJ742" s="1993"/>
      <c r="AK742" s="1993"/>
      <c r="AL742" s="1994"/>
      <c r="AM742" s="1971" t="str">
        <f t="shared" si="49"/>
        <v xml:space="preserve"> </v>
      </c>
      <c r="AN742" s="1972"/>
      <c r="AO742" s="19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48"/>
      <c r="C743" s="2149"/>
      <c r="D743" s="2149"/>
      <c r="E743" s="2149"/>
      <c r="F743" s="2150"/>
      <c r="G743" s="2275"/>
      <c r="H743" s="2276"/>
      <c r="I743" s="2276"/>
      <c r="J743" s="2277"/>
      <c r="K743" s="2210"/>
      <c r="L743" s="2211"/>
      <c r="M743" s="2211"/>
      <c r="N743" s="2212"/>
      <c r="O743" s="2184"/>
      <c r="P743" s="2185"/>
      <c r="Q743" s="2185"/>
      <c r="R743" s="2185"/>
      <c r="S743" s="2186"/>
      <c r="T743" s="1989">
        <f t="shared" si="47"/>
        <v>0</v>
      </c>
      <c r="U743" s="1990"/>
      <c r="V743" s="1990"/>
      <c r="W743" s="1990"/>
      <c r="X743" s="1991"/>
      <c r="Y743" s="2184"/>
      <c r="Z743" s="2185"/>
      <c r="AA743" s="2185"/>
      <c r="AB743" s="2186"/>
      <c r="AC743" s="1989">
        <f t="shared" si="48"/>
        <v>0</v>
      </c>
      <c r="AD743" s="1990"/>
      <c r="AE743" s="1990"/>
      <c r="AF743" s="1990"/>
      <c r="AG743" s="1991"/>
      <c r="AH743" s="1992">
        <v>0</v>
      </c>
      <c r="AI743" s="1993"/>
      <c r="AJ743" s="1993"/>
      <c r="AK743" s="1993"/>
      <c r="AL743" s="1994"/>
      <c r="AM743" s="1971" t="str">
        <f t="shared" si="49"/>
        <v xml:space="preserve"> </v>
      </c>
      <c r="AN743" s="1972"/>
      <c r="AO743" s="19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48"/>
      <c r="C744" s="2149"/>
      <c r="D744" s="2149"/>
      <c r="E744" s="2149"/>
      <c r="F744" s="2150"/>
      <c r="G744" s="2275"/>
      <c r="H744" s="2276"/>
      <c r="I744" s="2276"/>
      <c r="J744" s="2277"/>
      <c r="K744" s="2210"/>
      <c r="L744" s="2211"/>
      <c r="M744" s="2211"/>
      <c r="N744" s="2212"/>
      <c r="O744" s="2184"/>
      <c r="P744" s="2185"/>
      <c r="Q744" s="2185"/>
      <c r="R744" s="2185"/>
      <c r="S744" s="2186"/>
      <c r="T744" s="1989">
        <f t="shared" si="47"/>
        <v>0</v>
      </c>
      <c r="U744" s="1990"/>
      <c r="V744" s="1990"/>
      <c r="W744" s="1990"/>
      <c r="X744" s="1991"/>
      <c r="Y744" s="2184"/>
      <c r="Z744" s="2185"/>
      <c r="AA744" s="2185"/>
      <c r="AB744" s="2186"/>
      <c r="AC744" s="1989">
        <f t="shared" si="48"/>
        <v>0</v>
      </c>
      <c r="AD744" s="1990"/>
      <c r="AE744" s="1990"/>
      <c r="AF744" s="1990"/>
      <c r="AG744" s="1991"/>
      <c r="AH744" s="1992">
        <v>0</v>
      </c>
      <c r="AI744" s="1993"/>
      <c r="AJ744" s="1993"/>
      <c r="AK744" s="1993"/>
      <c r="AL744" s="1994"/>
      <c r="AM744" s="1971" t="str">
        <f t="shared" si="49"/>
        <v xml:space="preserve"> </v>
      </c>
      <c r="AN744" s="1972"/>
      <c r="AO744" s="19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48"/>
      <c r="C745" s="2149"/>
      <c r="D745" s="2149"/>
      <c r="E745" s="2149"/>
      <c r="F745" s="2150"/>
      <c r="G745" s="2275"/>
      <c r="H745" s="2276"/>
      <c r="I745" s="2276"/>
      <c r="J745" s="2277"/>
      <c r="K745" s="2210"/>
      <c r="L745" s="2211"/>
      <c r="M745" s="2211"/>
      <c r="N745" s="2212"/>
      <c r="O745" s="2184"/>
      <c r="P745" s="2185"/>
      <c r="Q745" s="2185"/>
      <c r="R745" s="2185"/>
      <c r="S745" s="2186"/>
      <c r="T745" s="1989">
        <f t="shared" si="47"/>
        <v>0</v>
      </c>
      <c r="U745" s="1990"/>
      <c r="V745" s="1990"/>
      <c r="W745" s="1990"/>
      <c r="X745" s="1991"/>
      <c r="Y745" s="2184"/>
      <c r="Z745" s="2185"/>
      <c r="AA745" s="2185"/>
      <c r="AB745" s="2186"/>
      <c r="AC745" s="1989">
        <f t="shared" si="48"/>
        <v>0</v>
      </c>
      <c r="AD745" s="1990"/>
      <c r="AE745" s="1990"/>
      <c r="AF745" s="1990"/>
      <c r="AG745" s="1991"/>
      <c r="AH745" s="1992">
        <v>0</v>
      </c>
      <c r="AI745" s="1993"/>
      <c r="AJ745" s="1993"/>
      <c r="AK745" s="1993"/>
      <c r="AL745" s="1994"/>
      <c r="AM745" s="1971" t="str">
        <f t="shared" si="49"/>
        <v xml:space="preserve"> </v>
      </c>
      <c r="AN745" s="1972"/>
      <c r="AO745" s="19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48"/>
      <c r="C746" s="2149"/>
      <c r="D746" s="2149"/>
      <c r="E746" s="2149"/>
      <c r="F746" s="2150"/>
      <c r="G746" s="2275"/>
      <c r="H746" s="2276"/>
      <c r="I746" s="2276"/>
      <c r="J746" s="2277"/>
      <c r="K746" s="2210"/>
      <c r="L746" s="2211"/>
      <c r="M746" s="2211"/>
      <c r="N746" s="2212"/>
      <c r="O746" s="2184"/>
      <c r="P746" s="2185"/>
      <c r="Q746" s="2185"/>
      <c r="R746" s="2185"/>
      <c r="S746" s="2186"/>
      <c r="T746" s="1989">
        <f t="shared" si="47"/>
        <v>0</v>
      </c>
      <c r="U746" s="1990"/>
      <c r="V746" s="1990"/>
      <c r="W746" s="1990"/>
      <c r="X746" s="1991"/>
      <c r="Y746" s="2184"/>
      <c r="Z746" s="2185"/>
      <c r="AA746" s="2185"/>
      <c r="AB746" s="2186"/>
      <c r="AC746" s="1989">
        <f t="shared" si="48"/>
        <v>0</v>
      </c>
      <c r="AD746" s="1990"/>
      <c r="AE746" s="1990"/>
      <c r="AF746" s="1990"/>
      <c r="AG746" s="1991"/>
      <c r="AH746" s="1992">
        <v>0</v>
      </c>
      <c r="AI746" s="1993"/>
      <c r="AJ746" s="1993"/>
      <c r="AK746" s="1993"/>
      <c r="AL746" s="1994"/>
      <c r="AM746" s="1971" t="str">
        <f t="shared" si="49"/>
        <v xml:space="preserve"> </v>
      </c>
      <c r="AN746" s="1972"/>
      <c r="AO746" s="19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48"/>
      <c r="C747" s="2149"/>
      <c r="D747" s="2149"/>
      <c r="E747" s="2149"/>
      <c r="F747" s="2150"/>
      <c r="G747" s="2275"/>
      <c r="H747" s="2276"/>
      <c r="I747" s="2276"/>
      <c r="J747" s="2277"/>
      <c r="K747" s="2210"/>
      <c r="L747" s="2211"/>
      <c r="M747" s="2211"/>
      <c r="N747" s="2212"/>
      <c r="O747" s="2184"/>
      <c r="P747" s="2185"/>
      <c r="Q747" s="2185"/>
      <c r="R747" s="2185"/>
      <c r="S747" s="2186"/>
      <c r="T747" s="1989">
        <f t="shared" si="47"/>
        <v>0</v>
      </c>
      <c r="U747" s="1990"/>
      <c r="V747" s="1990"/>
      <c r="W747" s="1990"/>
      <c r="X747" s="1991"/>
      <c r="Y747" s="2184"/>
      <c r="Z747" s="2185"/>
      <c r="AA747" s="2185"/>
      <c r="AB747" s="2186"/>
      <c r="AC747" s="1989">
        <f t="shared" si="48"/>
        <v>0</v>
      </c>
      <c r="AD747" s="1990"/>
      <c r="AE747" s="1990"/>
      <c r="AF747" s="1990"/>
      <c r="AG747" s="1991"/>
      <c r="AH747" s="1992">
        <v>0</v>
      </c>
      <c r="AI747" s="1993"/>
      <c r="AJ747" s="1993"/>
      <c r="AK747" s="1993"/>
      <c r="AL747" s="1994"/>
      <c r="AM747" s="1971" t="str">
        <f t="shared" si="49"/>
        <v xml:space="preserve"> </v>
      </c>
      <c r="AN747" s="1972"/>
      <c r="AO747" s="19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48"/>
      <c r="C748" s="2149"/>
      <c r="D748" s="2149"/>
      <c r="E748" s="2149"/>
      <c r="F748" s="2150"/>
      <c r="G748" s="2275"/>
      <c r="H748" s="2276"/>
      <c r="I748" s="2276"/>
      <c r="J748" s="2277"/>
      <c r="K748" s="2210"/>
      <c r="L748" s="2211"/>
      <c r="M748" s="2211"/>
      <c r="N748" s="2212"/>
      <c r="O748" s="2184"/>
      <c r="P748" s="2185"/>
      <c r="Q748" s="2185"/>
      <c r="R748" s="2185"/>
      <c r="S748" s="2186"/>
      <c r="T748" s="1989">
        <f t="shared" si="47"/>
        <v>0</v>
      </c>
      <c r="U748" s="1990"/>
      <c r="V748" s="1990"/>
      <c r="W748" s="1990"/>
      <c r="X748" s="1991"/>
      <c r="Y748" s="2184"/>
      <c r="Z748" s="2185"/>
      <c r="AA748" s="2185"/>
      <c r="AB748" s="2186"/>
      <c r="AC748" s="1989">
        <f t="shared" si="48"/>
        <v>0</v>
      </c>
      <c r="AD748" s="1990"/>
      <c r="AE748" s="1990"/>
      <c r="AF748" s="1990"/>
      <c r="AG748" s="1991"/>
      <c r="AH748" s="1992">
        <v>0</v>
      </c>
      <c r="AI748" s="1993"/>
      <c r="AJ748" s="1993"/>
      <c r="AK748" s="1993"/>
      <c r="AL748" s="1994"/>
      <c r="AM748" s="1971" t="str">
        <f t="shared" si="49"/>
        <v xml:space="preserve"> </v>
      </c>
      <c r="AN748" s="1972"/>
      <c r="AO748" s="19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48"/>
      <c r="C749" s="2149"/>
      <c r="D749" s="2149"/>
      <c r="E749" s="2149"/>
      <c r="F749" s="2150"/>
      <c r="G749" s="2275"/>
      <c r="H749" s="2276"/>
      <c r="I749" s="2276"/>
      <c r="J749" s="2277"/>
      <c r="K749" s="2210"/>
      <c r="L749" s="2211"/>
      <c r="M749" s="2211"/>
      <c r="N749" s="2212"/>
      <c r="O749" s="2184"/>
      <c r="P749" s="2185"/>
      <c r="Q749" s="2185"/>
      <c r="R749" s="2185"/>
      <c r="S749" s="2186"/>
      <c r="T749" s="1989">
        <f t="shared" si="47"/>
        <v>0</v>
      </c>
      <c r="U749" s="1990"/>
      <c r="V749" s="1990"/>
      <c r="W749" s="1990"/>
      <c r="X749" s="1991"/>
      <c r="Y749" s="2184"/>
      <c r="Z749" s="2185"/>
      <c r="AA749" s="2185"/>
      <c r="AB749" s="2186"/>
      <c r="AC749" s="1989">
        <f t="shared" si="48"/>
        <v>0</v>
      </c>
      <c r="AD749" s="1990"/>
      <c r="AE749" s="1990"/>
      <c r="AF749" s="1990"/>
      <c r="AG749" s="1991"/>
      <c r="AH749" s="1992">
        <v>0</v>
      </c>
      <c r="AI749" s="1993"/>
      <c r="AJ749" s="1993"/>
      <c r="AK749" s="1993"/>
      <c r="AL749" s="1994"/>
      <c r="AM749" s="1971" t="str">
        <f t="shared" si="49"/>
        <v xml:space="preserve"> </v>
      </c>
      <c r="AN749" s="1972"/>
      <c r="AO749" s="19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8"/>
      <c r="C750" s="2149"/>
      <c r="D750" s="2149"/>
      <c r="E750" s="2149"/>
      <c r="F750" s="2150"/>
      <c r="G750" s="2275"/>
      <c r="H750" s="2276"/>
      <c r="I750" s="2276"/>
      <c r="J750" s="2277"/>
      <c r="K750" s="2210"/>
      <c r="L750" s="2211"/>
      <c r="M750" s="2211"/>
      <c r="N750" s="2212"/>
      <c r="O750" s="2184"/>
      <c r="P750" s="2185"/>
      <c r="Q750" s="2185"/>
      <c r="R750" s="2185"/>
      <c r="S750" s="2186"/>
      <c r="T750" s="1989">
        <f t="shared" si="47"/>
        <v>0</v>
      </c>
      <c r="U750" s="1990"/>
      <c r="V750" s="1990"/>
      <c r="W750" s="1990"/>
      <c r="X750" s="1991"/>
      <c r="Y750" s="2184"/>
      <c r="Z750" s="2185"/>
      <c r="AA750" s="2185"/>
      <c r="AB750" s="2186"/>
      <c r="AC750" s="1989">
        <f t="shared" si="48"/>
        <v>0</v>
      </c>
      <c r="AD750" s="1990"/>
      <c r="AE750" s="1990"/>
      <c r="AF750" s="1990"/>
      <c r="AG750" s="1991"/>
      <c r="AH750" s="1992">
        <v>0</v>
      </c>
      <c r="AI750" s="1993"/>
      <c r="AJ750" s="1993"/>
      <c r="AK750" s="1993"/>
      <c r="AL750" s="1994"/>
      <c r="AM750" s="1971" t="str">
        <f t="shared" si="49"/>
        <v xml:space="preserve"> </v>
      </c>
      <c r="AN750" s="1972"/>
      <c r="AO750" s="19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8"/>
      <c r="C751" s="2149"/>
      <c r="D751" s="2149"/>
      <c r="E751" s="2149"/>
      <c r="F751" s="2150"/>
      <c r="G751" s="2275"/>
      <c r="H751" s="2276"/>
      <c r="I751" s="2276"/>
      <c r="J751" s="2277"/>
      <c r="K751" s="2210"/>
      <c r="L751" s="2211"/>
      <c r="M751" s="2211"/>
      <c r="N751" s="2212"/>
      <c r="O751" s="2184"/>
      <c r="P751" s="2185"/>
      <c r="Q751" s="2185"/>
      <c r="R751" s="2185"/>
      <c r="S751" s="2186"/>
      <c r="T751" s="1989">
        <f t="shared" si="47"/>
        <v>0</v>
      </c>
      <c r="U751" s="1990"/>
      <c r="V751" s="1990"/>
      <c r="W751" s="1990"/>
      <c r="X751" s="1991"/>
      <c r="Y751" s="2184"/>
      <c r="Z751" s="2185"/>
      <c r="AA751" s="2185"/>
      <c r="AB751" s="2186"/>
      <c r="AC751" s="1989">
        <f t="shared" si="48"/>
        <v>0</v>
      </c>
      <c r="AD751" s="1990"/>
      <c r="AE751" s="1990"/>
      <c r="AF751" s="1990"/>
      <c r="AG751" s="1991"/>
      <c r="AH751" s="1992">
        <v>0</v>
      </c>
      <c r="AI751" s="1993"/>
      <c r="AJ751" s="1993"/>
      <c r="AK751" s="1993"/>
      <c r="AL751" s="1994"/>
      <c r="AM751" s="1971" t="str">
        <f t="shared" si="49"/>
        <v xml:space="preserve"> </v>
      </c>
      <c r="AN751" s="1972"/>
      <c r="AO751" s="19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48"/>
      <c r="C752" s="2149"/>
      <c r="D752" s="2149"/>
      <c r="E752" s="2149"/>
      <c r="F752" s="2150"/>
      <c r="G752" s="2275"/>
      <c r="H752" s="2276"/>
      <c r="I752" s="2276"/>
      <c r="J752" s="2277"/>
      <c r="K752" s="2210"/>
      <c r="L752" s="2211"/>
      <c r="M752" s="2211"/>
      <c r="N752" s="2212"/>
      <c r="O752" s="2184"/>
      <c r="P752" s="2185"/>
      <c r="Q752" s="2185"/>
      <c r="R752" s="2185"/>
      <c r="S752" s="2186"/>
      <c r="T752" s="1989">
        <f t="shared" si="47"/>
        <v>0</v>
      </c>
      <c r="U752" s="1990"/>
      <c r="V752" s="1990"/>
      <c r="W752" s="1990"/>
      <c r="X752" s="1991"/>
      <c r="Y752" s="2184"/>
      <c r="Z752" s="2185"/>
      <c r="AA752" s="2185"/>
      <c r="AB752" s="2186"/>
      <c r="AC752" s="1989">
        <f t="shared" si="48"/>
        <v>0</v>
      </c>
      <c r="AD752" s="1990"/>
      <c r="AE752" s="1990"/>
      <c r="AF752" s="1990"/>
      <c r="AG752" s="1991"/>
      <c r="AH752" s="1992">
        <v>0</v>
      </c>
      <c r="AI752" s="1993"/>
      <c r="AJ752" s="1993"/>
      <c r="AK752" s="1993"/>
      <c r="AL752" s="1994"/>
      <c r="AM752" s="1971" t="str">
        <f t="shared" si="49"/>
        <v xml:space="preserve"> </v>
      </c>
      <c r="AN752" s="1972"/>
      <c r="AO752" s="19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7" t="s">
        <v>130</v>
      </c>
      <c r="C753" s="2288"/>
      <c r="D753" s="2288"/>
      <c r="E753" s="2288"/>
      <c r="F753" s="2289"/>
      <c r="G753" s="2377">
        <f>SUM(G728:J752)</f>
        <v>97</v>
      </c>
      <c r="H753" s="2378"/>
      <c r="I753" s="2378"/>
      <c r="J753" s="2379"/>
      <c r="O753" s="1488" t="s">
        <v>129</v>
      </c>
      <c r="P753" s="1489"/>
      <c r="Q753" s="1489"/>
      <c r="R753" s="1489"/>
      <c r="S753" s="1490"/>
      <c r="T753" s="1989">
        <f>SUM(T728:X752)</f>
        <v>72053</v>
      </c>
      <c r="U753" s="1990"/>
      <c r="V753" s="1990"/>
      <c r="W753" s="1990"/>
      <c r="X753" s="1991"/>
      <c r="AC753" s="1492" t="s">
        <v>967</v>
      </c>
      <c r="AD753" s="1491"/>
      <c r="AE753" s="1491"/>
      <c r="AF753" s="1491"/>
      <c r="AG753" s="1493"/>
      <c r="AH753" s="2156">
        <f>BI696</f>
        <v>0.27886597938144331</v>
      </c>
      <c r="AI753" s="2157"/>
      <c r="AJ753" s="2157"/>
      <c r="AK753" s="2157"/>
      <c r="AL753" s="2158"/>
      <c r="AM753" s="2156">
        <f>BI728</f>
        <v>0.25445626310576724</v>
      </c>
      <c r="AN753" s="2157"/>
      <c r="AO753" s="2158"/>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376" t="s">
        <v>2450</v>
      </c>
      <c r="C754" s="2376"/>
      <c r="D754" s="2376"/>
      <c r="E754" s="2376"/>
      <c r="F754" s="2376"/>
      <c r="G754" s="2376"/>
      <c r="H754" s="2376"/>
      <c r="I754" s="2376"/>
      <c r="J754" s="2376"/>
      <c r="K754" s="2376"/>
      <c r="L754" s="2376"/>
      <c r="M754" s="2376"/>
      <c r="N754" s="2376"/>
      <c r="O754" s="2376"/>
      <c r="P754" s="2376"/>
      <c r="Q754" s="2376"/>
      <c r="R754" s="2376"/>
      <c r="S754" s="2376"/>
      <c r="T754" s="2376"/>
      <c r="U754" s="2376"/>
      <c r="V754" s="2376"/>
      <c r="W754" s="2376"/>
      <c r="X754" s="2376"/>
      <c r="Y754" s="2376"/>
      <c r="Z754" s="2376"/>
      <c r="AA754" s="2376"/>
      <c r="AB754" s="2376"/>
      <c r="AC754" s="2376"/>
      <c r="AD754" s="2376"/>
      <c r="AE754" s="2376"/>
      <c r="AF754" s="2376"/>
      <c r="AG754" s="2376"/>
      <c r="AH754" s="237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76"/>
      <c r="C755" s="2376"/>
      <c r="D755" s="2376"/>
      <c r="E755" s="2376"/>
      <c r="F755" s="2376"/>
      <c r="G755" s="2376"/>
      <c r="H755" s="2376"/>
      <c r="I755" s="2376"/>
      <c r="J755" s="2376"/>
      <c r="K755" s="2376"/>
      <c r="L755" s="2376"/>
      <c r="M755" s="2376"/>
      <c r="N755" s="2376"/>
      <c r="O755" s="2376"/>
      <c r="P755" s="2376"/>
      <c r="Q755" s="2376"/>
      <c r="R755" s="2376"/>
      <c r="S755" s="2376"/>
      <c r="T755" s="2376"/>
      <c r="U755" s="2376"/>
      <c r="V755" s="2376"/>
      <c r="W755" s="2376"/>
      <c r="X755" s="2376"/>
      <c r="Y755" s="2376"/>
      <c r="Z755" s="2376"/>
      <c r="AA755" s="2376"/>
      <c r="AB755" s="2376"/>
      <c r="AC755" s="2376"/>
      <c r="AD755" s="2376"/>
      <c r="AE755" s="2376"/>
      <c r="AF755" s="2376"/>
      <c r="AG755" s="2376"/>
      <c r="AH755" s="2376"/>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2448</v>
      </c>
      <c r="D756" s="1753"/>
      <c r="E756" s="1753"/>
      <c r="F756" s="1753"/>
      <c r="G756" s="1754"/>
      <c r="H756" s="1754"/>
      <c r="I756" s="1754"/>
      <c r="J756" s="1754"/>
      <c r="K756" s="1753"/>
      <c r="L756" s="1753"/>
      <c r="M756" s="1753"/>
      <c r="N756" s="1753"/>
      <c r="O756" s="2007">
        <f>CS637</f>
        <v>97</v>
      </c>
      <c r="P756" s="2007"/>
      <c r="Q756" s="2007"/>
      <c r="R756" s="2007"/>
      <c r="S756" s="1755"/>
      <c r="T756" s="1755"/>
      <c r="U756" s="179" t="s">
        <v>2449</v>
      </c>
      <c r="V756" s="1753"/>
      <c r="W756" s="1753"/>
      <c r="X756" s="1753"/>
      <c r="Y756" s="1754"/>
      <c r="Z756" s="1754"/>
      <c r="AA756" s="1754"/>
      <c r="AB756" s="1754"/>
      <c r="AC756" s="1753"/>
      <c r="AD756" s="1753"/>
      <c r="AE756" s="1753"/>
      <c r="AF756" s="1753"/>
      <c r="AG756" s="2368">
        <v>0</v>
      </c>
      <c r="AH756" s="2368"/>
      <c r="AI756" s="2368"/>
      <c r="AJ756" s="236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7" t="s">
        <v>625</v>
      </c>
      <c r="AE758" s="2217"/>
      <c r="AF758" s="2217"/>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181</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6"/>
      <c r="C762" s="2375" t="s">
        <v>2451</v>
      </c>
      <c r="D762" s="2375"/>
      <c r="E762" s="2375"/>
      <c r="F762" s="2375"/>
      <c r="G762" s="2375"/>
      <c r="H762" s="2375"/>
      <c r="I762" s="2375"/>
      <c r="J762" s="2375"/>
      <c r="K762" s="2375"/>
      <c r="L762" s="2375"/>
      <c r="M762" s="2375"/>
      <c r="N762" s="2375"/>
      <c r="O762" s="2375"/>
      <c r="P762" s="2375"/>
      <c r="Q762" s="2375"/>
      <c r="R762" s="2375"/>
      <c r="S762" s="2375"/>
      <c r="T762" s="2375"/>
      <c r="U762" s="2375"/>
      <c r="V762" s="2375"/>
      <c r="W762" s="2375"/>
      <c r="X762" s="2375"/>
      <c r="Y762" s="2375"/>
      <c r="Z762" s="2375"/>
      <c r="AA762" s="2375"/>
      <c r="AB762" s="2375"/>
      <c r="AC762" s="2375"/>
      <c r="AD762" s="2375"/>
      <c r="AE762" s="2375"/>
      <c r="AF762" s="2375"/>
      <c r="AG762" s="2375"/>
      <c r="AH762" s="2375"/>
      <c r="AI762" s="2375"/>
      <c r="AJ762" s="2375"/>
      <c r="AK762" s="2375"/>
      <c r="AL762" s="2375"/>
      <c r="AM762" s="2375"/>
      <c r="AN762" s="2375"/>
      <c r="AO762" s="2375"/>
      <c r="AP762" s="2375"/>
      <c r="AQ762" s="2375"/>
      <c r="AR762" s="2375"/>
      <c r="AS762" s="239"/>
      <c r="AT762" s="239"/>
      <c r="AU762" s="239"/>
      <c r="AV762" s="239"/>
      <c r="AW762" s="239"/>
      <c r="AX762" s="239"/>
      <c r="AY762" s="239"/>
      <c r="CR762" s="177"/>
    </row>
    <row r="763" spans="1:16383" s="58" customFormat="1" ht="12.75" customHeight="1">
      <c r="A763" s="239"/>
      <c r="B763" s="1756"/>
      <c r="C763" s="2375"/>
      <c r="D763" s="2375"/>
      <c r="E763" s="2375"/>
      <c r="F763" s="2375"/>
      <c r="G763" s="2375"/>
      <c r="H763" s="2375"/>
      <c r="I763" s="2375"/>
      <c r="J763" s="2375"/>
      <c r="K763" s="2375"/>
      <c r="L763" s="2375"/>
      <c r="M763" s="2375"/>
      <c r="N763" s="2375"/>
      <c r="O763" s="2375"/>
      <c r="P763" s="2375"/>
      <c r="Q763" s="2375"/>
      <c r="R763" s="2375"/>
      <c r="S763" s="2375"/>
      <c r="T763" s="2375"/>
      <c r="U763" s="2375"/>
      <c r="V763" s="2375"/>
      <c r="W763" s="2375"/>
      <c r="X763" s="2375"/>
      <c r="Y763" s="2375"/>
      <c r="Z763" s="2375"/>
      <c r="AA763" s="2375"/>
      <c r="AB763" s="2375"/>
      <c r="AC763" s="2375"/>
      <c r="AD763" s="2375"/>
      <c r="AE763" s="2375"/>
      <c r="AF763" s="2375"/>
      <c r="AG763" s="2375"/>
      <c r="AH763" s="2375"/>
      <c r="AI763" s="2375"/>
      <c r="AJ763" s="2375"/>
      <c r="AK763" s="2375"/>
      <c r="AL763" s="2375"/>
      <c r="AM763" s="2375"/>
      <c r="AN763" s="2375"/>
      <c r="AO763" s="2375"/>
      <c r="AP763" s="2375"/>
      <c r="AQ763" s="2375"/>
      <c r="AR763" s="2375"/>
      <c r="AS763" s="239"/>
      <c r="AT763" s="239"/>
      <c r="AU763" s="239"/>
      <c r="AV763" s="239"/>
      <c r="AW763" s="239"/>
      <c r="AX763" s="239"/>
      <c r="AY763" s="239"/>
      <c r="CR763" s="177"/>
    </row>
    <row r="764" spans="1:16383" s="58" customFormat="1" ht="12.75" customHeight="1">
      <c r="B764" s="1756"/>
      <c r="C764" s="2375"/>
      <c r="D764" s="2375"/>
      <c r="E764" s="2375"/>
      <c r="F764" s="2375"/>
      <c r="G764" s="2375"/>
      <c r="H764" s="2375"/>
      <c r="I764" s="2375"/>
      <c r="J764" s="2375"/>
      <c r="K764" s="2375"/>
      <c r="L764" s="2375"/>
      <c r="M764" s="2375"/>
      <c r="N764" s="2375"/>
      <c r="O764" s="2375"/>
      <c r="P764" s="2375"/>
      <c r="Q764" s="2375"/>
      <c r="R764" s="2375"/>
      <c r="S764" s="2375"/>
      <c r="T764" s="2375"/>
      <c r="U764" s="2375"/>
      <c r="V764" s="2375"/>
      <c r="W764" s="2375"/>
      <c r="X764" s="2375"/>
      <c r="Y764" s="2375"/>
      <c r="Z764" s="2375"/>
      <c r="AA764" s="2375"/>
      <c r="AB764" s="2375"/>
      <c r="AC764" s="2375"/>
      <c r="AD764" s="2375"/>
      <c r="AE764" s="2375"/>
      <c r="AF764" s="2375"/>
      <c r="AG764" s="2375"/>
      <c r="AH764" s="2375"/>
      <c r="AI764" s="2375"/>
      <c r="AJ764" s="2375"/>
      <c r="AK764" s="2375"/>
      <c r="AL764" s="2375"/>
      <c r="AM764" s="2375"/>
      <c r="AN764" s="2375"/>
      <c r="AO764" s="2375"/>
      <c r="AP764" s="2375"/>
      <c r="AQ764" s="2375"/>
      <c r="AR764" s="2375"/>
      <c r="AS764" s="239"/>
      <c r="AT764" s="239"/>
      <c r="AU764" s="239"/>
      <c r="AV764" s="239"/>
      <c r="AW764" s="239"/>
      <c r="AX764" s="239"/>
      <c r="AY764" s="239"/>
      <c r="CR764" s="177"/>
    </row>
    <row r="765" spans="1:16383" s="58" customFormat="1" ht="12.75" customHeight="1">
      <c r="B765" s="1756"/>
      <c r="C765" s="2375" t="s">
        <v>2452</v>
      </c>
      <c r="D765" s="2375"/>
      <c r="E765" s="2375"/>
      <c r="F765" s="2375"/>
      <c r="G765" s="2375"/>
      <c r="H765" s="2375"/>
      <c r="I765" s="2375"/>
      <c r="J765" s="2375"/>
      <c r="K765" s="2375"/>
      <c r="L765" s="2375"/>
      <c r="M765" s="2375"/>
      <c r="N765" s="2375"/>
      <c r="O765" s="2375"/>
      <c r="P765" s="2375"/>
      <c r="Q765" s="2375"/>
      <c r="R765" s="2375"/>
      <c r="S765" s="2375"/>
      <c r="T765" s="2375"/>
      <c r="U765" s="2375"/>
      <c r="V765" s="2375"/>
      <c r="W765" s="2375"/>
      <c r="X765" s="2375"/>
      <c r="Y765" s="2375"/>
      <c r="Z765" s="2375"/>
      <c r="AA765" s="2375"/>
      <c r="AB765" s="2375"/>
      <c r="AC765" s="2375"/>
      <c r="AD765" s="2375"/>
      <c r="AE765" s="2375"/>
      <c r="AF765" s="2375"/>
      <c r="AG765" s="2375"/>
      <c r="AH765" s="2375"/>
      <c r="AI765" s="2375"/>
      <c r="AJ765" s="2375"/>
      <c r="AK765" s="2375"/>
      <c r="AL765" s="2375"/>
      <c r="AM765" s="2375"/>
      <c r="AN765" s="2375"/>
      <c r="AO765" s="2375"/>
      <c r="AP765" s="2375"/>
      <c r="AQ765" s="2375"/>
      <c r="AR765" s="2375"/>
      <c r="AS765" s="239"/>
      <c r="AT765" s="239"/>
      <c r="AU765" s="239"/>
      <c r="AV765" s="239"/>
      <c r="AW765" s="239"/>
      <c r="AX765" s="239"/>
      <c r="AY765" s="239"/>
      <c r="CR765" s="177"/>
    </row>
    <row r="766" spans="1:16383" s="58" customFormat="1" ht="12.75" customHeight="1">
      <c r="B766" s="1756"/>
      <c r="C766" s="2375"/>
      <c r="D766" s="2375"/>
      <c r="E766" s="2375"/>
      <c r="F766" s="2375"/>
      <c r="G766" s="2375"/>
      <c r="H766" s="2375"/>
      <c r="I766" s="2375"/>
      <c r="J766" s="2375"/>
      <c r="K766" s="2375"/>
      <c r="L766" s="2375"/>
      <c r="M766" s="2375"/>
      <c r="N766" s="2375"/>
      <c r="O766" s="2375"/>
      <c r="P766" s="2375"/>
      <c r="Q766" s="2375"/>
      <c r="R766" s="2375"/>
      <c r="S766" s="2375"/>
      <c r="T766" s="2375"/>
      <c r="U766" s="2375"/>
      <c r="V766" s="2375"/>
      <c r="W766" s="2375"/>
      <c r="X766" s="2375"/>
      <c r="Y766" s="2375"/>
      <c r="Z766" s="2375"/>
      <c r="AA766" s="2375"/>
      <c r="AB766" s="2375"/>
      <c r="AC766" s="2375"/>
      <c r="AD766" s="2375"/>
      <c r="AE766" s="2375"/>
      <c r="AF766" s="2375"/>
      <c r="AG766" s="2375"/>
      <c r="AH766" s="2375"/>
      <c r="AI766" s="2375"/>
      <c r="AJ766" s="2375"/>
      <c r="AK766" s="2375"/>
      <c r="AL766" s="2375"/>
      <c r="AM766" s="2375"/>
      <c r="AN766" s="2375"/>
      <c r="AO766" s="2375"/>
      <c r="AP766" s="2375"/>
      <c r="AQ766" s="2375"/>
      <c r="AR766" s="2375"/>
      <c r="AS766" s="239"/>
      <c r="AT766" s="239"/>
      <c r="AU766" s="239"/>
      <c r="AV766" s="239"/>
      <c r="AW766" s="239"/>
      <c r="AX766" s="239"/>
      <c r="AY766" s="239"/>
      <c r="CR766" s="177"/>
    </row>
    <row r="767" spans="1:16383" s="58" customFormat="1" ht="12.75" customHeight="1">
      <c r="B767" s="1756"/>
      <c r="C767" s="2375"/>
      <c r="D767" s="2375"/>
      <c r="E767" s="2375"/>
      <c r="F767" s="2375"/>
      <c r="G767" s="2375"/>
      <c r="H767" s="2375"/>
      <c r="I767" s="2375"/>
      <c r="J767" s="2375"/>
      <c r="K767" s="2375"/>
      <c r="L767" s="2375"/>
      <c r="M767" s="2375"/>
      <c r="N767" s="2375"/>
      <c r="O767" s="2375"/>
      <c r="P767" s="2375"/>
      <c r="Q767" s="2375"/>
      <c r="R767" s="2375"/>
      <c r="S767" s="2375"/>
      <c r="T767" s="2375"/>
      <c r="U767" s="2375"/>
      <c r="V767" s="2375"/>
      <c r="W767" s="2375"/>
      <c r="X767" s="2375"/>
      <c r="Y767" s="2375"/>
      <c r="Z767" s="2375"/>
      <c r="AA767" s="2375"/>
      <c r="AB767" s="2375"/>
      <c r="AC767" s="2375"/>
      <c r="AD767" s="2375"/>
      <c r="AE767" s="2375"/>
      <c r="AF767" s="2375"/>
      <c r="AG767" s="2375"/>
      <c r="AH767" s="2375"/>
      <c r="AI767" s="2375"/>
      <c r="AJ767" s="2375"/>
      <c r="AK767" s="2375"/>
      <c r="AL767" s="2375"/>
      <c r="AM767" s="2375"/>
      <c r="AN767" s="2375"/>
      <c r="AO767" s="2375"/>
      <c r="AP767" s="2375"/>
      <c r="AQ767" s="2375"/>
      <c r="AR767" s="2375"/>
      <c r="AS767" s="239"/>
      <c r="AT767" s="239"/>
      <c r="AU767" s="239"/>
      <c r="AV767" s="239"/>
      <c r="AW767" s="239"/>
      <c r="AX767" s="239"/>
      <c r="AY767" s="239"/>
      <c r="CR767" s="177"/>
    </row>
    <row r="768" spans="1:16383" ht="12.75" customHeight="1">
      <c r="J768" s="2227" t="s">
        <v>406</v>
      </c>
      <c r="K768" s="2228"/>
      <c r="L768" s="2228"/>
      <c r="M768" s="2228"/>
      <c r="N768" s="2229"/>
      <c r="O768" s="2319" t="s">
        <v>290</v>
      </c>
      <c r="P768" s="2319"/>
      <c r="Q768" s="2319"/>
      <c r="R768" s="2319"/>
      <c r="S768" s="2319"/>
      <c r="T768" s="2236" t="s">
        <v>2093</v>
      </c>
      <c r="U768" s="2237"/>
      <c r="V768" s="2237"/>
      <c r="W768" s="2238"/>
      <c r="X768" s="2227" t="s">
        <v>477</v>
      </c>
      <c r="Y768" s="2228"/>
      <c r="Z768" s="2228"/>
      <c r="AA768" s="2228"/>
      <c r="AB768" s="2229"/>
      <c r="AC768" s="2227" t="s">
        <v>291</v>
      </c>
      <c r="AD768" s="2228"/>
      <c r="AE768" s="2228"/>
      <c r="AF768" s="2228"/>
      <c r="AG768" s="2229"/>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0"/>
      <c r="K769" s="2231"/>
      <c r="L769" s="2231"/>
      <c r="M769" s="2231"/>
      <c r="N769" s="2232"/>
      <c r="O769" s="2319"/>
      <c r="P769" s="2319"/>
      <c r="Q769" s="2319"/>
      <c r="R769" s="2319"/>
      <c r="S769" s="2319"/>
      <c r="T769" s="2239"/>
      <c r="U769" s="2240"/>
      <c r="V769" s="2240"/>
      <c r="W769" s="2241"/>
      <c r="X769" s="2230"/>
      <c r="Y769" s="2231"/>
      <c r="Z769" s="2231"/>
      <c r="AA769" s="2231"/>
      <c r="AB769" s="2232"/>
      <c r="AC769" s="2230"/>
      <c r="AD769" s="2231"/>
      <c r="AE769" s="2231"/>
      <c r="AF769" s="2231"/>
      <c r="AG769" s="2232"/>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0"/>
      <c r="K770" s="2231"/>
      <c r="L770" s="2231"/>
      <c r="M770" s="2231"/>
      <c r="N770" s="2232"/>
      <c r="O770" s="2319"/>
      <c r="P770" s="2319"/>
      <c r="Q770" s="2319"/>
      <c r="R770" s="2319"/>
      <c r="S770" s="2319"/>
      <c r="T770" s="2239"/>
      <c r="U770" s="2240"/>
      <c r="V770" s="2240"/>
      <c r="W770" s="2241"/>
      <c r="X770" s="2230"/>
      <c r="Y770" s="2231"/>
      <c r="Z770" s="2231"/>
      <c r="AA770" s="2231"/>
      <c r="AB770" s="2232"/>
      <c r="AC770" s="2230"/>
      <c r="AD770" s="2231"/>
      <c r="AE770" s="2231"/>
      <c r="AF770" s="2231"/>
      <c r="AG770" s="2232"/>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3"/>
      <c r="K771" s="2234"/>
      <c r="L771" s="2234"/>
      <c r="M771" s="2234"/>
      <c r="N771" s="2235"/>
      <c r="O771" s="2319"/>
      <c r="P771" s="2319"/>
      <c r="Q771" s="2319"/>
      <c r="R771" s="2319"/>
      <c r="S771" s="2319"/>
      <c r="T771" s="2242"/>
      <c r="U771" s="2243"/>
      <c r="V771" s="2243"/>
      <c r="W771" s="2244"/>
      <c r="X771" s="2233"/>
      <c r="Y771" s="2234"/>
      <c r="Z771" s="2234"/>
      <c r="AA771" s="2234"/>
      <c r="AB771" s="2235"/>
      <c r="AC771" s="2233"/>
      <c r="AD771" s="2234"/>
      <c r="AE771" s="2234"/>
      <c r="AF771" s="2234"/>
      <c r="AG771" s="2235"/>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8" t="s">
        <v>333</v>
      </c>
      <c r="K772" s="2149"/>
      <c r="L772" s="2149"/>
      <c r="M772" s="2149"/>
      <c r="N772" s="2150"/>
      <c r="O772" s="2245">
        <v>1</v>
      </c>
      <c r="P772" s="2245"/>
      <c r="Q772" s="2245"/>
      <c r="R772" s="2245"/>
      <c r="S772" s="2245"/>
      <c r="T772" s="2210">
        <v>560</v>
      </c>
      <c r="U772" s="2211"/>
      <c r="V772" s="2211"/>
      <c r="W772" s="2212"/>
      <c r="X772" s="2184">
        <v>600</v>
      </c>
      <c r="Y772" s="2185"/>
      <c r="Z772" s="2185"/>
      <c r="AA772" s="2185"/>
      <c r="AB772" s="2186"/>
      <c r="AC772" s="1989">
        <f>X772*O772</f>
        <v>600</v>
      </c>
      <c r="AD772" s="1990"/>
      <c r="AE772" s="1990"/>
      <c r="AF772" s="1990"/>
      <c r="AG772" s="1991"/>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8"/>
      <c r="K773" s="2149"/>
      <c r="L773" s="2149"/>
      <c r="M773" s="2149"/>
      <c r="N773" s="2150"/>
      <c r="O773" s="2245"/>
      <c r="P773" s="2245"/>
      <c r="Q773" s="2245"/>
      <c r="R773" s="2245"/>
      <c r="S773" s="2245"/>
      <c r="T773" s="2210"/>
      <c r="U773" s="2211"/>
      <c r="V773" s="2211"/>
      <c r="W773" s="2212"/>
      <c r="X773" s="2184"/>
      <c r="Y773" s="2185"/>
      <c r="Z773" s="2185"/>
      <c r="AA773" s="2185"/>
      <c r="AB773" s="2186"/>
      <c r="AC773" s="1989">
        <f>X773*O773</f>
        <v>0</v>
      </c>
      <c r="AD773" s="1990"/>
      <c r="AE773" s="1990"/>
      <c r="AF773" s="1990"/>
      <c r="AG773" s="1991"/>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8"/>
      <c r="K774" s="2149"/>
      <c r="L774" s="2149"/>
      <c r="M774" s="2149"/>
      <c r="N774" s="2150"/>
      <c r="O774" s="2245"/>
      <c r="P774" s="2245"/>
      <c r="Q774" s="2245"/>
      <c r="R774" s="2245"/>
      <c r="S774" s="2245"/>
      <c r="T774" s="2210"/>
      <c r="U774" s="2211"/>
      <c r="V774" s="2211"/>
      <c r="W774" s="2212"/>
      <c r="X774" s="2184"/>
      <c r="Y774" s="2185"/>
      <c r="Z774" s="2185"/>
      <c r="AA774" s="2185"/>
      <c r="AB774" s="2186"/>
      <c r="AC774" s="1989">
        <f>X774*O774</f>
        <v>0</v>
      </c>
      <c r="AD774" s="1990"/>
      <c r="AE774" s="1990"/>
      <c r="AF774" s="1990"/>
      <c r="AG774" s="1991"/>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8"/>
      <c r="K775" s="2149"/>
      <c r="L775" s="2149"/>
      <c r="M775" s="2149"/>
      <c r="N775" s="2150"/>
      <c r="O775" s="2245"/>
      <c r="P775" s="2245"/>
      <c r="Q775" s="2245"/>
      <c r="R775" s="2245"/>
      <c r="S775" s="2245"/>
      <c r="T775" s="2210"/>
      <c r="U775" s="2211"/>
      <c r="V775" s="2211"/>
      <c r="W775" s="2212"/>
      <c r="X775" s="2184"/>
      <c r="Y775" s="2185"/>
      <c r="Z775" s="2185"/>
      <c r="AA775" s="2185"/>
      <c r="AB775" s="2186"/>
      <c r="AC775" s="1989">
        <f>X775*O775</f>
        <v>0</v>
      </c>
      <c r="AD775" s="1990"/>
      <c r="AE775" s="1990"/>
      <c r="AF775" s="1990"/>
      <c r="AG775" s="1991"/>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7" t="s">
        <v>130</v>
      </c>
      <c r="K776" s="2288"/>
      <c r="L776" s="2288"/>
      <c r="M776" s="2288"/>
      <c r="N776" s="2289"/>
      <c r="O776" s="2284">
        <f>SUM(O772:S775)</f>
        <v>1</v>
      </c>
      <c r="P776" s="2285"/>
      <c r="Q776" s="2285"/>
      <c r="R776" s="2285"/>
      <c r="S776" s="2286"/>
      <c r="X776" s="2224" t="s">
        <v>129</v>
      </c>
      <c r="Y776" s="2225"/>
      <c r="Z776" s="2225"/>
      <c r="AA776" s="2225"/>
      <c r="AB776" s="2226"/>
      <c r="AC776" s="1989">
        <f>SUM(AC772:AG775)</f>
        <v>600</v>
      </c>
      <c r="AD776" s="1990"/>
      <c r="AE776" s="1990"/>
      <c r="AF776" s="1990"/>
      <c r="AG776" s="1991"/>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4" t="s">
        <v>705</v>
      </c>
      <c r="K778" s="2304"/>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7" t="s">
        <v>406</v>
      </c>
      <c r="K782" s="2228"/>
      <c r="L782" s="2228"/>
      <c r="M782" s="2228"/>
      <c r="N782" s="2229"/>
      <c r="O782" s="2319" t="s">
        <v>290</v>
      </c>
      <c r="P782" s="2319"/>
      <c r="Q782" s="2319"/>
      <c r="R782" s="2319"/>
      <c r="S782" s="2319"/>
      <c r="T782" s="2236" t="s">
        <v>2093</v>
      </c>
      <c r="U782" s="2237"/>
      <c r="V782" s="2237"/>
      <c r="W782" s="2238"/>
      <c r="X782" s="2227" t="s">
        <v>477</v>
      </c>
      <c r="Y782" s="2228"/>
      <c r="Z782" s="2228"/>
      <c r="AA782" s="2228"/>
      <c r="AB782" s="2229"/>
      <c r="AC782" s="2227" t="s">
        <v>291</v>
      </c>
      <c r="AD782" s="2228"/>
      <c r="AE782" s="2228"/>
      <c r="AF782" s="2228"/>
      <c r="AG782" s="2229"/>
      <c r="AH782" s="2367" t="s">
        <v>2310</v>
      </c>
      <c r="AI782" s="2228"/>
      <c r="AJ782" s="2228"/>
      <c r="AK782" s="2228"/>
      <c r="AL782" s="22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0"/>
      <c r="K783" s="2231"/>
      <c r="L783" s="2231"/>
      <c r="M783" s="2231"/>
      <c r="N783" s="2232"/>
      <c r="O783" s="2319"/>
      <c r="P783" s="2319"/>
      <c r="Q783" s="2319"/>
      <c r="R783" s="2319"/>
      <c r="S783" s="2319"/>
      <c r="T783" s="2239"/>
      <c r="U783" s="2240"/>
      <c r="V783" s="2240"/>
      <c r="W783" s="2241"/>
      <c r="X783" s="2230"/>
      <c r="Y783" s="2231"/>
      <c r="Z783" s="2231"/>
      <c r="AA783" s="2231"/>
      <c r="AB783" s="2232"/>
      <c r="AC783" s="2230"/>
      <c r="AD783" s="2231"/>
      <c r="AE783" s="2231"/>
      <c r="AF783" s="2231"/>
      <c r="AG783" s="2232"/>
      <c r="AH783" s="2230"/>
      <c r="AI783" s="2231"/>
      <c r="AJ783" s="2231"/>
      <c r="AK783" s="2231"/>
      <c r="AL783" s="223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0"/>
      <c r="K784" s="2231"/>
      <c r="L784" s="2231"/>
      <c r="M784" s="2231"/>
      <c r="N784" s="2232"/>
      <c r="O784" s="2319"/>
      <c r="P784" s="2319"/>
      <c r="Q784" s="2319"/>
      <c r="R784" s="2319"/>
      <c r="S784" s="2319"/>
      <c r="T784" s="2239"/>
      <c r="U784" s="2240"/>
      <c r="V784" s="2240"/>
      <c r="W784" s="2241"/>
      <c r="X784" s="2230"/>
      <c r="Y784" s="2231"/>
      <c r="Z784" s="2231"/>
      <c r="AA784" s="2231"/>
      <c r="AB784" s="2232"/>
      <c r="AC784" s="2230"/>
      <c r="AD784" s="2231"/>
      <c r="AE784" s="2231"/>
      <c r="AF784" s="2231"/>
      <c r="AG784" s="2232"/>
      <c r="AH784" s="2230"/>
      <c r="AI784" s="2231"/>
      <c r="AJ784" s="2231"/>
      <c r="AK784" s="2231"/>
      <c r="AL784" s="223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3"/>
      <c r="K785" s="2234"/>
      <c r="L785" s="2234"/>
      <c r="M785" s="2234"/>
      <c r="N785" s="2235"/>
      <c r="O785" s="2319"/>
      <c r="P785" s="2319"/>
      <c r="Q785" s="2319"/>
      <c r="R785" s="2319"/>
      <c r="S785" s="2319"/>
      <c r="T785" s="2242"/>
      <c r="U785" s="2243"/>
      <c r="V785" s="2243"/>
      <c r="W785" s="2244"/>
      <c r="X785" s="2233"/>
      <c r="Y785" s="2234"/>
      <c r="Z785" s="2234"/>
      <c r="AA785" s="2234"/>
      <c r="AB785" s="2235"/>
      <c r="AC785" s="2233"/>
      <c r="AD785" s="2234"/>
      <c r="AE785" s="2234"/>
      <c r="AF785" s="2234"/>
      <c r="AG785" s="2235"/>
      <c r="AH785" s="2233"/>
      <c r="AI785" s="2234"/>
      <c r="AJ785" s="2234"/>
      <c r="AK785" s="2234"/>
      <c r="AL785" s="223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8"/>
      <c r="K786" s="2149"/>
      <c r="L786" s="2149"/>
      <c r="M786" s="2149"/>
      <c r="N786" s="2150"/>
      <c r="O786" s="2245"/>
      <c r="P786" s="2245"/>
      <c r="Q786" s="2245"/>
      <c r="R786" s="2245"/>
      <c r="S786" s="2245"/>
      <c r="T786" s="2210"/>
      <c r="U786" s="2211"/>
      <c r="V786" s="2211"/>
      <c r="W786" s="2212"/>
      <c r="X786" s="2184"/>
      <c r="Y786" s="2185"/>
      <c r="Z786" s="2185"/>
      <c r="AA786" s="2185"/>
      <c r="AB786" s="2186"/>
      <c r="AC786" s="1989">
        <f t="shared" ref="AC786:AC795" si="50">X786*O786</f>
        <v>0</v>
      </c>
      <c r="AD786" s="1990"/>
      <c r="AE786" s="1990"/>
      <c r="AF786" s="1990"/>
      <c r="AG786" s="1991"/>
      <c r="AH786" s="1992"/>
      <c r="AI786" s="1993"/>
      <c r="AJ786" s="1993"/>
      <c r="AK786" s="1993"/>
      <c r="AL786" s="19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8"/>
      <c r="K787" s="2149"/>
      <c r="L787" s="2149"/>
      <c r="M787" s="2149"/>
      <c r="N787" s="2150"/>
      <c r="O787" s="2245"/>
      <c r="P787" s="2245"/>
      <c r="Q787" s="2245"/>
      <c r="R787" s="2245"/>
      <c r="S787" s="2245"/>
      <c r="T787" s="2210"/>
      <c r="U787" s="2211"/>
      <c r="V787" s="2211"/>
      <c r="W787" s="2212"/>
      <c r="X787" s="2184"/>
      <c r="Y787" s="2185"/>
      <c r="Z787" s="2185"/>
      <c r="AA787" s="2185"/>
      <c r="AB787" s="2186"/>
      <c r="AC787" s="1989">
        <f t="shared" si="50"/>
        <v>0</v>
      </c>
      <c r="AD787" s="1990"/>
      <c r="AE787" s="1990"/>
      <c r="AF787" s="1990"/>
      <c r="AG787" s="1991"/>
      <c r="AH787" s="1992"/>
      <c r="AI787" s="1993"/>
      <c r="AJ787" s="1993"/>
      <c r="AK787" s="1993"/>
      <c r="AL787" s="19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8"/>
      <c r="K788" s="2149"/>
      <c r="L788" s="2149"/>
      <c r="M788" s="2149"/>
      <c r="N788" s="2150"/>
      <c r="O788" s="2245"/>
      <c r="P788" s="2245"/>
      <c r="Q788" s="2245"/>
      <c r="R788" s="2245"/>
      <c r="S788" s="2245"/>
      <c r="T788" s="2210"/>
      <c r="U788" s="2211"/>
      <c r="V788" s="2211"/>
      <c r="W788" s="2212"/>
      <c r="X788" s="2184"/>
      <c r="Y788" s="2185"/>
      <c r="Z788" s="2185"/>
      <c r="AA788" s="2185"/>
      <c r="AB788" s="2186"/>
      <c r="AC788" s="1989">
        <f t="shared" si="50"/>
        <v>0</v>
      </c>
      <c r="AD788" s="1990"/>
      <c r="AE788" s="1990"/>
      <c r="AF788" s="1990"/>
      <c r="AG788" s="1991"/>
      <c r="AH788" s="1992"/>
      <c r="AI788" s="1993"/>
      <c r="AJ788" s="1993"/>
      <c r="AK788" s="1993"/>
      <c r="AL788" s="19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8"/>
      <c r="K789" s="2149"/>
      <c r="L789" s="2149"/>
      <c r="M789" s="2149"/>
      <c r="N789" s="2150"/>
      <c r="O789" s="2245"/>
      <c r="P789" s="2245"/>
      <c r="Q789" s="2245"/>
      <c r="R789" s="2245"/>
      <c r="S789" s="2245"/>
      <c r="T789" s="2210"/>
      <c r="U789" s="2211"/>
      <c r="V789" s="2211"/>
      <c r="W789" s="2212"/>
      <c r="X789" s="2184"/>
      <c r="Y789" s="2185"/>
      <c r="Z789" s="2185"/>
      <c r="AA789" s="2185"/>
      <c r="AB789" s="2186"/>
      <c r="AC789" s="1989">
        <f t="shared" si="50"/>
        <v>0</v>
      </c>
      <c r="AD789" s="1990"/>
      <c r="AE789" s="1990"/>
      <c r="AF789" s="1990"/>
      <c r="AG789" s="1991"/>
      <c r="AH789" s="1992"/>
      <c r="AI789" s="1993"/>
      <c r="AJ789" s="1993"/>
      <c r="AK789" s="1993"/>
      <c r="AL789" s="19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8"/>
      <c r="K790" s="2149"/>
      <c r="L790" s="2149"/>
      <c r="M790" s="2149"/>
      <c r="N790" s="2150"/>
      <c r="O790" s="2245"/>
      <c r="P790" s="2245"/>
      <c r="Q790" s="2245"/>
      <c r="R790" s="2245"/>
      <c r="S790" s="2245"/>
      <c r="T790" s="2210"/>
      <c r="U790" s="2211"/>
      <c r="V790" s="2211"/>
      <c r="W790" s="2212"/>
      <c r="X790" s="2184"/>
      <c r="Y790" s="2185"/>
      <c r="Z790" s="2185"/>
      <c r="AA790" s="2185"/>
      <c r="AB790" s="2186"/>
      <c r="AC790" s="1989">
        <f t="shared" si="50"/>
        <v>0</v>
      </c>
      <c r="AD790" s="1990"/>
      <c r="AE790" s="1990"/>
      <c r="AF790" s="1990"/>
      <c r="AG790" s="1991"/>
      <c r="AH790" s="1992"/>
      <c r="AI790" s="1993"/>
      <c r="AJ790" s="1993"/>
      <c r="AK790" s="1993"/>
      <c r="AL790" s="19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8"/>
      <c r="K791" s="2149"/>
      <c r="L791" s="2149"/>
      <c r="M791" s="2149"/>
      <c r="N791" s="2150"/>
      <c r="O791" s="2245"/>
      <c r="P791" s="2245"/>
      <c r="Q791" s="2245"/>
      <c r="R791" s="2245"/>
      <c r="S791" s="2245"/>
      <c r="T791" s="2210"/>
      <c r="U791" s="2211"/>
      <c r="V791" s="2211"/>
      <c r="W791" s="2212"/>
      <c r="X791" s="2184"/>
      <c r="Y791" s="2185"/>
      <c r="Z791" s="2185"/>
      <c r="AA791" s="2185"/>
      <c r="AB791" s="2186"/>
      <c r="AC791" s="1989">
        <f t="shared" si="50"/>
        <v>0</v>
      </c>
      <c r="AD791" s="1990"/>
      <c r="AE791" s="1990"/>
      <c r="AF791" s="1990"/>
      <c r="AG791" s="1991"/>
      <c r="AH791" s="1992"/>
      <c r="AI791" s="1993"/>
      <c r="AJ791" s="1993"/>
      <c r="AK791" s="1993"/>
      <c r="AL791" s="19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8"/>
      <c r="K792" s="2149"/>
      <c r="L792" s="2149"/>
      <c r="M792" s="2149"/>
      <c r="N792" s="2150"/>
      <c r="O792" s="2245"/>
      <c r="P792" s="2245"/>
      <c r="Q792" s="2245"/>
      <c r="R792" s="2245"/>
      <c r="S792" s="2245"/>
      <c r="T792" s="2210"/>
      <c r="U792" s="2211"/>
      <c r="V792" s="2211"/>
      <c r="W792" s="2212"/>
      <c r="X792" s="2184"/>
      <c r="Y792" s="2185"/>
      <c r="Z792" s="2185"/>
      <c r="AA792" s="2185"/>
      <c r="AB792" s="2186"/>
      <c r="AC792" s="1989">
        <f t="shared" si="50"/>
        <v>0</v>
      </c>
      <c r="AD792" s="1990"/>
      <c r="AE792" s="1990"/>
      <c r="AF792" s="1990"/>
      <c r="AG792" s="1991"/>
      <c r="AH792" s="1992"/>
      <c r="AI792" s="1993"/>
      <c r="AJ792" s="1993"/>
      <c r="AK792" s="1993"/>
      <c r="AL792" s="19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8"/>
      <c r="K793" s="2149"/>
      <c r="L793" s="2149"/>
      <c r="M793" s="2149"/>
      <c r="N793" s="2150"/>
      <c r="O793" s="2245"/>
      <c r="P793" s="2245"/>
      <c r="Q793" s="2245"/>
      <c r="R793" s="2245"/>
      <c r="S793" s="2245"/>
      <c r="T793" s="2210"/>
      <c r="U793" s="2211"/>
      <c r="V793" s="2211"/>
      <c r="W793" s="2212"/>
      <c r="X793" s="2184"/>
      <c r="Y793" s="2185"/>
      <c r="Z793" s="2185"/>
      <c r="AA793" s="2185"/>
      <c r="AB793" s="2186"/>
      <c r="AC793" s="1989">
        <f t="shared" si="50"/>
        <v>0</v>
      </c>
      <c r="AD793" s="1990"/>
      <c r="AE793" s="1990"/>
      <c r="AF793" s="1990"/>
      <c r="AG793" s="1991"/>
      <c r="AH793" s="1992"/>
      <c r="AI793" s="1993"/>
      <c r="AJ793" s="1993"/>
      <c r="AK793" s="1993"/>
      <c r="AL793" s="19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8"/>
      <c r="K794" s="2149"/>
      <c r="L794" s="2149"/>
      <c r="M794" s="2149"/>
      <c r="N794" s="2150"/>
      <c r="O794" s="2245"/>
      <c r="P794" s="2245"/>
      <c r="Q794" s="2245"/>
      <c r="R794" s="2245"/>
      <c r="S794" s="2245"/>
      <c r="T794" s="2210"/>
      <c r="U794" s="2211"/>
      <c r="V794" s="2211"/>
      <c r="W794" s="2212"/>
      <c r="X794" s="2184"/>
      <c r="Y794" s="2185"/>
      <c r="Z794" s="2185"/>
      <c r="AA794" s="2185"/>
      <c r="AB794" s="2186"/>
      <c r="AC794" s="1989">
        <f t="shared" si="50"/>
        <v>0</v>
      </c>
      <c r="AD794" s="1990"/>
      <c r="AE794" s="1990"/>
      <c r="AF794" s="1990"/>
      <c r="AG794" s="1991"/>
      <c r="AH794" s="1992"/>
      <c r="AI794" s="1993"/>
      <c r="AJ794" s="1993"/>
      <c r="AK794" s="1993"/>
      <c r="AL794" s="19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8"/>
      <c r="K795" s="2149"/>
      <c r="L795" s="2149"/>
      <c r="M795" s="2149"/>
      <c r="N795" s="2150"/>
      <c r="O795" s="2245"/>
      <c r="P795" s="2245"/>
      <c r="Q795" s="2245"/>
      <c r="R795" s="2245"/>
      <c r="S795" s="2245"/>
      <c r="T795" s="2210"/>
      <c r="U795" s="2211"/>
      <c r="V795" s="2211"/>
      <c r="W795" s="2212"/>
      <c r="X795" s="2184"/>
      <c r="Y795" s="2185"/>
      <c r="Z795" s="2185"/>
      <c r="AA795" s="2185"/>
      <c r="AB795" s="2186"/>
      <c r="AC795" s="1989">
        <f t="shared" si="50"/>
        <v>0</v>
      </c>
      <c r="AD795" s="1990"/>
      <c r="AE795" s="1990"/>
      <c r="AF795" s="1990"/>
      <c r="AG795" s="1991"/>
      <c r="AH795" s="1992"/>
      <c r="AI795" s="1993"/>
      <c r="AJ795" s="1993"/>
      <c r="AK795" s="1993"/>
      <c r="AL795" s="19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7" t="s">
        <v>130</v>
      </c>
      <c r="K796" s="2288"/>
      <c r="L796" s="2288"/>
      <c r="M796" s="2288"/>
      <c r="N796" s="2289"/>
      <c r="O796" s="2374">
        <f>SUM(O786:S795)</f>
        <v>0</v>
      </c>
      <c r="P796" s="2374"/>
      <c r="Q796" s="2374"/>
      <c r="R796" s="2374"/>
      <c r="S796" s="2374"/>
      <c r="X796" s="1505" t="s">
        <v>129</v>
      </c>
      <c r="Y796" s="1506"/>
      <c r="Z796" s="1506"/>
      <c r="AA796" s="1506"/>
      <c r="AB796" s="1507"/>
      <c r="AC796" s="1989">
        <f>SUM(AC786:AG795)</f>
        <v>0</v>
      </c>
      <c r="AD796" s="1990"/>
      <c r="AE796" s="1990"/>
      <c r="AF796" s="1990"/>
      <c r="AG796" s="19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72653</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0">
        <f>(T753+AC776+AC796)*12</f>
        <v>871836</v>
      </c>
      <c r="Z799" s="2320"/>
      <c r="AA799" s="2320"/>
      <c r="AB799" s="2320"/>
      <c r="AC799" s="2320"/>
      <c r="AZ799" s="58"/>
      <c r="BA799" s="51" t="s">
        <v>666</v>
      </c>
      <c r="BB799" s="51"/>
      <c r="BC799" s="51"/>
      <c r="BD799" s="51"/>
      <c r="BE799" s="51"/>
      <c r="BF799" s="51"/>
      <c r="BG799" s="51"/>
      <c r="BH799" s="51"/>
      <c r="BI799" s="51"/>
      <c r="BJ799" s="51"/>
      <c r="BK799" s="51"/>
      <c r="BL799" s="51"/>
      <c r="BM799" s="51"/>
      <c r="BN799" s="2317" t="s">
        <v>501</v>
      </c>
      <c r="BO799" s="2318"/>
      <c r="BP799" s="58"/>
      <c r="BQ799" s="58"/>
      <c r="BR799" s="58"/>
      <c r="BS799" s="51" t="s">
        <v>668</v>
      </c>
      <c r="BT799" s="51"/>
      <c r="BU799" s="51"/>
      <c r="BV799" s="51"/>
      <c r="BW799" s="51"/>
      <c r="BX799" s="51"/>
      <c r="BY799" s="51"/>
      <c r="BZ799" s="51"/>
      <c r="CA799" s="51"/>
      <c r="CB799" s="2314" t="str">
        <f>T189</f>
        <v>San Francisco</v>
      </c>
      <c r="CC799" s="2315"/>
      <c r="CD799" s="2315"/>
      <c r="CE799" s="2315"/>
      <c r="CF799" s="2315"/>
      <c r="CG799" s="2315"/>
      <c r="CH799" s="231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34">
        <v>12</v>
      </c>
      <c r="AA804" s="2335"/>
      <c r="AB804" s="2335"/>
      <c r="AC804" s="2335"/>
      <c r="AD804" s="2335"/>
      <c r="AE804" s="23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69">
        <v>15</v>
      </c>
      <c r="AA805" s="2335"/>
      <c r="AB805" s="2335"/>
      <c r="AC805" s="2335"/>
      <c r="AD805" s="2335"/>
      <c r="AE805" s="23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1">
        <v>0</v>
      </c>
      <c r="AA806" s="2182"/>
      <c r="AB806" s="2182"/>
      <c r="AC806" s="2182"/>
      <c r="AD806" s="2182"/>
      <c r="AE806" s="21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4">
        <f>'Subsidy Contract Calculation'!I30</f>
        <v>211536</v>
      </c>
      <c r="AA807" s="2295"/>
      <c r="AB807" s="2295"/>
      <c r="AC807" s="2295"/>
      <c r="AD807" s="2295"/>
      <c r="AE807" s="22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09">
        <v>384234</v>
      </c>
      <c r="BQ809" s="509">
        <v>443018</v>
      </c>
      <c r="BR809" s="509">
        <v>534400</v>
      </c>
      <c r="BS809" s="509">
        <v>684032</v>
      </c>
      <c r="BT809" s="509">
        <v>762054</v>
      </c>
      <c r="BU809" s="56"/>
      <c r="BV809" s="36" t="s">
        <v>670</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7">
        <v>278972</v>
      </c>
      <c r="BQ810" s="507">
        <v>321652</v>
      </c>
      <c r="BR810" s="507">
        <v>388000</v>
      </c>
      <c r="BS810" s="507">
        <v>496640</v>
      </c>
      <c r="BT810" s="507">
        <v>553288</v>
      </c>
      <c r="BU810" s="56"/>
      <c r="BV810" s="36" t="s">
        <v>671</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6">
        <v>6370</v>
      </c>
      <c r="AA811" s="1987"/>
      <c r="AB811" s="1987"/>
      <c r="AC811" s="1987"/>
      <c r="AD811" s="1987"/>
      <c r="AE811" s="198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09">
        <v>278972</v>
      </c>
      <c r="BQ811" s="509">
        <v>321652</v>
      </c>
      <c r="BR811" s="509">
        <v>388000</v>
      </c>
      <c r="BS811" s="509">
        <v>496640</v>
      </c>
      <c r="BT811" s="509">
        <v>553288</v>
      </c>
      <c r="BU811" s="56"/>
      <c r="BV811" s="36" t="s">
        <v>348</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6"/>
      <c r="AA812" s="1987"/>
      <c r="AB812" s="1987"/>
      <c r="AC812" s="1987"/>
      <c r="AD812" s="1987"/>
      <c r="AE812" s="198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7">
        <v>246186</v>
      </c>
      <c r="BQ812" s="507">
        <v>283850</v>
      </c>
      <c r="BR812" s="507">
        <v>342400</v>
      </c>
      <c r="BS812" s="507">
        <v>438272</v>
      </c>
      <c r="BT812" s="507">
        <v>488262</v>
      </c>
      <c r="BU812" s="56"/>
      <c r="BV812" s="36" t="s">
        <v>696</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6"/>
      <c r="AA813" s="1987"/>
      <c r="AB813" s="1987"/>
      <c r="AC813" s="1987"/>
      <c r="AD813" s="1987"/>
      <c r="AE813" s="198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09">
        <v>278972</v>
      </c>
      <c r="BQ813" s="509">
        <v>321652</v>
      </c>
      <c r="BR813" s="509">
        <v>388000</v>
      </c>
      <c r="BS813" s="509">
        <v>496640</v>
      </c>
      <c r="BT813" s="509">
        <v>553288</v>
      </c>
      <c r="BU813" s="56"/>
      <c r="BV813" s="36" t="s">
        <v>697</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9" t="s">
        <v>342</v>
      </c>
      <c r="Q814" s="2326"/>
      <c r="R814" s="2326"/>
      <c r="S814" s="2326"/>
      <c r="T814" s="2326"/>
      <c r="U814" s="2326"/>
      <c r="V814" s="2326"/>
      <c r="W814" s="2326"/>
      <c r="X814" s="2326"/>
      <c r="Y814" s="2327"/>
      <c r="Z814" s="1986"/>
      <c r="AA814" s="1987"/>
      <c r="AB814" s="1987"/>
      <c r="AC814" s="1987"/>
      <c r="AD814" s="1987"/>
      <c r="AE814" s="198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7">
        <v>278972</v>
      </c>
      <c r="BQ814" s="507">
        <v>321652</v>
      </c>
      <c r="BR814" s="507">
        <v>388000</v>
      </c>
      <c r="BS814" s="507">
        <v>496640</v>
      </c>
      <c r="BT814" s="507">
        <v>553288</v>
      </c>
      <c r="BU814" s="56"/>
      <c r="BV814" s="36" t="s">
        <v>698</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4">
        <f>SUM(Z811:AE814)</f>
        <v>6370</v>
      </c>
      <c r="AA815" s="2295"/>
      <c r="AB815" s="2295"/>
      <c r="AC815" s="2295"/>
      <c r="AD815" s="2295"/>
      <c r="AE815" s="22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09">
        <v>384234</v>
      </c>
      <c r="BQ815" s="509">
        <v>443018</v>
      </c>
      <c r="BR815" s="509">
        <v>534400</v>
      </c>
      <c r="BS815" s="509">
        <v>684032</v>
      </c>
      <c r="BT815" s="509">
        <v>762054</v>
      </c>
      <c r="BU815" s="56"/>
      <c r="BV815" s="36" t="s">
        <v>699</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94">
        <f>Z815+Y799+Z807</f>
        <v>1089742</v>
      </c>
      <c r="AA816" s="2295"/>
      <c r="AB816" s="2295"/>
      <c r="AC816" s="2295"/>
      <c r="AD816" s="2295"/>
      <c r="AE816" s="22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7">
        <v>278972</v>
      </c>
      <c r="BQ816" s="507">
        <v>321652</v>
      </c>
      <c r="BR816" s="507">
        <v>388000</v>
      </c>
      <c r="BS816" s="507">
        <v>496640</v>
      </c>
      <c r="BT816" s="507">
        <v>553288</v>
      </c>
      <c r="BU816" s="56"/>
      <c r="BV816" s="36" t="s">
        <v>700</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09">
        <v>278397</v>
      </c>
      <c r="BQ817" s="509">
        <v>320989</v>
      </c>
      <c r="BR817" s="509">
        <v>387200</v>
      </c>
      <c r="BS817" s="509">
        <v>495616</v>
      </c>
      <c r="BT817" s="509">
        <v>552147</v>
      </c>
      <c r="BU817" s="56"/>
      <c r="BV817" s="36" t="s">
        <v>701</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7">
        <v>238133</v>
      </c>
      <c r="BQ818" s="507">
        <v>274565</v>
      </c>
      <c r="BR818" s="507">
        <v>331200</v>
      </c>
      <c r="BS818" s="507">
        <v>423936</v>
      </c>
      <c r="BT818" s="507">
        <v>472291</v>
      </c>
      <c r="BU818" s="56"/>
      <c r="BV818" s="36" t="s">
        <v>703</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09">
        <v>278972</v>
      </c>
      <c r="BQ819" s="509">
        <v>321652</v>
      </c>
      <c r="BR819" s="509">
        <v>388000</v>
      </c>
      <c r="BS819" s="509">
        <v>496640</v>
      </c>
      <c r="BT819" s="509">
        <v>553288</v>
      </c>
      <c r="BU819" s="56"/>
      <c r="BV819" s="36" t="s">
        <v>706</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7">
        <v>278972</v>
      </c>
      <c r="BQ820" s="507">
        <v>321652</v>
      </c>
      <c r="BR820" s="507">
        <v>388000</v>
      </c>
      <c r="BS820" s="507">
        <v>496640</v>
      </c>
      <c r="BT820" s="507">
        <v>553288</v>
      </c>
      <c r="BU820" s="56"/>
      <c r="BV820" s="36" t="s">
        <v>707</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0" t="s">
        <v>131</v>
      </c>
      <c r="N821" s="2370"/>
      <c r="O821" s="2370"/>
      <c r="P821" s="2371"/>
      <c r="Q821" s="2280" t="s">
        <v>297</v>
      </c>
      <c r="R821" s="2280"/>
      <c r="S821" s="2280"/>
      <c r="T821" s="2280"/>
      <c r="U821" s="2280" t="s">
        <v>298</v>
      </c>
      <c r="V821" s="2280"/>
      <c r="W821" s="2280"/>
      <c r="X821" s="2280"/>
      <c r="Y821" s="2280" t="s">
        <v>299</v>
      </c>
      <c r="Z821" s="2280"/>
      <c r="AA821" s="2280"/>
      <c r="AB821" s="2280"/>
      <c r="AC821" s="2280" t="s">
        <v>370</v>
      </c>
      <c r="AD821" s="2280"/>
      <c r="AE821" s="2280"/>
      <c r="AF821" s="2280"/>
      <c r="AG821" s="2218" t="s">
        <v>343</v>
      </c>
      <c r="AH821" s="2218"/>
      <c r="AI821" s="2218"/>
      <c r="AJ821" s="221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09">
        <v>240434</v>
      </c>
      <c r="BQ821" s="509">
        <v>277218</v>
      </c>
      <c r="BR821" s="509">
        <v>334400</v>
      </c>
      <c r="BS821" s="509">
        <v>428032</v>
      </c>
      <c r="BT821" s="509">
        <v>476854</v>
      </c>
      <c r="BU821" s="56"/>
      <c r="BV821" s="36" t="s">
        <v>709</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2"/>
      <c r="N822" s="2372"/>
      <c r="O822" s="2372"/>
      <c r="P822" s="2373"/>
      <c r="Q822" s="2280"/>
      <c r="R822" s="2280"/>
      <c r="S822" s="2280"/>
      <c r="T822" s="2280"/>
      <c r="U822" s="2280"/>
      <c r="V822" s="2280"/>
      <c r="W822" s="2280"/>
      <c r="X822" s="2280"/>
      <c r="Y822" s="2280"/>
      <c r="Z822" s="2280"/>
      <c r="AA822" s="2280"/>
      <c r="AB822" s="2280"/>
      <c r="AC822" s="2280"/>
      <c r="AD822" s="2280"/>
      <c r="AE822" s="2280"/>
      <c r="AF822" s="2280"/>
      <c r="AG822" s="2218"/>
      <c r="AH822" s="2218"/>
      <c r="AI822" s="2218"/>
      <c r="AJ822" s="221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7">
        <v>278972</v>
      </c>
      <c r="BQ822" s="507">
        <v>321652</v>
      </c>
      <c r="BR822" s="507">
        <v>388000</v>
      </c>
      <c r="BS822" s="507">
        <v>496640</v>
      </c>
      <c r="BT822" s="507">
        <v>553288</v>
      </c>
      <c r="BU822" s="56"/>
      <c r="BV822" s="36" t="s">
        <v>710</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3" t="s">
        <v>43</v>
      </c>
      <c r="D823" s="2214"/>
      <c r="E823" s="2214"/>
      <c r="F823" s="2214"/>
      <c r="G823" s="2214"/>
      <c r="H823" s="2214"/>
      <c r="I823" s="80"/>
      <c r="J823" s="80"/>
      <c r="K823" s="80"/>
      <c r="L823" s="81"/>
      <c r="M823" s="2209">
        <v>33</v>
      </c>
      <c r="N823" s="2209"/>
      <c r="O823" s="2209"/>
      <c r="P823" s="2209"/>
      <c r="Q823" s="2209">
        <v>38</v>
      </c>
      <c r="R823" s="2209"/>
      <c r="S823" s="2209"/>
      <c r="T823" s="2209"/>
      <c r="U823" s="2209"/>
      <c r="V823" s="2209"/>
      <c r="W823" s="2209"/>
      <c r="X823" s="2209"/>
      <c r="Y823" s="2209"/>
      <c r="Z823" s="2209"/>
      <c r="AA823" s="2209"/>
      <c r="AB823" s="2209"/>
      <c r="AC823" s="2019"/>
      <c r="AD823" s="2020"/>
      <c r="AE823" s="2020"/>
      <c r="AF823" s="2021"/>
      <c r="AG823" s="2019"/>
      <c r="AH823" s="2020"/>
      <c r="AI823" s="2020"/>
      <c r="AJ823" s="20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9">
        <v>238133</v>
      </c>
      <c r="BQ823" s="509">
        <v>274565</v>
      </c>
      <c r="BR823" s="509">
        <v>331200</v>
      </c>
      <c r="BS823" s="509">
        <v>423936</v>
      </c>
      <c r="BT823" s="509">
        <v>472291</v>
      </c>
      <c r="BU823" s="56"/>
      <c r="BV823" s="36" t="s">
        <v>216</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5" t="s">
        <v>44</v>
      </c>
      <c r="D824" s="2216"/>
      <c r="E824" s="2216"/>
      <c r="F824" s="2216"/>
      <c r="G824" s="2216"/>
      <c r="H824" s="2216"/>
      <c r="I824" s="77"/>
      <c r="J824" s="77"/>
      <c r="K824" s="77"/>
      <c r="L824" s="78"/>
      <c r="M824" s="2209"/>
      <c r="N824" s="2209"/>
      <c r="O824" s="2209"/>
      <c r="P824" s="2209"/>
      <c r="Q824" s="2209"/>
      <c r="R824" s="2209"/>
      <c r="S824" s="2209"/>
      <c r="T824" s="2209"/>
      <c r="U824" s="2209"/>
      <c r="V824" s="2209"/>
      <c r="W824" s="2209"/>
      <c r="X824" s="2209"/>
      <c r="Y824" s="2209"/>
      <c r="Z824" s="2209"/>
      <c r="AA824" s="2209"/>
      <c r="AB824" s="2209"/>
      <c r="AC824" s="2019"/>
      <c r="AD824" s="2020"/>
      <c r="AE824" s="2020"/>
      <c r="AF824" s="2021"/>
      <c r="AG824" s="2019"/>
      <c r="AH824" s="2020"/>
      <c r="AI824" s="2020"/>
      <c r="AJ824" s="20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7">
        <v>238133</v>
      </c>
      <c r="BQ824" s="507">
        <v>274565</v>
      </c>
      <c r="BR824" s="507">
        <v>331200</v>
      </c>
      <c r="BS824" s="507">
        <v>423936</v>
      </c>
      <c r="BT824" s="507">
        <v>472291</v>
      </c>
      <c r="BU824" s="56"/>
      <c r="BV824" s="36" t="s">
        <v>218</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5" t="s">
        <v>45</v>
      </c>
      <c r="D825" s="2216"/>
      <c r="E825" s="2216"/>
      <c r="F825" s="2216"/>
      <c r="G825" s="2216"/>
      <c r="H825" s="2216"/>
      <c r="I825" s="96"/>
      <c r="J825" s="96"/>
      <c r="K825" s="96"/>
      <c r="L825" s="97"/>
      <c r="M825" s="2209">
        <v>11</v>
      </c>
      <c r="N825" s="2209"/>
      <c r="O825" s="2209"/>
      <c r="P825" s="2209"/>
      <c r="Q825" s="2209">
        <v>14</v>
      </c>
      <c r="R825" s="2209"/>
      <c r="S825" s="2209"/>
      <c r="T825" s="2209"/>
      <c r="U825" s="2209"/>
      <c r="V825" s="2209"/>
      <c r="W825" s="2209"/>
      <c r="X825" s="2209"/>
      <c r="Y825" s="2209"/>
      <c r="Z825" s="2209"/>
      <c r="AA825" s="2209"/>
      <c r="AB825" s="2209"/>
      <c r="AC825" s="2019"/>
      <c r="AD825" s="2020"/>
      <c r="AE825" s="2020"/>
      <c r="AF825" s="2021"/>
      <c r="AG825" s="2019"/>
      <c r="AH825" s="2020"/>
      <c r="AI825" s="2020"/>
      <c r="AJ825" s="20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9">
        <v>278972</v>
      </c>
      <c r="BQ825" s="509">
        <v>321652</v>
      </c>
      <c r="BR825" s="509">
        <v>388000</v>
      </c>
      <c r="BS825" s="509">
        <v>496640</v>
      </c>
      <c r="BT825" s="509">
        <v>553288</v>
      </c>
      <c r="BU825" s="56"/>
      <c r="BV825" s="36" t="s">
        <v>219</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5" t="s">
        <v>819</v>
      </c>
      <c r="D826" s="2216"/>
      <c r="E826" s="2216"/>
      <c r="F826" s="2216"/>
      <c r="G826" s="2216"/>
      <c r="H826" s="2216"/>
      <c r="I826" s="96"/>
      <c r="J826" s="96"/>
      <c r="K826" s="96"/>
      <c r="L826" s="97"/>
      <c r="M826" s="2209"/>
      <c r="N826" s="2209"/>
      <c r="O826" s="2209"/>
      <c r="P826" s="2209"/>
      <c r="Q826" s="2209"/>
      <c r="R826" s="2209"/>
      <c r="S826" s="2209"/>
      <c r="T826" s="2209"/>
      <c r="U826" s="2209"/>
      <c r="V826" s="2209"/>
      <c r="W826" s="2209"/>
      <c r="X826" s="2209"/>
      <c r="Y826" s="2209"/>
      <c r="Z826" s="2209"/>
      <c r="AA826" s="2209"/>
      <c r="AB826" s="2209"/>
      <c r="AC826" s="2019"/>
      <c r="AD826" s="2020"/>
      <c r="AE826" s="2020"/>
      <c r="AF826" s="2021"/>
      <c r="AG826" s="2019"/>
      <c r="AH826" s="2020"/>
      <c r="AI826" s="2020"/>
      <c r="AJ826" s="20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7">
        <v>278972</v>
      </c>
      <c r="BQ826" s="507">
        <v>321652</v>
      </c>
      <c r="BR826" s="507">
        <v>388000</v>
      </c>
      <c r="BS826" s="507">
        <v>496640</v>
      </c>
      <c r="BT826" s="507">
        <v>553288</v>
      </c>
      <c r="BU826" s="56"/>
      <c r="BV826" s="36" t="s">
        <v>221</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5" t="s">
        <v>491</v>
      </c>
      <c r="D827" s="2216"/>
      <c r="E827" s="2216"/>
      <c r="F827" s="2216"/>
      <c r="G827" s="2216"/>
      <c r="H827" s="2216"/>
      <c r="I827" s="96"/>
      <c r="J827" s="96"/>
      <c r="K827" s="96"/>
      <c r="L827" s="97"/>
      <c r="M827" s="2209">
        <v>43</v>
      </c>
      <c r="N827" s="2209"/>
      <c r="O827" s="2209"/>
      <c r="P827" s="2209"/>
      <c r="Q827" s="2209">
        <v>51</v>
      </c>
      <c r="R827" s="2209"/>
      <c r="S827" s="2209"/>
      <c r="T827" s="2209"/>
      <c r="U827" s="2209"/>
      <c r="V827" s="2209"/>
      <c r="W827" s="2209"/>
      <c r="X827" s="2209"/>
      <c r="Y827" s="2209"/>
      <c r="Z827" s="2209"/>
      <c r="AA827" s="2209"/>
      <c r="AB827" s="2209"/>
      <c r="AC827" s="2019"/>
      <c r="AD827" s="2020"/>
      <c r="AE827" s="2020"/>
      <c r="AF827" s="2021"/>
      <c r="AG827" s="2019"/>
      <c r="AH827" s="2020"/>
      <c r="AI827" s="2020"/>
      <c r="AJ827" s="20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9">
        <v>341094</v>
      </c>
      <c r="BQ827" s="509">
        <v>393278</v>
      </c>
      <c r="BR827" s="509">
        <v>474400</v>
      </c>
      <c r="BS827" s="509">
        <v>607232</v>
      </c>
      <c r="BT827" s="509">
        <v>676494</v>
      </c>
      <c r="BU827" s="56"/>
      <c r="BV827" s="36" t="s">
        <v>222</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3" t="s">
        <v>840</v>
      </c>
      <c r="D828" s="2216"/>
      <c r="E828" s="2216"/>
      <c r="F828" s="2216"/>
      <c r="G828" s="2216"/>
      <c r="H828" s="2216"/>
      <c r="I828" s="96"/>
      <c r="J828" s="96"/>
      <c r="K828" s="96"/>
      <c r="L828" s="97"/>
      <c r="M828" s="2209"/>
      <c r="N828" s="2209"/>
      <c r="O828" s="2209"/>
      <c r="P828" s="2209"/>
      <c r="Q828" s="2209"/>
      <c r="R828" s="2209"/>
      <c r="S828" s="2209"/>
      <c r="T828" s="2209"/>
      <c r="U828" s="2209"/>
      <c r="V828" s="2209"/>
      <c r="W828" s="2209"/>
      <c r="X828" s="2209"/>
      <c r="Y828" s="2209"/>
      <c r="Z828" s="2209"/>
      <c r="AA828" s="2209"/>
      <c r="AB828" s="2209"/>
      <c r="AC828" s="2019"/>
      <c r="AD828" s="2020"/>
      <c r="AE828" s="2020"/>
      <c r="AF828" s="2021"/>
      <c r="AG828" s="2019"/>
      <c r="AH828" s="2020"/>
      <c r="AI828" s="2020"/>
      <c r="AJ828" s="20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7">
        <v>238133</v>
      </c>
      <c r="BQ828" s="507">
        <v>274565</v>
      </c>
      <c r="BR828" s="507">
        <v>331200</v>
      </c>
      <c r="BS828" s="507">
        <v>423936</v>
      </c>
      <c r="BT828" s="507">
        <v>472291</v>
      </c>
      <c r="BU828" s="56"/>
      <c r="BV828" s="36" t="s">
        <v>224</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11" t="s">
        <v>2629</v>
      </c>
      <c r="G829" s="2154"/>
      <c r="H829" s="2154"/>
      <c r="I829" s="2154"/>
      <c r="J829" s="2154"/>
      <c r="K829" s="2154"/>
      <c r="L829" s="2155"/>
      <c r="M829" s="2209">
        <f>4+7</f>
        <v>11</v>
      </c>
      <c r="N829" s="2209"/>
      <c r="O829" s="2209"/>
      <c r="P829" s="2209"/>
      <c r="Q829" s="2209">
        <f>4+7</f>
        <v>11</v>
      </c>
      <c r="R829" s="2209"/>
      <c r="S829" s="2209"/>
      <c r="T829" s="2209"/>
      <c r="U829" s="2209"/>
      <c r="V829" s="2209"/>
      <c r="W829" s="2209"/>
      <c r="X829" s="2209"/>
      <c r="Y829" s="2209"/>
      <c r="Z829" s="2209"/>
      <c r="AA829" s="2209"/>
      <c r="AB829" s="2209"/>
      <c r="AC829" s="2019"/>
      <c r="AD829" s="2020"/>
      <c r="AE829" s="2020"/>
      <c r="AF829" s="2021"/>
      <c r="AG829" s="2019"/>
      <c r="AH829" s="2020"/>
      <c r="AI829" s="2020"/>
      <c r="AJ829" s="20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9">
        <v>307732</v>
      </c>
      <c r="BQ829" s="509">
        <v>354812</v>
      </c>
      <c r="BR829" s="509">
        <v>428000</v>
      </c>
      <c r="BS829" s="509">
        <v>547840</v>
      </c>
      <c r="BT829" s="509">
        <v>610328</v>
      </c>
      <c r="BU829" s="56"/>
      <c r="BV829" s="36" t="s">
        <v>225</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7" t="s">
        <v>129</v>
      </c>
      <c r="D830" s="2288"/>
      <c r="E830" s="2288"/>
      <c r="F830" s="2288"/>
      <c r="G830" s="2288"/>
      <c r="H830" s="2288"/>
      <c r="I830" s="2288"/>
      <c r="J830" s="2288"/>
      <c r="K830" s="2288"/>
      <c r="L830" s="2289"/>
      <c r="M830" s="2283">
        <f>SUM(M823:P829)</f>
        <v>98</v>
      </c>
      <c r="N830" s="2283"/>
      <c r="O830" s="2283"/>
      <c r="P830" s="2283"/>
      <c r="Q830" s="2283">
        <f>SUM(Q823:T829)</f>
        <v>114</v>
      </c>
      <c r="R830" s="2283"/>
      <c r="S830" s="2283"/>
      <c r="T830" s="2283"/>
      <c r="U830" s="2283">
        <f>SUM(U823:X829)</f>
        <v>0</v>
      </c>
      <c r="V830" s="2283"/>
      <c r="W830" s="2283"/>
      <c r="X830" s="2283"/>
      <c r="Y830" s="2283">
        <f>SUM(Y823:AB829)</f>
        <v>0</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7">
        <v>278972</v>
      </c>
      <c r="BQ830" s="507">
        <v>321652</v>
      </c>
      <c r="BR830" s="507">
        <v>388000</v>
      </c>
      <c r="BS830" s="507">
        <v>496640</v>
      </c>
      <c r="BT830" s="507">
        <v>553288</v>
      </c>
      <c r="BU830" s="56"/>
      <c r="BV830" s="36" t="s">
        <v>226</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9">
        <v>278972</v>
      </c>
      <c r="BQ831" s="509">
        <v>321652</v>
      </c>
      <c r="BR831" s="509">
        <v>388000</v>
      </c>
      <c r="BS831" s="509">
        <v>496640</v>
      </c>
      <c r="BT831" s="509">
        <v>553288</v>
      </c>
      <c r="BU831" s="56"/>
      <c r="BV831" s="36" t="s">
        <v>227</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7">
        <v>238133</v>
      </c>
      <c r="BQ832" s="507">
        <v>274565</v>
      </c>
      <c r="BR832" s="507">
        <v>331200</v>
      </c>
      <c r="BS832" s="507">
        <v>423936</v>
      </c>
      <c r="BT832" s="507">
        <v>472291</v>
      </c>
      <c r="BU832" s="56"/>
      <c r="BV832" s="36" t="s">
        <v>229</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9">
        <v>278972</v>
      </c>
      <c r="BQ833" s="509">
        <v>321652</v>
      </c>
      <c r="BR833" s="509">
        <v>388000</v>
      </c>
      <c r="BS833" s="509">
        <v>496640</v>
      </c>
      <c r="BT833" s="509">
        <v>553288</v>
      </c>
      <c r="BU833" s="56"/>
      <c r="BV833" s="36" t="s">
        <v>230</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7">
        <v>278972</v>
      </c>
      <c r="BQ834" s="507">
        <v>321652</v>
      </c>
      <c r="BR834" s="507">
        <v>388000</v>
      </c>
      <c r="BS834" s="507">
        <v>496640</v>
      </c>
      <c r="BT834" s="507">
        <v>553288</v>
      </c>
      <c r="BU834" s="56"/>
      <c r="BV834" s="36" t="s">
        <v>231</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8" t="s">
        <v>2627</v>
      </c>
      <c r="D835" s="2349"/>
      <c r="E835" s="2349"/>
      <c r="F835" s="2349"/>
      <c r="G835" s="2349"/>
      <c r="H835" s="2349"/>
      <c r="I835" s="2349"/>
      <c r="J835" s="2349"/>
      <c r="K835" s="2349"/>
      <c r="L835" s="2349"/>
      <c r="M835" s="2349"/>
      <c r="N835" s="2349"/>
      <c r="O835" s="2349"/>
      <c r="P835" s="2349"/>
      <c r="Q835" s="2349"/>
      <c r="R835" s="2349"/>
      <c r="S835" s="2349"/>
      <c r="T835" s="2349"/>
      <c r="U835" s="2349"/>
      <c r="V835" s="2349"/>
      <c r="W835" s="2349"/>
      <c r="X835" s="2349"/>
      <c r="Y835" s="2349"/>
      <c r="Z835" s="2349"/>
      <c r="AA835" s="2349"/>
      <c r="AB835" s="2349"/>
      <c r="AC835" s="2349"/>
      <c r="AD835" s="2349"/>
      <c r="AE835" s="2349"/>
      <c r="AF835" s="2349"/>
      <c r="AG835" s="2349"/>
      <c r="AH835" s="2349"/>
      <c r="AI835" s="2349"/>
      <c r="AJ835" s="235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9">
        <v>311183</v>
      </c>
      <c r="BQ835" s="509">
        <v>358791</v>
      </c>
      <c r="BR835" s="509">
        <v>432800</v>
      </c>
      <c r="BS835" s="509">
        <v>553984</v>
      </c>
      <c r="BT835" s="509">
        <v>617173</v>
      </c>
      <c r="BU835" s="56"/>
      <c r="BV835" s="36" t="s">
        <v>233</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7">
        <v>307732</v>
      </c>
      <c r="BQ836" s="507">
        <v>354812</v>
      </c>
      <c r="BR836" s="507">
        <v>428000</v>
      </c>
      <c r="BS836" s="507">
        <v>547840</v>
      </c>
      <c r="BT836" s="507">
        <v>610328</v>
      </c>
      <c r="BU836" s="56"/>
      <c r="BV836" s="36" t="s">
        <v>235</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9">
        <v>278972</v>
      </c>
      <c r="BQ837" s="509">
        <v>321652</v>
      </c>
      <c r="BR837" s="509">
        <v>388000</v>
      </c>
      <c r="BS837" s="509">
        <v>496640</v>
      </c>
      <c r="BT837" s="509">
        <v>553288</v>
      </c>
      <c r="BU837" s="56"/>
      <c r="BV837" s="36" t="s">
        <v>236</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7">
        <v>308882</v>
      </c>
      <c r="BQ838" s="507">
        <v>356138</v>
      </c>
      <c r="BR838" s="507">
        <v>429600</v>
      </c>
      <c r="BS838" s="507">
        <v>549888</v>
      </c>
      <c r="BT838" s="507">
        <v>612610</v>
      </c>
      <c r="BU838" s="56"/>
      <c r="BV838" s="36" t="s">
        <v>237</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9">
        <v>278397</v>
      </c>
      <c r="BQ839" s="509">
        <v>320989</v>
      </c>
      <c r="BR839" s="509">
        <v>387200</v>
      </c>
      <c r="BS839" s="509">
        <v>495616</v>
      </c>
      <c r="BT839" s="509">
        <v>552147</v>
      </c>
      <c r="BU839" s="56"/>
      <c r="BV839" s="36" t="s">
        <v>238</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6">
        <v>1835</v>
      </c>
      <c r="X840" s="2006"/>
      <c r="Y840" s="2006"/>
      <c r="Z840" s="2006"/>
      <c r="AA840" s="2006"/>
      <c r="AB840" s="2006"/>
      <c r="AC840" s="200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7">
        <v>278972</v>
      </c>
      <c r="BQ840" s="507">
        <v>321652</v>
      </c>
      <c r="BR840" s="507">
        <v>388000</v>
      </c>
      <c r="BS840" s="507">
        <v>496640</v>
      </c>
      <c r="BT840" s="507">
        <v>553288</v>
      </c>
      <c r="BU840" s="56"/>
      <c r="BV840" s="36" t="s">
        <v>240</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6">
        <v>6000</v>
      </c>
      <c r="X841" s="2006"/>
      <c r="Y841" s="2006"/>
      <c r="Z841" s="2006"/>
      <c r="AA841" s="2006"/>
      <c r="AB841" s="2006"/>
      <c r="AC841" s="200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9">
        <v>240434</v>
      </c>
      <c r="BQ841" s="509">
        <v>277218</v>
      </c>
      <c r="BR841" s="509">
        <v>334400</v>
      </c>
      <c r="BS841" s="509">
        <v>428032</v>
      </c>
      <c r="BT841" s="509">
        <v>476854</v>
      </c>
      <c r="BU841" s="56"/>
      <c r="BV841" s="36" t="s">
        <v>241</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6">
        <v>24400</v>
      </c>
      <c r="X842" s="2006"/>
      <c r="Y842" s="2006"/>
      <c r="Z842" s="2006"/>
      <c r="AA842" s="2006"/>
      <c r="AB842" s="2006"/>
      <c r="AC842" s="200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7">
        <v>278397</v>
      </c>
      <c r="BQ842" s="507">
        <v>320989</v>
      </c>
      <c r="BR842" s="507">
        <v>387200</v>
      </c>
      <c r="BS842" s="507">
        <v>495616</v>
      </c>
      <c r="BT842" s="507">
        <v>552147</v>
      </c>
      <c r="BU842" s="56"/>
      <c r="BV842" s="36" t="s">
        <v>669</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6">
        <v>114840</v>
      </c>
      <c r="X843" s="2006"/>
      <c r="Y843" s="2006"/>
      <c r="Z843" s="2006"/>
      <c r="AA843" s="2006"/>
      <c r="AB843" s="2006"/>
      <c r="AC843" s="200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09">
        <v>278972</v>
      </c>
      <c r="BQ843" s="509">
        <v>321652</v>
      </c>
      <c r="BR843" s="509">
        <v>388000</v>
      </c>
      <c r="BS843" s="509">
        <v>496640</v>
      </c>
      <c r="BT843" s="509">
        <v>553288</v>
      </c>
      <c r="BU843" s="56"/>
      <c r="BV843" s="36" t="s">
        <v>725</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11" t="s">
        <v>2650</v>
      </c>
      <c r="N844" s="2154"/>
      <c r="O844" s="2154"/>
      <c r="P844" s="2154"/>
      <c r="Q844" s="2154"/>
      <c r="R844" s="2154"/>
      <c r="S844" s="2154"/>
      <c r="T844" s="2154"/>
      <c r="U844" s="2154"/>
      <c r="V844" s="2155"/>
      <c r="W844" s="1986">
        <v>73847</v>
      </c>
      <c r="X844" s="1987"/>
      <c r="Y844" s="1987"/>
      <c r="Z844" s="1987"/>
      <c r="AA844" s="1987"/>
      <c r="AB844" s="1987"/>
      <c r="AC844" s="198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9">
        <f>ROUNDDOWN(BC932*2,2)</f>
        <v>0</v>
      </c>
      <c r="BJ844" s="2279"/>
      <c r="BK844" s="2279"/>
      <c r="BL844" s="2279"/>
      <c r="BM844" s="56"/>
      <c r="BN844" s="56"/>
      <c r="BO844" s="36" t="s">
        <v>726</v>
      </c>
      <c r="BP844" s="507">
        <v>240434</v>
      </c>
      <c r="BQ844" s="507">
        <v>277218</v>
      </c>
      <c r="BR844" s="507">
        <v>334400</v>
      </c>
      <c r="BS844" s="507">
        <v>428032</v>
      </c>
      <c r="BT844" s="507">
        <v>476854</v>
      </c>
      <c r="BU844" s="56"/>
      <c r="BV844" s="36" t="s">
        <v>726</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94">
        <f>SUM(W840:AC844)</f>
        <v>220922</v>
      </c>
      <c r="X845" s="2295"/>
      <c r="Y845" s="2295"/>
      <c r="Z845" s="2295"/>
      <c r="AA845" s="2295"/>
      <c r="AB845" s="2295"/>
      <c r="AC845" s="22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09">
        <v>268043</v>
      </c>
      <c r="BQ845" s="509">
        <v>309051</v>
      </c>
      <c r="BR845" s="509">
        <v>372800</v>
      </c>
      <c r="BS845" s="509">
        <v>477184</v>
      </c>
      <c r="BT845" s="509">
        <v>531613</v>
      </c>
      <c r="BU845" s="56"/>
      <c r="BV845" s="36" t="s">
        <v>727</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7">
        <v>530910</v>
      </c>
      <c r="BQ846" s="507">
        <v>612134</v>
      </c>
      <c r="BR846" s="507">
        <v>738400</v>
      </c>
      <c r="BS846" s="507">
        <v>945152</v>
      </c>
      <c r="BT846" s="507">
        <v>1052958</v>
      </c>
      <c r="BU846" s="56"/>
      <c r="BV846" s="36" t="s">
        <v>728</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7" t="s">
        <v>354</v>
      </c>
      <c r="K847" s="2288"/>
      <c r="L847" s="2288"/>
      <c r="M847" s="2288"/>
      <c r="N847" s="2288"/>
      <c r="O847" s="2288"/>
      <c r="P847" s="2288"/>
      <c r="Q847" s="2288"/>
      <c r="R847" s="2288"/>
      <c r="S847" s="2288"/>
      <c r="T847" s="2288"/>
      <c r="U847" s="2288"/>
      <c r="V847" s="2289"/>
      <c r="W847" s="1986">
        <v>79968</v>
      </c>
      <c r="X847" s="1987"/>
      <c r="Y847" s="1987"/>
      <c r="Z847" s="1987"/>
      <c r="AA847" s="1987"/>
      <c r="AB847" s="1987"/>
      <c r="AC847" s="1988"/>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9">
        <v>238133</v>
      </c>
      <c r="BQ847" s="509">
        <v>274565</v>
      </c>
      <c r="BR847" s="509">
        <v>331200</v>
      </c>
      <c r="BS847" s="509">
        <v>423936</v>
      </c>
      <c r="BT847" s="509">
        <v>472291</v>
      </c>
      <c r="BU847" s="56"/>
      <c r="BV847" s="36" t="s">
        <v>247</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7">
        <v>311183</v>
      </c>
      <c r="BQ848" s="507">
        <v>358791</v>
      </c>
      <c r="BR848" s="507">
        <v>432800</v>
      </c>
      <c r="BS848" s="507">
        <v>553984</v>
      </c>
      <c r="BT848" s="507">
        <v>617173</v>
      </c>
      <c r="BU848" s="56"/>
      <c r="BV848" s="36" t="s">
        <v>248</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19"/>
      <c r="X849" s="2219"/>
      <c r="Y849" s="2219"/>
      <c r="Z849" s="2219"/>
      <c r="AA849" s="2219"/>
      <c r="AB849" s="2219"/>
      <c r="AC849" s="22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8">
        <v>440028</v>
      </c>
      <c r="BQ849" s="508">
        <v>507348</v>
      </c>
      <c r="BR849" s="509">
        <v>612000</v>
      </c>
      <c r="BS849" s="508">
        <v>783360</v>
      </c>
      <c r="BT849" s="508">
        <v>872712</v>
      </c>
      <c r="BU849" s="56"/>
      <c r="BV849" s="36" t="s">
        <v>249</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9"/>
      <c r="X850" s="2219"/>
      <c r="Y850" s="2219"/>
      <c r="Z850" s="2219"/>
      <c r="AA850" s="2219"/>
      <c r="AB850" s="2219"/>
      <c r="AC850" s="22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7">
        <v>311183</v>
      </c>
      <c r="BQ850" s="507">
        <v>358791</v>
      </c>
      <c r="BR850" s="507">
        <v>432800</v>
      </c>
      <c r="BS850" s="507">
        <v>553984</v>
      </c>
      <c r="BT850" s="507">
        <v>617173</v>
      </c>
      <c r="BU850" s="56"/>
      <c r="BV850" s="36" t="s">
        <v>735</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9">
        <v>43243</v>
      </c>
      <c r="X851" s="2219"/>
      <c r="Y851" s="2219"/>
      <c r="Z851" s="2219"/>
      <c r="AA851" s="2219"/>
      <c r="AB851" s="2219"/>
      <c r="AC851" s="22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7"/>
      <c r="BH851" s="2297"/>
      <c r="BI851" s="2297"/>
      <c r="BJ851" s="2297"/>
      <c r="BK851" s="2297"/>
      <c r="BL851" s="2297"/>
      <c r="BM851" s="56"/>
      <c r="BN851" s="56"/>
      <c r="BO851" s="36" t="s">
        <v>736</v>
      </c>
      <c r="BP851" s="508">
        <v>440028</v>
      </c>
      <c r="BQ851" s="508">
        <v>507348</v>
      </c>
      <c r="BR851" s="508">
        <v>612000</v>
      </c>
      <c r="BS851" s="508">
        <v>783360</v>
      </c>
      <c r="BT851" s="508">
        <v>872712</v>
      </c>
      <c r="BU851" s="56"/>
      <c r="BV851" s="36" t="s">
        <v>736</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9">
        <v>90271</v>
      </c>
      <c r="X852" s="2219"/>
      <c r="Y852" s="2219"/>
      <c r="Z852" s="2219"/>
      <c r="AA852" s="2219"/>
      <c r="AB852" s="2219"/>
      <c r="AC852" s="22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7">
        <v>311183</v>
      </c>
      <c r="BQ852" s="507">
        <v>358791</v>
      </c>
      <c r="BR852" s="507">
        <v>432800</v>
      </c>
      <c r="BS852" s="507">
        <v>553984</v>
      </c>
      <c r="BT852" s="507">
        <v>617173</v>
      </c>
      <c r="BU852" s="56"/>
      <c r="BV852" s="36" t="s">
        <v>737</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64">
        <f>SUM(W849:AC852)</f>
        <v>133514</v>
      </c>
      <c r="X853" s="2364"/>
      <c r="Y853" s="2364"/>
      <c r="Z853" s="2364"/>
      <c r="AA853" s="2364"/>
      <c r="AB853" s="2364"/>
      <c r="AC853" s="23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09">
        <v>246186</v>
      </c>
      <c r="BQ853" s="509">
        <v>283850</v>
      </c>
      <c r="BR853" s="509">
        <v>342400</v>
      </c>
      <c r="BS853" s="509">
        <v>438272</v>
      </c>
      <c r="BT853" s="509">
        <v>488262</v>
      </c>
      <c r="BU853" s="56"/>
      <c r="BV853" s="36" t="s">
        <v>738</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2">
        <f>SUM(AZ821:AZ849)</f>
        <v>7.5000000000000011E-2</v>
      </c>
      <c r="BA854" s="2362"/>
      <c r="BB854" s="21"/>
      <c r="BC854" s="21"/>
      <c r="BD854" s="21"/>
      <c r="BO854" s="36" t="s">
        <v>739</v>
      </c>
      <c r="BP854" s="507">
        <v>278972</v>
      </c>
      <c r="BQ854" s="507">
        <v>321652</v>
      </c>
      <c r="BR854" s="507">
        <v>388000</v>
      </c>
      <c r="BS854" s="507">
        <v>496640</v>
      </c>
      <c r="BT854" s="507">
        <v>553288</v>
      </c>
      <c r="BU854" s="56"/>
      <c r="BV854" s="36" t="s">
        <v>739</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31">
        <v>127829</v>
      </c>
      <c r="X855" s="2332"/>
      <c r="Y855" s="2332"/>
      <c r="Z855" s="2332"/>
      <c r="AA855" s="2332"/>
      <c r="AB855" s="2332"/>
      <c r="AC855" s="2333"/>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09">
        <v>278972</v>
      </c>
      <c r="BQ855" s="509">
        <v>321652</v>
      </c>
      <c r="BR855" s="509">
        <v>388000</v>
      </c>
      <c r="BS855" s="509">
        <v>496640</v>
      </c>
      <c r="BT855" s="509">
        <v>553288</v>
      </c>
      <c r="BU855" s="56"/>
      <c r="BV855" s="36" t="s">
        <v>740</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356</v>
      </c>
      <c r="D856" s="716"/>
      <c r="E856" s="716"/>
      <c r="F856" s="716"/>
      <c r="G856" s="716"/>
      <c r="H856" s="716"/>
      <c r="I856" s="716"/>
      <c r="J856" s="185" t="s">
        <v>1958</v>
      </c>
      <c r="K856" s="77"/>
      <c r="L856" s="77"/>
      <c r="M856" s="77"/>
      <c r="N856" s="77"/>
      <c r="O856" s="77"/>
      <c r="P856" s="77"/>
      <c r="Q856" s="77"/>
      <c r="R856" s="77"/>
      <c r="S856" s="77"/>
      <c r="T856" s="2355"/>
      <c r="U856" s="2029"/>
      <c r="V856" s="2356"/>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7">
        <v>307732</v>
      </c>
      <c r="BQ856" s="507">
        <v>354812</v>
      </c>
      <c r="BR856" s="507">
        <v>428000</v>
      </c>
      <c r="BS856" s="507">
        <v>547840</v>
      </c>
      <c r="BT856" s="507">
        <v>610328</v>
      </c>
      <c r="BU856" s="56"/>
      <c r="BV856" s="36" t="s">
        <v>741</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31">
        <v>177596</v>
      </c>
      <c r="X857" s="2332"/>
      <c r="Y857" s="2332"/>
      <c r="Z857" s="2332"/>
      <c r="AA857" s="2332"/>
      <c r="AB857" s="2332"/>
      <c r="AC857" s="2333"/>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55"/>
      <c r="U858" s="2029"/>
      <c r="V858" s="2356"/>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11" t="s">
        <v>2651</v>
      </c>
      <c r="N859" s="2154"/>
      <c r="O859" s="2154"/>
      <c r="P859" s="2154"/>
      <c r="Q859" s="2154"/>
      <c r="R859" s="2154"/>
      <c r="S859" s="2154"/>
      <c r="T859" s="2154"/>
      <c r="U859" s="2154"/>
      <c r="V859" s="2155"/>
      <c r="W859" s="2331">
        <v>166279</v>
      </c>
      <c r="X859" s="2332"/>
      <c r="Y859" s="2332"/>
      <c r="Z859" s="2332"/>
      <c r="AA859" s="2332"/>
      <c r="AB859" s="2332"/>
      <c r="AC859" s="2333"/>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20">
        <f>SUM(W855:AC859)</f>
        <v>471704</v>
      </c>
      <c r="X860" s="2221"/>
      <c r="Y860" s="2221"/>
      <c r="Z860" s="2221"/>
      <c r="AA860" s="2221"/>
      <c r="AB860" s="2221"/>
      <c r="AC860" s="2222"/>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31">
        <v>178494</v>
      </c>
      <c r="X861" s="2332"/>
      <c r="Y861" s="2332"/>
      <c r="Z861" s="2332"/>
      <c r="AA861" s="2332"/>
      <c r="AB861" s="2332"/>
      <c r="AC861" s="2333"/>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06"/>
      <c r="X863" s="2006"/>
      <c r="Y863" s="2006"/>
      <c r="Z863" s="2006"/>
      <c r="AA863" s="2006"/>
      <c r="AB863" s="2006"/>
      <c r="AC863" s="2006"/>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6">
        <v>57125</v>
      </c>
      <c r="X864" s="2006"/>
      <c r="Y864" s="2006"/>
      <c r="Z864" s="2006"/>
      <c r="AA864" s="2006"/>
      <c r="AB864" s="2006"/>
      <c r="AC864" s="2006"/>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6">
        <v>32482</v>
      </c>
      <c r="X865" s="2006"/>
      <c r="Y865" s="2006"/>
      <c r="Z865" s="2006"/>
      <c r="AA865" s="2006"/>
      <c r="AB865" s="2006"/>
      <c r="AC865" s="2006"/>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6">
        <v>9342</v>
      </c>
      <c r="X866" s="2006"/>
      <c r="Y866" s="2006"/>
      <c r="Z866" s="2006"/>
      <c r="AA866" s="2006"/>
      <c r="AB866" s="2006"/>
      <c r="AC866" s="2006"/>
      <c r="AZ866" s="61"/>
      <c r="BA866" s="61"/>
      <c r="BB866" s="61"/>
      <c r="BC866" s="61"/>
      <c r="BD866" s="61"/>
      <c r="BE866" s="61"/>
      <c r="BF866" s="61"/>
      <c r="BG866" s="61"/>
      <c r="BH866" s="61"/>
      <c r="BI866" s="61"/>
      <c r="BJ866" s="61"/>
      <c r="BK866" s="61"/>
      <c r="BL866" s="61"/>
      <c r="BM866" s="61"/>
      <c r="BN866" s="61"/>
      <c r="BO866" s="36" t="s">
        <v>334</v>
      </c>
      <c r="BP866" s="507">
        <v>278397</v>
      </c>
      <c r="BQ866" s="507">
        <v>320989</v>
      </c>
      <c r="BR866" s="507">
        <v>387200</v>
      </c>
      <c r="BS866" s="507">
        <v>495616</v>
      </c>
      <c r="BT866" s="507">
        <v>552147</v>
      </c>
      <c r="BU866" s="56"/>
      <c r="BV866" s="36" t="s">
        <v>334</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6">
        <v>11554</v>
      </c>
      <c r="X867" s="2006"/>
      <c r="Y867" s="2006"/>
      <c r="Z867" s="2006"/>
      <c r="AA867" s="2006"/>
      <c r="AB867" s="2006"/>
      <c r="AC867" s="200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6">
        <v>10359</v>
      </c>
      <c r="X868" s="2006"/>
      <c r="Y868" s="2006"/>
      <c r="Z868" s="2006"/>
      <c r="AA868" s="2006"/>
      <c r="AB868" s="2006"/>
      <c r="AC868" s="200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11" t="s">
        <v>2652</v>
      </c>
      <c r="N869" s="2154"/>
      <c r="O869" s="2154"/>
      <c r="P869" s="2154"/>
      <c r="Q869" s="2154"/>
      <c r="R869" s="2154"/>
      <c r="S869" s="2154"/>
      <c r="T869" s="2154"/>
      <c r="U869" s="2154"/>
      <c r="V869" s="2155"/>
      <c r="W869" s="2006">
        <v>22443</v>
      </c>
      <c r="X869" s="2006"/>
      <c r="Y869" s="2006"/>
      <c r="Z869" s="2006"/>
      <c r="AA869" s="2006"/>
      <c r="AB869" s="2006"/>
      <c r="AC869" s="2006"/>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0">
        <f>SUM(W863:AC869)</f>
        <v>143305</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011" t="s">
        <v>2653</v>
      </c>
      <c r="N872" s="2154"/>
      <c r="O872" s="2154"/>
      <c r="P872" s="2154"/>
      <c r="Q872" s="2154"/>
      <c r="R872" s="2154"/>
      <c r="S872" s="2154"/>
      <c r="T872" s="2154"/>
      <c r="U872" s="2154"/>
      <c r="V872" s="2155"/>
      <c r="W872" s="1986">
        <v>1861</v>
      </c>
      <c r="X872" s="1987"/>
      <c r="Y872" s="1987"/>
      <c r="Z872" s="1987"/>
      <c r="AA872" s="1987"/>
      <c r="AB872" s="1987"/>
      <c r="AC872" s="1988"/>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180" t="s">
        <v>342</v>
      </c>
      <c r="N873" s="2154"/>
      <c r="O873" s="2154"/>
      <c r="P873" s="2154"/>
      <c r="Q873" s="2154"/>
      <c r="R873" s="2154"/>
      <c r="S873" s="2154"/>
      <c r="T873" s="2154"/>
      <c r="U873" s="2154"/>
      <c r="V873" s="2155"/>
      <c r="W873" s="1986"/>
      <c r="X873" s="1987"/>
      <c r="Y873" s="1987"/>
      <c r="Z873" s="1987"/>
      <c r="AA873" s="1987"/>
      <c r="AB873" s="1987"/>
      <c r="AC873" s="1988"/>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80" t="s">
        <v>342</v>
      </c>
      <c r="N874" s="2154"/>
      <c r="O874" s="2154"/>
      <c r="P874" s="2154"/>
      <c r="Q874" s="2154"/>
      <c r="R874" s="2154"/>
      <c r="S874" s="2154"/>
      <c r="T874" s="2154"/>
      <c r="U874" s="2154"/>
      <c r="V874" s="2155"/>
      <c r="W874" s="1986"/>
      <c r="X874" s="1987"/>
      <c r="Y874" s="1987"/>
      <c r="Z874" s="1987"/>
      <c r="AA874" s="1987"/>
      <c r="AB874" s="1987"/>
      <c r="AC874" s="198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80" t="s">
        <v>342</v>
      </c>
      <c r="N875" s="2154"/>
      <c r="O875" s="2154"/>
      <c r="P875" s="2154"/>
      <c r="Q875" s="2154"/>
      <c r="R875" s="2154"/>
      <c r="S875" s="2154"/>
      <c r="T875" s="2154"/>
      <c r="U875" s="2154"/>
      <c r="V875" s="2155"/>
      <c r="W875" s="1986"/>
      <c r="X875" s="1987"/>
      <c r="Y875" s="1987"/>
      <c r="Z875" s="1987"/>
      <c r="AA875" s="1987"/>
      <c r="AB875" s="1987"/>
      <c r="AC875" s="198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80" t="s">
        <v>342</v>
      </c>
      <c r="N876" s="2154"/>
      <c r="O876" s="2154"/>
      <c r="P876" s="2154"/>
      <c r="Q876" s="2154"/>
      <c r="R876" s="2154"/>
      <c r="S876" s="2154"/>
      <c r="T876" s="2154"/>
      <c r="U876" s="2154"/>
      <c r="V876" s="2155"/>
      <c r="W876" s="1986"/>
      <c r="X876" s="1987"/>
      <c r="Y876" s="1987"/>
      <c r="Z876" s="1987"/>
      <c r="AA876" s="1987"/>
      <c r="AB876" s="1987"/>
      <c r="AC876" s="198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94">
        <f>SUM(W872:AC876)</f>
        <v>1861</v>
      </c>
      <c r="X877" s="2295"/>
      <c r="Y877" s="2295"/>
      <c r="Z877" s="2295"/>
      <c r="AA877" s="2295"/>
      <c r="AB877" s="2295"/>
      <c r="AC877" s="22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182</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282</v>
      </c>
      <c r="AC881" s="2295">
        <f>W845+W853+W860+W861+W870+W877+W847</f>
        <v>1229768</v>
      </c>
      <c r="AD881" s="2295"/>
      <c r="AE881" s="2295"/>
      <c r="AF881" s="2295"/>
      <c r="AG881" s="2295"/>
      <c r="AH881" s="22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543</v>
      </c>
      <c r="AC882" s="2353">
        <f>O796+O776+G753</f>
        <v>98</v>
      </c>
      <c r="AD882" s="2353"/>
      <c r="AE882" s="2353"/>
      <c r="AF882" s="2353"/>
      <c r="AG882" s="2353"/>
      <c r="AH882" s="235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51" t="s">
        <v>33</v>
      </c>
      <c r="F883" s="2351"/>
      <c r="G883" s="2351"/>
      <c r="H883" s="2351"/>
      <c r="I883" s="2351"/>
      <c r="J883" s="2351"/>
      <c r="K883" s="2351"/>
      <c r="L883" s="2351"/>
      <c r="M883" s="2351"/>
      <c r="N883" s="2351"/>
      <c r="O883" s="2351"/>
      <c r="P883" s="2351"/>
      <c r="Q883" s="2351"/>
      <c r="R883" s="2351"/>
      <c r="S883" s="2351"/>
      <c r="T883" s="2351"/>
      <c r="U883" s="2351"/>
      <c r="V883" s="2351"/>
      <c r="W883" s="2351"/>
      <c r="X883" s="2351"/>
      <c r="Y883" s="2351"/>
      <c r="Z883" s="2351"/>
      <c r="AA883" s="2351"/>
      <c r="AB883" s="2352"/>
      <c r="AC883" s="2320">
        <f>IF(ISERROR((ROUNDDOWN(AC881/AC882,0))),0,(ROUNDDOWN(AC881/AC882,0)))</f>
        <v>12548</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818</v>
      </c>
      <c r="AC884" s="1987">
        <f>SUM('15 Year Pro Forma'!E38,'15 Year Pro Forma'!E46)/12*3</f>
        <v>390141.25</v>
      </c>
      <c r="AD884" s="1987"/>
      <c r="AE884" s="1987"/>
      <c r="AF884" s="1987"/>
      <c r="AG884" s="1987"/>
      <c r="AH884" s="198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88"/>
      <c r="AD885" s="2006"/>
      <c r="AE885" s="2006"/>
      <c r="AF885" s="2006"/>
      <c r="AG885" s="2006"/>
      <c r="AH885" s="200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542</v>
      </c>
      <c r="AC886" s="1987">
        <v>164721</v>
      </c>
      <c r="AD886" s="1987"/>
      <c r="AE886" s="1987"/>
      <c r="AF886" s="1987"/>
      <c r="AG886" s="1987"/>
      <c r="AH886" s="198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7">
        <v>49000</v>
      </c>
      <c r="AD887" s="1987"/>
      <c r="AE887" s="1987"/>
      <c r="AF887" s="1987"/>
      <c r="AG887" s="1987"/>
      <c r="AH887" s="198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1987">
        <v>2500</v>
      </c>
      <c r="AD888" s="1987"/>
      <c r="AE888" s="1987"/>
      <c r="AF888" s="1987"/>
      <c r="AG888" s="1987"/>
      <c r="AH888" s="198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7">
        <v>15576</v>
      </c>
      <c r="AD889" s="1987"/>
      <c r="AE889" s="1987"/>
      <c r="AF889" s="1987"/>
      <c r="AG889" s="1987"/>
      <c r="AH889" s="1988"/>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87"/>
      <c r="AD890" s="1987"/>
      <c r="AE890" s="1987"/>
      <c r="AF890" s="1987"/>
      <c r="AG890" s="1987"/>
      <c r="AH890" s="198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504" t="s">
        <v>1033</v>
      </c>
      <c r="D891" s="2505"/>
      <c r="E891" s="2505"/>
      <c r="F891" s="2505"/>
      <c r="G891" s="2505"/>
      <c r="H891" s="2505"/>
      <c r="I891" s="2505"/>
      <c r="J891" s="2505"/>
      <c r="K891" s="2505"/>
      <c r="L891" s="2505"/>
      <c r="M891" s="2505"/>
      <c r="N891" s="2505"/>
      <c r="O891" s="2505"/>
      <c r="P891" s="2505"/>
      <c r="Q891" s="2505"/>
      <c r="R891" s="2505"/>
      <c r="S891" s="2505"/>
      <c r="T891" s="2505"/>
      <c r="U891" s="2505"/>
      <c r="V891" s="2505"/>
      <c r="W891" s="2505"/>
      <c r="X891" s="2505"/>
      <c r="Y891" s="2505"/>
      <c r="Z891" s="2505"/>
      <c r="AA891" s="2505"/>
      <c r="AB891" s="2506"/>
      <c r="AC891" s="2006"/>
      <c r="AD891" s="2006"/>
      <c r="AE891" s="2006"/>
      <c r="AF891" s="2006"/>
      <c r="AG891" s="2006"/>
      <c r="AH891" s="200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504" t="s">
        <v>1033</v>
      </c>
      <c r="D892" s="2505"/>
      <c r="E892" s="2505"/>
      <c r="F892" s="2505"/>
      <c r="G892" s="2505"/>
      <c r="H892" s="2505"/>
      <c r="I892" s="2505"/>
      <c r="J892" s="2505"/>
      <c r="K892" s="2505"/>
      <c r="L892" s="2505"/>
      <c r="M892" s="2505"/>
      <c r="N892" s="2505"/>
      <c r="O892" s="2505"/>
      <c r="P892" s="2505"/>
      <c r="Q892" s="2505"/>
      <c r="R892" s="2505"/>
      <c r="S892" s="2505"/>
      <c r="T892" s="2505"/>
      <c r="U892" s="2505"/>
      <c r="V892" s="2505"/>
      <c r="W892" s="2505"/>
      <c r="X892" s="2505"/>
      <c r="Y892" s="2505"/>
      <c r="Z892" s="2505"/>
      <c r="AA892" s="2505"/>
      <c r="AB892" s="2506"/>
      <c r="AC892" s="2006"/>
      <c r="AD892" s="2006"/>
      <c r="AE892" s="2006"/>
      <c r="AF892" s="2006"/>
      <c r="AG892" s="2006"/>
      <c r="AH892" s="200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6">
        <v>26431</v>
      </c>
      <c r="AA896" s="1987"/>
      <c r="AB896" s="1987"/>
      <c r="AC896" s="1987"/>
      <c r="AD896" s="1987"/>
      <c r="AE896" s="1988"/>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6">
        <v>8475</v>
      </c>
      <c r="AA897" s="1987"/>
      <c r="AB897" s="1987"/>
      <c r="AC897" s="1987"/>
      <c r="AD897" s="1987"/>
      <c r="AE897" s="198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6"/>
      <c r="AA898" s="1987"/>
      <c r="AB898" s="1987"/>
      <c r="AC898" s="1987"/>
      <c r="AD898" s="1987"/>
      <c r="AE898" s="198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94">
        <f>Z896-(Z897+Z898)</f>
        <v>17956</v>
      </c>
      <c r="AA899" s="2295"/>
      <c r="AB899" s="2295"/>
      <c r="AC899" s="2295"/>
      <c r="AD899" s="2295"/>
      <c r="AE899" s="2296"/>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8"/>
      <c r="BE901" s="2358"/>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6"/>
      <c r="BE902" s="2366"/>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2"/>
      <c r="BE903" s="2282"/>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2"/>
      <c r="BE904" s="2282"/>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2"/>
      <c r="BE905" s="2282"/>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8"/>
      <c r="BE906" s="2282"/>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40" t="s">
        <v>101</v>
      </c>
      <c r="B907" s="2340"/>
      <c r="C907" s="2340"/>
      <c r="D907" s="2340"/>
      <c r="E907" s="2340"/>
      <c r="F907" s="2340"/>
      <c r="G907" s="2340"/>
      <c r="H907" s="2340"/>
      <c r="I907" s="2340"/>
      <c r="J907" s="2340"/>
      <c r="K907" s="2340"/>
      <c r="L907" s="2340"/>
      <c r="M907" s="2340"/>
      <c r="N907" s="2340"/>
      <c r="O907" s="2340"/>
      <c r="P907" s="2340"/>
      <c r="Q907" s="2340"/>
      <c r="R907" s="2340"/>
      <c r="S907" s="2340"/>
      <c r="T907" s="2340"/>
      <c r="U907" s="2340"/>
      <c r="V907" s="2340"/>
      <c r="W907" s="2340"/>
      <c r="X907" s="2340"/>
      <c r="Y907" s="2340"/>
      <c r="Z907" s="2340"/>
      <c r="AA907" s="2340"/>
      <c r="AB907" s="2340"/>
      <c r="AC907" s="2340"/>
      <c r="AD907" s="2340"/>
      <c r="AE907" s="2340"/>
      <c r="AF907" s="2340"/>
      <c r="AG907" s="2340"/>
      <c r="AH907" s="2340"/>
      <c r="AI907" s="2340"/>
      <c r="AJ907" s="2340"/>
      <c r="AK907" s="2340"/>
      <c r="AL907" s="2340"/>
      <c r="AM907" s="144"/>
      <c r="AN907" s="144"/>
      <c r="AO907" s="144"/>
      <c r="AP907" s="144"/>
      <c r="AQ907" s="144"/>
      <c r="AR907" s="144"/>
      <c r="AS907" s="144"/>
      <c r="AT907" s="144"/>
      <c r="AU907" s="144"/>
      <c r="AV907" s="144"/>
      <c r="AW907" s="144"/>
      <c r="AX907" s="144"/>
      <c r="AY907" s="144"/>
      <c r="AZ907" s="61"/>
      <c r="BA907" s="25"/>
      <c r="BB907" s="127"/>
      <c r="BC907" s="1510"/>
      <c r="BD907" s="2365"/>
      <c r="BE907" s="2365"/>
      <c r="BF907" s="2365"/>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41"/>
      <c r="B908" s="2341"/>
      <c r="C908" s="2341"/>
      <c r="D908" s="2341"/>
      <c r="E908" s="2341"/>
      <c r="F908" s="2341"/>
      <c r="G908" s="2341"/>
      <c r="H908" s="2341"/>
      <c r="I908" s="2341"/>
      <c r="J908" s="2341"/>
      <c r="K908" s="2341"/>
      <c r="L908" s="2341"/>
      <c r="M908" s="2341"/>
      <c r="N908" s="2341"/>
      <c r="O908" s="2341"/>
      <c r="P908" s="2341"/>
      <c r="Q908" s="2341"/>
      <c r="R908" s="2341"/>
      <c r="S908" s="2341"/>
      <c r="T908" s="2341"/>
      <c r="U908" s="2341"/>
      <c r="V908" s="2341"/>
      <c r="W908" s="2341"/>
      <c r="X908" s="2341"/>
      <c r="Y908" s="2341"/>
      <c r="Z908" s="2341"/>
      <c r="AA908" s="2341"/>
      <c r="AB908" s="2341"/>
      <c r="AC908" s="2341"/>
      <c r="AD908" s="2341"/>
      <c r="AE908" s="2341"/>
      <c r="AF908" s="2341"/>
      <c r="AG908" s="2341"/>
      <c r="AH908" s="2341"/>
      <c r="AI908" s="2341"/>
      <c r="AJ908" s="2341"/>
      <c r="AK908" s="2341"/>
      <c r="AL908" s="2341"/>
      <c r="AM908" s="144"/>
      <c r="AN908" s="144"/>
      <c r="AO908" s="144"/>
      <c r="AP908" s="144"/>
      <c r="AQ908" s="144"/>
      <c r="AR908" s="144"/>
      <c r="AS908" s="144"/>
      <c r="AT908" s="144"/>
      <c r="AU908" s="144"/>
      <c r="AV908" s="144"/>
      <c r="AW908" s="144"/>
      <c r="AX908" s="144"/>
      <c r="AY908" s="144"/>
      <c r="AZ908" s="61"/>
      <c r="BA908" s="25"/>
      <c r="BB908" s="127"/>
      <c r="BC908" s="1510"/>
      <c r="BD908" s="2361"/>
      <c r="BE908" s="2361"/>
      <c r="BF908" s="2361"/>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2"/>
      <c r="BE909" s="2282"/>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8"/>
      <c r="BE910" s="2282"/>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7" t="s">
        <v>849</v>
      </c>
      <c r="G912" s="2178"/>
      <c r="H912" s="2178"/>
      <c r="I912" s="2178"/>
      <c r="J912" s="2178"/>
      <c r="K912" s="2178"/>
      <c r="L912" s="2178"/>
      <c r="M912" s="2178"/>
      <c r="N912" s="2178"/>
      <c r="O912" s="2178"/>
      <c r="P912" s="2178"/>
      <c r="Q912" s="2178"/>
      <c r="R912" s="2178"/>
      <c r="S912" s="2178"/>
      <c r="T912" s="2179"/>
      <c r="U912" s="2032" t="s">
        <v>32</v>
      </c>
      <c r="V912" s="2033"/>
      <c r="W912" s="2033"/>
      <c r="X912" s="2033"/>
      <c r="Y912" s="2033"/>
      <c r="Z912" s="2033"/>
      <c r="AA912" s="73"/>
      <c r="AB912" s="161"/>
      <c r="AC912" s="161"/>
      <c r="AD912" s="161"/>
      <c r="AE912" s="161"/>
      <c r="AF912" s="162"/>
      <c r="AZ912" s="61"/>
      <c r="BA912" s="1509"/>
      <c r="BB912" s="127"/>
      <c r="BC912" s="127"/>
      <c r="BD912" s="2358"/>
      <c r="BE912" s="2282"/>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35" t="s">
        <v>878</v>
      </c>
      <c r="G913" s="2036"/>
      <c r="H913" s="2036"/>
      <c r="I913" s="2036"/>
      <c r="J913" s="2036"/>
      <c r="K913" s="2036"/>
      <c r="L913" s="2036"/>
      <c r="M913" s="2036"/>
      <c r="N913" s="2036"/>
      <c r="O913" s="2036"/>
      <c r="P913" s="2036"/>
      <c r="Q913" s="2036"/>
      <c r="R913" s="2036"/>
      <c r="S913" s="2036"/>
      <c r="T913" s="2037"/>
      <c r="U913" s="2035"/>
      <c r="V913" s="2036"/>
      <c r="W913" s="2036"/>
      <c r="X913" s="2036"/>
      <c r="Y913" s="2036"/>
      <c r="Z913" s="2036"/>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8"/>
      <c r="G914" s="2039"/>
      <c r="H914" s="2039"/>
      <c r="I914" s="2039"/>
      <c r="J914" s="2039"/>
      <c r="K914" s="2039"/>
      <c r="L914" s="2039"/>
      <c r="M914" s="2039"/>
      <c r="N914" s="2039"/>
      <c r="O914" s="2039"/>
      <c r="P914" s="2039"/>
      <c r="Q914" s="2039"/>
      <c r="R914" s="2039"/>
      <c r="S914" s="2039"/>
      <c r="T914" s="2040"/>
      <c r="U914" s="2038"/>
      <c r="V914" s="2039"/>
      <c r="W914" s="2039"/>
      <c r="X914" s="2039"/>
      <c r="Y914" s="2039"/>
      <c r="Z914" s="2039"/>
      <c r="AA914" s="164"/>
      <c r="AB914" s="2360" t="s">
        <v>409</v>
      </c>
      <c r="AC914" s="2360"/>
      <c r="AD914" s="2360"/>
      <c r="AE914" s="2360"/>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62" t="s">
        <v>577</v>
      </c>
      <c r="V915" s="2163"/>
      <c r="W915" s="2163"/>
      <c r="X915" s="2163"/>
      <c r="Y915" s="2163"/>
      <c r="Z915" s="2164"/>
      <c r="AA915" s="2168">
        <f>AM564</f>
        <v>37039945</v>
      </c>
      <c r="AB915" s="2169"/>
      <c r="AC915" s="2169"/>
      <c r="AD915" s="2169"/>
      <c r="AE915" s="2169"/>
      <c r="AF915" s="217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62" t="s">
        <v>625</v>
      </c>
      <c r="V916" s="2163"/>
      <c r="W916" s="2163"/>
      <c r="X916" s="2163"/>
      <c r="Y916" s="2163"/>
      <c r="Z916" s="2164"/>
      <c r="AA916" s="2168"/>
      <c r="AB916" s="2169"/>
      <c r="AC916" s="2169"/>
      <c r="AD916" s="2169"/>
      <c r="AE916" s="2169"/>
      <c r="AF916" s="217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62" t="s">
        <v>625</v>
      </c>
      <c r="V917" s="2163"/>
      <c r="W917" s="2163"/>
      <c r="X917" s="2163"/>
      <c r="Y917" s="2163"/>
      <c r="Z917" s="2164"/>
      <c r="AA917" s="2168"/>
      <c r="AB917" s="2169"/>
      <c r="AC917" s="2169"/>
      <c r="AD917" s="2169"/>
      <c r="AE917" s="2169"/>
      <c r="AF917" s="217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62" t="s">
        <v>625</v>
      </c>
      <c r="V918" s="2163"/>
      <c r="W918" s="2163"/>
      <c r="X918" s="2163"/>
      <c r="Y918" s="2163"/>
      <c r="Z918" s="2164"/>
      <c r="AA918" s="2168"/>
      <c r="AB918" s="2169"/>
      <c r="AC918" s="2169"/>
      <c r="AD918" s="2169"/>
      <c r="AE918" s="2169"/>
      <c r="AF918" s="217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62" t="s">
        <v>625</v>
      </c>
      <c r="V919" s="2163"/>
      <c r="W919" s="2163"/>
      <c r="X919" s="2163"/>
      <c r="Y919" s="2163"/>
      <c r="Z919" s="2164"/>
      <c r="AA919" s="2168"/>
      <c r="AB919" s="2169"/>
      <c r="AC919" s="2169"/>
      <c r="AD919" s="2169"/>
      <c r="AE919" s="2169"/>
      <c r="AF919" s="217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62" t="s">
        <v>625</v>
      </c>
      <c r="V920" s="2163"/>
      <c r="W920" s="2163"/>
      <c r="X920" s="2163"/>
      <c r="Y920" s="2163"/>
      <c r="Z920" s="2164"/>
      <c r="AA920" s="2168"/>
      <c r="AB920" s="2169"/>
      <c r="AC920" s="2169"/>
      <c r="AD920" s="2169"/>
      <c r="AE920" s="2169"/>
      <c r="AF920" s="217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62" t="s">
        <v>625</v>
      </c>
      <c r="V921" s="2163"/>
      <c r="W921" s="2163"/>
      <c r="X921" s="2163"/>
      <c r="Y921" s="2163"/>
      <c r="Z921" s="2164"/>
      <c r="AA921" s="2168"/>
      <c r="AB921" s="2169"/>
      <c r="AC921" s="2169"/>
      <c r="AD921" s="2169"/>
      <c r="AE921" s="2169"/>
      <c r="AF921" s="217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62" t="s">
        <v>625</v>
      </c>
      <c r="V922" s="2163"/>
      <c r="W922" s="2163"/>
      <c r="X922" s="2163"/>
      <c r="Y922" s="2163"/>
      <c r="Z922" s="2164"/>
      <c r="AA922" s="2168"/>
      <c r="AB922" s="2169"/>
      <c r="AC922" s="2169"/>
      <c r="AD922" s="2169"/>
      <c r="AE922" s="2169"/>
      <c r="AF922" s="217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62" t="s">
        <v>625</v>
      </c>
      <c r="V923" s="2163"/>
      <c r="W923" s="2163"/>
      <c r="X923" s="2163"/>
      <c r="Y923" s="2163"/>
      <c r="Z923" s="2164"/>
      <c r="AA923" s="2168"/>
      <c r="AB923" s="2169"/>
      <c r="AC923" s="2169"/>
      <c r="AD923" s="2169"/>
      <c r="AE923" s="2169"/>
      <c r="AF923" s="217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62" t="s">
        <v>625</v>
      </c>
      <c r="V924" s="2163"/>
      <c r="W924" s="2163"/>
      <c r="X924" s="2163"/>
      <c r="Y924" s="2163"/>
      <c r="Z924" s="2164"/>
      <c r="AA924" s="2168"/>
      <c r="AB924" s="2169"/>
      <c r="AC924" s="2169"/>
      <c r="AD924" s="2169"/>
      <c r="AE924" s="2169"/>
      <c r="AF924" s="217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62" t="s">
        <v>625</v>
      </c>
      <c r="V925" s="2163"/>
      <c r="W925" s="2163"/>
      <c r="X925" s="2163"/>
      <c r="Y925" s="2163"/>
      <c r="Z925" s="2164"/>
      <c r="AA925" s="2168"/>
      <c r="AB925" s="2169"/>
      <c r="AC925" s="2169"/>
      <c r="AD925" s="2169"/>
      <c r="AE925" s="2169"/>
      <c r="AF925" s="217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62" t="s">
        <v>625</v>
      </c>
      <c r="V926" s="2163"/>
      <c r="W926" s="2163"/>
      <c r="X926" s="2163"/>
      <c r="Y926" s="2163"/>
      <c r="Z926" s="2164"/>
      <c r="AA926" s="2168"/>
      <c r="AB926" s="2169"/>
      <c r="AC926" s="2169"/>
      <c r="AD926" s="2169"/>
      <c r="AE926" s="2169"/>
      <c r="AF926" s="217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62" t="s">
        <v>577</v>
      </c>
      <c r="V927" s="2163"/>
      <c r="W927" s="2163"/>
      <c r="X927" s="2163"/>
      <c r="Y927" s="2163"/>
      <c r="Z927" s="2164"/>
      <c r="AA927" s="2168">
        <v>20000000</v>
      </c>
      <c r="AB927" s="2169"/>
      <c r="AC927" s="2169"/>
      <c r="AD927" s="2169"/>
      <c r="AE927" s="2169"/>
      <c r="AF927" s="217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162" t="s">
        <v>625</v>
      </c>
      <c r="V928" s="2163"/>
      <c r="W928" s="2163"/>
      <c r="X928" s="2163"/>
      <c r="Y928" s="2163"/>
      <c r="Z928" s="2164"/>
      <c r="AA928" s="2168"/>
      <c r="AB928" s="2169"/>
      <c r="AC928" s="2169"/>
      <c r="AD928" s="2169"/>
      <c r="AE928" s="2169"/>
      <c r="AF928" s="217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162" t="s">
        <v>625</v>
      </c>
      <c r="V929" s="2163"/>
      <c r="W929" s="2163"/>
      <c r="X929" s="2163"/>
      <c r="Y929" s="2163"/>
      <c r="Z929" s="2164"/>
      <c r="AA929" s="2168"/>
      <c r="AB929" s="2169"/>
      <c r="AC929" s="2169"/>
      <c r="AD929" s="2169"/>
      <c r="AE929" s="2169"/>
      <c r="AF929" s="217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62" t="s">
        <v>705</v>
      </c>
      <c r="Q930" s="2163"/>
      <c r="R930" s="2163"/>
      <c r="S930" s="2163"/>
      <c r="T930" s="2164"/>
      <c r="U930" s="2162" t="s">
        <v>625</v>
      </c>
      <c r="V930" s="2163"/>
      <c r="W930" s="2163"/>
      <c r="X930" s="2163"/>
      <c r="Y930" s="2163"/>
      <c r="Z930" s="2164"/>
      <c r="AA930" s="2168"/>
      <c r="AB930" s="2169"/>
      <c r="AC930" s="2169"/>
      <c r="AD930" s="2169"/>
      <c r="AE930" s="2169"/>
      <c r="AF930" s="217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4" t="s">
        <v>342</v>
      </c>
      <c r="J931" s="2175"/>
      <c r="K931" s="2175"/>
      <c r="L931" s="2175"/>
      <c r="M931" s="2175"/>
      <c r="N931" s="2175"/>
      <c r="O931" s="2175"/>
      <c r="P931" s="2175"/>
      <c r="Q931" s="2175"/>
      <c r="R931" s="2175"/>
      <c r="S931" s="2175"/>
      <c r="T931" s="2176"/>
      <c r="U931" s="2162" t="s">
        <v>625</v>
      </c>
      <c r="V931" s="2163"/>
      <c r="W931" s="2163"/>
      <c r="X931" s="2163"/>
      <c r="Y931" s="2163"/>
      <c r="Z931" s="2164"/>
      <c r="AA931" s="2168"/>
      <c r="AB931" s="2169"/>
      <c r="AC931" s="2169"/>
      <c r="AD931" s="2169"/>
      <c r="AE931" s="2169"/>
      <c r="AF931" s="217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4" t="s">
        <v>2526</v>
      </c>
      <c r="J932" s="2175"/>
      <c r="K932" s="2175"/>
      <c r="L932" s="2175"/>
      <c r="M932" s="2175"/>
      <c r="N932" s="2175"/>
      <c r="O932" s="2175"/>
      <c r="P932" s="2175"/>
      <c r="Q932" s="2175"/>
      <c r="R932" s="2175"/>
      <c r="S932" s="2175"/>
      <c r="T932" s="2176"/>
      <c r="U932" s="2321" t="s">
        <v>577</v>
      </c>
      <c r="V932" s="2163"/>
      <c r="W932" s="2163"/>
      <c r="X932" s="2163"/>
      <c r="Y932" s="2163"/>
      <c r="Z932" s="2164"/>
      <c r="AA932" s="2168">
        <f>AO638</f>
        <v>17485936</v>
      </c>
      <c r="AB932" s="2169"/>
      <c r="AC932" s="2169"/>
      <c r="AD932" s="2169"/>
      <c r="AE932" s="2169"/>
      <c r="AF932" s="217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74" t="s">
        <v>2654</v>
      </c>
      <c r="J933" s="2326"/>
      <c r="K933" s="2326"/>
      <c r="L933" s="2326"/>
      <c r="M933" s="2326"/>
      <c r="N933" s="2326"/>
      <c r="O933" s="2326"/>
      <c r="P933" s="2326"/>
      <c r="Q933" s="2326"/>
      <c r="R933" s="2326"/>
      <c r="S933" s="2326"/>
      <c r="T933" s="2327"/>
      <c r="U933" s="2162" t="s">
        <v>577</v>
      </c>
      <c r="V933" s="2163"/>
      <c r="W933" s="2163"/>
      <c r="X933" s="2163"/>
      <c r="Y933" s="2163"/>
      <c r="Z933" s="2164"/>
      <c r="AA933" s="2168">
        <f>AO640</f>
        <v>1000000</v>
      </c>
      <c r="AB933" s="2169"/>
      <c r="AC933" s="2169"/>
      <c r="AD933" s="2169"/>
      <c r="AE933" s="2169"/>
      <c r="AF933" s="217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9" t="s">
        <v>342</v>
      </c>
      <c r="J934" s="2326"/>
      <c r="K934" s="2326"/>
      <c r="L934" s="2326"/>
      <c r="M934" s="2326"/>
      <c r="N934" s="2326"/>
      <c r="O934" s="2326"/>
      <c r="P934" s="2326"/>
      <c r="Q934" s="2326"/>
      <c r="R934" s="2326"/>
      <c r="S934" s="2326"/>
      <c r="T934" s="2327"/>
      <c r="U934" s="2162" t="s">
        <v>625</v>
      </c>
      <c r="V934" s="2163"/>
      <c r="W934" s="2163"/>
      <c r="X934" s="2163"/>
      <c r="Y934" s="2163"/>
      <c r="Z934" s="2164"/>
      <c r="AA934" s="2168"/>
      <c r="AB934" s="2169"/>
      <c r="AC934" s="2169"/>
      <c r="AD934" s="2169"/>
      <c r="AE934" s="2169"/>
      <c r="AF934" s="217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8">
        <v>44505</v>
      </c>
      <c r="N939" s="2182"/>
      <c r="O939" s="2182"/>
      <c r="P939" s="2182"/>
      <c r="Q939" s="2182"/>
      <c r="R939" s="2182"/>
      <c r="S939" s="2183"/>
      <c r="U939" s="103" t="s">
        <v>11</v>
      </c>
      <c r="V939" s="77"/>
      <c r="W939" s="77"/>
      <c r="X939" s="77"/>
      <c r="Y939" s="77"/>
      <c r="Z939" s="77"/>
      <c r="AA939" s="77"/>
      <c r="AB939" s="77"/>
      <c r="AC939" s="77"/>
      <c r="AD939" s="78"/>
      <c r="AE939" s="2328">
        <v>44456</v>
      </c>
      <c r="AF939" s="2182"/>
      <c r="AG939" s="2182"/>
      <c r="AH939" s="2182"/>
      <c r="AI939" s="2182"/>
      <c r="AJ939" s="2182"/>
      <c r="AK939" s="21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51" t="s">
        <v>2628</v>
      </c>
      <c r="N940" s="2323"/>
      <c r="O940" s="2323"/>
      <c r="P940" s="2323"/>
      <c r="Q940" s="2323"/>
      <c r="R940" s="2323"/>
      <c r="S940" s="2324"/>
      <c r="U940" s="103" t="s">
        <v>12</v>
      </c>
      <c r="V940" s="77"/>
      <c r="W940" s="77"/>
      <c r="X940" s="77"/>
      <c r="Y940" s="77"/>
      <c r="Z940" s="77"/>
      <c r="AA940" s="77"/>
      <c r="AB940" s="77"/>
      <c r="AC940" s="77"/>
      <c r="AD940" s="78"/>
      <c r="AE940" s="2051" t="s">
        <v>2667</v>
      </c>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7" t="s">
        <v>2666</v>
      </c>
      <c r="K941" s="2338"/>
      <c r="L941" s="2338"/>
      <c r="M941" s="2338"/>
      <c r="N941" s="2338"/>
      <c r="O941" s="2338"/>
      <c r="P941" s="2338"/>
      <c r="Q941" s="2338"/>
      <c r="R941" s="2338"/>
      <c r="S941" s="2339"/>
      <c r="U941" s="103" t="s">
        <v>943</v>
      </c>
      <c r="V941" s="77"/>
      <c r="W941" s="77"/>
      <c r="AB941" s="2337"/>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9">
        <f>M943/G753</f>
        <v>0.12371134020618557</v>
      </c>
      <c r="N942" s="2160"/>
      <c r="O942" s="2160"/>
      <c r="P942" s="2160"/>
      <c r="Q942" s="2160"/>
      <c r="R942" s="2160"/>
      <c r="S942" s="2161"/>
      <c r="U942" s="103" t="s">
        <v>13</v>
      </c>
      <c r="V942" s="77"/>
      <c r="W942" s="77"/>
      <c r="X942" s="77"/>
      <c r="Y942" s="77"/>
      <c r="Z942" s="77"/>
      <c r="AA942" s="77"/>
      <c r="AB942" s="77"/>
      <c r="AC942" s="77"/>
      <c r="AD942" s="78"/>
      <c r="AE942" s="2357">
        <v>0.3</v>
      </c>
      <c r="AF942" s="2160"/>
      <c r="AG942" s="2160"/>
      <c r="AH942" s="2160"/>
      <c r="AI942" s="2160"/>
      <c r="AJ942" s="2160"/>
      <c r="AK942" s="21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4">
        <f>SUM('[10]Subsidy Contract Calculation'!B4:B28)</f>
        <v>12</v>
      </c>
      <c r="N943" s="2335"/>
      <c r="O943" s="2335"/>
      <c r="P943" s="2335"/>
      <c r="Q943" s="2335"/>
      <c r="R943" s="2335"/>
      <c r="S943" s="2336"/>
      <c r="U943" s="103" t="s">
        <v>14</v>
      </c>
      <c r="V943" s="77"/>
      <c r="W943" s="77"/>
      <c r="X943" s="77"/>
      <c r="Y943" s="77"/>
      <c r="Z943" s="77"/>
      <c r="AA943" s="77"/>
      <c r="AB943" s="77"/>
      <c r="AC943" s="77"/>
      <c r="AD943" s="78"/>
      <c r="AE943" s="2334">
        <v>30</v>
      </c>
      <c r="AF943" s="2335"/>
      <c r="AG943" s="2335"/>
      <c r="AH943" s="2335"/>
      <c r="AI943" s="2335"/>
      <c r="AJ943" s="2335"/>
      <c r="AK943" s="23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8">
        <f>Z807</f>
        <v>211536</v>
      </c>
      <c r="N944" s="2169"/>
      <c r="O944" s="2169"/>
      <c r="P944" s="2169"/>
      <c r="Q944" s="2169"/>
      <c r="R944" s="2169"/>
      <c r="S944" s="2170"/>
      <c r="U944" s="103" t="s">
        <v>15</v>
      </c>
      <c r="V944" s="77"/>
      <c r="W944" s="77"/>
      <c r="X944" s="77"/>
      <c r="Y944" s="77"/>
      <c r="Z944" s="77"/>
      <c r="AA944" s="77"/>
      <c r="AB944" s="77"/>
      <c r="AC944" s="77"/>
      <c r="AD944" s="78"/>
      <c r="AE944" s="2168">
        <v>359748</v>
      </c>
      <c r="AF944" s="2169"/>
      <c r="AG944" s="2169"/>
      <c r="AH944" s="2169"/>
      <c r="AI944" s="2169"/>
      <c r="AJ944" s="2169"/>
      <c r="AK944" s="217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8">
        <f>M944*M946</f>
        <v>3173040</v>
      </c>
      <c r="N945" s="2169"/>
      <c r="O945" s="2169"/>
      <c r="P945" s="2169"/>
      <c r="Q945" s="2169"/>
      <c r="R945" s="2169"/>
      <c r="S945" s="2170"/>
      <c r="U945" s="103" t="s">
        <v>16</v>
      </c>
      <c r="V945" s="77"/>
      <c r="W945" s="77"/>
      <c r="X945" s="77"/>
      <c r="Y945" s="77"/>
      <c r="Z945" s="77"/>
      <c r="AA945" s="77"/>
      <c r="AB945" s="77"/>
      <c r="AC945" s="77"/>
      <c r="AD945" s="78"/>
      <c r="AE945" s="2168">
        <f>AE944*AE946</f>
        <v>5396220</v>
      </c>
      <c r="AF945" s="2169"/>
      <c r="AG945" s="2169"/>
      <c r="AH945" s="2169"/>
      <c r="AI945" s="2169"/>
      <c r="AJ945" s="2169"/>
      <c r="AK945" s="217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51">
        <v>15</v>
      </c>
      <c r="N946" s="2052"/>
      <c r="O946" s="2052"/>
      <c r="P946" s="2052"/>
      <c r="Q946" s="2052"/>
      <c r="R946" s="2052"/>
      <c r="S946" s="2053"/>
      <c r="U946" s="103" t="s">
        <v>604</v>
      </c>
      <c r="V946" s="77"/>
      <c r="W946" s="77"/>
      <c r="X946" s="77"/>
      <c r="Y946" s="77"/>
      <c r="Z946" s="77"/>
      <c r="AA946" s="77"/>
      <c r="AB946" s="77"/>
      <c r="AC946" s="77"/>
      <c r="AD946" s="78"/>
      <c r="AE946" s="2051">
        <v>15</v>
      </c>
      <c r="AF946" s="2052"/>
      <c r="AG946" s="2052"/>
      <c r="AH946" s="2052"/>
      <c r="AI946" s="2052"/>
      <c r="AJ946" s="2052"/>
      <c r="AK946" s="20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51"/>
      <c r="N951" s="2152"/>
      <c r="O951" s="2152"/>
      <c r="P951" s="2152"/>
      <c r="Q951" s="2152"/>
      <c r="R951" s="2152"/>
      <c r="S951" s="2153"/>
      <c r="T951" s="103" t="s">
        <v>847</v>
      </c>
      <c r="U951" s="77"/>
      <c r="V951" s="77"/>
      <c r="W951" s="77"/>
      <c r="X951" s="77"/>
      <c r="Y951" s="77"/>
      <c r="Z951" s="78"/>
      <c r="AA951" s="2151"/>
      <c r="AB951" s="2152"/>
      <c r="AC951" s="2152"/>
      <c r="AD951" s="2152"/>
      <c r="AE951" s="2152"/>
      <c r="AF951" s="2152"/>
      <c r="AG951" s="21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51"/>
      <c r="N952" s="2152"/>
      <c r="O952" s="2152"/>
      <c r="P952" s="2152"/>
      <c r="Q952" s="2152"/>
      <c r="R952" s="2152"/>
      <c r="S952" s="2153"/>
      <c r="T952" s="103" t="s">
        <v>846</v>
      </c>
      <c r="U952" s="77"/>
      <c r="V952" s="77"/>
      <c r="W952" s="77"/>
      <c r="X952" s="77"/>
      <c r="Y952" s="77"/>
      <c r="Z952" s="78"/>
      <c r="AA952" s="2151"/>
      <c r="AB952" s="2152"/>
      <c r="AC952" s="2152"/>
      <c r="AD952" s="2152"/>
      <c r="AE952" s="2152"/>
      <c r="AF952" s="2152"/>
      <c r="AG952" s="21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2" t="s">
        <v>625</v>
      </c>
      <c r="N953" s="2343"/>
      <c r="O953" s="2343"/>
      <c r="P953" s="2343"/>
      <c r="Q953" s="2343"/>
      <c r="R953" s="2343"/>
      <c r="S953" s="2344"/>
      <c r="T953" s="76" t="s">
        <v>345</v>
      </c>
      <c r="U953" s="77"/>
      <c r="V953" s="77"/>
      <c r="W953" s="77"/>
      <c r="X953" s="77"/>
      <c r="Y953" s="77"/>
      <c r="Z953" s="78"/>
      <c r="AA953" s="2151"/>
      <c r="AB953" s="2152"/>
      <c r="AC953" s="2152"/>
      <c r="AD953" s="2152"/>
      <c r="AE953" s="2152"/>
      <c r="AF953" s="2152"/>
      <c r="AG953" s="21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51"/>
      <c r="N954" s="2152"/>
      <c r="O954" s="2152"/>
      <c r="P954" s="2152"/>
      <c r="Q954" s="2152"/>
      <c r="R954" s="2152"/>
      <c r="S954" s="2153"/>
      <c r="T954" s="76" t="s">
        <v>346</v>
      </c>
      <c r="U954" s="77"/>
      <c r="V954" s="77"/>
      <c r="W954" s="77"/>
      <c r="X954" s="77"/>
      <c r="Y954" s="77"/>
      <c r="Z954" s="78"/>
      <c r="AA954" s="2151"/>
      <c r="AB954" s="2152"/>
      <c r="AC954" s="2152"/>
      <c r="AD954" s="2152"/>
      <c r="AE954" s="2152"/>
      <c r="AF954" s="2152"/>
      <c r="AG954" s="21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51"/>
      <c r="N955" s="2152"/>
      <c r="O955" s="2152"/>
      <c r="P955" s="2152"/>
      <c r="Q955" s="2152"/>
      <c r="R955" s="2152"/>
      <c r="S955" s="2153"/>
      <c r="T955" s="76" t="s">
        <v>393</v>
      </c>
      <c r="U955" s="77"/>
      <c r="V955" s="77"/>
      <c r="W955" s="77"/>
      <c r="X955" s="77"/>
      <c r="Y955" s="77"/>
      <c r="Z955" s="78"/>
      <c r="AA955" s="2151"/>
      <c r="AB955" s="2152"/>
      <c r="AC955" s="2152"/>
      <c r="AD955" s="2152"/>
      <c r="AE955" s="2152"/>
      <c r="AF955" s="2152"/>
      <c r="AG955" s="21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5" t="s">
        <v>315</v>
      </c>
      <c r="N956" s="2346"/>
      <c r="O956" s="2346"/>
      <c r="P956" s="2346"/>
      <c r="Q956" s="2346"/>
      <c r="R956" s="2346"/>
      <c r="S956" s="2347"/>
      <c r="T956" s="2171"/>
      <c r="U956" s="2172"/>
      <c r="V956" s="2172"/>
      <c r="W956" s="2172"/>
      <c r="X956" s="2172"/>
      <c r="Y956" s="2172"/>
      <c r="Z956" s="2173"/>
      <c r="AA956" s="2151"/>
      <c r="AB956" s="2152"/>
      <c r="AC956" s="2152"/>
      <c r="AD956" s="2152"/>
      <c r="AE956" s="2152"/>
      <c r="AF956" s="2152"/>
      <c r="AG956" s="21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51"/>
      <c r="N957" s="2152"/>
      <c r="O957" s="2152"/>
      <c r="P957" s="2152"/>
      <c r="Q957" s="2152"/>
      <c r="R957" s="2152"/>
      <c r="S957" s="2153"/>
      <c r="T957" s="2171"/>
      <c r="U957" s="2172"/>
      <c r="V957" s="2172"/>
      <c r="W957" s="2172"/>
      <c r="X957" s="2172"/>
      <c r="Y957" s="2172"/>
      <c r="Z957" s="2173"/>
      <c r="AA957" s="2151"/>
      <c r="AB957" s="2152"/>
      <c r="AC957" s="2152"/>
      <c r="AD957" s="2152"/>
      <c r="AE957" s="2152"/>
      <c r="AF957" s="2152"/>
      <c r="AG957" s="21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29" t="s">
        <v>705</v>
      </c>
      <c r="P958" s="2330"/>
      <c r="Q958" s="139"/>
      <c r="R958" s="139"/>
      <c r="S958" s="140"/>
      <c r="T958" s="71" t="s">
        <v>174</v>
      </c>
      <c r="U958" s="72"/>
      <c r="V958" s="72"/>
      <c r="W958" s="2180" t="s">
        <v>342</v>
      </c>
      <c r="X958" s="2154"/>
      <c r="Y958" s="2154"/>
      <c r="Z958" s="2154"/>
      <c r="AA958" s="2154"/>
      <c r="AB958" s="2154"/>
      <c r="AC958" s="2154"/>
      <c r="AD958" s="2154"/>
      <c r="AE958" s="2154"/>
      <c r="AF958" s="2154"/>
      <c r="AG958" s="21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3" t="s">
        <v>34</v>
      </c>
      <c r="G959" s="2214"/>
      <c r="H959" s="2214"/>
      <c r="I959" s="2214"/>
      <c r="J959" s="2214"/>
      <c r="K959" s="2214"/>
      <c r="L959" s="2214"/>
      <c r="M959" s="2151"/>
      <c r="N959" s="2152"/>
      <c r="O959" s="2152"/>
      <c r="P959" s="2152"/>
      <c r="Q959" s="2152"/>
      <c r="R959" s="2152"/>
      <c r="S959" s="2153"/>
      <c r="T959" s="79"/>
      <c r="U959" s="80"/>
      <c r="V959" s="80"/>
      <c r="W959" s="80"/>
      <c r="X959" s="80"/>
      <c r="Y959" s="80"/>
      <c r="Z959" s="188" t="s">
        <v>139</v>
      </c>
      <c r="AA959" s="2165"/>
      <c r="AB959" s="2166"/>
      <c r="AC959" s="2166"/>
      <c r="AD959" s="2166"/>
      <c r="AE959" s="2166"/>
      <c r="AF959" s="2166"/>
      <c r="AG959" s="21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3" t="s">
        <v>580</v>
      </c>
      <c r="B963" s="2223"/>
      <c r="C963" s="2223"/>
      <c r="D963" s="2223"/>
      <c r="E963" s="2223"/>
      <c r="F963" s="2223"/>
      <c r="G963" s="2223"/>
      <c r="H963" s="2223"/>
      <c r="I963" s="2223"/>
      <c r="J963" s="2223"/>
      <c r="K963" s="2223"/>
      <c r="L963" s="2223"/>
      <c r="M963" s="2223"/>
      <c r="N963" s="2223"/>
      <c r="O963" s="2223"/>
      <c r="P963" s="2223"/>
      <c r="Q963" s="2223"/>
      <c r="R963" s="2223"/>
      <c r="S963" s="2223"/>
      <c r="T963" s="2223"/>
      <c r="U963" s="2223"/>
      <c r="V963" s="2223"/>
      <c r="W963" s="2223"/>
      <c r="X963" s="2223"/>
      <c r="Y963" s="2223"/>
      <c r="Z963" s="2223"/>
      <c r="AA963" s="2223"/>
      <c r="AB963" s="2223"/>
      <c r="AC963" s="2223"/>
      <c r="AD963" s="2223"/>
      <c r="AE963" s="2223"/>
      <c r="AF963" s="2223"/>
      <c r="AG963" s="2223"/>
      <c r="AH963" s="2223"/>
      <c r="AI963" s="2223"/>
      <c r="AJ963" s="2223"/>
      <c r="AK963" s="2223"/>
      <c r="AL963" s="2223"/>
      <c r="AM963" s="2223"/>
      <c r="AN963" s="2223"/>
      <c r="AO963" s="2223"/>
      <c r="AP963" s="2223"/>
      <c r="AQ963" s="2223"/>
      <c r="AR963" s="2223"/>
      <c r="AS963" s="22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3"/>
      <c r="B964" s="2223"/>
      <c r="C964" s="2223"/>
      <c r="D964" s="2223"/>
      <c r="E964" s="2223"/>
      <c r="F964" s="2223"/>
      <c r="G964" s="2223"/>
      <c r="H964" s="2223"/>
      <c r="I964" s="2223"/>
      <c r="J964" s="2223"/>
      <c r="K964" s="2223"/>
      <c r="L964" s="2223"/>
      <c r="M964" s="2223"/>
      <c r="N964" s="2223"/>
      <c r="O964" s="2223"/>
      <c r="P964" s="2223"/>
      <c r="Q964" s="2223"/>
      <c r="R964" s="2223"/>
      <c r="S964" s="2223"/>
      <c r="T964" s="2223"/>
      <c r="U964" s="2223"/>
      <c r="V964" s="2223"/>
      <c r="W964" s="2223"/>
      <c r="X964" s="2223"/>
      <c r="Y964" s="2223"/>
      <c r="Z964" s="2223"/>
      <c r="AA964" s="2223"/>
      <c r="AB964" s="2223"/>
      <c r="AC964" s="2223"/>
      <c r="AD964" s="2223"/>
      <c r="AE964" s="2223"/>
      <c r="AF964" s="2223"/>
      <c r="AG964" s="2223"/>
      <c r="AH964" s="2223"/>
      <c r="AI964" s="2223"/>
      <c r="AJ964" s="2223"/>
      <c r="AK964" s="2223"/>
      <c r="AL964" s="2223"/>
      <c r="AM964" s="2223"/>
      <c r="AN964" s="2223"/>
      <c r="AO964" s="2223"/>
      <c r="AP964" s="2223"/>
      <c r="AQ964" s="2223"/>
      <c r="AR964" s="2223"/>
      <c r="AS964" s="22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7"/>
      <c r="BH965" s="2297"/>
      <c r="BI965" s="2297"/>
      <c r="BJ965" s="2297"/>
      <c r="BK965" s="2297"/>
      <c r="BL965" s="2297"/>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29"/>
      <c r="D968" s="2115" t="s">
        <v>672</v>
      </c>
      <c r="E968" s="2116"/>
      <c r="F968" s="2116"/>
      <c r="G968" s="2116"/>
      <c r="H968" s="2116"/>
      <c r="I968" s="2116"/>
      <c r="J968" s="2116"/>
      <c r="K968" s="2116"/>
      <c r="L968" s="2116"/>
      <c r="M968" s="2116"/>
      <c r="N968" s="2116"/>
      <c r="O968" s="2116"/>
      <c r="P968" s="2116"/>
      <c r="Q968" s="2117"/>
      <c r="R968" s="2115" t="s">
        <v>673</v>
      </c>
      <c r="S968" s="2116"/>
      <c r="T968" s="2116"/>
      <c r="U968" s="2116"/>
      <c r="V968" s="2116"/>
      <c r="W968" s="2116"/>
      <c r="X968" s="2116"/>
      <c r="Y968" s="2116"/>
      <c r="Z968" s="2116"/>
      <c r="AA968" s="2117"/>
      <c r="AB968" s="2115" t="s">
        <v>674</v>
      </c>
      <c r="AC968" s="2116"/>
      <c r="AD968" s="2116"/>
      <c r="AE968" s="2116"/>
      <c r="AF968" s="2116"/>
      <c r="AG968" s="2116"/>
      <c r="AH968" s="2116"/>
      <c r="AI968" s="2117"/>
      <c r="AJ968" s="2115" t="s">
        <v>675</v>
      </c>
      <c r="AK968" s="2116"/>
      <c r="AL968" s="2116"/>
      <c r="AM968" s="2116"/>
      <c r="AN968" s="2116"/>
      <c r="AO968" s="2116"/>
      <c r="AP968" s="2116"/>
      <c r="AQ968" s="2117"/>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3">
      <c r="B969" s="110"/>
      <c r="C969" s="1530"/>
      <c r="D969" s="2118" t="s">
        <v>667</v>
      </c>
      <c r="E969" s="2119"/>
      <c r="F969" s="2119"/>
      <c r="G969" s="2119"/>
      <c r="H969" s="2119"/>
      <c r="I969" s="2119"/>
      <c r="J969" s="2119"/>
      <c r="K969" s="2119"/>
      <c r="L969" s="2119"/>
      <c r="M969" s="2119"/>
      <c r="N969" s="2119"/>
      <c r="O969" s="2119"/>
      <c r="P969" s="2119"/>
      <c r="Q969" s="2120"/>
      <c r="R969" s="2114">
        <f>IF(ISNA(IF($BN$799="4%",(INDEX($BP$809:$BT$866,MATCH($CB$799,$BO$809:$BO$866,0),MATCH(D969,$BP$808:$BT$808,0))),(INDEX($BW$809:$CA$866,MATCH($CB$799,$BV$809:$BV$866,0),MATCH(D969,$BW$808:$CA$808,0))))),0,IF($BN$799="4%",(INDEX($BP$809:$BT$866,MATCH($CB$799,$BO$809:$BO$866,0),MATCH(D969,$BP$808:$BT$808,0))),(INDEX($BW$809:$CA$866,MATCH($CB$799,$BV$809:$BV$866,0),MATCH(D969,$BW$808:$CA$808,0)))))</f>
        <v>530910</v>
      </c>
      <c r="S969" s="2114"/>
      <c r="T969" s="2114"/>
      <c r="U969" s="2114"/>
      <c r="V969" s="2114"/>
      <c r="W969" s="2114"/>
      <c r="X969" s="2114"/>
      <c r="Y969" s="2114"/>
      <c r="Z969" s="2114"/>
      <c r="AA969" s="2114"/>
      <c r="AB969" s="2048">
        <f>BN663</f>
        <v>41</v>
      </c>
      <c r="AC969" s="2049"/>
      <c r="AD969" s="2049"/>
      <c r="AE969" s="2049"/>
      <c r="AF969" s="2049"/>
      <c r="AG969" s="2049"/>
      <c r="AH969" s="2049"/>
      <c r="AI969" s="2050"/>
      <c r="AJ969" s="2095">
        <f>IF(ISERROR((R969*AB969)),0,(R969*AB969))</f>
        <v>21767310</v>
      </c>
      <c r="AK969" s="2096"/>
      <c r="AL969" s="2096"/>
      <c r="AM969" s="2096"/>
      <c r="AN969" s="2096"/>
      <c r="AO969" s="2096"/>
      <c r="AP969" s="2096"/>
      <c r="AQ969" s="2097"/>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3">
      <c r="B970" s="110"/>
      <c r="C970" s="1531"/>
      <c r="D970" s="2118" t="s">
        <v>333</v>
      </c>
      <c r="E970" s="2119"/>
      <c r="F970" s="2119"/>
      <c r="G970" s="2119"/>
      <c r="H970" s="2119"/>
      <c r="I970" s="2119"/>
      <c r="J970" s="2119"/>
      <c r="K970" s="2119"/>
      <c r="L970" s="2119"/>
      <c r="M970" s="2119"/>
      <c r="N970" s="2119"/>
      <c r="O970" s="2119"/>
      <c r="P970" s="2119"/>
      <c r="Q970" s="2120"/>
      <c r="R970" s="2114">
        <f>IF(ISNA(IF($BN$799="4%",(INDEX($BP$809:$BT$866,MATCH($CB$799,$BO$809:$BO$866,0),MATCH(D970,$BP$808:$BT$808,0))),(INDEX($BW$809:$CA$866,MATCH($CB$799,$BV$809:$BV$866,0),MATCH(D970,$BW$808:$CA$808,0))))),0,IF($BN$799="4%",(INDEX($BP$809:$BT$866,MATCH($CB$799,$BO$809:$BO$866,0),MATCH(D970,$BP$808:$BT$808,0))),(INDEX($BW$809:$CA$866,MATCH($CB$799,$BV$809:$BV$866,0),MATCH(D970,$BW$808:$CA$808,0)))))</f>
        <v>612134</v>
      </c>
      <c r="S970" s="2114"/>
      <c r="T970" s="2114"/>
      <c r="U970" s="2114"/>
      <c r="V970" s="2114"/>
      <c r="W970" s="2114"/>
      <c r="X970" s="2114"/>
      <c r="Y970" s="2114"/>
      <c r="Z970" s="2114"/>
      <c r="AA970" s="2114"/>
      <c r="AB970" s="2048">
        <f>BS663</f>
        <v>57</v>
      </c>
      <c r="AC970" s="2049"/>
      <c r="AD970" s="2049"/>
      <c r="AE970" s="2049"/>
      <c r="AF970" s="2049"/>
      <c r="AG970" s="2049"/>
      <c r="AH970" s="2049"/>
      <c r="AI970" s="2050"/>
      <c r="AJ970" s="2095">
        <f>IF(ISERROR((R970*AB970)),0,(R970*AB970))</f>
        <v>34891638</v>
      </c>
      <c r="AK970" s="2096"/>
      <c r="AL970" s="2096"/>
      <c r="AM970" s="2096"/>
      <c r="AN970" s="2096"/>
      <c r="AO970" s="2096"/>
      <c r="AP970" s="2096"/>
      <c r="AQ970" s="2097"/>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8" t="s">
        <v>168</v>
      </c>
      <c r="E971" s="2119"/>
      <c r="F971" s="2119"/>
      <c r="G971" s="2119"/>
      <c r="H971" s="2119"/>
      <c r="I971" s="2119"/>
      <c r="J971" s="2119"/>
      <c r="K971" s="2119"/>
      <c r="L971" s="2119"/>
      <c r="M971" s="2119"/>
      <c r="N971" s="2119"/>
      <c r="O971" s="2119"/>
      <c r="P971" s="2119"/>
      <c r="Q971" s="2120"/>
      <c r="R971" s="2114">
        <f>IF(ISNA(IF($BN$799="4%",(INDEX($BP$809:$BT$866,MATCH($CB$799,$BO$809:$BO$866,0),MATCH(D971,$BP$808:$BT$808,0))),(INDEX($BW$809:$CA$866,MATCH($CB$799,$BV$809:$BV$866,0),MATCH(D971,$BW$808:$CA$808,0))))),0,IF($BN$799="4%",(INDEX($BP$809:$BT$866,MATCH($CB$799,$BO$809:$BO$866,0),MATCH(D971,$BP$808:$BT$808,0))),(INDEX($BW$809:$CA$866,MATCH($CB$799,$BV$809:$BV$866,0),MATCH(D971,$BW$808:$CA$808,0)))))</f>
        <v>738400</v>
      </c>
      <c r="S971" s="2114"/>
      <c r="T971" s="2114"/>
      <c r="U971" s="2114"/>
      <c r="V971" s="2114"/>
      <c r="W971" s="2114"/>
      <c r="X971" s="2114"/>
      <c r="Y971" s="2114"/>
      <c r="Z971" s="2114"/>
      <c r="AA971" s="2114"/>
      <c r="AB971" s="2048">
        <f>BX663</f>
        <v>0</v>
      </c>
      <c r="AC971" s="2049"/>
      <c r="AD971" s="2049"/>
      <c r="AE971" s="2049"/>
      <c r="AF971" s="2049"/>
      <c r="AG971" s="2049"/>
      <c r="AH971" s="2049"/>
      <c r="AI971" s="2050"/>
      <c r="AJ971" s="2095">
        <f>IF(ISERROR((R971*AB971)),0,(R971*AB971))</f>
        <v>0</v>
      </c>
      <c r="AK971" s="2096"/>
      <c r="AL971" s="2096"/>
      <c r="AM971" s="2096"/>
      <c r="AN971" s="2096"/>
      <c r="AO971" s="2096"/>
      <c r="AP971" s="2096"/>
      <c r="AQ971" s="2097"/>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3">
      <c r="B972" s="110"/>
      <c r="C972" s="1531"/>
      <c r="D972" s="2118" t="s">
        <v>169</v>
      </c>
      <c r="E972" s="2119"/>
      <c r="F972" s="2119"/>
      <c r="G972" s="2119"/>
      <c r="H972" s="2119"/>
      <c r="I972" s="2119"/>
      <c r="J972" s="2119"/>
      <c r="K972" s="2119"/>
      <c r="L972" s="2119"/>
      <c r="M972" s="2119"/>
      <c r="N972" s="2119"/>
      <c r="O972" s="2119"/>
      <c r="P972" s="2119"/>
      <c r="Q972" s="2120"/>
      <c r="R972" s="2114">
        <f>IF(ISNA(IF($BN$799="4%",(INDEX($BP$809:$BT$866,MATCH($CB$799,$BO$809:$BO$866,0),MATCH(D972,$BP$808:$BT$808,0))),(INDEX($BW$809:$CA$866,MATCH($CB$799,$BV$809:$BV$866,0),MATCH(D972,$BW$808:$CA$808,0))))),0,IF($BN$799="4%",(INDEX($BP$809:$BT$866,MATCH($CB$799,$BO$809:$BO$866,0),MATCH(D972,$BP$808:$BT$808,0))),(INDEX($BW$809:$CA$866,MATCH($CB$799,$BV$809:$BV$866,0),MATCH(D972,$BW$808:$CA$808,0)))))</f>
        <v>945152</v>
      </c>
      <c r="S972" s="2114"/>
      <c r="T972" s="2114"/>
      <c r="U972" s="2114"/>
      <c r="V972" s="2114"/>
      <c r="W972" s="2114"/>
      <c r="X972" s="2114"/>
      <c r="Y972" s="2114"/>
      <c r="Z972" s="2114"/>
      <c r="AA972" s="2114"/>
      <c r="AB972" s="2048">
        <f>CC663</f>
        <v>0</v>
      </c>
      <c r="AC972" s="2049"/>
      <c r="AD972" s="2049"/>
      <c r="AE972" s="2049"/>
      <c r="AF972" s="2049"/>
      <c r="AG972" s="2049"/>
      <c r="AH972" s="2049"/>
      <c r="AI972" s="2050"/>
      <c r="AJ972" s="2095">
        <f>IF(ISERROR((R972*AB972)),0,(R972*AB972))</f>
        <v>0</v>
      </c>
      <c r="AK972" s="2096"/>
      <c r="AL972" s="2096"/>
      <c r="AM972" s="2096"/>
      <c r="AN972" s="2096"/>
      <c r="AO972" s="2096"/>
      <c r="AP972" s="2096"/>
      <c r="AQ972" s="2097"/>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8" t="s">
        <v>492</v>
      </c>
      <c r="E973" s="2119"/>
      <c r="F973" s="2119"/>
      <c r="G973" s="2119"/>
      <c r="H973" s="2119"/>
      <c r="I973" s="2119"/>
      <c r="J973" s="2119"/>
      <c r="K973" s="2119"/>
      <c r="L973" s="2119"/>
      <c r="M973" s="2119"/>
      <c r="N973" s="2119"/>
      <c r="O973" s="2119"/>
      <c r="P973" s="2119"/>
      <c r="Q973" s="2120"/>
      <c r="R973" s="2114">
        <f>IF(ISNA(IF($BN$799="4%",(INDEX($BP$809:$BT$866,MATCH($CB$799,$BO$809:$BO$866,0),MATCH(D973,$BP$808:$BT$808,0))),(INDEX($BW$809:$CA$866,MATCH($CB$799,$BV$809:$BV$866,0),MATCH(D973,$BW$808:$CA$808,0))))),0,IF($BN$799="4%",(INDEX($BP$809:$BT$866,MATCH($CB$799,$BO$809:$BO$866,0),MATCH(D973,$BP$808:$BT$808,0))),(INDEX($BW$809:$CA$866,MATCH($CB$799,$BV$809:$BV$866,0),MATCH(D973,$BW$808:$CA$808,0)))))</f>
        <v>1052958</v>
      </c>
      <c r="S973" s="2114"/>
      <c r="T973" s="2114"/>
      <c r="U973" s="2114"/>
      <c r="V973" s="2114"/>
      <c r="W973" s="2114"/>
      <c r="X973" s="2114"/>
      <c r="Y973" s="2114"/>
      <c r="Z973" s="2114"/>
      <c r="AA973" s="2114"/>
      <c r="AB973" s="2048">
        <f>CM663+CH663</f>
        <v>0</v>
      </c>
      <c r="AC973" s="2049"/>
      <c r="AD973" s="2049"/>
      <c r="AE973" s="2049"/>
      <c r="AF973" s="2049"/>
      <c r="AG973" s="2049"/>
      <c r="AH973" s="2049"/>
      <c r="AI973" s="2050"/>
      <c r="AJ973" s="2095">
        <f>IF(ISERROR((R973*AB973)),0,(R973*AB973))</f>
        <v>0</v>
      </c>
      <c r="AK973" s="2096"/>
      <c r="AL973" s="2096"/>
      <c r="AM973" s="2096"/>
      <c r="AN973" s="2096"/>
      <c r="AO973" s="2096"/>
      <c r="AP973" s="2096"/>
      <c r="AQ973" s="2097"/>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6" t="s">
        <v>848</v>
      </c>
      <c r="C974" s="2137"/>
      <c r="D974" s="2137"/>
      <c r="E974" s="2137"/>
      <c r="F974" s="2137"/>
      <c r="G974" s="2137"/>
      <c r="H974" s="2137"/>
      <c r="I974" s="2137"/>
      <c r="J974" s="2137"/>
      <c r="K974" s="2137"/>
      <c r="L974" s="2137"/>
      <c r="M974" s="2137"/>
      <c r="N974" s="2137"/>
      <c r="O974" s="2137"/>
      <c r="P974" s="2137"/>
      <c r="Q974" s="2137"/>
      <c r="R974" s="2137"/>
      <c r="S974" s="2137"/>
      <c r="T974" s="2137"/>
      <c r="U974" s="2137"/>
      <c r="V974" s="2137"/>
      <c r="W974" s="2137"/>
      <c r="X974" s="2137"/>
      <c r="Y974" s="2137"/>
      <c r="Z974" s="2137"/>
      <c r="AA974" s="2138"/>
      <c r="AB974" s="2048">
        <f>SUM(AB969:AI973)</f>
        <v>98</v>
      </c>
      <c r="AC974" s="2049"/>
      <c r="AD974" s="2049"/>
      <c r="AE974" s="2049"/>
      <c r="AF974" s="2049"/>
      <c r="AG974" s="2049"/>
      <c r="AH974" s="2049"/>
      <c r="AI974" s="2050"/>
      <c r="AJ974" s="2095"/>
      <c r="AK974" s="2096"/>
      <c r="AL974" s="2096"/>
      <c r="AM974" s="2096"/>
      <c r="AN974" s="2096"/>
      <c r="AO974" s="2096"/>
      <c r="AP974" s="2096"/>
      <c r="AQ974" s="2097"/>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5" customHeight="1">
      <c r="A975" s="51"/>
      <c r="B975" s="2092" t="s">
        <v>544</v>
      </c>
      <c r="C975" s="2093"/>
      <c r="D975" s="2093"/>
      <c r="E975" s="2093"/>
      <c r="F975" s="2093"/>
      <c r="G975" s="2093"/>
      <c r="H975" s="2093"/>
      <c r="I975" s="2093"/>
      <c r="J975" s="2093"/>
      <c r="K975" s="2093"/>
      <c r="L975" s="2093"/>
      <c r="M975" s="2093"/>
      <c r="N975" s="2093"/>
      <c r="O975" s="2093"/>
      <c r="P975" s="2093"/>
      <c r="Q975" s="2093"/>
      <c r="R975" s="2093"/>
      <c r="S975" s="2093"/>
      <c r="T975" s="2093"/>
      <c r="U975" s="2093"/>
      <c r="V975" s="2093"/>
      <c r="W975" s="2093"/>
      <c r="X975" s="2093"/>
      <c r="Y975" s="2093"/>
      <c r="Z975" s="2093"/>
      <c r="AA975" s="2093"/>
      <c r="AB975" s="2093"/>
      <c r="AC975" s="2093"/>
      <c r="AD975" s="2093"/>
      <c r="AE975" s="2093"/>
      <c r="AF975" s="2093"/>
      <c r="AG975" s="2093"/>
      <c r="AH975" s="2093"/>
      <c r="AI975" s="2094"/>
      <c r="AJ975" s="2095">
        <f>SUM(AJ969:AQ973)</f>
        <v>56658948</v>
      </c>
      <c r="AK975" s="2096"/>
      <c r="AL975" s="2096"/>
      <c r="AM975" s="2096"/>
      <c r="AN975" s="2096"/>
      <c r="AO975" s="2096"/>
      <c r="AP975" s="2096"/>
      <c r="AQ975" s="2097"/>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8"/>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100"/>
      <c r="AF976" s="2101" t="s">
        <v>702</v>
      </c>
      <c r="AG976" s="2102"/>
      <c r="AH976" s="2102"/>
      <c r="AI976" s="2103"/>
      <c r="AJ976" s="2098"/>
      <c r="AK976" s="2099"/>
      <c r="AL976" s="2099"/>
      <c r="AM976" s="2099"/>
      <c r="AN976" s="2099"/>
      <c r="AO976" s="2099"/>
      <c r="AP976" s="2099"/>
      <c r="AQ976" s="2100"/>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704</v>
      </c>
      <c r="D977" s="2108" t="s">
        <v>1425</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104" t="s">
        <v>577</v>
      </c>
      <c r="AH977" s="2105"/>
      <c r="AI977" s="125"/>
      <c r="AJ977" s="2127">
        <f>ROUND(IF(AND(AG977="yes",D979&gt;0),AJ975*0.2,0),0)</f>
        <v>11331790</v>
      </c>
      <c r="AK977" s="2128"/>
      <c r="AL977" s="2128"/>
      <c r="AM977" s="2128"/>
      <c r="AN977" s="2128"/>
      <c r="AO977" s="2128"/>
      <c r="AP977" s="2128"/>
      <c r="AQ977" s="2129"/>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9" t="s">
        <v>1426</v>
      </c>
      <c r="E978" s="2140"/>
      <c r="F978" s="2140"/>
      <c r="G978" s="2140"/>
      <c r="H978" s="2140"/>
      <c r="I978" s="2140"/>
      <c r="J978" s="2140"/>
      <c r="K978" s="2140"/>
      <c r="L978" s="2140"/>
      <c r="M978" s="2140"/>
      <c r="N978" s="2140"/>
      <c r="O978" s="2140"/>
      <c r="P978" s="2140"/>
      <c r="Q978" s="2140"/>
      <c r="R978" s="2140"/>
      <c r="S978" s="2140"/>
      <c r="T978" s="2140"/>
      <c r="U978" s="2140"/>
      <c r="V978" s="2140"/>
      <c r="W978" s="2140"/>
      <c r="X978" s="2140"/>
      <c r="Y978" s="2140"/>
      <c r="Z978" s="2140"/>
      <c r="AA978" s="2140"/>
      <c r="AB978" s="2140"/>
      <c r="AC978" s="2140"/>
      <c r="AD978" s="2140"/>
      <c r="AE978" s="2141"/>
      <c r="AF978" s="110"/>
      <c r="AG978" s="112"/>
      <c r="AH978" s="112"/>
      <c r="AI978" s="121"/>
      <c r="AJ978" s="2130"/>
      <c r="AK978" s="2131"/>
      <c r="AL978" s="2131"/>
      <c r="AM978" s="2131"/>
      <c r="AN978" s="2131"/>
      <c r="AO978" s="2131"/>
      <c r="AP978" s="2131"/>
      <c r="AQ978" s="2132"/>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5" customHeight="1">
      <c r="A979" s="51"/>
      <c r="B979" s="411"/>
      <c r="C979" s="410"/>
      <c r="D979" s="2142" t="s">
        <v>2526</v>
      </c>
      <c r="E979" s="2143"/>
      <c r="F979" s="2143"/>
      <c r="G979" s="2143"/>
      <c r="H979" s="2143"/>
      <c r="I979" s="2143"/>
      <c r="J979" s="2143"/>
      <c r="K979" s="2143"/>
      <c r="L979" s="2143"/>
      <c r="M979" s="2143"/>
      <c r="N979" s="2143"/>
      <c r="O979" s="2143"/>
      <c r="P979" s="2143"/>
      <c r="Q979" s="2143"/>
      <c r="R979" s="2143"/>
      <c r="S979" s="2143"/>
      <c r="T979" s="2143"/>
      <c r="U979" s="2143"/>
      <c r="V979" s="2143"/>
      <c r="W979" s="2143"/>
      <c r="X979" s="2143"/>
      <c r="Y979" s="2143"/>
      <c r="Z979" s="2143"/>
      <c r="AA979" s="2143"/>
      <c r="AB979" s="2143"/>
      <c r="AC979" s="2143"/>
      <c r="AD979" s="2143"/>
      <c r="AE979" s="2144"/>
      <c r="AF979" s="115"/>
      <c r="AG979" s="11"/>
      <c r="AH979" s="11"/>
      <c r="AI979" s="116"/>
      <c r="AJ979" s="2133"/>
      <c r="AK979" s="2134"/>
      <c r="AL979" s="2134"/>
      <c r="AM979" s="2134"/>
      <c r="AN979" s="2134"/>
      <c r="AO979" s="2134"/>
      <c r="AP979" s="2134"/>
      <c r="AQ979" s="2135"/>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9" t="s">
        <v>1521</v>
      </c>
      <c r="E980" s="2090"/>
      <c r="F980" s="2090"/>
      <c r="G980" s="2090"/>
      <c r="H980" s="2090"/>
      <c r="I980" s="2090"/>
      <c r="J980" s="2090"/>
      <c r="K980" s="2090"/>
      <c r="L980" s="2090"/>
      <c r="M980" s="2090"/>
      <c r="N980" s="2090"/>
      <c r="O980" s="2090"/>
      <c r="P980" s="2090"/>
      <c r="Q980" s="2090"/>
      <c r="R980" s="2090"/>
      <c r="S980" s="2090"/>
      <c r="T980" s="2090"/>
      <c r="U980" s="2090"/>
      <c r="V980" s="2090"/>
      <c r="W980" s="2090"/>
      <c r="X980" s="2090"/>
      <c r="Y980" s="2090"/>
      <c r="Z980" s="2090"/>
      <c r="AA980" s="2090"/>
      <c r="AB980" s="2090"/>
      <c r="AC980" s="2090"/>
      <c r="AD980" s="2090"/>
      <c r="AE980" s="2091"/>
      <c r="AF980" s="117"/>
      <c r="AG980" s="2106" t="s">
        <v>705</v>
      </c>
      <c r="AH980" s="2107"/>
      <c r="AI980" s="125"/>
      <c r="AJ980" s="2127">
        <f>ROUND(IF(AG980="yes",AJ975*0.05,0),0)</f>
        <v>0</v>
      </c>
      <c r="AK980" s="2128"/>
      <c r="AL980" s="2128"/>
      <c r="AM980" s="2128"/>
      <c r="AN980" s="2128"/>
      <c r="AO980" s="2128"/>
      <c r="AP980" s="2128"/>
      <c r="AQ980" s="2129"/>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5" customHeight="1">
      <c r="A981" s="51"/>
      <c r="B981" s="411"/>
      <c r="C981" s="120"/>
      <c r="D981" s="2139" t="s">
        <v>1519</v>
      </c>
      <c r="E981" s="2140"/>
      <c r="F981" s="2140"/>
      <c r="G981" s="2140"/>
      <c r="H981" s="2140"/>
      <c r="I981" s="2140"/>
      <c r="J981" s="2140"/>
      <c r="K981" s="2140"/>
      <c r="L981" s="2140"/>
      <c r="M981" s="2140"/>
      <c r="N981" s="2140"/>
      <c r="O981" s="2140"/>
      <c r="P981" s="2140"/>
      <c r="Q981" s="2140"/>
      <c r="R981" s="2140"/>
      <c r="S981" s="2140"/>
      <c r="T981" s="2140"/>
      <c r="U981" s="2140"/>
      <c r="V981" s="2140"/>
      <c r="W981" s="2140"/>
      <c r="X981" s="2140"/>
      <c r="Y981" s="2140"/>
      <c r="Z981" s="2140"/>
      <c r="AA981" s="2140"/>
      <c r="AB981" s="2140"/>
      <c r="AC981" s="2140"/>
      <c r="AD981" s="2140"/>
      <c r="AE981" s="2141"/>
      <c r="AF981" s="110"/>
      <c r="AG981" s="112"/>
      <c r="AH981" s="112"/>
      <c r="AI981" s="121"/>
      <c r="AJ981" s="2130"/>
      <c r="AK981" s="2131"/>
      <c r="AL981" s="2131"/>
      <c r="AM981" s="2131"/>
      <c r="AN981" s="2131"/>
      <c r="AO981" s="2131"/>
      <c r="AP981" s="2131"/>
      <c r="AQ981" s="2132"/>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9"/>
      <c r="E982" s="2140"/>
      <c r="F982" s="2140"/>
      <c r="G982" s="2140"/>
      <c r="H982" s="2140"/>
      <c r="I982" s="2140"/>
      <c r="J982" s="2140"/>
      <c r="K982" s="2140"/>
      <c r="L982" s="2140"/>
      <c r="M982" s="2140"/>
      <c r="N982" s="2140"/>
      <c r="O982" s="2140"/>
      <c r="P982" s="2140"/>
      <c r="Q982" s="2140"/>
      <c r="R982" s="2140"/>
      <c r="S982" s="2140"/>
      <c r="T982" s="2140"/>
      <c r="U982" s="2140"/>
      <c r="V982" s="2140"/>
      <c r="W982" s="2140"/>
      <c r="X982" s="2140"/>
      <c r="Y982" s="2140"/>
      <c r="Z982" s="2140"/>
      <c r="AA982" s="2140"/>
      <c r="AB982" s="2140"/>
      <c r="AC982" s="2140"/>
      <c r="AD982" s="2140"/>
      <c r="AE982" s="2141"/>
      <c r="AF982" s="110"/>
      <c r="AG982" s="112"/>
      <c r="AH982" s="112"/>
      <c r="AI982" s="121"/>
      <c r="AJ982" s="2130"/>
      <c r="AK982" s="2131"/>
      <c r="AL982" s="2131"/>
      <c r="AM982" s="2131"/>
      <c r="AN982" s="2131"/>
      <c r="AO982" s="2131"/>
      <c r="AP982" s="2131"/>
      <c r="AQ982" s="2132"/>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9"/>
      <c r="E983" s="2140"/>
      <c r="F983" s="2140"/>
      <c r="G983" s="2140"/>
      <c r="H983" s="2140"/>
      <c r="I983" s="2140"/>
      <c r="J983" s="2140"/>
      <c r="K983" s="2140"/>
      <c r="L983" s="2140"/>
      <c r="M983" s="2140"/>
      <c r="N983" s="2140"/>
      <c r="O983" s="2140"/>
      <c r="P983" s="2140"/>
      <c r="Q983" s="2140"/>
      <c r="R983" s="2140"/>
      <c r="S983" s="2140"/>
      <c r="T983" s="2140"/>
      <c r="U983" s="2140"/>
      <c r="V983" s="2140"/>
      <c r="W983" s="2140"/>
      <c r="X983" s="2140"/>
      <c r="Y983" s="2140"/>
      <c r="Z983" s="2140"/>
      <c r="AA983" s="2140"/>
      <c r="AB983" s="2140"/>
      <c r="AC983" s="2140"/>
      <c r="AD983" s="2140"/>
      <c r="AE983" s="2141"/>
      <c r="AF983" s="110"/>
      <c r="AG983" s="112"/>
      <c r="AH983" s="112"/>
      <c r="AI983" s="121"/>
      <c r="AJ983" s="2130"/>
      <c r="AK983" s="2131"/>
      <c r="AL983" s="2131"/>
      <c r="AM983" s="2131"/>
      <c r="AN983" s="2131"/>
      <c r="AO983" s="2131"/>
      <c r="AP983" s="2131"/>
      <c r="AQ983" s="2132"/>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9"/>
      <c r="E984" s="2140"/>
      <c r="F984" s="2140"/>
      <c r="G984" s="2140"/>
      <c r="H984" s="2140"/>
      <c r="I984" s="2140"/>
      <c r="J984" s="2140"/>
      <c r="K984" s="2140"/>
      <c r="L984" s="2140"/>
      <c r="M984" s="2140"/>
      <c r="N984" s="2140"/>
      <c r="O984" s="2140"/>
      <c r="P984" s="2140"/>
      <c r="Q984" s="2140"/>
      <c r="R984" s="2140"/>
      <c r="S984" s="2140"/>
      <c r="T984" s="2140"/>
      <c r="U984" s="2140"/>
      <c r="V984" s="2140"/>
      <c r="W984" s="2140"/>
      <c r="X984" s="2140"/>
      <c r="Y984" s="2140"/>
      <c r="Z984" s="2140"/>
      <c r="AA984" s="2140"/>
      <c r="AB984" s="2140"/>
      <c r="AC984" s="2140"/>
      <c r="AD984" s="2140"/>
      <c r="AE984" s="2141"/>
      <c r="AF984" s="110"/>
      <c r="AG984" s="112"/>
      <c r="AH984" s="112"/>
      <c r="AI984" s="121"/>
      <c r="AJ984" s="2130"/>
      <c r="AK984" s="2131"/>
      <c r="AL984" s="2131"/>
      <c r="AM984" s="2131"/>
      <c r="AN984" s="2131"/>
      <c r="AO984" s="2131"/>
      <c r="AP984" s="2131"/>
      <c r="AQ984" s="2132"/>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5"/>
      <c r="E985" s="2146"/>
      <c r="F985" s="2146"/>
      <c r="G985" s="2146"/>
      <c r="H985" s="2146"/>
      <c r="I985" s="2146"/>
      <c r="J985" s="2146"/>
      <c r="K985" s="2146"/>
      <c r="L985" s="2146"/>
      <c r="M985" s="2146"/>
      <c r="N985" s="2146"/>
      <c r="O985" s="2146"/>
      <c r="P985" s="2146"/>
      <c r="Q985" s="2146"/>
      <c r="R985" s="2146"/>
      <c r="S985" s="2146"/>
      <c r="T985" s="2146"/>
      <c r="U985" s="2146"/>
      <c r="V985" s="2146"/>
      <c r="W985" s="2146"/>
      <c r="X985" s="2146"/>
      <c r="Y985" s="2146"/>
      <c r="Z985" s="2146"/>
      <c r="AA985" s="2146"/>
      <c r="AB985" s="2146"/>
      <c r="AC985" s="2146"/>
      <c r="AD985" s="2146"/>
      <c r="AE985" s="2147"/>
      <c r="AF985" s="115"/>
      <c r="AG985" s="11"/>
      <c r="AH985" s="11"/>
      <c r="AI985" s="116"/>
      <c r="AJ985" s="2133"/>
      <c r="AK985" s="2134"/>
      <c r="AL985" s="2134"/>
      <c r="AM985" s="2134"/>
      <c r="AN985" s="2134"/>
      <c r="AO985" s="2134"/>
      <c r="AP985" s="2134"/>
      <c r="AQ985" s="2135"/>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089" t="s">
        <v>2100</v>
      </c>
      <c r="E986" s="2090"/>
      <c r="F986" s="2090"/>
      <c r="G986" s="2090"/>
      <c r="H986" s="2090"/>
      <c r="I986" s="2090"/>
      <c r="J986" s="2090"/>
      <c r="K986" s="2090"/>
      <c r="L986" s="2090"/>
      <c r="M986" s="2090"/>
      <c r="N986" s="2090"/>
      <c r="O986" s="2090"/>
      <c r="P986" s="2090"/>
      <c r="Q986" s="2090"/>
      <c r="R986" s="2090"/>
      <c r="S986" s="2090"/>
      <c r="T986" s="2090"/>
      <c r="U986" s="2090"/>
      <c r="V986" s="2090"/>
      <c r="W986" s="2090"/>
      <c r="X986" s="2090"/>
      <c r="Y986" s="2090"/>
      <c r="Z986" s="2090"/>
      <c r="AA986" s="2090"/>
      <c r="AB986" s="2090"/>
      <c r="AC986" s="2090"/>
      <c r="AD986" s="2090"/>
      <c r="AE986" s="2091"/>
      <c r="AF986" s="124"/>
      <c r="AG986" s="2106" t="s">
        <v>705</v>
      </c>
      <c r="AH986" s="2107"/>
      <c r="AI986" s="125"/>
      <c r="AJ986" s="2127">
        <f>ROUND(IF(AG986="yes",AJ975*0.1,0),0)</f>
        <v>0</v>
      </c>
      <c r="AK986" s="2128"/>
      <c r="AL986" s="2128"/>
      <c r="AM986" s="2128"/>
      <c r="AN986" s="2128"/>
      <c r="AO986" s="2128"/>
      <c r="AP986" s="2128"/>
      <c r="AQ986" s="2129"/>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1520</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30"/>
      <c r="AK987" s="2131"/>
      <c r="AL987" s="2131"/>
      <c r="AM987" s="2131"/>
      <c r="AN987" s="2131"/>
      <c r="AO987" s="2131"/>
      <c r="AP987" s="2131"/>
      <c r="AQ987" s="2132"/>
      <c r="AR987" s="1486"/>
      <c r="AS987" s="1486"/>
      <c r="AT987" s="1486"/>
      <c r="AU987" s="1486"/>
      <c r="AV987" s="1486"/>
      <c r="AW987" s="1486"/>
      <c r="AX987" s="1486"/>
      <c r="AY987" s="1486"/>
      <c r="AZ987" s="61"/>
      <c r="BA987" s="1515">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30"/>
      <c r="AK988" s="2131"/>
      <c r="AL988" s="2131"/>
      <c r="AM988" s="2131"/>
      <c r="AN988" s="2131"/>
      <c r="AO988" s="2131"/>
      <c r="AP988" s="2131"/>
      <c r="AQ988" s="2132"/>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11"/>
      <c r="E989" s="2112"/>
      <c r="F989" s="2112"/>
      <c r="G989" s="2112"/>
      <c r="H989" s="2112"/>
      <c r="I989" s="2112"/>
      <c r="J989" s="2112"/>
      <c r="K989" s="2112"/>
      <c r="L989" s="2112"/>
      <c r="M989" s="2112"/>
      <c r="N989" s="2112"/>
      <c r="O989" s="2112"/>
      <c r="P989" s="2112"/>
      <c r="Q989" s="2112"/>
      <c r="R989" s="2112"/>
      <c r="S989" s="2112"/>
      <c r="T989" s="2112"/>
      <c r="U989" s="2112"/>
      <c r="V989" s="2112"/>
      <c r="W989" s="2112"/>
      <c r="X989" s="2112"/>
      <c r="Y989" s="2112"/>
      <c r="Z989" s="2112"/>
      <c r="AA989" s="2112"/>
      <c r="AB989" s="2112"/>
      <c r="AC989" s="2112"/>
      <c r="AD989" s="2112"/>
      <c r="AE989" s="2113"/>
      <c r="AF989" s="115"/>
      <c r="AG989" s="11"/>
      <c r="AH989" s="11"/>
      <c r="AI989" s="116"/>
      <c r="AJ989" s="2133"/>
      <c r="AK989" s="2134"/>
      <c r="AL989" s="2134"/>
      <c r="AM989" s="2134"/>
      <c r="AN989" s="2134"/>
      <c r="AO989" s="2134"/>
      <c r="AP989" s="2134"/>
      <c r="AQ989" s="2135"/>
      <c r="AR989" s="1486"/>
      <c r="AS989" s="1486"/>
      <c r="AT989" s="1486"/>
      <c r="AU989" s="1486"/>
      <c r="AV989" s="1486"/>
      <c r="AW989" s="1486"/>
      <c r="AX989" s="1486"/>
      <c r="AY989" s="1486"/>
      <c r="AZ989" s="61"/>
      <c r="BA989" s="1514">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9" t="s">
        <v>1522</v>
      </c>
      <c r="E990" s="2090"/>
      <c r="F990" s="2090"/>
      <c r="G990" s="2090"/>
      <c r="H990" s="2090"/>
      <c r="I990" s="2090"/>
      <c r="J990" s="2090"/>
      <c r="K990" s="2090"/>
      <c r="L990" s="2090"/>
      <c r="M990" s="2090"/>
      <c r="N990" s="2090"/>
      <c r="O990" s="2090"/>
      <c r="P990" s="2090"/>
      <c r="Q990" s="2090"/>
      <c r="R990" s="2090"/>
      <c r="S990" s="2090"/>
      <c r="T990" s="2090"/>
      <c r="U990" s="2090"/>
      <c r="V990" s="2090"/>
      <c r="W990" s="2090"/>
      <c r="X990" s="2090"/>
      <c r="Y990" s="2090"/>
      <c r="Z990" s="2090"/>
      <c r="AA990" s="2090"/>
      <c r="AB990" s="2090"/>
      <c r="AC990" s="2090"/>
      <c r="AD990" s="2090"/>
      <c r="AE990" s="2091"/>
      <c r="AF990" s="117"/>
      <c r="AG990" s="2106" t="s">
        <v>705</v>
      </c>
      <c r="AH990" s="2107"/>
      <c r="AI990" s="125"/>
      <c r="AJ990" s="2127">
        <f>ROUND(IF(AG990="yes",AJ975*0.02,0),0)</f>
        <v>0</v>
      </c>
      <c r="AK990" s="2128"/>
      <c r="AL990" s="2128"/>
      <c r="AM990" s="2128"/>
      <c r="AN990" s="2128"/>
      <c r="AO990" s="2128"/>
      <c r="AP990" s="2128"/>
      <c r="AQ990" s="2129"/>
      <c r="AR990" s="1486"/>
      <c r="AS990" s="1486"/>
      <c r="AT990" s="1486"/>
      <c r="AU990" s="1486"/>
      <c r="AV990" s="1486"/>
      <c r="AW990" s="1486"/>
      <c r="AX990" s="1486"/>
      <c r="AY990" s="1486"/>
      <c r="AZ990" s="61"/>
      <c r="BA990" s="1514">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1" t="s">
        <v>1523</v>
      </c>
      <c r="E991" s="2112"/>
      <c r="F991" s="2112"/>
      <c r="G991" s="2112"/>
      <c r="H991" s="2112"/>
      <c r="I991" s="2112"/>
      <c r="J991" s="2112"/>
      <c r="K991" s="2112"/>
      <c r="L991" s="2112"/>
      <c r="M991" s="2112"/>
      <c r="N991" s="2112"/>
      <c r="O991" s="2112"/>
      <c r="P991" s="2112"/>
      <c r="Q991" s="2112"/>
      <c r="R991" s="2112"/>
      <c r="S991" s="2112"/>
      <c r="T991" s="2112"/>
      <c r="U991" s="2112"/>
      <c r="V991" s="2112"/>
      <c r="W991" s="2112"/>
      <c r="X991" s="2112"/>
      <c r="Y991" s="2112"/>
      <c r="Z991" s="2112"/>
      <c r="AA991" s="2112"/>
      <c r="AB991" s="2112"/>
      <c r="AC991" s="2112"/>
      <c r="AD991" s="2112"/>
      <c r="AE991" s="2113"/>
      <c r="AF991" s="115"/>
      <c r="AG991" s="11"/>
      <c r="AH991" s="11"/>
      <c r="AI991" s="116"/>
      <c r="AJ991" s="2133"/>
      <c r="AK991" s="2134"/>
      <c r="AL991" s="2134"/>
      <c r="AM991" s="2134"/>
      <c r="AN991" s="2134"/>
      <c r="AO991" s="2134"/>
      <c r="AP991" s="2134"/>
      <c r="AQ991" s="2135"/>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220</v>
      </c>
      <c r="D992" s="2089" t="s">
        <v>1524</v>
      </c>
      <c r="E992" s="2090"/>
      <c r="F992" s="2090"/>
      <c r="G992" s="2090"/>
      <c r="H992" s="2090"/>
      <c r="I992" s="2090"/>
      <c r="J992" s="2090"/>
      <c r="K992" s="2090"/>
      <c r="L992" s="2090"/>
      <c r="M992" s="2090"/>
      <c r="N992" s="2090"/>
      <c r="O992" s="2090"/>
      <c r="P992" s="2090"/>
      <c r="Q992" s="2090"/>
      <c r="R992" s="2090"/>
      <c r="S992" s="2090"/>
      <c r="T992" s="2090"/>
      <c r="U992" s="2090"/>
      <c r="V992" s="2090"/>
      <c r="W992" s="2090"/>
      <c r="X992" s="2090"/>
      <c r="Y992" s="2090"/>
      <c r="Z992" s="2090"/>
      <c r="AA992" s="2090"/>
      <c r="AB992" s="2090"/>
      <c r="AC992" s="2090"/>
      <c r="AD992" s="2090"/>
      <c r="AE992" s="2091"/>
      <c r="AF992" s="117"/>
      <c r="AG992" s="2106" t="s">
        <v>705</v>
      </c>
      <c r="AH992" s="2107"/>
      <c r="AI992" s="117"/>
      <c r="AJ992" s="2127">
        <f>ROUND(IF(AG992="yes",AJ975*0.02,0),0)</f>
        <v>0</v>
      </c>
      <c r="AK992" s="2128"/>
      <c r="AL992" s="2128"/>
      <c r="AM992" s="2128"/>
      <c r="AN992" s="2128"/>
      <c r="AO992" s="2128"/>
      <c r="AP992" s="2128"/>
      <c r="AQ992" s="2129"/>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83" t="s">
        <v>1525</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30"/>
      <c r="AK993" s="2131"/>
      <c r="AL993" s="2131"/>
      <c r="AM993" s="2131"/>
      <c r="AN993" s="2131"/>
      <c r="AO993" s="2131"/>
      <c r="AP993" s="2131"/>
      <c r="AQ993" s="2132"/>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11"/>
      <c r="E994" s="2112"/>
      <c r="F994" s="2112"/>
      <c r="G994" s="2112"/>
      <c r="H994" s="2112"/>
      <c r="I994" s="2112"/>
      <c r="J994" s="2112"/>
      <c r="K994" s="2112"/>
      <c r="L994" s="2112"/>
      <c r="M994" s="2112"/>
      <c r="N994" s="2112"/>
      <c r="O994" s="2112"/>
      <c r="P994" s="2112"/>
      <c r="Q994" s="2112"/>
      <c r="R994" s="2112"/>
      <c r="S994" s="2112"/>
      <c r="T994" s="2112"/>
      <c r="U994" s="2112"/>
      <c r="V994" s="2112"/>
      <c r="W994" s="2112"/>
      <c r="X994" s="2112"/>
      <c r="Y994" s="2112"/>
      <c r="Z994" s="2112"/>
      <c r="AA994" s="2112"/>
      <c r="AB994" s="2112"/>
      <c r="AC994" s="2112"/>
      <c r="AD994" s="2112"/>
      <c r="AE994" s="2113"/>
      <c r="AF994" s="115"/>
      <c r="AG994" s="11"/>
      <c r="AH994" s="11"/>
      <c r="AI994" s="116"/>
      <c r="AJ994" s="2133"/>
      <c r="AK994" s="2134"/>
      <c r="AL994" s="2134"/>
      <c r="AM994" s="2134"/>
      <c r="AN994" s="2134"/>
      <c r="AO994" s="2134"/>
      <c r="AP994" s="2134"/>
      <c r="AQ994" s="2135"/>
      <c r="AR994" s="1486"/>
      <c r="AS994" s="1486"/>
      <c r="AT994" s="1486"/>
      <c r="AU994" s="1486"/>
      <c r="AV994" s="1486"/>
      <c r="AW994" s="1486"/>
      <c r="AX994" s="1486"/>
      <c r="AY994" s="1486"/>
    </row>
    <row r="995" spans="1:96" s="716" customFormat="1" ht="12.75" customHeight="1">
      <c r="A995" s="51"/>
      <c r="B995" s="117"/>
      <c r="C995" s="118" t="s">
        <v>223</v>
      </c>
      <c r="D995" s="2108" t="s">
        <v>1526</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06" t="s">
        <v>705</v>
      </c>
      <c r="AH995" s="2107"/>
      <c r="AI995" s="125"/>
      <c r="AJ995" s="2127">
        <f>IF(AG995="yes",AJ975*BA995,0)</f>
        <v>0</v>
      </c>
      <c r="AK995" s="2128"/>
      <c r="AL995" s="2128"/>
      <c r="AM995" s="2128"/>
      <c r="AN995" s="2128"/>
      <c r="AO995" s="2128"/>
      <c r="AP995" s="2128"/>
      <c r="AQ995" s="2129"/>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83" t="s">
        <v>1527</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30"/>
      <c r="AK996" s="2131"/>
      <c r="AL996" s="2131"/>
      <c r="AM996" s="2131"/>
      <c r="AN996" s="2131"/>
      <c r="AO996" s="2131"/>
      <c r="AP996" s="2131"/>
      <c r="AQ996" s="2132"/>
      <c r="AR996" s="1486"/>
      <c r="AS996" s="1486"/>
      <c r="AT996" s="1486"/>
      <c r="AU996" s="1486"/>
      <c r="AV996" s="1486"/>
      <c r="AW996" s="1486"/>
      <c r="AX996" s="1486"/>
      <c r="AY996" s="1486"/>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30"/>
      <c r="AK997" s="2131"/>
      <c r="AL997" s="2131"/>
      <c r="AM997" s="2131"/>
      <c r="AN997" s="2131"/>
      <c r="AO997" s="2131"/>
      <c r="AP997" s="2131"/>
      <c r="AQ997" s="2132"/>
      <c r="AR997" s="1486"/>
      <c r="AS997" s="1486"/>
      <c r="AT997" s="1486"/>
      <c r="AU997" s="1486"/>
      <c r="AV997" s="1486"/>
      <c r="AW997" s="1486"/>
      <c r="AX997" s="1486"/>
      <c r="AY997" s="1486"/>
      <c r="BA997" s="320">
        <f>IF(A1044="Yes",0.05,0)</f>
        <v>0</v>
      </c>
    </row>
    <row r="998" spans="1:96" ht="15" customHeight="1">
      <c r="A998" s="51"/>
      <c r="B998" s="119"/>
      <c r="C998" s="120"/>
      <c r="D998" s="2111"/>
      <c r="E998" s="2112"/>
      <c r="F998" s="2112"/>
      <c r="G998" s="2112"/>
      <c r="H998" s="2112"/>
      <c r="I998" s="2112"/>
      <c r="J998" s="2112"/>
      <c r="K998" s="2112"/>
      <c r="L998" s="2112"/>
      <c r="M998" s="2112"/>
      <c r="N998" s="2112"/>
      <c r="O998" s="2112"/>
      <c r="P998" s="2112"/>
      <c r="Q998" s="2112"/>
      <c r="R998" s="2112"/>
      <c r="S998" s="2112"/>
      <c r="T998" s="2112"/>
      <c r="U998" s="2112"/>
      <c r="V998" s="2112"/>
      <c r="W998" s="2112"/>
      <c r="X998" s="2112"/>
      <c r="Y998" s="2112"/>
      <c r="Z998" s="2112"/>
      <c r="AA998" s="2112"/>
      <c r="AB998" s="2112"/>
      <c r="AC998" s="2112"/>
      <c r="AD998" s="2112"/>
      <c r="AE998" s="2113"/>
      <c r="AF998" s="115"/>
      <c r="AG998" s="11"/>
      <c r="AH998" s="11"/>
      <c r="AI998" s="116"/>
      <c r="AJ998" s="2133"/>
      <c r="AK998" s="2134"/>
      <c r="AL998" s="2134"/>
      <c r="AM998" s="2134"/>
      <c r="AN998" s="2134"/>
      <c r="AO998" s="2134"/>
      <c r="AP998" s="2134"/>
      <c r="AQ998" s="2135"/>
      <c r="AR998" s="1486"/>
      <c r="AS998" s="1486"/>
      <c r="AT998" s="1486"/>
      <c r="AU998" s="1486"/>
      <c r="AV998" s="1486"/>
      <c r="AW998" s="1486"/>
      <c r="AX998" s="1486"/>
      <c r="AY998" s="1486"/>
      <c r="BA998" s="320">
        <f>IF(A1050="Yes",0.02,0)</f>
        <v>0</v>
      </c>
    </row>
    <row r="999" spans="1:96" s="716" customFormat="1" ht="15" customHeight="1">
      <c r="A999" s="51"/>
      <c r="B999" s="117"/>
      <c r="C999" s="118" t="s">
        <v>228</v>
      </c>
      <c r="D999" s="2077" t="s">
        <v>1528</v>
      </c>
      <c r="E999" s="2078"/>
      <c r="F999" s="2078"/>
      <c r="G999" s="2078"/>
      <c r="H999" s="2078"/>
      <c r="I999" s="2078"/>
      <c r="J999" s="2078"/>
      <c r="K999" s="2078"/>
      <c r="L999" s="2078"/>
      <c r="M999" s="2078"/>
      <c r="N999" s="2078"/>
      <c r="O999" s="2078"/>
      <c r="P999" s="2078"/>
      <c r="Q999" s="2078"/>
      <c r="R999" s="2078"/>
      <c r="S999" s="2078"/>
      <c r="T999" s="2078"/>
      <c r="U999" s="2078"/>
      <c r="V999" s="2078"/>
      <c r="W999" s="2078"/>
      <c r="X999" s="2078"/>
      <c r="Y999" s="2078"/>
      <c r="Z999" s="2078"/>
      <c r="AA999" s="2078"/>
      <c r="AB999" s="2078"/>
      <c r="AC999" s="2078"/>
      <c r="AD999" s="2078"/>
      <c r="AE999" s="2079"/>
      <c r="AF999" s="117"/>
      <c r="AG999" s="2106" t="s">
        <v>705</v>
      </c>
      <c r="AH999" s="2107"/>
      <c r="AI999" s="125"/>
      <c r="AJ999" s="2056"/>
      <c r="AK999" s="2057"/>
      <c r="AL999" s="2057"/>
      <c r="AM999" s="2057"/>
      <c r="AN999" s="2057"/>
      <c r="AO999" s="2057"/>
      <c r="AP999" s="2057"/>
      <c r="AQ999" s="2058"/>
      <c r="AR999" s="1486"/>
      <c r="AS999" s="1486"/>
      <c r="AT999" s="1486"/>
      <c r="AU999" s="1486"/>
      <c r="AV999" s="1486"/>
      <c r="AW999" s="1486"/>
      <c r="AX999" s="1486"/>
      <c r="AY999" s="1486"/>
      <c r="BA999" s="320">
        <f>IF(A1056="Yes",0.04,0)</f>
        <v>0</v>
      </c>
      <c r="CR999" s="25"/>
    </row>
    <row r="1000" spans="1:96" ht="13">
      <c r="A1000" s="51"/>
      <c r="B1000" s="119"/>
      <c r="C1000" s="122"/>
      <c r="D1000" s="2080"/>
      <c r="E1000" s="2081"/>
      <c r="F1000" s="2081"/>
      <c r="G1000" s="2081"/>
      <c r="H1000" s="2081"/>
      <c r="I1000" s="2081"/>
      <c r="J1000" s="2081"/>
      <c r="K1000" s="2081"/>
      <c r="L1000" s="2081"/>
      <c r="M1000" s="2081"/>
      <c r="N1000" s="2081"/>
      <c r="O1000" s="2081"/>
      <c r="P1000" s="2081"/>
      <c r="Q1000" s="2081"/>
      <c r="R1000" s="2081"/>
      <c r="S1000" s="2081"/>
      <c r="T1000" s="2081"/>
      <c r="U1000" s="2081"/>
      <c r="V1000" s="2081"/>
      <c r="W1000" s="2081"/>
      <c r="X1000" s="2081"/>
      <c r="Y1000" s="2081"/>
      <c r="Z1000" s="2081"/>
      <c r="AA1000" s="2081"/>
      <c r="AB1000" s="2081"/>
      <c r="AC1000" s="2081"/>
      <c r="AD1000" s="2081"/>
      <c r="AE1000" s="2082"/>
      <c r="AF1000" s="2065">
        <f>IF(AG999="yes","Please Select Type and Enter Amount:",0)</f>
        <v>0</v>
      </c>
      <c r="AG1000" s="2066"/>
      <c r="AH1000" s="2066"/>
      <c r="AI1000" s="2067"/>
      <c r="AJ1000" s="2059"/>
      <c r="AK1000" s="2060"/>
      <c r="AL1000" s="2060"/>
      <c r="AM1000" s="2060"/>
      <c r="AN1000" s="2060"/>
      <c r="AO1000" s="2060"/>
      <c r="AP1000" s="2060"/>
      <c r="AQ1000" s="2061"/>
      <c r="AR1000" s="1486"/>
      <c r="AS1000" s="1486"/>
      <c r="AT1000" s="1486"/>
      <c r="AU1000" s="1486"/>
      <c r="AV1000" s="1486"/>
      <c r="AW1000" s="1486"/>
      <c r="AX1000" s="1486"/>
      <c r="AY1000" s="1486"/>
      <c r="BA1000" s="320">
        <f>IF(A1063="Yes",0.04,0)</f>
        <v>0</v>
      </c>
    </row>
    <row r="1001" spans="1:96" ht="12.75" customHeight="1">
      <c r="A1001" s="51"/>
      <c r="B1001" s="119"/>
      <c r="C1001" s="122"/>
      <c r="D1001" s="2083" t="s">
        <v>1529</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065"/>
      <c r="AG1001" s="2066"/>
      <c r="AH1001" s="2066"/>
      <c r="AI1001" s="2067"/>
      <c r="AJ1001" s="2059"/>
      <c r="AK1001" s="2060"/>
      <c r="AL1001" s="2060"/>
      <c r="AM1001" s="2060"/>
      <c r="AN1001" s="2060"/>
      <c r="AO1001" s="2060"/>
      <c r="AP1001" s="2060"/>
      <c r="AQ1001" s="2061"/>
      <c r="AR1001" s="1486"/>
      <c r="AS1001" s="1486"/>
      <c r="AT1001" s="1486"/>
      <c r="AU1001" s="1486"/>
      <c r="AV1001" s="1486"/>
      <c r="AW1001" s="1486"/>
      <c r="AX1001" s="1486"/>
      <c r="AY1001" s="1486"/>
      <c r="BA1001" s="320">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065"/>
      <c r="AG1002" s="2066"/>
      <c r="AH1002" s="2066"/>
      <c r="AI1002" s="2067"/>
      <c r="AJ1002" s="2059"/>
      <c r="AK1002" s="2060"/>
      <c r="AL1002" s="2060"/>
      <c r="AM1002" s="2060"/>
      <c r="AN1002" s="2060"/>
      <c r="AO1002" s="2060"/>
      <c r="AP1002" s="2060"/>
      <c r="AQ1002" s="2061"/>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368</v>
      </c>
      <c r="E1003" s="133"/>
      <c r="F1003" s="133"/>
      <c r="G1003" s="160"/>
      <c r="H1003" s="160"/>
      <c r="I1003" s="81"/>
      <c r="J1003" s="2086" t="s">
        <v>625</v>
      </c>
      <c r="K1003" s="2087"/>
      <c r="L1003" s="2087"/>
      <c r="M1003" s="2087"/>
      <c r="N1003" s="2087"/>
      <c r="O1003" s="2087"/>
      <c r="P1003" s="2087"/>
      <c r="Q1003" s="2087"/>
      <c r="R1003" s="2087"/>
      <c r="S1003" s="2087"/>
      <c r="T1003" s="2087"/>
      <c r="U1003" s="2087"/>
      <c r="V1003" s="2087"/>
      <c r="W1003" s="2087"/>
      <c r="X1003" s="2087"/>
      <c r="Y1003" s="2087"/>
      <c r="Z1003" s="2087"/>
      <c r="AA1003" s="2087"/>
      <c r="AB1003" s="2087"/>
      <c r="AC1003" s="2087"/>
      <c r="AD1003" s="2087"/>
      <c r="AE1003" s="2088"/>
      <c r="AF1003" s="2068"/>
      <c r="AG1003" s="2069"/>
      <c r="AH1003" s="2069"/>
      <c r="AI1003" s="2070"/>
      <c r="AJ1003" s="2062"/>
      <c r="AK1003" s="2063"/>
      <c r="AL1003" s="2063"/>
      <c r="AM1003" s="2063"/>
      <c r="AN1003" s="2063"/>
      <c r="AO1003" s="2063"/>
      <c r="AP1003" s="2063"/>
      <c r="AQ1003" s="2064"/>
      <c r="AR1003" s="1486"/>
      <c r="AS1003" s="1486"/>
      <c r="AT1003" s="1486"/>
      <c r="AU1003" s="1486"/>
      <c r="AV1003" s="1486"/>
      <c r="AW1003" s="1486"/>
      <c r="AX1003" s="1486"/>
      <c r="AY1003" s="1486"/>
      <c r="BA1003" s="320">
        <f>IF(A1074="Yes",0.01,0)</f>
        <v>0</v>
      </c>
      <c r="CR1003" s="25"/>
    </row>
    <row r="1004" spans="1:96" ht="12.75" customHeight="1">
      <c r="A1004" s="51"/>
      <c r="B1004" s="117"/>
      <c r="C1004" s="118" t="s">
        <v>234</v>
      </c>
      <c r="D1004" s="2089" t="s">
        <v>1530</v>
      </c>
      <c r="E1004" s="2090"/>
      <c r="F1004" s="2090"/>
      <c r="G1004" s="2090"/>
      <c r="H1004" s="2090"/>
      <c r="I1004" s="2090"/>
      <c r="J1004" s="2090"/>
      <c r="K1004" s="2090"/>
      <c r="L1004" s="2090"/>
      <c r="M1004" s="2090"/>
      <c r="N1004" s="2090"/>
      <c r="O1004" s="2090"/>
      <c r="P1004" s="2090"/>
      <c r="Q1004" s="2090"/>
      <c r="R1004" s="2090"/>
      <c r="S1004" s="2090"/>
      <c r="T1004" s="2090"/>
      <c r="U1004" s="2090"/>
      <c r="V1004" s="2090"/>
      <c r="W1004" s="2090"/>
      <c r="X1004" s="2090"/>
      <c r="Y1004" s="2090"/>
      <c r="Z1004" s="2090"/>
      <c r="AA1004" s="2090"/>
      <c r="AB1004" s="2090"/>
      <c r="AC1004" s="2090"/>
      <c r="AD1004" s="2090"/>
      <c r="AE1004" s="2091"/>
      <c r="AF1004" s="117"/>
      <c r="AG1004" s="2106" t="s">
        <v>705</v>
      </c>
      <c r="AH1004" s="2107"/>
      <c r="AI1004" s="125"/>
      <c r="AJ1004" s="2056"/>
      <c r="AK1004" s="2057"/>
      <c r="AL1004" s="2057"/>
      <c r="AM1004" s="2057"/>
      <c r="AN1004" s="2057"/>
      <c r="AO1004" s="2057"/>
      <c r="AP1004" s="2057"/>
      <c r="AQ1004" s="2058"/>
      <c r="AR1004" s="1486"/>
      <c r="AS1004" s="1486"/>
      <c r="AT1004" s="1486"/>
      <c r="AU1004" s="1486"/>
      <c r="AV1004" s="1486"/>
      <c r="AW1004" s="1486"/>
      <c r="AX1004" s="1486"/>
      <c r="AY1004" s="1486"/>
      <c r="BA1004" s="320">
        <f>IF(A1078="Yes",0.02,0)</f>
        <v>0</v>
      </c>
    </row>
    <row r="1005" spans="1:96" ht="12.75" customHeight="1">
      <c r="A1005" s="51"/>
      <c r="B1005" s="110"/>
      <c r="C1005" s="111"/>
      <c r="D1005" s="2083" t="s">
        <v>2107</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071">
        <f>IF(AG1004="yes","Please Enter Amount:",0)</f>
        <v>0</v>
      </c>
      <c r="AG1005" s="2072"/>
      <c r="AH1005" s="2072"/>
      <c r="AI1005" s="2073"/>
      <c r="AJ1005" s="2059"/>
      <c r="AK1005" s="2060"/>
      <c r="AL1005" s="2060"/>
      <c r="AM1005" s="2060"/>
      <c r="AN1005" s="2060"/>
      <c r="AO1005" s="2060"/>
      <c r="AP1005" s="2060"/>
      <c r="AQ1005" s="2061"/>
      <c r="AR1005" s="1486"/>
      <c r="AS1005" s="1486"/>
      <c r="AT1005" s="1486"/>
      <c r="AU1005" s="1486"/>
      <c r="AV1005" s="1486"/>
      <c r="AW1005" s="1486"/>
      <c r="AX1005" s="1486"/>
      <c r="AY1005" s="1486"/>
      <c r="BA1005" s="321">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071"/>
      <c r="AG1006" s="2072"/>
      <c r="AH1006" s="2072"/>
      <c r="AI1006" s="2073"/>
      <c r="AJ1006" s="2059"/>
      <c r="AK1006" s="2060"/>
      <c r="AL1006" s="2060"/>
      <c r="AM1006" s="2060"/>
      <c r="AN1006" s="2060"/>
      <c r="AO1006" s="2060"/>
      <c r="AP1006" s="2060"/>
      <c r="AQ1006" s="2061"/>
      <c r="AR1006" s="1486"/>
      <c r="AS1006" s="1486"/>
      <c r="AT1006" s="1486"/>
      <c r="AU1006" s="1486"/>
      <c r="AV1006" s="1486"/>
      <c r="AW1006" s="1486"/>
      <c r="AX1006" s="1486"/>
      <c r="AY1006" s="1486"/>
    </row>
    <row r="1007" spans="1:96" ht="12.75" customHeight="1">
      <c r="A1007" s="51"/>
      <c r="B1007" s="123"/>
      <c r="C1007" s="122"/>
      <c r="D1007" s="2111"/>
      <c r="E1007" s="2112"/>
      <c r="F1007" s="2112"/>
      <c r="G1007" s="2112"/>
      <c r="H1007" s="2112"/>
      <c r="I1007" s="2112"/>
      <c r="J1007" s="2112"/>
      <c r="K1007" s="2112"/>
      <c r="L1007" s="2112"/>
      <c r="M1007" s="2112"/>
      <c r="N1007" s="2112"/>
      <c r="O1007" s="2112"/>
      <c r="P1007" s="2112"/>
      <c r="Q1007" s="2112"/>
      <c r="R1007" s="2112"/>
      <c r="S1007" s="2112"/>
      <c r="T1007" s="2112"/>
      <c r="U1007" s="2112"/>
      <c r="V1007" s="2112"/>
      <c r="W1007" s="2112"/>
      <c r="X1007" s="2112"/>
      <c r="Y1007" s="2112"/>
      <c r="Z1007" s="2112"/>
      <c r="AA1007" s="2112"/>
      <c r="AB1007" s="2112"/>
      <c r="AC1007" s="2112"/>
      <c r="AD1007" s="2112"/>
      <c r="AE1007" s="2113"/>
      <c r="AF1007" s="2074"/>
      <c r="AG1007" s="2075"/>
      <c r="AH1007" s="2075"/>
      <c r="AI1007" s="2076"/>
      <c r="AJ1007" s="2062"/>
      <c r="AK1007" s="2063"/>
      <c r="AL1007" s="2063"/>
      <c r="AM1007" s="2063"/>
      <c r="AN1007" s="2063"/>
      <c r="AO1007" s="2063"/>
      <c r="AP1007" s="2063"/>
      <c r="AQ1007" s="2064"/>
      <c r="AR1007" s="1486"/>
      <c r="AS1007" s="1486"/>
      <c r="AT1007" s="1486"/>
      <c r="AU1007" s="1486"/>
      <c r="AV1007" s="1486"/>
      <c r="AW1007" s="1486"/>
      <c r="AX1007" s="1486"/>
      <c r="AY1007" s="1486"/>
    </row>
    <row r="1008" spans="1:96" s="716" customFormat="1" ht="12.75" customHeight="1">
      <c r="A1008" s="51"/>
      <c r="B1008" s="117"/>
      <c r="C1008" s="118" t="s">
        <v>239</v>
      </c>
      <c r="D1008" s="2108" t="s">
        <v>1531</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06" t="s">
        <v>577</v>
      </c>
      <c r="AH1008" s="2107"/>
      <c r="AI1008" s="125"/>
      <c r="AJ1008" s="2127">
        <f>ROUND(IF(AG1008="yes",(AJ975*0.1),0),0)</f>
        <v>5665895</v>
      </c>
      <c r="AK1008" s="2128"/>
      <c r="AL1008" s="2128"/>
      <c r="AM1008" s="2128"/>
      <c r="AN1008" s="2128"/>
      <c r="AO1008" s="2128"/>
      <c r="AP1008" s="2128"/>
      <c r="AQ1008" s="2129"/>
      <c r="AR1008" s="1486"/>
      <c r="AS1008" s="1486"/>
      <c r="AT1008" s="1486"/>
      <c r="AU1008" s="1486"/>
      <c r="AV1008" s="1486"/>
      <c r="AW1008" s="1486"/>
      <c r="AX1008" s="1486"/>
      <c r="AY1008" s="1486"/>
      <c r="CR1008" s="25"/>
    </row>
    <row r="1009" spans="1:96" ht="12.75" customHeight="1">
      <c r="A1009" s="51"/>
      <c r="B1009" s="110"/>
      <c r="C1009" s="111"/>
      <c r="D1009" s="2083" t="s">
        <v>1532</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30"/>
      <c r="AK1009" s="2131"/>
      <c r="AL1009" s="2131"/>
      <c r="AM1009" s="2131"/>
      <c r="AN1009" s="2131"/>
      <c r="AO1009" s="2131"/>
      <c r="AP1009" s="2131"/>
      <c r="AQ1009" s="2132"/>
      <c r="AR1009" s="1486"/>
      <c r="AS1009" s="1486"/>
      <c r="AT1009" s="1486"/>
      <c r="AU1009" s="1486"/>
      <c r="AV1009" s="1486"/>
      <c r="AW1009" s="1486"/>
      <c r="AX1009" s="1486"/>
      <c r="AY1009" s="1486"/>
    </row>
    <row r="1010" spans="1:96" ht="12.75" customHeight="1">
      <c r="A1010" s="51"/>
      <c r="B1010" s="115"/>
      <c r="C1010" s="111"/>
      <c r="D1010" s="2111"/>
      <c r="E1010" s="2112"/>
      <c r="F1010" s="2112"/>
      <c r="G1010" s="2112"/>
      <c r="H1010" s="2112"/>
      <c r="I1010" s="2112"/>
      <c r="J1010" s="2112"/>
      <c r="K1010" s="2112"/>
      <c r="L1010" s="2112"/>
      <c r="M1010" s="2112"/>
      <c r="N1010" s="2112"/>
      <c r="O1010" s="2112"/>
      <c r="P1010" s="2112"/>
      <c r="Q1010" s="2112"/>
      <c r="R1010" s="2112"/>
      <c r="S1010" s="2112"/>
      <c r="T1010" s="2112"/>
      <c r="U1010" s="2112"/>
      <c r="V1010" s="2112"/>
      <c r="W1010" s="2112"/>
      <c r="X1010" s="2112"/>
      <c r="Y1010" s="2112"/>
      <c r="Z1010" s="2112"/>
      <c r="AA1010" s="2112"/>
      <c r="AB1010" s="2112"/>
      <c r="AC1010" s="2112"/>
      <c r="AD1010" s="2112"/>
      <c r="AE1010" s="2113"/>
      <c r="AF1010" s="110"/>
      <c r="AG1010" s="112"/>
      <c r="AH1010" s="112"/>
      <c r="AI1010" s="121"/>
      <c r="AJ1010" s="2133"/>
      <c r="AK1010" s="2134"/>
      <c r="AL1010" s="2134"/>
      <c r="AM1010" s="2134"/>
      <c r="AN1010" s="2134"/>
      <c r="AO1010" s="2134"/>
      <c r="AP1010" s="2134"/>
      <c r="AQ1010" s="2135"/>
      <c r="AR1010" s="1486"/>
      <c r="AS1010" s="1486"/>
      <c r="AT1010" s="1486"/>
      <c r="AU1010" s="1486"/>
      <c r="AV1010" s="1486"/>
      <c r="AW1010" s="1486"/>
      <c r="AX1010" s="1486"/>
      <c r="AY1010" s="1486"/>
    </row>
    <row r="1011" spans="1:96" s="716" customFormat="1" ht="12.75" customHeight="1">
      <c r="A1011" s="51"/>
      <c r="B1011" s="110"/>
      <c r="C1011" s="528" t="s">
        <v>724</v>
      </c>
      <c r="D1011" s="2089" t="s">
        <v>2103</v>
      </c>
      <c r="E1011" s="2090"/>
      <c r="F1011" s="2090"/>
      <c r="G1011" s="2090"/>
      <c r="H1011" s="2090"/>
      <c r="I1011" s="2090"/>
      <c r="J1011" s="2090"/>
      <c r="K1011" s="2090"/>
      <c r="L1011" s="2090"/>
      <c r="M1011" s="2090"/>
      <c r="N1011" s="2090"/>
      <c r="O1011" s="2090"/>
      <c r="P1011" s="2090"/>
      <c r="Q1011" s="2090"/>
      <c r="R1011" s="2090"/>
      <c r="S1011" s="2090"/>
      <c r="T1011" s="2090"/>
      <c r="U1011" s="2090"/>
      <c r="V1011" s="2090"/>
      <c r="W1011" s="2090"/>
      <c r="X1011" s="2090"/>
      <c r="Y1011" s="2090"/>
      <c r="Z1011" s="2090"/>
      <c r="AA1011" s="2090"/>
      <c r="AB1011" s="2090"/>
      <c r="AC1011" s="2090"/>
      <c r="AD1011" s="2090"/>
      <c r="AE1011" s="2091"/>
      <c r="AF1011" s="117"/>
      <c r="AG1011" s="2106" t="s">
        <v>705</v>
      </c>
      <c r="AH1011" s="2107"/>
      <c r="AI1011" s="125"/>
      <c r="AJ1011" s="2127">
        <f>ROUND(IF(AG1011="yes",(AJ975*0.15),0),0)</f>
        <v>0</v>
      </c>
      <c r="AK1011" s="2128"/>
      <c r="AL1011" s="2128"/>
      <c r="AM1011" s="2128"/>
      <c r="AN1011" s="2128"/>
      <c r="AO1011" s="2128"/>
      <c r="AP1011" s="2128"/>
      <c r="AQ1011" s="2129"/>
      <c r="AR1011" s="1486"/>
      <c r="AS1011" s="1486"/>
      <c r="AT1011" s="1486"/>
      <c r="AU1011" s="1486"/>
      <c r="AV1011" s="1486"/>
      <c r="AW1011" s="1486"/>
      <c r="AX1011" s="1486"/>
      <c r="AY1011" s="1486"/>
      <c r="CR1011" s="25"/>
    </row>
    <row r="1012" spans="1:96" s="716" customFormat="1" ht="12.75" customHeight="1">
      <c r="A1012" s="51"/>
      <c r="B1012" s="110"/>
      <c r="C1012" s="111"/>
      <c r="D1012" s="2121" t="s">
        <v>2104</v>
      </c>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3"/>
      <c r="AF1012" s="1516"/>
      <c r="AG1012" s="1517"/>
      <c r="AH1012" s="1517"/>
      <c r="AI1012" s="1518"/>
      <c r="AJ1012" s="2130"/>
      <c r="AK1012" s="2131"/>
      <c r="AL1012" s="2131"/>
      <c r="AM1012" s="2131"/>
      <c r="AN1012" s="2131"/>
      <c r="AO1012" s="2131"/>
      <c r="AP1012" s="2131"/>
      <c r="AQ1012" s="2132"/>
      <c r="AR1012" s="1486"/>
      <c r="AS1012" s="1486"/>
      <c r="AT1012" s="1486"/>
      <c r="AU1012" s="1486"/>
      <c r="AV1012" s="1486"/>
      <c r="AW1012" s="1486"/>
      <c r="AX1012" s="1486"/>
      <c r="AY1012" s="1486"/>
      <c r="CR1012" s="25"/>
    </row>
    <row r="1013" spans="1:96" s="716" customFormat="1" ht="12.75" customHeight="1">
      <c r="A1013" s="51"/>
      <c r="B1013" s="110"/>
      <c r="C1013" s="111"/>
      <c r="D1013" s="2121"/>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3"/>
      <c r="AF1013" s="1516"/>
      <c r="AG1013" s="1517"/>
      <c r="AH1013" s="1517"/>
      <c r="AI1013" s="1518"/>
      <c r="AJ1013" s="2130"/>
      <c r="AK1013" s="2131"/>
      <c r="AL1013" s="2131"/>
      <c r="AM1013" s="2131"/>
      <c r="AN1013" s="2131"/>
      <c r="AO1013" s="2131"/>
      <c r="AP1013" s="2131"/>
      <c r="AQ1013" s="2132"/>
      <c r="AR1013" s="1486"/>
      <c r="AS1013" s="1486"/>
      <c r="AT1013" s="1486"/>
      <c r="AU1013" s="1486"/>
      <c r="AV1013" s="1486"/>
      <c r="AW1013" s="1486"/>
      <c r="AX1013" s="1486"/>
      <c r="AY1013" s="1486"/>
      <c r="CR1013" s="25"/>
    </row>
    <row r="1014" spans="1:96" s="716" customFormat="1" ht="12.75" customHeight="1">
      <c r="A1014" s="51"/>
      <c r="B1014" s="110"/>
      <c r="C1014" s="111"/>
      <c r="D1014" s="2124"/>
      <c r="E1014" s="2125"/>
      <c r="F1014" s="2125"/>
      <c r="G1014" s="2125"/>
      <c r="H1014" s="2125"/>
      <c r="I1014" s="2125"/>
      <c r="J1014" s="2125"/>
      <c r="K1014" s="2125"/>
      <c r="L1014" s="2125"/>
      <c r="M1014" s="2125"/>
      <c r="N1014" s="2125"/>
      <c r="O1014" s="2125"/>
      <c r="P1014" s="2125"/>
      <c r="Q1014" s="2125"/>
      <c r="R1014" s="2125"/>
      <c r="S1014" s="2125"/>
      <c r="T1014" s="2125"/>
      <c r="U1014" s="2125"/>
      <c r="V1014" s="2125"/>
      <c r="W1014" s="2125"/>
      <c r="X1014" s="2125"/>
      <c r="Y1014" s="2125"/>
      <c r="Z1014" s="2125"/>
      <c r="AA1014" s="2125"/>
      <c r="AB1014" s="2125"/>
      <c r="AC1014" s="2125"/>
      <c r="AD1014" s="2125"/>
      <c r="AE1014" s="2126"/>
      <c r="AF1014" s="1519"/>
      <c r="AG1014" s="1520"/>
      <c r="AH1014" s="1520"/>
      <c r="AI1014" s="1521"/>
      <c r="AJ1014" s="2133"/>
      <c r="AK1014" s="2134"/>
      <c r="AL1014" s="2134"/>
      <c r="AM1014" s="2134"/>
      <c r="AN1014" s="2134"/>
      <c r="AO1014" s="2134"/>
      <c r="AP1014" s="2134"/>
      <c r="AQ1014" s="2135"/>
      <c r="AR1014" s="1486"/>
      <c r="AS1014" s="1486"/>
      <c r="AT1014" s="1486"/>
      <c r="AU1014" s="1486"/>
      <c r="AV1014" s="1486"/>
      <c r="AW1014" s="1486"/>
      <c r="AX1014" s="1486"/>
      <c r="AY1014" s="1486"/>
      <c r="CR1014" s="25"/>
    </row>
    <row r="1015" spans="1:96" s="716" customFormat="1" ht="12.75" customHeight="1">
      <c r="A1015" s="51"/>
      <c r="B1015" s="110"/>
      <c r="C1015" s="528" t="s">
        <v>724</v>
      </c>
      <c r="D1015" s="2108" t="s">
        <v>2105</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195" t="s">
        <v>577</v>
      </c>
      <c r="AH1015" s="2196"/>
      <c r="AI1015" s="121"/>
      <c r="AJ1015" s="2127">
        <f>ROUND(IF(AG1015="yes",(AJ975*0.1),0),0)</f>
        <v>5665895</v>
      </c>
      <c r="AK1015" s="2128"/>
      <c r="AL1015" s="2128"/>
      <c r="AM1015" s="2128"/>
      <c r="AN1015" s="2128"/>
      <c r="AO1015" s="2128"/>
      <c r="AP1015" s="2128"/>
      <c r="AQ1015" s="2129"/>
      <c r="AR1015" s="1486"/>
      <c r="AS1015" s="1486"/>
      <c r="AT1015" s="1486"/>
      <c r="AU1015" s="1486"/>
      <c r="AV1015" s="1486"/>
      <c r="AW1015" s="1486"/>
      <c r="AX1015" s="1486"/>
      <c r="AY1015" s="1486"/>
      <c r="CR1015" s="25"/>
    </row>
    <row r="1016" spans="1:96" s="716" customFormat="1" ht="12.75" customHeight="1">
      <c r="A1016" s="51"/>
      <c r="B1016" s="110"/>
      <c r="C1016" s="111"/>
      <c r="D1016" s="2121" t="s">
        <v>2106</v>
      </c>
      <c r="E1016" s="2122"/>
      <c r="F1016" s="2122"/>
      <c r="G1016" s="2122"/>
      <c r="H1016" s="2122"/>
      <c r="I1016" s="2122"/>
      <c r="J1016" s="2122"/>
      <c r="K1016" s="2122"/>
      <c r="L1016" s="2122"/>
      <c r="M1016" s="2122"/>
      <c r="N1016" s="2122"/>
      <c r="O1016" s="2122"/>
      <c r="P1016" s="2122"/>
      <c r="Q1016" s="2122"/>
      <c r="R1016" s="2122"/>
      <c r="S1016" s="2122"/>
      <c r="T1016" s="2122"/>
      <c r="U1016" s="2122"/>
      <c r="V1016" s="2122"/>
      <c r="W1016" s="2122"/>
      <c r="X1016" s="2122"/>
      <c r="Y1016" s="2122"/>
      <c r="Z1016" s="2122"/>
      <c r="AA1016" s="2122"/>
      <c r="AB1016" s="2122"/>
      <c r="AC1016" s="2122"/>
      <c r="AD1016" s="2122"/>
      <c r="AE1016" s="2123"/>
      <c r="AF1016" s="110"/>
      <c r="AG1016" s="112"/>
      <c r="AH1016" s="112"/>
      <c r="AI1016" s="121"/>
      <c r="AJ1016" s="2130"/>
      <c r="AK1016" s="2131"/>
      <c r="AL1016" s="2131"/>
      <c r="AM1016" s="2131"/>
      <c r="AN1016" s="2131"/>
      <c r="AO1016" s="2131"/>
      <c r="AP1016" s="2131"/>
      <c r="AQ1016" s="2132"/>
      <c r="AR1016" s="1486"/>
      <c r="AS1016" s="1486"/>
      <c r="AT1016" s="1486"/>
      <c r="AU1016" s="1486"/>
      <c r="AV1016" s="1486"/>
      <c r="AW1016" s="1486"/>
      <c r="AX1016" s="1486"/>
      <c r="AY1016" s="1486"/>
      <c r="CR1016" s="25"/>
    </row>
    <row r="1017" spans="1:96" s="716" customFormat="1" ht="12.75" customHeight="1">
      <c r="A1017" s="51"/>
      <c r="B1017" s="110"/>
      <c r="C1017" s="111"/>
      <c r="D1017" s="2121"/>
      <c r="E1017" s="2122"/>
      <c r="F1017" s="2122"/>
      <c r="G1017" s="2122"/>
      <c r="H1017" s="2122"/>
      <c r="I1017" s="2122"/>
      <c r="J1017" s="2122"/>
      <c r="K1017" s="2122"/>
      <c r="L1017" s="2122"/>
      <c r="M1017" s="2122"/>
      <c r="N1017" s="2122"/>
      <c r="O1017" s="2122"/>
      <c r="P1017" s="2122"/>
      <c r="Q1017" s="2122"/>
      <c r="R1017" s="2122"/>
      <c r="S1017" s="2122"/>
      <c r="T1017" s="2122"/>
      <c r="U1017" s="2122"/>
      <c r="V1017" s="2122"/>
      <c r="W1017" s="2122"/>
      <c r="X1017" s="2122"/>
      <c r="Y1017" s="2122"/>
      <c r="Z1017" s="2122"/>
      <c r="AA1017" s="2122"/>
      <c r="AB1017" s="2122"/>
      <c r="AC1017" s="2122"/>
      <c r="AD1017" s="2122"/>
      <c r="AE1017" s="2123"/>
      <c r="AF1017" s="110"/>
      <c r="AG1017" s="112"/>
      <c r="AH1017" s="112"/>
      <c r="AI1017" s="121"/>
      <c r="AJ1017" s="2130"/>
      <c r="AK1017" s="2131"/>
      <c r="AL1017" s="2131"/>
      <c r="AM1017" s="2131"/>
      <c r="AN1017" s="2131"/>
      <c r="AO1017" s="2131"/>
      <c r="AP1017" s="2131"/>
      <c r="AQ1017" s="2132"/>
      <c r="AR1017" s="1486"/>
      <c r="AS1017" s="1486"/>
      <c r="AT1017" s="1486"/>
      <c r="AU1017" s="1486"/>
      <c r="AV1017" s="1486"/>
      <c r="AW1017" s="1486"/>
      <c r="AX1017" s="1486"/>
      <c r="AY1017" s="1486"/>
      <c r="CR1017" s="25"/>
    </row>
    <row r="1018" spans="1:96" s="716" customFormat="1" ht="12.75" customHeight="1">
      <c r="A1018" s="51"/>
      <c r="B1018" s="110"/>
      <c r="C1018" s="111"/>
      <c r="D1018" s="2121"/>
      <c r="E1018" s="2122"/>
      <c r="F1018" s="2122"/>
      <c r="G1018" s="2122"/>
      <c r="H1018" s="2122"/>
      <c r="I1018" s="2122"/>
      <c r="J1018" s="2122"/>
      <c r="K1018" s="2122"/>
      <c r="L1018" s="2122"/>
      <c r="M1018" s="2122"/>
      <c r="N1018" s="2122"/>
      <c r="O1018" s="2122"/>
      <c r="P1018" s="2122"/>
      <c r="Q1018" s="2122"/>
      <c r="R1018" s="2122"/>
      <c r="S1018" s="2122"/>
      <c r="T1018" s="2122"/>
      <c r="U1018" s="2122"/>
      <c r="V1018" s="2122"/>
      <c r="W1018" s="2122"/>
      <c r="X1018" s="2122"/>
      <c r="Y1018" s="2122"/>
      <c r="Z1018" s="2122"/>
      <c r="AA1018" s="2122"/>
      <c r="AB1018" s="2122"/>
      <c r="AC1018" s="2122"/>
      <c r="AD1018" s="2122"/>
      <c r="AE1018" s="2123"/>
      <c r="AF1018" s="110"/>
      <c r="AG1018" s="112"/>
      <c r="AH1018" s="112"/>
      <c r="AI1018" s="121"/>
      <c r="AJ1018" s="2130"/>
      <c r="AK1018" s="2131"/>
      <c r="AL1018" s="2131"/>
      <c r="AM1018" s="2131"/>
      <c r="AN1018" s="2131"/>
      <c r="AO1018" s="2131"/>
      <c r="AP1018" s="2131"/>
      <c r="AQ1018" s="2132"/>
      <c r="AR1018" s="1486"/>
      <c r="AS1018" s="1486"/>
      <c r="AT1018" s="1486"/>
      <c r="AU1018" s="1486"/>
      <c r="AV1018" s="1486"/>
      <c r="AW1018" s="1486"/>
      <c r="AX1018" s="1486"/>
      <c r="AY1018" s="1486"/>
      <c r="CR1018" s="25"/>
    </row>
    <row r="1019" spans="1:96" s="716" customFormat="1" ht="12.75" customHeight="1">
      <c r="A1019" s="51"/>
      <c r="B1019" s="110"/>
      <c r="C1019" s="111"/>
      <c r="D1019" s="2124"/>
      <c r="E1019" s="2125"/>
      <c r="F1019" s="2125"/>
      <c r="G1019" s="2125"/>
      <c r="H1019" s="2125"/>
      <c r="I1019" s="2125"/>
      <c r="J1019" s="2125"/>
      <c r="K1019" s="2125"/>
      <c r="L1019" s="2125"/>
      <c r="M1019" s="2125"/>
      <c r="N1019" s="2125"/>
      <c r="O1019" s="2125"/>
      <c r="P1019" s="2125"/>
      <c r="Q1019" s="2125"/>
      <c r="R1019" s="2125"/>
      <c r="S1019" s="2125"/>
      <c r="T1019" s="2125"/>
      <c r="U1019" s="2125"/>
      <c r="V1019" s="2125"/>
      <c r="W1019" s="2125"/>
      <c r="X1019" s="2125"/>
      <c r="Y1019" s="2125"/>
      <c r="Z1019" s="2125"/>
      <c r="AA1019" s="2125"/>
      <c r="AB1019" s="2125"/>
      <c r="AC1019" s="2125"/>
      <c r="AD1019" s="2125"/>
      <c r="AE1019" s="2126"/>
      <c r="AF1019" s="110"/>
      <c r="AG1019" s="112"/>
      <c r="AH1019" s="112"/>
      <c r="AI1019" s="121"/>
      <c r="AJ1019" s="2130"/>
      <c r="AK1019" s="2131"/>
      <c r="AL1019" s="2131"/>
      <c r="AM1019" s="2131"/>
      <c r="AN1019" s="2131"/>
      <c r="AO1019" s="2131"/>
      <c r="AP1019" s="2131"/>
      <c r="AQ1019" s="2132"/>
      <c r="AR1019" s="1486"/>
      <c r="AS1019" s="1486"/>
      <c r="AT1019" s="1486"/>
      <c r="AU1019" s="1486"/>
      <c r="AV1019" s="1486"/>
      <c r="AW1019" s="1486"/>
      <c r="AX1019" s="1486"/>
      <c r="AY1019" s="1486"/>
      <c r="CR1019" s="25"/>
    </row>
    <row r="1020" spans="1:96" s="716" customFormat="1" ht="12.75" customHeight="1">
      <c r="A1020" s="51"/>
      <c r="B1020" s="117"/>
      <c r="C1020" s="198" t="s">
        <v>1112</v>
      </c>
      <c r="D1020" s="2089" t="s">
        <v>1533</v>
      </c>
      <c r="E1020" s="2090"/>
      <c r="F1020" s="2090"/>
      <c r="G1020" s="2090"/>
      <c r="H1020" s="2090"/>
      <c r="I1020" s="2090"/>
      <c r="J1020" s="2090"/>
      <c r="K1020" s="2090"/>
      <c r="L1020" s="2090"/>
      <c r="M1020" s="2090"/>
      <c r="N1020" s="2090"/>
      <c r="O1020" s="2090"/>
      <c r="P1020" s="2090"/>
      <c r="Q1020" s="2090"/>
      <c r="R1020" s="2090"/>
      <c r="S1020" s="2090"/>
      <c r="T1020" s="2090"/>
      <c r="U1020" s="2090"/>
      <c r="V1020" s="2090"/>
      <c r="W1020" s="2090"/>
      <c r="X1020" s="2090"/>
      <c r="Y1020" s="2090"/>
      <c r="Z1020" s="2090"/>
      <c r="AA1020" s="2090"/>
      <c r="AB1020" s="2090"/>
      <c r="AC1020" s="2090"/>
      <c r="AD1020" s="2090"/>
      <c r="AE1020" s="2091"/>
      <c r="AF1020" s="117"/>
      <c r="AG1020" s="2106" t="s">
        <v>705</v>
      </c>
      <c r="AH1020" s="2107"/>
      <c r="AI1020" s="125"/>
      <c r="AJ1020" s="2127">
        <f>ROUND(IF(AG1020="yes",(AJ975*0.1),0),0)</f>
        <v>0</v>
      </c>
      <c r="AK1020" s="2128"/>
      <c r="AL1020" s="2128"/>
      <c r="AM1020" s="2128"/>
      <c r="AN1020" s="2128"/>
      <c r="AO1020" s="2128"/>
      <c r="AP1020" s="2128"/>
      <c r="AQ1020" s="2129"/>
      <c r="AR1020" s="1486"/>
      <c r="AS1020" s="1486"/>
      <c r="AT1020" s="1486"/>
      <c r="AU1020" s="1486"/>
      <c r="AV1020" s="1486"/>
      <c r="AW1020" s="1486"/>
      <c r="AX1020" s="1486"/>
      <c r="AY1020" s="1486"/>
      <c r="CR1020" s="25"/>
    </row>
    <row r="1021" spans="1:96" ht="12.75" customHeight="1">
      <c r="A1021" s="51"/>
      <c r="B1021" s="110"/>
      <c r="C1021" s="111"/>
      <c r="D1021" s="2083" t="s">
        <v>1534</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30"/>
      <c r="AK1021" s="2131"/>
      <c r="AL1021" s="2131"/>
      <c r="AM1021" s="2131"/>
      <c r="AN1021" s="2131"/>
      <c r="AO1021" s="2131"/>
      <c r="AP1021" s="2131"/>
      <c r="AQ1021" s="2132"/>
      <c r="AR1021" s="1486"/>
      <c r="AS1021" s="1486"/>
      <c r="AT1021" s="1486"/>
      <c r="AU1021" s="1486"/>
      <c r="AV1021" s="1486"/>
      <c r="AW1021" s="1486"/>
      <c r="AX1021" s="1486"/>
      <c r="AY1021" s="1486"/>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30"/>
      <c r="AK1022" s="2131"/>
      <c r="AL1022" s="2131"/>
      <c r="AM1022" s="2131"/>
      <c r="AN1022" s="2131"/>
      <c r="AO1022" s="2131"/>
      <c r="AP1022" s="2131"/>
      <c r="AQ1022" s="2132"/>
      <c r="AR1022" s="1486"/>
      <c r="AS1022" s="1486"/>
      <c r="AT1022" s="1486"/>
      <c r="AU1022" s="1486"/>
      <c r="AV1022" s="1486"/>
      <c r="AW1022" s="1486"/>
      <c r="AX1022" s="1486"/>
      <c r="AY1022" s="1486"/>
    </row>
    <row r="1023" spans="1:96" s="679" customFormat="1" ht="12.75" customHeight="1">
      <c r="A1023" s="51"/>
      <c r="B1023" s="110"/>
      <c r="C1023" s="111"/>
      <c r="D1023" s="2111"/>
      <c r="E1023" s="2112"/>
      <c r="F1023" s="2112"/>
      <c r="G1023" s="2112"/>
      <c r="H1023" s="2112"/>
      <c r="I1023" s="2112"/>
      <c r="J1023" s="2112"/>
      <c r="K1023" s="2112"/>
      <c r="L1023" s="2112"/>
      <c r="M1023" s="2112"/>
      <c r="N1023" s="2112"/>
      <c r="O1023" s="2112"/>
      <c r="P1023" s="2112"/>
      <c r="Q1023" s="2112"/>
      <c r="R1023" s="2112"/>
      <c r="S1023" s="2112"/>
      <c r="T1023" s="2112"/>
      <c r="U1023" s="2112"/>
      <c r="V1023" s="2112"/>
      <c r="W1023" s="2112"/>
      <c r="X1023" s="2112"/>
      <c r="Y1023" s="2112"/>
      <c r="Z1023" s="2112"/>
      <c r="AA1023" s="2112"/>
      <c r="AB1023" s="2112"/>
      <c r="AC1023" s="2112"/>
      <c r="AD1023" s="2112"/>
      <c r="AE1023" s="2113"/>
      <c r="AF1023" s="110"/>
      <c r="AG1023" s="112"/>
      <c r="AH1023" s="112"/>
      <c r="AI1023" s="121"/>
      <c r="AJ1023" s="2133"/>
      <c r="AK1023" s="2134"/>
      <c r="AL1023" s="2134"/>
      <c r="AM1023" s="2134"/>
      <c r="AN1023" s="2134"/>
      <c r="AO1023" s="2134"/>
      <c r="AP1023" s="2134"/>
      <c r="AQ1023" s="2135"/>
      <c r="AR1023" s="1486"/>
      <c r="AS1023" s="1486"/>
      <c r="AT1023" s="1486"/>
      <c r="AU1023" s="1486"/>
      <c r="AV1023" s="1486"/>
      <c r="AW1023" s="1486"/>
      <c r="AX1023" s="1486"/>
      <c r="AY1023" s="1486"/>
      <c r="CR1023" s="25"/>
    </row>
    <row r="1024" spans="1:96" ht="12.75" customHeight="1">
      <c r="A1024" s="51"/>
      <c r="B1024" s="117"/>
      <c r="C1024" s="198" t="s">
        <v>2101</v>
      </c>
      <c r="D1024" s="2108" t="s">
        <v>2307</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193" t="str">
        <f>IF(X1027&gt;0,"Yes","No")</f>
        <v>Yes</v>
      </c>
      <c r="AH1024" s="2194"/>
      <c r="AI1024" s="125"/>
      <c r="AJ1024" s="2197">
        <f>IF((X1027=0),0,BA989*AJ975)</f>
        <v>27196295.039999999</v>
      </c>
      <c r="AK1024" s="2198"/>
      <c r="AL1024" s="2198"/>
      <c r="AM1024" s="2198"/>
      <c r="AN1024" s="2198"/>
      <c r="AO1024" s="2198"/>
      <c r="AP1024" s="2198"/>
      <c r="AQ1024" s="2199"/>
      <c r="AR1024" s="1486"/>
      <c r="AS1024" s="1486"/>
      <c r="AT1024" s="1486"/>
      <c r="AU1024" s="1486"/>
      <c r="AV1024" s="1486"/>
      <c r="AW1024" s="1486"/>
      <c r="AX1024" s="1486"/>
      <c r="AY1024" s="1486"/>
    </row>
    <row r="1025" spans="1:96" ht="12.75" customHeight="1">
      <c r="A1025" s="51"/>
      <c r="B1025" s="110"/>
      <c r="C1025" s="699"/>
      <c r="D1025" s="2083" t="s">
        <v>1536</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700"/>
      <c r="AH1025" s="700"/>
      <c r="AI1025" s="121"/>
      <c r="AJ1025" s="2200"/>
      <c r="AK1025" s="2201"/>
      <c r="AL1025" s="2201"/>
      <c r="AM1025" s="2201"/>
      <c r="AN1025" s="2201"/>
      <c r="AO1025" s="2201"/>
      <c r="AP1025" s="2201"/>
      <c r="AQ1025" s="2202"/>
      <c r="AR1025" s="1486"/>
      <c r="AS1025" s="1486"/>
      <c r="AT1025" s="1486"/>
      <c r="AU1025" s="1486"/>
      <c r="AV1025" s="1486"/>
      <c r="AW1025" s="1486"/>
      <c r="AX1025" s="1486"/>
      <c r="AY1025" s="1486"/>
    </row>
    <row r="1026" spans="1:96" ht="12.75" customHeight="1">
      <c r="A1026" s="51"/>
      <c r="B1026" s="110"/>
      <c r="C1026" s="699"/>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700"/>
      <c r="AH1026" s="700"/>
      <c r="AI1026" s="121"/>
      <c r="AJ1026" s="2200"/>
      <c r="AK1026" s="2201"/>
      <c r="AL1026" s="2201"/>
      <c r="AM1026" s="2201"/>
      <c r="AN1026" s="2201"/>
      <c r="AO1026" s="2201"/>
      <c r="AP1026" s="2201"/>
      <c r="AQ1026" s="2202"/>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191">
        <f>BA987</f>
        <v>97</v>
      </c>
      <c r="J1027" s="2192"/>
      <c r="K1027" s="11"/>
      <c r="L1027" s="200"/>
      <c r="M1027" s="200"/>
      <c r="N1027" s="200"/>
      <c r="O1027" s="200"/>
      <c r="P1027" s="200"/>
      <c r="Q1027" s="200"/>
      <c r="R1027" s="200"/>
      <c r="S1027" s="200"/>
      <c r="T1027" s="200"/>
      <c r="U1027" s="200"/>
      <c r="V1027" s="201" t="s">
        <v>1050</v>
      </c>
      <c r="W1027" s="80"/>
      <c r="X1027" s="2189">
        <f>BG635</f>
        <v>47</v>
      </c>
      <c r="Y1027" s="2190"/>
      <c r="Z1027" s="80"/>
      <c r="AA1027" s="80"/>
      <c r="AB1027" s="80"/>
      <c r="AC1027" s="80"/>
      <c r="AD1027" s="80"/>
      <c r="AE1027" s="81"/>
      <c r="AF1027" s="1525"/>
      <c r="AG1027" s="1526"/>
      <c r="AH1027" s="1526"/>
      <c r="AI1027" s="1527"/>
      <c r="AJ1027" s="2203"/>
      <c r="AK1027" s="2204"/>
      <c r="AL1027" s="2204"/>
      <c r="AM1027" s="2204"/>
      <c r="AN1027" s="2204"/>
      <c r="AO1027" s="2204"/>
      <c r="AP1027" s="2204"/>
      <c r="AQ1027" s="2205"/>
      <c r="AR1027" s="1486"/>
      <c r="AS1027" s="1486"/>
      <c r="AT1027" s="1486"/>
      <c r="AU1027" s="1486"/>
      <c r="AV1027" s="1486"/>
      <c r="AW1027" s="1486"/>
      <c r="AX1027" s="1486"/>
      <c r="AY1027" s="1486"/>
      <c r="CR1027" s="25"/>
    </row>
    <row r="1028" spans="1:96" ht="12.75" customHeight="1">
      <c r="A1028" s="51"/>
      <c r="B1028" s="117"/>
      <c r="C1028" s="198" t="s">
        <v>2102</v>
      </c>
      <c r="D1028" s="2089" t="s">
        <v>2308</v>
      </c>
      <c r="E1028" s="2090"/>
      <c r="F1028" s="2090"/>
      <c r="G1028" s="2090"/>
      <c r="H1028" s="2090"/>
      <c r="I1028" s="2090"/>
      <c r="J1028" s="2090"/>
      <c r="K1028" s="2090"/>
      <c r="L1028" s="2090"/>
      <c r="M1028" s="2090"/>
      <c r="N1028" s="2090"/>
      <c r="O1028" s="2090"/>
      <c r="P1028" s="2090"/>
      <c r="Q1028" s="2090"/>
      <c r="R1028" s="2090"/>
      <c r="S1028" s="2090"/>
      <c r="T1028" s="2090"/>
      <c r="U1028" s="2090"/>
      <c r="V1028" s="2090"/>
      <c r="W1028" s="2090"/>
      <c r="X1028" s="2090"/>
      <c r="Y1028" s="2090"/>
      <c r="Z1028" s="2090"/>
      <c r="AA1028" s="2090"/>
      <c r="AB1028" s="2090"/>
      <c r="AC1028" s="2090"/>
      <c r="AD1028" s="2090"/>
      <c r="AE1028" s="2091"/>
      <c r="AF1028" s="110"/>
      <c r="AG1028" s="2193" t="str">
        <f>IF(X1031&gt;0,"Yes","No")</f>
        <v>Yes</v>
      </c>
      <c r="AH1028" s="2194"/>
      <c r="AI1028" s="121"/>
      <c r="AJ1028" s="2197">
        <f>IF((X1031=0),0,(2*BA990)*AJ975)</f>
        <v>57792126.960000001</v>
      </c>
      <c r="AK1028" s="2198"/>
      <c r="AL1028" s="2198"/>
      <c r="AM1028" s="2198"/>
      <c r="AN1028" s="2198"/>
      <c r="AO1028" s="2198"/>
      <c r="AP1028" s="2198"/>
      <c r="AQ1028" s="2199"/>
      <c r="AR1028" s="1486"/>
      <c r="AS1028" s="1486"/>
      <c r="AT1028" s="1486"/>
      <c r="AU1028" s="1486"/>
      <c r="AV1028" s="1486"/>
      <c r="AW1028" s="1486"/>
      <c r="AX1028" s="1486"/>
      <c r="AY1028" s="1486"/>
    </row>
    <row r="1029" spans="1:96" ht="12.75" customHeight="1">
      <c r="A1029" s="51"/>
      <c r="B1029" s="110"/>
      <c r="C1029" s="699"/>
      <c r="D1029" s="2083" t="s">
        <v>1535</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700"/>
      <c r="AH1029" s="700"/>
      <c r="AI1029" s="121"/>
      <c r="AJ1029" s="2200"/>
      <c r="AK1029" s="2201"/>
      <c r="AL1029" s="2201"/>
      <c r="AM1029" s="2201"/>
      <c r="AN1029" s="2201"/>
      <c r="AO1029" s="2201"/>
      <c r="AP1029" s="2201"/>
      <c r="AQ1029" s="2202"/>
      <c r="AR1029" s="1486"/>
      <c r="AS1029" s="1486"/>
      <c r="AT1029" s="1486"/>
      <c r="AU1029" s="1486"/>
      <c r="AV1029" s="1486"/>
      <c r="AW1029" s="1486"/>
      <c r="AX1029" s="1486"/>
      <c r="AY1029" s="1486"/>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522"/>
      <c r="AG1030" s="1523"/>
      <c r="AH1030" s="1523"/>
      <c r="AI1030" s="1524"/>
      <c r="AJ1030" s="2200"/>
      <c r="AK1030" s="2201"/>
      <c r="AL1030" s="2201"/>
      <c r="AM1030" s="2201"/>
      <c r="AN1030" s="2201"/>
      <c r="AO1030" s="2201"/>
      <c r="AP1030" s="2201"/>
      <c r="AQ1030" s="2202"/>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191">
        <f>BA987</f>
        <v>97</v>
      </c>
      <c r="J1031" s="2192"/>
      <c r="K1031" s="51"/>
      <c r="L1031" s="200"/>
      <c r="M1031" s="200"/>
      <c r="N1031" s="200"/>
      <c r="O1031" s="200"/>
      <c r="P1031" s="200"/>
      <c r="Q1031" s="200"/>
      <c r="R1031" s="200"/>
      <c r="S1031" s="200"/>
      <c r="T1031" s="200"/>
      <c r="U1031" s="200"/>
      <c r="V1031" s="201" t="s">
        <v>1051</v>
      </c>
      <c r="X1031" s="2189">
        <f>BK635</f>
        <v>50</v>
      </c>
      <c r="Y1031" s="2190"/>
      <c r="AF1031" s="1525"/>
      <c r="AG1031" s="1526"/>
      <c r="AH1031" s="1526"/>
      <c r="AI1031" s="1527"/>
      <c r="AJ1031" s="2203"/>
      <c r="AK1031" s="2204"/>
      <c r="AL1031" s="2204"/>
      <c r="AM1031" s="2204"/>
      <c r="AN1031" s="2204"/>
      <c r="AO1031" s="2204"/>
      <c r="AP1031" s="2204"/>
      <c r="AQ1031" s="2205"/>
      <c r="AR1031" s="1486"/>
      <c r="AS1031" s="1486"/>
      <c r="AT1031" s="1486"/>
      <c r="AU1031" s="1486"/>
      <c r="AV1031" s="1486"/>
      <c r="AW1031" s="1486"/>
      <c r="AX1031" s="1486"/>
      <c r="AY1031" s="1486"/>
      <c r="CR1031" s="25"/>
    </row>
    <row r="1032" spans="1:96" ht="12.75" customHeight="1">
      <c r="A1032" s="51"/>
      <c r="B1032" s="158"/>
      <c r="C1032" s="159"/>
      <c r="D1032" s="2187" t="s">
        <v>545</v>
      </c>
      <c r="E1032" s="2187"/>
      <c r="F1032" s="2187"/>
      <c r="G1032" s="2187"/>
      <c r="H1032" s="2187"/>
      <c r="I1032" s="2187"/>
      <c r="J1032" s="2187"/>
      <c r="K1032" s="2187"/>
      <c r="L1032" s="2187"/>
      <c r="M1032" s="2187"/>
      <c r="N1032" s="2187"/>
      <c r="O1032" s="2187"/>
      <c r="P1032" s="2187"/>
      <c r="Q1032" s="2187"/>
      <c r="R1032" s="2187"/>
      <c r="S1032" s="2187"/>
      <c r="T1032" s="2187"/>
      <c r="U1032" s="2187"/>
      <c r="V1032" s="2187"/>
      <c r="W1032" s="2187"/>
      <c r="X1032" s="2187"/>
      <c r="Y1032" s="2187"/>
      <c r="Z1032" s="2187"/>
      <c r="AA1032" s="2187"/>
      <c r="AB1032" s="2187"/>
      <c r="AC1032" s="2187"/>
      <c r="AD1032" s="2187"/>
      <c r="AE1032" s="2187"/>
      <c r="AF1032" s="2187"/>
      <c r="AG1032" s="2187"/>
      <c r="AH1032" s="2187"/>
      <c r="AI1032" s="2188"/>
      <c r="AJ1032" s="2206">
        <f>SUM(AJ975:AQ1031)</f>
        <v>164310950</v>
      </c>
      <c r="AK1032" s="2207"/>
      <c r="AL1032" s="2207"/>
      <c r="AM1032" s="2207"/>
      <c r="AN1032" s="2207"/>
      <c r="AO1032" s="2207"/>
      <c r="AP1032" s="2207"/>
      <c r="AQ1032" s="2208"/>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08" t="s">
        <v>1922</v>
      </c>
      <c r="C1034" s="2508"/>
      <c r="D1034" s="2508"/>
      <c r="E1034" s="2508"/>
      <c r="F1034" s="2508"/>
      <c r="G1034" s="2508"/>
      <c r="H1034" s="2508"/>
      <c r="I1034" s="2508"/>
      <c r="J1034" s="2508"/>
      <c r="K1034" s="2508"/>
      <c r="L1034" s="2508"/>
      <c r="M1034" s="2508"/>
      <c r="N1034" s="2508"/>
      <c r="O1034" s="2508"/>
      <c r="P1034" s="2508"/>
      <c r="Q1034" s="2508"/>
      <c r="R1034" s="2508"/>
      <c r="S1034" s="2508"/>
      <c r="T1034" s="2508"/>
      <c r="U1034" s="2508"/>
      <c r="V1034" s="2508"/>
      <c r="W1034" s="2508"/>
      <c r="X1034" s="2508"/>
      <c r="Y1034" s="2508"/>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2"/>
      <c r="Y1035" s="2292"/>
      <c r="Z1035" s="2292"/>
      <c r="AA1035" s="2292"/>
      <c r="AB1035" s="2292"/>
      <c r="AC1035" s="2292"/>
      <c r="AD1035" s="2502">
        <f>R971</f>
        <v>738400</v>
      </c>
      <c r="AE1035" s="2414"/>
      <c r="AF1035" s="2414"/>
      <c r="AG1035" s="2414"/>
      <c r="AH1035" s="2414"/>
      <c r="AI1035" s="2414"/>
      <c r="AJ1035" s="2414"/>
      <c r="AK1035" s="2414"/>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3"/>
      <c r="Y1036" s="2293"/>
      <c r="Z1036" s="2293"/>
      <c r="AA1036" s="2293"/>
      <c r="AB1036" s="2293"/>
      <c r="AC1036" s="2293"/>
      <c r="AD1036" s="2131">
        <f>MEDIAN((BR809:BR866))</f>
        <v>388000</v>
      </c>
      <c r="AE1036" s="2131"/>
      <c r="AF1036" s="2131"/>
      <c r="AG1036" s="2131"/>
      <c r="AH1036" s="2131"/>
      <c r="AI1036" s="2131"/>
      <c r="AJ1036" s="2131"/>
      <c r="AK1036" s="2131"/>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503" t="s">
        <v>1924</v>
      </c>
      <c r="C1037" s="2503"/>
      <c r="D1037" s="2503"/>
      <c r="E1037" s="2503"/>
      <c r="F1037" s="2503"/>
      <c r="G1037" s="2503"/>
      <c r="H1037" s="2503"/>
      <c r="I1037" s="2503"/>
      <c r="J1037" s="2503"/>
      <c r="K1037" s="2503"/>
      <c r="L1037" s="2503"/>
      <c r="M1037" s="2503"/>
      <c r="N1037" s="2503"/>
      <c r="O1037" s="2503"/>
      <c r="P1037" s="2503"/>
      <c r="Q1037" s="2503"/>
      <c r="R1037" s="2503"/>
      <c r="S1037" s="2503"/>
      <c r="T1037" s="2503"/>
      <c r="U1037" s="2503"/>
      <c r="V1037" s="2503"/>
      <c r="W1037" s="2503"/>
      <c r="X1037" s="2503"/>
      <c r="Y1037" s="2503"/>
      <c r="Z1037" s="1411"/>
      <c r="AA1037" s="1411"/>
      <c r="AB1037" s="1411"/>
      <c r="AC1037" s="1411"/>
      <c r="AD1037" s="2499">
        <f>IF(((AD1035-AD1036)/AD1036)&gt;0.3,0.3,((AD1035-AD1036)/AD1036))</f>
        <v>0.3</v>
      </c>
      <c r="AE1037" s="2500"/>
      <c r="AF1037" s="2500"/>
      <c r="AG1037" s="2500"/>
      <c r="AH1037" s="2500"/>
      <c r="AI1037" s="2500"/>
      <c r="AJ1037" s="2500"/>
      <c r="AK1037" s="2501"/>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5" customHeight="1">
      <c r="A1039" s="128"/>
      <c r="B1039" s="2290">
        <f>IF(ISNA(IF((AJ999&gt;(AJ975*0.15)),"(f) cannot be greater than 15% of unadjusted eligible basis.",0)),"",(IF((AJ999&gt;(AJ975*0.15)),"(f) cannot be greater than 15% of unadjusted eligible basis.",0)))</f>
        <v>0</v>
      </c>
      <c r="C1039" s="2290"/>
      <c r="D1039" s="2290"/>
      <c r="E1039" s="2290"/>
      <c r="F1039" s="2290"/>
      <c r="G1039" s="2290"/>
      <c r="H1039" s="2290"/>
      <c r="I1039" s="2290"/>
      <c r="J1039" s="2290"/>
      <c r="K1039" s="2290"/>
      <c r="L1039" s="2290"/>
      <c r="M1039" s="2290"/>
      <c r="N1039" s="2290"/>
      <c r="O1039" s="2290"/>
      <c r="P1039" s="2290"/>
      <c r="Q1039" s="2290"/>
      <c r="R1039" s="2290"/>
      <c r="S1039" s="2290"/>
      <c r="T1039" s="2290"/>
      <c r="U1039" s="2290"/>
      <c r="V1039" s="2290"/>
      <c r="W1039" s="2290"/>
      <c r="X1039" s="2290"/>
      <c r="Y1039" s="2290"/>
      <c r="Z1039" s="2290"/>
      <c r="AA1039" s="2290"/>
      <c r="AB1039" s="2290"/>
      <c r="AC1039" s="2290"/>
      <c r="AD1039" s="2290"/>
      <c r="AE1039" s="2290"/>
      <c r="AF1039" s="2290"/>
      <c r="AG1039" s="2290"/>
      <c r="AH1039" s="2290"/>
      <c r="AI1039" s="2290"/>
      <c r="AJ1039" s="2290"/>
      <c r="AK1039" s="2290"/>
      <c r="AL1039" s="105"/>
      <c r="AM1039" s="1486"/>
      <c r="AN1039" s="1486"/>
      <c r="AO1039" s="1486"/>
      <c r="AP1039" s="1486"/>
      <c r="AQ1039" s="1486"/>
      <c r="AR1039" s="1486"/>
      <c r="AS1039" s="1486"/>
      <c r="AT1039" s="1486"/>
      <c r="AU1039" s="1486"/>
      <c r="AV1039" s="1486"/>
      <c r="AW1039" s="1486"/>
      <c r="AX1039" s="1486"/>
      <c r="AY1039" s="1486"/>
    </row>
    <row r="1040" spans="1:96" ht="12.5" customHeight="1" thickBot="1">
      <c r="A1040" s="2325" t="s">
        <v>851</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95" t="s">
        <v>625</v>
      </c>
      <c r="B1044" s="1995"/>
      <c r="C1044" s="13">
        <v>1</v>
      </c>
      <c r="D1044" s="1860" t="s">
        <v>1218</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487"/>
      <c r="AN1044" s="1487"/>
      <c r="AO1044" s="1487"/>
      <c r="AP1044" s="1487"/>
      <c r="AQ1044" s="1487"/>
      <c r="AR1044" s="1487"/>
      <c r="AS1044" s="1487"/>
      <c r="AT1044" s="1487"/>
      <c r="AU1044" s="1487"/>
      <c r="AV1044" s="1487"/>
      <c r="AW1044" s="1487"/>
      <c r="AX1044" s="1487"/>
      <c r="AY1044" s="1487"/>
    </row>
    <row r="1045" spans="1:51" ht="12.5"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487"/>
      <c r="AN1045" s="1487"/>
      <c r="AO1045" s="1487"/>
      <c r="AP1045" s="1487"/>
      <c r="AQ1045" s="1487"/>
      <c r="AR1045" s="1487"/>
      <c r="AS1045" s="1487"/>
      <c r="AT1045" s="1487"/>
      <c r="AU1045" s="1487"/>
      <c r="AV1045" s="1487"/>
      <c r="AW1045" s="1487"/>
      <c r="AX1045" s="1487"/>
      <c r="AY1045" s="1487"/>
    </row>
    <row r="1046" spans="1:51" ht="12.5"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486"/>
      <c r="AN1046" s="1486"/>
      <c r="AO1046" s="1486"/>
      <c r="AP1046" s="1486"/>
      <c r="AQ1046" s="1486"/>
      <c r="AR1046" s="1486"/>
      <c r="AS1046" s="1486"/>
      <c r="AT1046" s="1486"/>
      <c r="AU1046" s="1486"/>
      <c r="AV1046" s="1486"/>
      <c r="AW1046" s="1486"/>
      <c r="AX1046" s="1486"/>
      <c r="AY1046" s="1486"/>
    </row>
    <row r="1047" spans="1:51" ht="12.5"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486"/>
      <c r="AN1047" s="1486"/>
      <c r="AO1047" s="1486"/>
      <c r="AP1047" s="1486"/>
      <c r="AQ1047" s="1486"/>
      <c r="AR1047" s="1486"/>
      <c r="AS1047" s="1486"/>
      <c r="AT1047" s="1486"/>
      <c r="AU1047" s="1486"/>
      <c r="AV1047" s="1486"/>
      <c r="AW1047" s="1486"/>
      <c r="AX1047" s="1486"/>
      <c r="AY1047" s="1486"/>
    </row>
    <row r="1048" spans="1:51" ht="12.5"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486"/>
      <c r="AN1048" s="1486"/>
      <c r="AO1048" s="1486"/>
      <c r="AP1048" s="1486"/>
      <c r="AQ1048" s="1486"/>
      <c r="AR1048" s="1486"/>
      <c r="AS1048" s="1486"/>
      <c r="AT1048" s="1486"/>
      <c r="AU1048" s="1486"/>
      <c r="AV1048" s="1486"/>
      <c r="AW1048" s="1486"/>
      <c r="AX1048" s="1486"/>
      <c r="AY1048" s="1486"/>
    </row>
    <row r="1049" spans="1:51" ht="12.5"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486"/>
      <c r="AN1049" s="1486"/>
      <c r="AO1049" s="1486"/>
      <c r="AP1049" s="1486"/>
      <c r="AQ1049" s="1486"/>
      <c r="AR1049" s="1486"/>
      <c r="AS1049" s="1486"/>
      <c r="AT1049" s="1486"/>
      <c r="AU1049" s="1486"/>
      <c r="AV1049" s="1486"/>
      <c r="AW1049" s="1486"/>
      <c r="AX1049" s="1486"/>
      <c r="AY1049" s="1486"/>
    </row>
    <row r="1050" spans="1:51" ht="12.5" customHeight="1">
      <c r="A1050" s="1995" t="s">
        <v>625</v>
      </c>
      <c r="B1050" s="1995"/>
      <c r="C1050" s="13">
        <v>2</v>
      </c>
      <c r="D1050" s="1860" t="s">
        <v>1217</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486"/>
      <c r="AN1050" s="1486"/>
      <c r="AO1050" s="1486"/>
      <c r="AP1050" s="1486"/>
      <c r="AQ1050" s="1486"/>
      <c r="AR1050" s="1486"/>
      <c r="AS1050" s="1486"/>
      <c r="AT1050" s="1486"/>
      <c r="AU1050" s="1486"/>
      <c r="AV1050" s="1486"/>
      <c r="AW1050" s="1486"/>
      <c r="AX1050" s="1486"/>
      <c r="AY1050" s="1486"/>
    </row>
    <row r="1051" spans="1:51" ht="12.5"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486"/>
      <c r="AN1051" s="1486"/>
      <c r="AO1051" s="1486"/>
      <c r="AP1051" s="1486"/>
      <c r="AQ1051" s="1486"/>
      <c r="AR1051" s="1486"/>
      <c r="AS1051" s="1486"/>
      <c r="AT1051" s="1486"/>
      <c r="AU1051" s="1486"/>
      <c r="AV1051" s="1486"/>
      <c r="AW1051" s="1486"/>
      <c r="AX1051" s="1486"/>
      <c r="AY1051" s="1486"/>
    </row>
    <row r="1052" spans="1:51" ht="12.5"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486"/>
      <c r="AN1052" s="1486"/>
      <c r="AO1052" s="1486"/>
      <c r="AP1052" s="1486"/>
      <c r="AQ1052" s="1486"/>
      <c r="AR1052" s="1486"/>
      <c r="AS1052" s="1486"/>
      <c r="AT1052" s="1486"/>
      <c r="AU1052" s="1486"/>
      <c r="AV1052" s="1486"/>
      <c r="AW1052" s="1486"/>
      <c r="AX1052" s="1486"/>
      <c r="AY1052" s="1486"/>
    </row>
    <row r="1053" spans="1:51" ht="12.5"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486"/>
      <c r="AN1053" s="1486"/>
      <c r="AO1053" s="1486"/>
      <c r="AP1053" s="1486"/>
      <c r="AQ1053" s="1486"/>
      <c r="AR1053" s="1486"/>
      <c r="AS1053" s="1486"/>
      <c r="AT1053" s="1486"/>
      <c r="AU1053" s="1486"/>
      <c r="AV1053" s="1486"/>
      <c r="AW1053" s="1486"/>
      <c r="AX1053" s="1486"/>
      <c r="AY1053" s="1486"/>
    </row>
    <row r="1054" spans="1:51" ht="12.5"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486"/>
      <c r="AN1054" s="1486"/>
      <c r="AO1054" s="1486"/>
      <c r="AP1054" s="1486"/>
      <c r="AQ1054" s="1486"/>
      <c r="AR1054" s="1486"/>
      <c r="AS1054" s="1486"/>
      <c r="AT1054" s="1486"/>
      <c r="AU1054" s="1486"/>
      <c r="AV1054" s="1486"/>
      <c r="AW1054" s="1486"/>
      <c r="AX1054" s="1486"/>
      <c r="AY1054" s="1486"/>
    </row>
    <row r="1055" spans="1:51" ht="12.5"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5" customHeight="1">
      <c r="A1056" s="1995" t="s">
        <v>625</v>
      </c>
      <c r="B1056" s="1995"/>
      <c r="C1056" s="13">
        <v>3</v>
      </c>
      <c r="D1056" s="1860" t="s">
        <v>1518</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5"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716"/>
    </row>
    <row r="1058" spans="1:96" ht="12.5"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716" customFormat="1" ht="12.5"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5"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5"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5" customHeight="1">
      <c r="A1063" s="1995" t="s">
        <v>625</v>
      </c>
      <c r="B1063" s="1995"/>
      <c r="C1063" s="13">
        <v>4</v>
      </c>
      <c r="D1063" s="1860" t="s">
        <v>1203</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5"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5"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79" customFormat="1" ht="12.5" customHeight="1">
      <c r="A1066" s="1995" t="s">
        <v>625</v>
      </c>
      <c r="B1066" s="1995"/>
      <c r="C1066" s="13">
        <v>5</v>
      </c>
      <c r="D1066" s="1860" t="s">
        <v>1412</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5"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5"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79"/>
    </row>
    <row r="1070" spans="1:96" ht="12.5"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5" customHeight="1">
      <c r="A1071" s="1995" t="s">
        <v>625</v>
      </c>
      <c r="B1071" s="1995"/>
      <c r="C1071" s="13">
        <v>6</v>
      </c>
      <c r="D1071" s="1860" t="s">
        <v>1204</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5"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5"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5" customHeight="1">
      <c r="A1074" s="1995" t="s">
        <v>625</v>
      </c>
      <c r="B1074" s="1995"/>
      <c r="C1074" s="318">
        <v>7</v>
      </c>
      <c r="D1074" s="1860" t="s">
        <v>1206</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59"/>
      <c r="AN1074" s="1459"/>
      <c r="AO1074" s="1459"/>
      <c r="AP1074" s="1459"/>
      <c r="AQ1074" s="1459"/>
      <c r="AR1074" s="1459"/>
      <c r="AS1074" s="1459"/>
      <c r="AT1074" s="1459"/>
      <c r="AU1074" s="1459"/>
      <c r="AV1074" s="1459"/>
      <c r="AW1074" s="1459"/>
      <c r="AX1074" s="1459"/>
      <c r="AY1074" s="1459"/>
    </row>
    <row r="1075" spans="1:96" ht="12.5"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5"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79" customFormat="1" ht="12.5"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5" customHeight="1">
      <c r="A1078" s="1995" t="s">
        <v>625</v>
      </c>
      <c r="B1078" s="1995"/>
      <c r="C1078" s="318">
        <v>8</v>
      </c>
      <c r="D1078" s="2291" t="s">
        <v>2097</v>
      </c>
      <c r="E1078" s="2291"/>
      <c r="F1078" s="2291"/>
      <c r="G1078" s="2291"/>
      <c r="H1078" s="2291"/>
      <c r="I1078" s="2291"/>
      <c r="J1078" s="2291"/>
      <c r="K1078" s="2291"/>
      <c r="L1078" s="2291"/>
      <c r="M1078" s="2291"/>
      <c r="N1078" s="2291"/>
      <c r="O1078" s="2291"/>
      <c r="P1078" s="2291"/>
      <c r="Q1078" s="2291"/>
      <c r="R1078" s="2291"/>
      <c r="S1078" s="2291"/>
      <c r="T1078" s="2291"/>
      <c r="U1078" s="2291"/>
      <c r="V1078" s="2291"/>
      <c r="W1078" s="2291"/>
      <c r="X1078" s="2291"/>
      <c r="Y1078" s="2291"/>
      <c r="Z1078" s="2291"/>
      <c r="AA1078" s="2291"/>
      <c r="AB1078" s="2291"/>
      <c r="AC1078" s="2291"/>
      <c r="AD1078" s="2291"/>
      <c r="AE1078" s="2291"/>
      <c r="AF1078" s="2291"/>
      <c r="AG1078" s="2291"/>
      <c r="AH1078" s="2291"/>
      <c r="AI1078" s="2291"/>
      <c r="AJ1078" s="2291"/>
      <c r="AK1078" s="2291"/>
    </row>
    <row r="1079" spans="1:96" ht="12.5" customHeight="1">
      <c r="A1079" s="235"/>
      <c r="B1079" s="235"/>
      <c r="C1079" s="318"/>
      <c r="D1079" s="2291"/>
      <c r="E1079" s="2291"/>
      <c r="F1079" s="2291"/>
      <c r="G1079" s="2291"/>
      <c r="H1079" s="2291"/>
      <c r="I1079" s="2291"/>
      <c r="J1079" s="2291"/>
      <c r="K1079" s="2291"/>
      <c r="L1079" s="2291"/>
      <c r="M1079" s="2291"/>
      <c r="N1079" s="2291"/>
      <c r="O1079" s="2291"/>
      <c r="P1079" s="2291"/>
      <c r="Q1079" s="2291"/>
      <c r="R1079" s="2291"/>
      <c r="S1079" s="2291"/>
      <c r="T1079" s="2291"/>
      <c r="U1079" s="2291"/>
      <c r="V1079" s="2291"/>
      <c r="W1079" s="2291"/>
      <c r="X1079" s="2291"/>
      <c r="Y1079" s="2291"/>
      <c r="Z1079" s="2291"/>
      <c r="AA1079" s="2291"/>
      <c r="AB1079" s="2291"/>
      <c r="AC1079" s="2291"/>
      <c r="AD1079" s="2291"/>
      <c r="AE1079" s="2291"/>
      <c r="AF1079" s="2291"/>
      <c r="AG1079" s="2291"/>
      <c r="AH1079" s="2291"/>
      <c r="AI1079" s="2291"/>
      <c r="AJ1079" s="2291"/>
      <c r="AK1079" s="2291"/>
    </row>
    <row r="1080" spans="1:96" ht="12.5" customHeight="1">
      <c r="A1080" s="235"/>
      <c r="B1080" s="235"/>
      <c r="C1080" s="318"/>
      <c r="D1080" s="2291"/>
      <c r="E1080" s="2291"/>
      <c r="F1080" s="2291"/>
      <c r="G1080" s="2291"/>
      <c r="H1080" s="2291"/>
      <c r="I1080" s="2291"/>
      <c r="J1080" s="2291"/>
      <c r="K1080" s="2291"/>
      <c r="L1080" s="2291"/>
      <c r="M1080" s="2291"/>
      <c r="N1080" s="2291"/>
      <c r="O1080" s="2291"/>
      <c r="P1080" s="2291"/>
      <c r="Q1080" s="2291"/>
      <c r="R1080" s="2291"/>
      <c r="S1080" s="2291"/>
      <c r="T1080" s="2291"/>
      <c r="U1080" s="2291"/>
      <c r="V1080" s="2291"/>
      <c r="W1080" s="2291"/>
      <c r="X1080" s="2291"/>
      <c r="Y1080" s="2291"/>
      <c r="Z1080" s="2291"/>
      <c r="AA1080" s="2291"/>
      <c r="AB1080" s="2291"/>
      <c r="AC1080" s="2291"/>
      <c r="AD1080" s="2291"/>
      <c r="AE1080" s="2291"/>
      <c r="AF1080" s="2291"/>
      <c r="AG1080" s="2291"/>
      <c r="AH1080" s="2291"/>
      <c r="AI1080" s="2291"/>
      <c r="AJ1080" s="2291"/>
      <c r="AK1080" s="2291"/>
      <c r="AL1080" s="679"/>
    </row>
    <row r="1081" spans="1:96" ht="12" customHeight="1">
      <c r="A1081" s="62"/>
      <c r="B1081" s="66"/>
      <c r="C1081" s="318"/>
      <c r="D1081" s="2291"/>
      <c r="E1081" s="2291"/>
      <c r="F1081" s="2291"/>
      <c r="G1081" s="2291"/>
      <c r="H1081" s="2291"/>
      <c r="I1081" s="2291"/>
      <c r="J1081" s="2291"/>
      <c r="K1081" s="2291"/>
      <c r="L1081" s="2291"/>
      <c r="M1081" s="2291"/>
      <c r="N1081" s="2291"/>
      <c r="O1081" s="2291"/>
      <c r="P1081" s="2291"/>
      <c r="Q1081" s="2291"/>
      <c r="R1081" s="2291"/>
      <c r="S1081" s="2291"/>
      <c r="T1081" s="2291"/>
      <c r="U1081" s="2291"/>
      <c r="V1081" s="2291"/>
      <c r="W1081" s="2291"/>
      <c r="X1081" s="2291"/>
      <c r="Y1081" s="2291"/>
      <c r="Z1081" s="2291"/>
      <c r="AA1081" s="2291"/>
      <c r="AB1081" s="2291"/>
      <c r="AC1081" s="2291"/>
      <c r="AD1081" s="2291"/>
      <c r="AE1081" s="2291"/>
      <c r="AF1081" s="2291"/>
      <c r="AG1081" s="2291"/>
      <c r="AH1081" s="2291"/>
      <c r="AI1081" s="2291"/>
      <c r="AJ1081" s="2291"/>
      <c r="AK1081" s="2291"/>
    </row>
    <row r="1082" spans="1:96" ht="12.5" customHeight="1">
      <c r="A1082" s="1995" t="s">
        <v>625</v>
      </c>
      <c r="B1082" s="1995"/>
      <c r="C1082" s="318">
        <v>9</v>
      </c>
      <c r="D1082" s="1860" t="s">
        <v>1205</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5" zoomScaleNormal="125" zoomScaleSheetLayoutView="90" workbookViewId="0">
      <pane xSplit="3" ySplit="3" topLeftCell="D43" activePane="bottomRight" state="frozen"/>
      <selection pane="topRight" activeCell="D1" sqref="D1"/>
      <selection pane="bottomLeft" activeCell="A4" sqref="A4"/>
      <selection pane="bottomRight" activeCell="C53" activeCellId="1" sqref="C46 C53"/>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581</v>
      </c>
      <c r="B1" s="189"/>
      <c r="C1" s="189"/>
      <c r="D1" s="189"/>
      <c r="E1" s="190"/>
      <c r="F1" s="2537" t="s">
        <v>655</v>
      </c>
      <c r="G1" s="2538"/>
      <c r="H1" s="2538"/>
      <c r="I1" s="2538"/>
      <c r="J1" s="2538"/>
      <c r="K1" s="2538"/>
      <c r="L1" s="2538"/>
      <c r="M1" s="2538"/>
      <c r="N1" s="2538"/>
      <c r="O1" s="2538"/>
      <c r="P1" s="2538"/>
      <c r="Q1" s="2538"/>
      <c r="R1" s="2539"/>
      <c r="S1" s="168"/>
      <c r="T1" s="167"/>
      <c r="U1" s="169"/>
    </row>
    <row r="2" spans="1:21" s="208" customFormat="1" ht="71.25" customHeight="1">
      <c r="A2" s="207"/>
      <c r="B2" s="208" t="s">
        <v>24</v>
      </c>
      <c r="C2" s="208" t="s">
        <v>391</v>
      </c>
      <c r="D2" s="208" t="s">
        <v>390</v>
      </c>
      <c r="E2" s="208" t="s">
        <v>25</v>
      </c>
      <c r="F2" s="209" t="str">
        <f>Application!B637&amp;Application!C637</f>
        <v>1)CA HCD MHP Loan</v>
      </c>
      <c r="G2" s="209" t="str">
        <f>Application!B638&amp;Application!C638</f>
        <v>2)City of San Francisco MOHCD Loan</v>
      </c>
      <c r="H2" s="209" t="str">
        <f>Application!B639&amp;Application!C639</f>
        <v>3)Accrued Deferred Interest - MOHCD Loan</v>
      </c>
      <c r="I2" s="209" t="str">
        <f>Application!B640&amp;Application!C640</f>
        <v>4)FHLB AHP Loan</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0</v>
      </c>
      <c r="C4" s="217"/>
      <c r="D4" s="217"/>
      <c r="E4" s="217"/>
      <c r="F4" s="217"/>
      <c r="G4" s="217"/>
      <c r="H4" s="217"/>
      <c r="I4" s="217"/>
      <c r="J4" s="217"/>
      <c r="K4" s="217"/>
      <c r="L4" s="217"/>
      <c r="M4" s="217"/>
      <c r="N4" s="217"/>
      <c r="O4" s="217"/>
      <c r="P4" s="217"/>
      <c r="Q4" s="217"/>
      <c r="R4" s="876">
        <f>SUM(E4:Q4)</f>
        <v>0</v>
      </c>
      <c r="S4" s="218"/>
      <c r="T4" s="218"/>
      <c r="U4" s="213"/>
    </row>
    <row r="5" spans="1:21" s="214" customFormat="1" ht="13">
      <c r="A5" s="215" t="s">
        <v>29</v>
      </c>
      <c r="B5" s="216">
        <f>SUM(C5+D5)</f>
        <v>400538</v>
      </c>
      <c r="C5" s="217">
        <v>390843</v>
      </c>
      <c r="D5" s="217">
        <v>9695</v>
      </c>
      <c r="E5" s="217">
        <f>B5-SUM(F5:Q5)</f>
        <v>400538</v>
      </c>
      <c r="F5" s="217"/>
      <c r="G5" s="217"/>
      <c r="H5" s="217"/>
      <c r="I5" s="217"/>
      <c r="J5" s="217"/>
      <c r="K5" s="217"/>
      <c r="L5" s="217"/>
      <c r="M5" s="217"/>
      <c r="N5" s="217"/>
      <c r="O5" s="217"/>
      <c r="P5" s="217"/>
      <c r="Q5" s="217"/>
      <c r="R5" s="876">
        <f>SUM(E5:Q5)</f>
        <v>400538</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ht="13">
      <c r="A8" s="219" t="s">
        <v>627</v>
      </c>
      <c r="B8" s="216">
        <f>SUM(C8:D8)</f>
        <v>400538</v>
      </c>
      <c r="C8" s="216">
        <f t="shared" ref="C8:Q8" si="0">SUM(C4:C7)</f>
        <v>390843</v>
      </c>
      <c r="D8" s="216">
        <f t="shared" si="0"/>
        <v>9695</v>
      </c>
      <c r="E8" s="216">
        <f t="shared" si="0"/>
        <v>400538</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400538</v>
      </c>
      <c r="S8" s="218"/>
      <c r="T8" s="218"/>
      <c r="U8" s="213"/>
    </row>
    <row r="9" spans="1:21" s="214" customFormat="1" ht="13">
      <c r="A9" s="215" t="s">
        <v>628</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ht="13">
      <c r="A10" s="215" t="s">
        <v>629</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ht="13">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0</v>
      </c>
      <c r="S11" s="218"/>
      <c r="T11" s="220">
        <f>SUM(T9:T10)</f>
        <v>0</v>
      </c>
      <c r="U11" s="213"/>
    </row>
    <row r="12" spans="1:21" s="214" customFormat="1" ht="13">
      <c r="A12" s="219" t="s">
        <v>89</v>
      </c>
      <c r="B12" s="216">
        <f t="shared" ref="B12:Q12" si="2">SUM(B8+B11)</f>
        <v>400538</v>
      </c>
      <c r="C12" s="216">
        <f t="shared" si="2"/>
        <v>390843</v>
      </c>
      <c r="D12" s="216">
        <f t="shared" si="2"/>
        <v>9695</v>
      </c>
      <c r="E12" s="216">
        <f t="shared" si="2"/>
        <v>400538</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400538</v>
      </c>
      <c r="S12" s="218"/>
      <c r="T12" s="218"/>
      <c r="U12" s="213"/>
    </row>
    <row r="13" spans="1:21" s="214" customFormat="1">
      <c r="A13" s="448" t="s">
        <v>969</v>
      </c>
      <c r="B13" s="216">
        <f>SUM(C13+D13)</f>
        <v>11698</v>
      </c>
      <c r="C13" s="217">
        <v>11415</v>
      </c>
      <c r="D13" s="217">
        <v>283</v>
      </c>
      <c r="E13" s="217">
        <f>B13-SUM(F13:Q13)</f>
        <v>11698</v>
      </c>
      <c r="F13" s="217"/>
      <c r="G13" s="217"/>
      <c r="H13" s="217"/>
      <c r="I13" s="217"/>
      <c r="J13" s="217"/>
      <c r="K13" s="217"/>
      <c r="L13" s="217"/>
      <c r="M13" s="217"/>
      <c r="N13" s="217"/>
      <c r="O13" s="217"/>
      <c r="P13" s="217"/>
      <c r="Q13" s="217"/>
      <c r="R13" s="876">
        <f>SUM(E13:Q13)</f>
        <v>11698</v>
      </c>
      <c r="S13" s="217"/>
      <c r="T13" s="217"/>
      <c r="U13" s="213"/>
    </row>
    <row r="14" spans="1:21" s="214" customFormat="1" ht="26">
      <c r="A14" s="449" t="s">
        <v>1946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ht="13">
      <c r="A15" s="449" t="s">
        <v>1351</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ht="13">
      <c r="A18" s="215" t="s">
        <v>633</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ht="13">
      <c r="A19" s="215" t="s">
        <v>634</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ht="13">
      <c r="A24" s="855" t="s">
        <v>1943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6">SUM(C29+D29)</f>
        <v>2577427</v>
      </c>
      <c r="C29" s="217">
        <v>2515041</v>
      </c>
      <c r="D29" s="217">
        <v>62386</v>
      </c>
      <c r="E29" s="217">
        <f t="shared" ref="E29:E37" si="7">B29-SUM(F29:Q29)</f>
        <v>2577427</v>
      </c>
      <c r="F29" s="217"/>
      <c r="G29" s="217"/>
      <c r="H29" s="217"/>
      <c r="I29" s="217"/>
      <c r="J29" s="217"/>
      <c r="K29" s="217"/>
      <c r="L29" s="217"/>
      <c r="M29" s="217"/>
      <c r="N29" s="217"/>
      <c r="O29" s="217"/>
      <c r="P29" s="217"/>
      <c r="Q29" s="217"/>
      <c r="R29" s="876">
        <f t="shared" ref="R29:R37" si="8">SUM(E29:Q29)</f>
        <v>2577427</v>
      </c>
      <c r="S29" s="217">
        <f>C29</f>
        <v>2515041</v>
      </c>
      <c r="T29" s="217"/>
      <c r="U29" s="213"/>
    </row>
    <row r="30" spans="1:21" s="214" customFormat="1" ht="13">
      <c r="A30" s="215" t="s">
        <v>633</v>
      </c>
      <c r="B30" s="216">
        <f t="shared" si="6"/>
        <v>45038193</v>
      </c>
      <c r="C30" s="217">
        <v>43948055</v>
      </c>
      <c r="D30" s="217">
        <v>1090138</v>
      </c>
      <c r="E30" s="217">
        <f t="shared" si="7"/>
        <v>6552257</v>
      </c>
      <c r="F30" s="217">
        <f>Application!AO637</f>
        <v>20000000</v>
      </c>
      <c r="G30" s="217">
        <f>Application!AO638</f>
        <v>17485936</v>
      </c>
      <c r="H30" s="217"/>
      <c r="I30" s="217">
        <f>Application!AO640</f>
        <v>1000000</v>
      </c>
      <c r="J30" s="217"/>
      <c r="K30" s="217"/>
      <c r="L30" s="217"/>
      <c r="M30" s="217"/>
      <c r="N30" s="217"/>
      <c r="O30" s="217"/>
      <c r="P30" s="217"/>
      <c r="Q30" s="217"/>
      <c r="R30" s="876">
        <f t="shared" si="8"/>
        <v>45038193</v>
      </c>
      <c r="S30" s="217">
        <f t="shared" ref="S30:S37" si="9">C30</f>
        <v>43948055</v>
      </c>
      <c r="T30" s="217"/>
      <c r="U30" s="213"/>
    </row>
    <row r="31" spans="1:21" s="214" customFormat="1" ht="13">
      <c r="A31" s="215" t="s">
        <v>634</v>
      </c>
      <c r="B31" s="216">
        <f t="shared" si="6"/>
        <v>2050739</v>
      </c>
      <c r="C31" s="217">
        <v>2001101</v>
      </c>
      <c r="D31" s="217">
        <v>49638</v>
      </c>
      <c r="E31" s="217">
        <f t="shared" si="7"/>
        <v>2050739</v>
      </c>
      <c r="F31" s="217"/>
      <c r="G31" s="217"/>
      <c r="H31" s="217"/>
      <c r="I31" s="217"/>
      <c r="J31" s="217"/>
      <c r="K31" s="217"/>
      <c r="L31" s="217"/>
      <c r="M31" s="217"/>
      <c r="N31" s="217"/>
      <c r="O31" s="217"/>
      <c r="P31" s="217"/>
      <c r="Q31" s="217"/>
      <c r="R31" s="876">
        <f t="shared" si="8"/>
        <v>2050739</v>
      </c>
      <c r="S31" s="217">
        <f t="shared" si="9"/>
        <v>2001101</v>
      </c>
      <c r="T31" s="217"/>
      <c r="U31" s="213"/>
    </row>
    <row r="32" spans="1:21" s="214" customFormat="1" ht="13">
      <c r="A32" s="215" t="s">
        <v>142</v>
      </c>
      <c r="B32" s="216">
        <f t="shared" si="6"/>
        <v>692584</v>
      </c>
      <c r="C32" s="217">
        <f>1351640/2</f>
        <v>675820</v>
      </c>
      <c r="D32" s="1603">
        <f>33528/2</f>
        <v>16764</v>
      </c>
      <c r="E32" s="217">
        <f t="shared" si="7"/>
        <v>692584</v>
      </c>
      <c r="F32" s="217"/>
      <c r="G32" s="217"/>
      <c r="H32" s="217"/>
      <c r="I32" s="217"/>
      <c r="J32" s="217"/>
      <c r="K32" s="217"/>
      <c r="L32" s="217"/>
      <c r="M32" s="217"/>
      <c r="N32" s="217"/>
      <c r="O32" s="217"/>
      <c r="P32" s="217"/>
      <c r="Q32" s="217"/>
      <c r="R32" s="876">
        <f t="shared" si="8"/>
        <v>692584</v>
      </c>
      <c r="S32" s="217">
        <f t="shared" si="9"/>
        <v>675820</v>
      </c>
      <c r="T32" s="217"/>
      <c r="U32" s="213"/>
    </row>
    <row r="33" spans="1:21" s="214" customFormat="1" ht="13">
      <c r="A33" s="215" t="s">
        <v>143</v>
      </c>
      <c r="B33" s="216">
        <f t="shared" si="6"/>
        <v>692584</v>
      </c>
      <c r="C33" s="217">
        <f>C32</f>
        <v>675820</v>
      </c>
      <c r="D33" s="217">
        <f>D32</f>
        <v>16764</v>
      </c>
      <c r="E33" s="217">
        <f t="shared" si="7"/>
        <v>692584</v>
      </c>
      <c r="F33" s="217"/>
      <c r="G33" s="217"/>
      <c r="H33" s="217"/>
      <c r="I33" s="217"/>
      <c r="J33" s="217"/>
      <c r="K33" s="217"/>
      <c r="L33" s="217"/>
      <c r="M33" s="217"/>
      <c r="N33" s="217"/>
      <c r="O33" s="217"/>
      <c r="P33" s="217"/>
      <c r="Q33" s="217"/>
      <c r="R33" s="876">
        <f t="shared" si="8"/>
        <v>692584</v>
      </c>
      <c r="S33" s="217">
        <f t="shared" si="9"/>
        <v>675820</v>
      </c>
      <c r="T33" s="217"/>
      <c r="U33" s="213"/>
    </row>
    <row r="34" spans="1:21" s="214" customFormat="1" ht="13">
      <c r="A34" s="215" t="s">
        <v>144</v>
      </c>
      <c r="B34" s="216">
        <f t="shared" si="6"/>
        <v>0</v>
      </c>
      <c r="C34" s="217"/>
      <c r="D34" s="217"/>
      <c r="E34" s="217">
        <f t="shared" si="7"/>
        <v>0</v>
      </c>
      <c r="F34" s="217"/>
      <c r="G34" s="217"/>
      <c r="H34" s="217"/>
      <c r="I34" s="217"/>
      <c r="J34" s="217"/>
      <c r="K34" s="217"/>
      <c r="L34" s="217"/>
      <c r="M34" s="217"/>
      <c r="N34" s="217"/>
      <c r="O34" s="217"/>
      <c r="P34" s="217"/>
      <c r="Q34" s="217"/>
      <c r="R34" s="876">
        <f t="shared" si="8"/>
        <v>0</v>
      </c>
      <c r="S34" s="217">
        <f t="shared" si="9"/>
        <v>0</v>
      </c>
      <c r="T34" s="217"/>
      <c r="U34" s="213"/>
    </row>
    <row r="35" spans="1:21" s="214" customFormat="1" ht="13">
      <c r="A35" s="215" t="s">
        <v>145</v>
      </c>
      <c r="B35" s="216">
        <f t="shared" si="6"/>
        <v>183953</v>
      </c>
      <c r="C35" s="217">
        <v>179500</v>
      </c>
      <c r="D35" s="217">
        <v>4453</v>
      </c>
      <c r="E35" s="217">
        <f t="shared" si="7"/>
        <v>183953</v>
      </c>
      <c r="F35" s="217"/>
      <c r="G35" s="217"/>
      <c r="H35" s="217"/>
      <c r="I35" s="217"/>
      <c r="J35" s="217"/>
      <c r="K35" s="217"/>
      <c r="L35" s="217"/>
      <c r="M35" s="217"/>
      <c r="N35" s="217"/>
      <c r="O35" s="217"/>
      <c r="P35" s="217"/>
      <c r="Q35" s="217"/>
      <c r="R35" s="876">
        <f t="shared" si="8"/>
        <v>183953</v>
      </c>
      <c r="S35" s="217">
        <f t="shared" si="9"/>
        <v>179500</v>
      </c>
      <c r="T35" s="217"/>
      <c r="U35" s="213"/>
    </row>
    <row r="36" spans="1:21" s="214" customFormat="1" ht="13">
      <c r="A36" s="1708" t="s">
        <v>1943</v>
      </c>
      <c r="B36" s="216">
        <f t="shared" si="6"/>
        <v>180000</v>
      </c>
      <c r="C36" s="217">
        <v>175643</v>
      </c>
      <c r="D36" s="217">
        <v>4357</v>
      </c>
      <c r="E36" s="217">
        <f t="shared" si="7"/>
        <v>180000</v>
      </c>
      <c r="F36" s="217"/>
      <c r="G36" s="217"/>
      <c r="H36" s="217"/>
      <c r="I36" s="217"/>
      <c r="J36" s="217"/>
      <c r="K36" s="217"/>
      <c r="L36" s="217"/>
      <c r="M36" s="217"/>
      <c r="N36" s="217"/>
      <c r="O36" s="217"/>
      <c r="P36" s="217"/>
      <c r="Q36" s="217"/>
      <c r="R36" s="876">
        <f t="shared" si="8"/>
        <v>180000</v>
      </c>
      <c r="S36" s="217">
        <f t="shared" si="9"/>
        <v>175643</v>
      </c>
      <c r="T36" s="217"/>
      <c r="U36" s="213"/>
    </row>
    <row r="37" spans="1:21" s="214" customFormat="1" ht="13">
      <c r="A37" s="1816" t="s">
        <v>2655</v>
      </c>
      <c r="B37" s="216">
        <f t="shared" si="6"/>
        <v>509542</v>
      </c>
      <c r="C37" s="217">
        <f>300118+197091</f>
        <v>497209</v>
      </c>
      <c r="D37" s="217">
        <f>7444+4889</f>
        <v>12333</v>
      </c>
      <c r="E37" s="217">
        <f t="shared" si="7"/>
        <v>509542</v>
      </c>
      <c r="F37" s="217"/>
      <c r="G37" s="217"/>
      <c r="H37" s="217"/>
      <c r="I37" s="217"/>
      <c r="J37" s="217"/>
      <c r="K37" s="217"/>
      <c r="L37" s="217"/>
      <c r="M37" s="217"/>
      <c r="N37" s="217"/>
      <c r="O37" s="217"/>
      <c r="P37" s="217"/>
      <c r="Q37" s="217"/>
      <c r="R37" s="876">
        <f t="shared" si="8"/>
        <v>509542</v>
      </c>
      <c r="S37" s="217">
        <f t="shared" si="9"/>
        <v>497209</v>
      </c>
      <c r="T37" s="217"/>
      <c r="U37" s="213"/>
    </row>
    <row r="38" spans="1:21" s="214" customFormat="1" ht="13">
      <c r="A38" s="219" t="s">
        <v>148</v>
      </c>
      <c r="B38" s="216">
        <f t="shared" si="6"/>
        <v>51925022</v>
      </c>
      <c r="C38" s="216">
        <f>SUM(C29:C37)</f>
        <v>50668189</v>
      </c>
      <c r="D38" s="216">
        <f t="shared" ref="D38:Q38" si="10">SUM(D29:D37)</f>
        <v>1256833</v>
      </c>
      <c r="E38" s="216">
        <f t="shared" si="10"/>
        <v>13439086</v>
      </c>
      <c r="F38" s="216">
        <f t="shared" si="10"/>
        <v>20000000</v>
      </c>
      <c r="G38" s="216">
        <f t="shared" si="10"/>
        <v>17485936</v>
      </c>
      <c r="H38" s="216">
        <f t="shared" si="10"/>
        <v>0</v>
      </c>
      <c r="I38" s="216">
        <f t="shared" si="10"/>
        <v>1000000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1">
        <f>SUM(R29:R37)</f>
        <v>51925022</v>
      </c>
      <c r="S38" s="220">
        <f>SUM(S29:S37)</f>
        <v>50668189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1770164</v>
      </c>
      <c r="C40" s="217">
        <f>1498792+152449+76076</f>
        <v>1727317</v>
      </c>
      <c r="D40" s="217">
        <f>37178+3782+1887</f>
        <v>42847</v>
      </c>
      <c r="E40" s="217">
        <f t="shared" ref="E40:E41" si="11">B40-SUM(F40:Q40)</f>
        <v>1770164</v>
      </c>
      <c r="F40" s="217"/>
      <c r="G40" s="217"/>
      <c r="H40" s="217"/>
      <c r="I40" s="217"/>
      <c r="J40" s="217"/>
      <c r="K40" s="217"/>
      <c r="L40" s="217"/>
      <c r="M40" s="217"/>
      <c r="N40" s="217"/>
      <c r="O40" s="217"/>
      <c r="P40" s="217"/>
      <c r="Q40" s="217"/>
      <c r="R40" s="876">
        <f>SUM(E40:Q40)</f>
        <v>1770164</v>
      </c>
      <c r="S40" s="217">
        <f t="shared" ref="S40:S41" si="12">C40</f>
        <v>1727317</v>
      </c>
      <c r="T40" s="217"/>
      <c r="U40" s="213"/>
    </row>
    <row r="41" spans="1:21" s="214" customFormat="1" ht="13">
      <c r="A41" s="215" t="s">
        <v>151</v>
      </c>
      <c r="B41" s="216">
        <f>SUM(C41+D41)</f>
        <v>413100</v>
      </c>
      <c r="C41" s="217">
        <v>403101</v>
      </c>
      <c r="D41" s="217">
        <v>9999</v>
      </c>
      <c r="E41" s="217">
        <f t="shared" si="11"/>
        <v>413100</v>
      </c>
      <c r="F41" s="217"/>
      <c r="G41" s="217"/>
      <c r="H41" s="217"/>
      <c r="I41" s="217"/>
      <c r="J41" s="217"/>
      <c r="K41" s="217"/>
      <c r="L41" s="217"/>
      <c r="M41" s="217"/>
      <c r="N41" s="217"/>
      <c r="O41" s="217"/>
      <c r="P41" s="217"/>
      <c r="Q41" s="217"/>
      <c r="R41" s="876">
        <f>SUM(E41:Q41)</f>
        <v>413100</v>
      </c>
      <c r="S41" s="217">
        <f t="shared" si="12"/>
        <v>403101</v>
      </c>
      <c r="T41" s="217"/>
      <c r="U41" s="213"/>
    </row>
    <row r="42" spans="1:21" s="214" customFormat="1" ht="13">
      <c r="A42" s="219" t="s">
        <v>152</v>
      </c>
      <c r="B42" s="216">
        <f>SUM(C42:D42)</f>
        <v>2183264</v>
      </c>
      <c r="C42" s="216">
        <f>SUM(C39:C41)</f>
        <v>2130418</v>
      </c>
      <c r="D42" s="216">
        <f>SUM(D39:D41)</f>
        <v>52846</v>
      </c>
      <c r="E42" s="216">
        <f t="shared" ref="E42:T42" si="13">SUM(E40:E41)</f>
        <v>2183264</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1">
        <f>SUM(R40:R41)</f>
        <v>2183264</v>
      </c>
      <c r="S42" s="220">
        <f t="shared" si="13"/>
        <v>2130418</v>
      </c>
      <c r="T42" s="220">
        <f t="shared" si="13"/>
        <v>0</v>
      </c>
      <c r="U42" s="213"/>
    </row>
    <row r="43" spans="1:21" s="214" customFormat="1" ht="13">
      <c r="A43" s="219" t="s">
        <v>153</v>
      </c>
      <c r="B43" s="216">
        <f>SUM(C43:D43)</f>
        <v>788325</v>
      </c>
      <c r="C43" s="217">
        <v>769244</v>
      </c>
      <c r="D43" s="217">
        <v>19081</v>
      </c>
      <c r="E43" s="217">
        <f>B43-SUM(F43:Q43)</f>
        <v>788325</v>
      </c>
      <c r="F43" s="217"/>
      <c r="G43" s="217"/>
      <c r="H43" s="217"/>
      <c r="I43" s="217"/>
      <c r="J43" s="217"/>
      <c r="K43" s="217"/>
      <c r="L43" s="217"/>
      <c r="M43" s="217"/>
      <c r="N43" s="217"/>
      <c r="O43" s="217"/>
      <c r="P43" s="217"/>
      <c r="Q43" s="217"/>
      <c r="R43" s="876">
        <f>SUM(E43:Q43)</f>
        <v>788325</v>
      </c>
      <c r="S43" s="217">
        <f t="shared" ref="S43" si="14">C43</f>
        <v>769244</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5">SUM(C45+D45)</f>
        <v>2854538</v>
      </c>
      <c r="C45" s="217">
        <f>2424264+419859</f>
        <v>2844123</v>
      </c>
      <c r="D45" s="217">
        <v>10415</v>
      </c>
      <c r="E45" s="217">
        <f t="shared" ref="E45:E53" si="16">B45-SUM(F45:Q45)</f>
        <v>2854538</v>
      </c>
      <c r="F45" s="217"/>
      <c r="G45" s="217"/>
      <c r="H45" s="217"/>
      <c r="I45" s="217"/>
      <c r="J45" s="217"/>
      <c r="K45" s="217"/>
      <c r="L45" s="217"/>
      <c r="M45" s="217"/>
      <c r="N45" s="217"/>
      <c r="O45" s="217"/>
      <c r="P45" s="217"/>
      <c r="Q45" s="217"/>
      <c r="R45" s="876">
        <f t="shared" ref="R45:R53" si="17">SUM(E45:Q45)</f>
        <v>2854538</v>
      </c>
      <c r="S45" s="217">
        <f>1345051</f>
        <v>1345051</v>
      </c>
      <c r="T45" s="217"/>
      <c r="U45" s="213"/>
    </row>
    <row r="46" spans="1:21" s="214" customFormat="1" ht="13">
      <c r="A46" s="215" t="s">
        <v>156</v>
      </c>
      <c r="B46" s="216">
        <f t="shared" si="15"/>
        <v>348285</v>
      </c>
      <c r="C46" s="217">
        <v>339855</v>
      </c>
      <c r="D46" s="217">
        <v>8430</v>
      </c>
      <c r="E46" s="217">
        <f t="shared" si="16"/>
        <v>348285</v>
      </c>
      <c r="F46" s="217"/>
      <c r="G46" s="217"/>
      <c r="H46" s="217"/>
      <c r="I46" s="217"/>
      <c r="J46" s="217"/>
      <c r="K46" s="217"/>
      <c r="L46" s="217"/>
      <c r="M46" s="217"/>
      <c r="N46" s="217"/>
      <c r="O46" s="217"/>
      <c r="P46" s="217"/>
      <c r="Q46" s="217"/>
      <c r="R46" s="876">
        <f t="shared" si="17"/>
        <v>348285</v>
      </c>
      <c r="S46" s="217">
        <v>162989</v>
      </c>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6">
        <f t="shared" si="17"/>
        <v>0</v>
      </c>
      <c r="S47" s="217"/>
      <c r="T47" s="217"/>
      <c r="U47" s="213"/>
    </row>
    <row r="48" spans="1:21" s="214" customFormat="1" ht="13">
      <c r="A48" s="215" t="s">
        <v>158</v>
      </c>
      <c r="B48" s="216">
        <f t="shared" si="15"/>
        <v>0</v>
      </c>
      <c r="C48" s="217"/>
      <c r="D48" s="217"/>
      <c r="E48" s="217">
        <f t="shared" si="16"/>
        <v>0</v>
      </c>
      <c r="F48" s="217"/>
      <c r="G48" s="217"/>
      <c r="H48" s="217"/>
      <c r="I48" s="217"/>
      <c r="J48" s="217"/>
      <c r="K48" s="217"/>
      <c r="L48" s="217"/>
      <c r="M48" s="217"/>
      <c r="N48" s="217"/>
      <c r="O48" s="217"/>
      <c r="P48" s="217"/>
      <c r="Q48" s="217"/>
      <c r="R48" s="876">
        <f t="shared" si="17"/>
        <v>0</v>
      </c>
      <c r="S48" s="217"/>
      <c r="T48" s="217"/>
      <c r="U48" s="213"/>
    </row>
    <row r="49" spans="1:21" s="214" customFormat="1" ht="13">
      <c r="A49" s="215" t="s">
        <v>60</v>
      </c>
      <c r="B49" s="216">
        <f t="shared" si="15"/>
        <v>353407</v>
      </c>
      <c r="C49" s="217">
        <v>353407</v>
      </c>
      <c r="D49" s="217"/>
      <c r="E49" s="217">
        <f t="shared" si="16"/>
        <v>353407</v>
      </c>
      <c r="F49" s="217"/>
      <c r="G49" s="217"/>
      <c r="H49" s="217"/>
      <c r="I49" s="217"/>
      <c r="J49" s="217"/>
      <c r="K49" s="217"/>
      <c r="L49" s="217"/>
      <c r="M49" s="217"/>
      <c r="N49" s="217"/>
      <c r="O49" s="217"/>
      <c r="P49" s="217"/>
      <c r="Q49" s="217"/>
      <c r="R49" s="876">
        <f t="shared" si="17"/>
        <v>353407</v>
      </c>
      <c r="S49" s="217"/>
      <c r="T49" s="217"/>
      <c r="U49" s="213"/>
    </row>
    <row r="50" spans="1:21" s="214" customFormat="1" ht="13">
      <c r="A50" s="215" t="s">
        <v>161</v>
      </c>
      <c r="B50" s="216">
        <f t="shared" si="15"/>
        <v>50000</v>
      </c>
      <c r="C50" s="217">
        <v>48790</v>
      </c>
      <c r="D50" s="217">
        <v>1210</v>
      </c>
      <c r="E50" s="217">
        <f t="shared" si="16"/>
        <v>50000</v>
      </c>
      <c r="F50" s="217"/>
      <c r="G50" s="217"/>
      <c r="H50" s="217"/>
      <c r="I50" s="217"/>
      <c r="J50" s="217"/>
      <c r="K50" s="217"/>
      <c r="L50" s="217"/>
      <c r="M50" s="217"/>
      <c r="N50" s="217"/>
      <c r="O50" s="217"/>
      <c r="P50" s="217"/>
      <c r="Q50" s="217"/>
      <c r="R50" s="876">
        <f t="shared" si="17"/>
        <v>50000</v>
      </c>
      <c r="S50" s="217">
        <f t="shared" ref="S50" si="18">C50</f>
        <v>48790</v>
      </c>
      <c r="T50" s="217"/>
      <c r="U50" s="213"/>
    </row>
    <row r="51" spans="1:21" s="214" customFormat="1" ht="13">
      <c r="A51" s="439" t="s">
        <v>159</v>
      </c>
      <c r="B51" s="216">
        <f t="shared" si="15"/>
        <v>247955</v>
      </c>
      <c r="C51" s="217">
        <v>241953</v>
      </c>
      <c r="D51" s="217">
        <v>6002</v>
      </c>
      <c r="E51" s="217">
        <f t="shared" si="16"/>
        <v>247955</v>
      </c>
      <c r="F51" s="217"/>
      <c r="G51" s="217"/>
      <c r="H51" s="217"/>
      <c r="I51" s="217"/>
      <c r="J51" s="217"/>
      <c r="K51" s="217"/>
      <c r="L51" s="217"/>
      <c r="M51" s="217"/>
      <c r="N51" s="217"/>
      <c r="O51" s="217"/>
      <c r="P51" s="217"/>
      <c r="Q51" s="217"/>
      <c r="R51" s="876">
        <f t="shared" si="17"/>
        <v>247955</v>
      </c>
      <c r="S51" s="217"/>
      <c r="T51" s="217"/>
      <c r="U51" s="213"/>
    </row>
    <row r="52" spans="1:21" s="214" customFormat="1" ht="13">
      <c r="A52" s="215" t="s">
        <v>160</v>
      </c>
      <c r="B52" s="216">
        <f t="shared" si="15"/>
        <v>2227429</v>
      </c>
      <c r="C52" s="217">
        <v>2173515</v>
      </c>
      <c r="D52" s="217">
        <v>53914</v>
      </c>
      <c r="E52" s="217">
        <f t="shared" si="16"/>
        <v>2227429</v>
      </c>
      <c r="F52" s="217"/>
      <c r="G52" s="217"/>
      <c r="H52" s="217"/>
      <c r="I52" s="217"/>
      <c r="J52" s="217"/>
      <c r="K52" s="217"/>
      <c r="L52" s="217"/>
      <c r="M52" s="217"/>
      <c r="N52" s="217"/>
      <c r="O52" s="217"/>
      <c r="P52" s="217"/>
      <c r="Q52" s="217"/>
      <c r="R52" s="876">
        <f t="shared" si="17"/>
        <v>2227429</v>
      </c>
      <c r="S52" s="217">
        <f t="shared" ref="S52" si="19">C52</f>
        <v>2173515</v>
      </c>
      <c r="T52" s="217"/>
      <c r="U52" s="213"/>
    </row>
    <row r="53" spans="1:21" s="214" customFormat="1" ht="13">
      <c r="A53" s="1816" t="s">
        <v>2656</v>
      </c>
      <c r="B53" s="216">
        <f t="shared" si="15"/>
        <v>30000</v>
      </c>
      <c r="C53" s="217">
        <v>29274</v>
      </c>
      <c r="D53" s="217">
        <v>726</v>
      </c>
      <c r="E53" s="217">
        <f t="shared" si="16"/>
        <v>30000</v>
      </c>
      <c r="F53" s="217"/>
      <c r="G53" s="217"/>
      <c r="H53" s="217"/>
      <c r="I53" s="217"/>
      <c r="J53" s="217"/>
      <c r="K53" s="217"/>
      <c r="L53" s="217"/>
      <c r="M53" s="217"/>
      <c r="N53" s="217"/>
      <c r="O53" s="217"/>
      <c r="P53" s="217"/>
      <c r="Q53" s="217"/>
      <c r="R53" s="876">
        <f t="shared" si="17"/>
        <v>30000</v>
      </c>
      <c r="S53" s="217">
        <v>14039</v>
      </c>
      <c r="T53" s="217"/>
      <c r="U53" s="213"/>
    </row>
    <row r="54" spans="1:21" s="224" customFormat="1" ht="13">
      <c r="A54" s="219" t="s">
        <v>162</v>
      </c>
      <c r="B54" s="220">
        <f>SUM(C54:D54)</f>
        <v>6111614</v>
      </c>
      <c r="C54" s="220">
        <f t="shared" ref="C54:T54" si="20">SUM(C45:C53)</f>
        <v>6030917</v>
      </c>
      <c r="D54" s="220">
        <f t="shared" si="20"/>
        <v>80697</v>
      </c>
      <c r="E54" s="220">
        <f t="shared" si="20"/>
        <v>6111614</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1">
        <f t="shared" si="20"/>
        <v>6111614</v>
      </c>
      <c r="S54" s="220">
        <f t="shared" si="20"/>
        <v>3744384</v>
      </c>
      <c r="T54" s="220">
        <f t="shared" si="20"/>
        <v>0</v>
      </c>
      <c r="U54" s="223"/>
    </row>
    <row r="55" spans="1:21" s="214" customFormat="1" ht="13">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1">SUM(C56+D56)</f>
        <v>0</v>
      </c>
      <c r="C56" s="217"/>
      <c r="D56" s="217"/>
      <c r="E56" s="217">
        <f t="shared" ref="E56:E61" si="22">B56-SUM(F56:Q56)</f>
        <v>0</v>
      </c>
      <c r="F56" s="217"/>
      <c r="G56" s="217"/>
      <c r="H56" s="217"/>
      <c r="I56" s="217"/>
      <c r="J56" s="217"/>
      <c r="K56" s="217"/>
      <c r="L56" s="217"/>
      <c r="M56" s="217"/>
      <c r="N56" s="217"/>
      <c r="O56" s="217"/>
      <c r="P56" s="217"/>
      <c r="Q56" s="217"/>
      <c r="R56" s="876">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6">
        <f t="shared" si="23"/>
        <v>0</v>
      </c>
      <c r="S57" s="305"/>
      <c r="T57" s="305"/>
      <c r="U57" s="302"/>
    </row>
    <row r="58" spans="1:21" s="214" customFormat="1" ht="13">
      <c r="A58" s="215" t="s">
        <v>161</v>
      </c>
      <c r="B58" s="216">
        <f t="shared" si="21"/>
        <v>20000</v>
      </c>
      <c r="C58" s="217">
        <v>19516</v>
      </c>
      <c r="D58" s="217">
        <v>484</v>
      </c>
      <c r="E58" s="217">
        <f t="shared" si="22"/>
        <v>20000</v>
      </c>
      <c r="F58" s="217"/>
      <c r="G58" s="217"/>
      <c r="H58" s="217"/>
      <c r="I58" s="217"/>
      <c r="J58" s="217"/>
      <c r="K58" s="217"/>
      <c r="L58" s="217"/>
      <c r="M58" s="217"/>
      <c r="N58" s="217"/>
      <c r="O58" s="217"/>
      <c r="P58" s="217"/>
      <c r="Q58" s="217"/>
      <c r="R58" s="876">
        <f t="shared" si="23"/>
        <v>20000</v>
      </c>
      <c r="S58" s="218"/>
      <c r="T58" s="218"/>
      <c r="U58" s="213"/>
    </row>
    <row r="59" spans="1:21" s="214" customFormat="1" ht="13">
      <c r="A59" s="439" t="s">
        <v>159</v>
      </c>
      <c r="B59" s="216">
        <f t="shared" si="21"/>
        <v>0</v>
      </c>
      <c r="C59" s="217"/>
      <c r="D59" s="217"/>
      <c r="E59" s="217">
        <f t="shared" si="22"/>
        <v>0</v>
      </c>
      <c r="F59" s="217"/>
      <c r="G59" s="217"/>
      <c r="H59" s="217"/>
      <c r="I59" s="217"/>
      <c r="J59" s="217"/>
      <c r="K59" s="217"/>
      <c r="L59" s="217"/>
      <c r="M59" s="217"/>
      <c r="N59" s="217"/>
      <c r="O59" s="217"/>
      <c r="P59" s="217"/>
      <c r="Q59" s="217"/>
      <c r="R59" s="876">
        <f t="shared" si="23"/>
        <v>0</v>
      </c>
      <c r="S59" s="218"/>
      <c r="T59" s="218"/>
      <c r="U59" s="213"/>
    </row>
    <row r="60" spans="1:21" s="214" customFormat="1" ht="13">
      <c r="A60" s="215" t="s">
        <v>160</v>
      </c>
      <c r="B60" s="216">
        <f t="shared" si="21"/>
        <v>0</v>
      </c>
      <c r="C60" s="217"/>
      <c r="D60" s="217"/>
      <c r="E60" s="217">
        <f t="shared" si="22"/>
        <v>0</v>
      </c>
      <c r="F60" s="217"/>
      <c r="G60" s="217"/>
      <c r="H60" s="217"/>
      <c r="I60" s="217"/>
      <c r="J60" s="217"/>
      <c r="K60" s="217"/>
      <c r="L60" s="217"/>
      <c r="M60" s="217"/>
      <c r="N60" s="217"/>
      <c r="O60" s="217"/>
      <c r="P60" s="217"/>
      <c r="Q60" s="217"/>
      <c r="R60" s="876">
        <f t="shared" si="23"/>
        <v>0</v>
      </c>
      <c r="S60" s="218"/>
      <c r="T60" s="218"/>
      <c r="U60" s="213"/>
    </row>
    <row r="61" spans="1:21" s="214" customFormat="1" ht="13">
      <c r="A61" s="222" t="s">
        <v>35</v>
      </c>
      <c r="B61" s="216">
        <f t="shared" si="21"/>
        <v>0</v>
      </c>
      <c r="C61" s="217"/>
      <c r="D61" s="217"/>
      <c r="E61" s="217">
        <f t="shared" si="22"/>
        <v>0</v>
      </c>
      <c r="F61" s="217"/>
      <c r="G61" s="217"/>
      <c r="H61" s="217"/>
      <c r="I61" s="217"/>
      <c r="J61" s="217"/>
      <c r="K61" s="217"/>
      <c r="L61" s="217"/>
      <c r="M61" s="217"/>
      <c r="N61" s="217"/>
      <c r="O61" s="217"/>
      <c r="P61" s="217"/>
      <c r="Q61" s="217"/>
      <c r="R61" s="876">
        <f t="shared" si="23"/>
        <v>0</v>
      </c>
      <c r="S61" s="218"/>
      <c r="T61" s="218"/>
      <c r="U61" s="213"/>
    </row>
    <row r="62" spans="1:21" s="214" customFormat="1" ht="13.75" customHeight="1">
      <c r="A62" s="219" t="s">
        <v>308</v>
      </c>
      <c r="B62" s="216">
        <f>SUM(C62:D62)</f>
        <v>20000</v>
      </c>
      <c r="C62" s="216">
        <f t="shared" ref="C62:R62" si="24">SUM(C56:C61)</f>
        <v>19516</v>
      </c>
      <c r="D62" s="216">
        <f t="shared" si="24"/>
        <v>484</v>
      </c>
      <c r="E62" s="216">
        <f t="shared" si="24"/>
        <v>20000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1">
        <f t="shared" si="24"/>
        <v>20000</v>
      </c>
      <c r="S62" s="218"/>
      <c r="T62" s="218"/>
      <c r="U62" s="213"/>
    </row>
    <row r="63" spans="1:21" s="214" customFormat="1" ht="13">
      <c r="A63" s="225" t="s">
        <v>309</v>
      </c>
      <c r="B63" s="216">
        <f t="shared" ref="B63:R63" si="25">SUM(B8+B11+B13+B14+B15+B26+B27+B38+B42+B43+B54+B62)</f>
        <v>61440461</v>
      </c>
      <c r="C63" s="216">
        <f t="shared" si="25"/>
        <v>60020542</v>
      </c>
      <c r="D63" s="216">
        <f t="shared" si="25"/>
        <v>1419919</v>
      </c>
      <c r="E63" s="216">
        <f t="shared" si="25"/>
        <v>22954525</v>
      </c>
      <c r="F63" s="216">
        <f t="shared" si="25"/>
        <v>20000000</v>
      </c>
      <c r="G63" s="216">
        <f t="shared" si="25"/>
        <v>17485936</v>
      </c>
      <c r="H63" s="216">
        <f t="shared" si="25"/>
        <v>0</v>
      </c>
      <c r="I63" s="216">
        <f t="shared" si="25"/>
        <v>1000000</v>
      </c>
      <c r="J63" s="216">
        <f t="shared" si="25"/>
        <v>0</v>
      </c>
      <c r="K63" s="216">
        <f t="shared" si="25"/>
        <v>0</v>
      </c>
      <c r="L63" s="216">
        <f t="shared" si="25"/>
        <v>0</v>
      </c>
      <c r="M63" s="216">
        <f t="shared" si="25"/>
        <v>0</v>
      </c>
      <c r="N63" s="216">
        <f t="shared" si="25"/>
        <v>0</v>
      </c>
      <c r="O63" s="216">
        <f t="shared" si="25"/>
        <v>0</v>
      </c>
      <c r="P63" s="216">
        <f t="shared" si="25"/>
        <v>0</v>
      </c>
      <c r="Q63" s="216">
        <f t="shared" si="25"/>
        <v>0</v>
      </c>
      <c r="R63" s="531">
        <f t="shared" si="25"/>
        <v>61440461</v>
      </c>
      <c r="S63" s="216">
        <f>SUM(S10+S13+S14+S15+S26+S27+S38+S42+S43+S54)</f>
        <v>57312235</v>
      </c>
      <c r="T63" s="216">
        <f>SUM(T11+T13+T14+T15+T26+T27+T38+T42+T43+T54)</f>
        <v>0</v>
      </c>
      <c r="U63" s="213"/>
    </row>
    <row r="64" spans="1:21" s="214" customFormat="1" ht="26">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60000</v>
      </c>
      <c r="C65" s="217">
        <v>58548</v>
      </c>
      <c r="D65" s="217">
        <v>1452</v>
      </c>
      <c r="E65" s="217">
        <f t="shared" ref="E65:E69" si="26">B65-SUM(F65:Q65)</f>
        <v>60000</v>
      </c>
      <c r="F65" s="217"/>
      <c r="G65" s="217"/>
      <c r="H65" s="217"/>
      <c r="I65" s="217"/>
      <c r="J65" s="217"/>
      <c r="K65" s="217"/>
      <c r="L65" s="217"/>
      <c r="M65" s="217"/>
      <c r="N65" s="217"/>
      <c r="O65" s="217"/>
      <c r="P65" s="217"/>
      <c r="Q65" s="217"/>
      <c r="R65" s="876">
        <f>SUM(E65:Q65)</f>
        <v>60000</v>
      </c>
      <c r="S65" s="217">
        <v>28079</v>
      </c>
      <c r="T65" s="217"/>
      <c r="U65" s="213"/>
    </row>
    <row r="66" spans="1:21" s="214" customFormat="1" ht="24" customHeight="1">
      <c r="A66" s="439" t="s">
        <v>1944</v>
      </c>
      <c r="B66" s="216">
        <f t="shared" ref="B66:B69" si="27">SUM(C66+D66)</f>
        <v>0</v>
      </c>
      <c r="C66" s="217"/>
      <c r="D66" s="217"/>
      <c r="E66" s="217">
        <f t="shared" si="26"/>
        <v>0</v>
      </c>
      <c r="F66" s="217"/>
      <c r="G66" s="217"/>
      <c r="H66" s="217"/>
      <c r="I66" s="217"/>
      <c r="J66" s="217"/>
      <c r="K66" s="217"/>
      <c r="L66" s="217"/>
      <c r="M66" s="217"/>
      <c r="N66" s="217"/>
      <c r="O66" s="217"/>
      <c r="P66" s="217"/>
      <c r="Q66" s="217"/>
      <c r="R66" s="876">
        <f t="shared" ref="R66:R68" si="28">SUM(E66:Q66)</f>
        <v>0</v>
      </c>
      <c r="S66" s="217"/>
      <c r="T66" s="217"/>
      <c r="U66" s="213"/>
    </row>
    <row r="67" spans="1:21" s="214" customFormat="1" ht="24" customHeight="1">
      <c r="A67" s="439" t="s">
        <v>1945</v>
      </c>
      <c r="B67" s="216">
        <f t="shared" si="27"/>
        <v>0</v>
      </c>
      <c r="C67" s="217"/>
      <c r="D67" s="217"/>
      <c r="E67" s="217">
        <f t="shared" si="26"/>
        <v>0</v>
      </c>
      <c r="F67" s="217"/>
      <c r="G67" s="217"/>
      <c r="H67" s="217"/>
      <c r="I67" s="217"/>
      <c r="J67" s="217"/>
      <c r="K67" s="217"/>
      <c r="L67" s="217"/>
      <c r="M67" s="217"/>
      <c r="N67" s="217"/>
      <c r="O67" s="217"/>
      <c r="P67" s="217"/>
      <c r="Q67" s="217"/>
      <c r="R67" s="876">
        <f t="shared" si="28"/>
        <v>0</v>
      </c>
      <c r="S67" s="217"/>
      <c r="T67" s="217"/>
      <c r="U67" s="213"/>
    </row>
    <row r="68" spans="1:21" s="214" customFormat="1" ht="12" customHeight="1">
      <c r="A68" s="439" t="s">
        <v>1951</v>
      </c>
      <c r="B68" s="216">
        <f t="shared" si="27"/>
        <v>0</v>
      </c>
      <c r="C68" s="217"/>
      <c r="D68" s="217"/>
      <c r="E68" s="217">
        <f t="shared" si="26"/>
        <v>0</v>
      </c>
      <c r="F68" s="217"/>
      <c r="G68" s="217"/>
      <c r="H68" s="217"/>
      <c r="I68" s="217"/>
      <c r="J68" s="217"/>
      <c r="K68" s="217"/>
      <c r="L68" s="217"/>
      <c r="M68" s="217"/>
      <c r="N68" s="217"/>
      <c r="O68" s="217"/>
      <c r="P68" s="217"/>
      <c r="Q68" s="217"/>
      <c r="R68" s="876">
        <f t="shared" si="28"/>
        <v>0</v>
      </c>
      <c r="S68" s="217"/>
      <c r="T68" s="217"/>
      <c r="U68" s="213"/>
    </row>
    <row r="69" spans="1:21" s="214" customFormat="1" ht="13">
      <c r="A69" s="1816" t="s">
        <v>2657</v>
      </c>
      <c r="B69" s="216">
        <f t="shared" si="27"/>
        <v>50000</v>
      </c>
      <c r="C69" s="217">
        <v>48790</v>
      </c>
      <c r="D69" s="217">
        <v>1210</v>
      </c>
      <c r="E69" s="217">
        <f t="shared" si="26"/>
        <v>50000</v>
      </c>
      <c r="F69" s="217"/>
      <c r="G69" s="217"/>
      <c r="H69" s="217"/>
      <c r="I69" s="217"/>
      <c r="J69" s="217"/>
      <c r="K69" s="217"/>
      <c r="L69" s="217"/>
      <c r="M69" s="217"/>
      <c r="N69" s="217"/>
      <c r="O69" s="217"/>
      <c r="P69" s="217"/>
      <c r="Q69" s="217"/>
      <c r="R69" s="876">
        <f>SUM(E69:Q69)</f>
        <v>50000</v>
      </c>
      <c r="S69" s="217">
        <f t="shared" ref="S69" si="29">C69</f>
        <v>48790</v>
      </c>
      <c r="T69" s="217"/>
      <c r="U69" s="213"/>
    </row>
    <row r="70" spans="1:21" s="214" customFormat="1" ht="13">
      <c r="A70" s="219" t="s">
        <v>1948</v>
      </c>
      <c r="B70" s="216">
        <f>SUM(C70:D70)</f>
        <v>110000</v>
      </c>
      <c r="C70" s="216">
        <f>SUM(C65:C69)</f>
        <v>107338</v>
      </c>
      <c r="D70" s="216">
        <f>SUM(D65:D69)</f>
        <v>2662</v>
      </c>
      <c r="E70" s="216">
        <f t="shared" ref="E70:T70" si="30">SUM(E65:E69)</f>
        <v>110000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1">
        <f t="shared" si="30"/>
        <v>110000</v>
      </c>
      <c r="S70" s="220">
        <f t="shared" si="30"/>
        <v>76869</v>
      </c>
      <c r="T70" s="220">
        <f t="shared" si="30"/>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f t="shared" ref="E72:E76" si="31">B72-SUM(F72:Q72)</f>
        <v>0</v>
      </c>
      <c r="F72" s="217"/>
      <c r="G72" s="217"/>
      <c r="H72" s="217"/>
      <c r="I72" s="217"/>
      <c r="J72" s="217"/>
      <c r="K72" s="217"/>
      <c r="L72" s="217"/>
      <c r="M72" s="217"/>
      <c r="N72" s="217"/>
      <c r="O72" s="217"/>
      <c r="P72" s="217"/>
      <c r="Q72" s="217"/>
      <c r="R72" s="876">
        <f>SUM(E72:Q72)</f>
        <v>0</v>
      </c>
      <c r="S72" s="218"/>
      <c r="T72" s="218"/>
      <c r="U72" s="213"/>
    </row>
    <row r="73" spans="1:21" s="214" customFormat="1" ht="13">
      <c r="A73" s="215" t="s">
        <v>638</v>
      </c>
      <c r="B73" s="216">
        <f>SUM(C73+D73)</f>
        <v>0</v>
      </c>
      <c r="C73" s="217"/>
      <c r="D73" s="217"/>
      <c r="E73" s="217">
        <f t="shared" si="31"/>
        <v>0</v>
      </c>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f t="shared" si="31"/>
        <v>0</v>
      </c>
      <c r="F74" s="217"/>
      <c r="G74" s="217"/>
      <c r="H74" s="217"/>
      <c r="I74" s="217"/>
      <c r="J74" s="217"/>
      <c r="K74" s="217"/>
      <c r="L74" s="217"/>
      <c r="M74" s="217"/>
      <c r="N74" s="217"/>
      <c r="O74" s="217"/>
      <c r="P74" s="217"/>
      <c r="Q74" s="217"/>
      <c r="R74" s="876">
        <f>SUM(E74:Q74)</f>
        <v>0</v>
      </c>
      <c r="S74" s="218"/>
      <c r="T74" s="218"/>
      <c r="U74" s="213"/>
    </row>
    <row r="75" spans="1:21" s="214" customFormat="1" ht="13">
      <c r="A75" s="215" t="s">
        <v>639</v>
      </c>
      <c r="B75" s="216">
        <f>SUM(C75+D75)</f>
        <v>390141.25</v>
      </c>
      <c r="C75" s="217">
        <f>Application!AC884</f>
        <v>390141.25</v>
      </c>
      <c r="D75" s="217"/>
      <c r="E75" s="217">
        <f t="shared" si="31"/>
        <v>390141.25</v>
      </c>
      <c r="F75" s="217"/>
      <c r="G75" s="217"/>
      <c r="H75" s="217"/>
      <c r="I75" s="217"/>
      <c r="J75" s="217"/>
      <c r="K75" s="217"/>
      <c r="L75" s="217"/>
      <c r="M75" s="217"/>
      <c r="N75" s="217"/>
      <c r="O75" s="217"/>
      <c r="P75" s="217"/>
      <c r="Q75" s="217"/>
      <c r="R75" s="876">
        <f>SUM(E75:Q75)</f>
        <v>390141.25</v>
      </c>
      <c r="S75" s="218"/>
      <c r="T75" s="218"/>
      <c r="U75" s="213"/>
    </row>
    <row r="76" spans="1:21" s="214" customFormat="1" ht="26">
      <c r="A76" s="1816" t="s">
        <v>2661</v>
      </c>
      <c r="B76" s="216">
        <f>SUM(C76+D76)</f>
        <v>544583.75</v>
      </c>
      <c r="C76" s="217">
        <f>C75+154442.5</f>
        <v>544583.75</v>
      </c>
      <c r="D76" s="217"/>
      <c r="E76" s="217">
        <f t="shared" si="31"/>
        <v>544583.75</v>
      </c>
      <c r="F76" s="217"/>
      <c r="G76" s="217"/>
      <c r="H76" s="217"/>
      <c r="I76" s="217"/>
      <c r="J76" s="217"/>
      <c r="K76" s="217"/>
      <c r="L76" s="217"/>
      <c r="M76" s="217"/>
      <c r="N76" s="217"/>
      <c r="O76" s="217"/>
      <c r="P76" s="217"/>
      <c r="Q76" s="217"/>
      <c r="R76" s="876">
        <f>SUM(E76:Q76)</f>
        <v>544583.75</v>
      </c>
      <c r="S76" s="218"/>
      <c r="T76" s="218"/>
      <c r="U76" s="213"/>
    </row>
    <row r="77" spans="1:21" s="214" customFormat="1" ht="13">
      <c r="A77" s="219" t="s">
        <v>640</v>
      </c>
      <c r="B77" s="216">
        <f>SUM(C77:D77)</f>
        <v>934725</v>
      </c>
      <c r="C77" s="216">
        <f>SUM(C72:C76)</f>
        <v>934725</v>
      </c>
      <c r="D77" s="216">
        <f>SUM(D72:D76)</f>
        <v>0</v>
      </c>
      <c r="E77" s="216">
        <f t="shared" ref="E77:Q77" si="32">SUM(E72:E76)</f>
        <v>934725</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1">
        <f>SUM(R72:R76)</f>
        <v>934725</v>
      </c>
      <c r="S77" s="218"/>
      <c r="T77" s="218"/>
      <c r="U77" s="213"/>
    </row>
    <row r="78" spans="1:21" s="214" customFormat="1" ht="13">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ht="13">
      <c r="A79" s="439" t="s">
        <v>1416</v>
      </c>
      <c r="B79" s="216">
        <f>SUM(C79:D79)</f>
        <v>2599528</v>
      </c>
      <c r="C79" s="217">
        <v>2536607</v>
      </c>
      <c r="D79" s="217">
        <v>62921</v>
      </c>
      <c r="E79" s="217">
        <f t="shared" ref="E79:E80" si="33">B79-SUM(F79:Q79)</f>
        <v>2599528</v>
      </c>
      <c r="F79" s="217"/>
      <c r="G79" s="217"/>
      <c r="H79" s="217"/>
      <c r="I79" s="217"/>
      <c r="J79" s="217"/>
      <c r="K79" s="217"/>
      <c r="L79" s="217"/>
      <c r="M79" s="217"/>
      <c r="N79" s="217"/>
      <c r="O79" s="217"/>
      <c r="P79" s="217"/>
      <c r="Q79" s="217"/>
      <c r="R79" s="876">
        <f>SUM(E79:Q79)</f>
        <v>2599528</v>
      </c>
      <c r="S79" s="217">
        <f t="shared" ref="S79:S80" si="34">C79</f>
        <v>2536607</v>
      </c>
      <c r="T79" s="217"/>
      <c r="U79" s="213"/>
    </row>
    <row r="80" spans="1:21" s="214" customFormat="1" ht="13">
      <c r="A80" s="439" t="s">
        <v>61</v>
      </c>
      <c r="B80" s="216">
        <f>SUM(C80:D80)</f>
        <v>825731</v>
      </c>
      <c r="C80" s="217">
        <v>805744</v>
      </c>
      <c r="D80" s="217">
        <v>19987</v>
      </c>
      <c r="E80" s="217">
        <f t="shared" si="33"/>
        <v>825731</v>
      </c>
      <c r="F80" s="217"/>
      <c r="G80" s="217"/>
      <c r="H80" s="217"/>
      <c r="I80" s="217"/>
      <c r="J80" s="217"/>
      <c r="K80" s="217"/>
      <c r="L80" s="217"/>
      <c r="M80" s="217"/>
      <c r="N80" s="217"/>
      <c r="O80" s="217"/>
      <c r="P80" s="217"/>
      <c r="Q80" s="217"/>
      <c r="R80" s="876">
        <f>SUM(E80:Q80)</f>
        <v>825731</v>
      </c>
      <c r="S80" s="217">
        <f t="shared" si="34"/>
        <v>805744</v>
      </c>
      <c r="T80" s="217"/>
      <c r="U80" s="213"/>
    </row>
    <row r="81" spans="1:21" s="214" customFormat="1" ht="13">
      <c r="A81" s="219" t="s">
        <v>1413</v>
      </c>
      <c r="B81" s="216">
        <f>SUM(C81:D81)</f>
        <v>3425259</v>
      </c>
      <c r="C81" s="856">
        <f>SUM(C79:C80)</f>
        <v>3342351</v>
      </c>
      <c r="D81" s="856">
        <f t="shared" ref="D81:T81" si="35">SUM(D79:D80)</f>
        <v>82908</v>
      </c>
      <c r="E81" s="856">
        <f t="shared" si="35"/>
        <v>3425259</v>
      </c>
      <c r="F81" s="856">
        <f t="shared" si="35"/>
        <v>0</v>
      </c>
      <c r="G81" s="856">
        <f t="shared" si="35"/>
        <v>0</v>
      </c>
      <c r="H81" s="856">
        <f t="shared" si="35"/>
        <v>0</v>
      </c>
      <c r="I81" s="856">
        <f t="shared" si="35"/>
        <v>0</v>
      </c>
      <c r="J81" s="856">
        <f t="shared" si="35"/>
        <v>0</v>
      </c>
      <c r="K81" s="856">
        <f t="shared" si="35"/>
        <v>0</v>
      </c>
      <c r="L81" s="856">
        <f t="shared" si="35"/>
        <v>0</v>
      </c>
      <c r="M81" s="856">
        <f t="shared" si="35"/>
        <v>0</v>
      </c>
      <c r="N81" s="856">
        <f t="shared" si="35"/>
        <v>0</v>
      </c>
      <c r="O81" s="856">
        <f t="shared" si="35"/>
        <v>0</v>
      </c>
      <c r="P81" s="856">
        <f t="shared" si="35"/>
        <v>0</v>
      </c>
      <c r="Q81" s="856">
        <f t="shared" si="35"/>
        <v>0</v>
      </c>
      <c r="R81" s="856">
        <f t="shared" si="35"/>
        <v>3425259</v>
      </c>
      <c r="S81" s="856">
        <f t="shared" si="35"/>
        <v>3342351</v>
      </c>
      <c r="T81" s="856">
        <f t="shared" si="35"/>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5" customHeight="1">
      <c r="A83" s="215" t="s">
        <v>823</v>
      </c>
      <c r="B83" s="216">
        <f t="shared" ref="B83:B95" si="36">SUM(C83+D83)</f>
        <v>75284</v>
      </c>
      <c r="C83" s="217">
        <v>75284</v>
      </c>
      <c r="D83" s="217"/>
      <c r="E83" s="217">
        <f t="shared" ref="E83:E95" si="37">B83-SUM(F83:Q83)</f>
        <v>75284</v>
      </c>
      <c r="F83" s="217"/>
      <c r="G83" s="217"/>
      <c r="H83" s="217"/>
      <c r="I83" s="217"/>
      <c r="J83" s="217"/>
      <c r="K83" s="217"/>
      <c r="L83" s="217"/>
      <c r="M83" s="217"/>
      <c r="N83" s="217"/>
      <c r="O83" s="217"/>
      <c r="P83" s="217"/>
      <c r="Q83" s="217"/>
      <c r="R83" s="876">
        <f t="shared" ref="R83:R95" si="38">SUM(E83:Q83)</f>
        <v>75284</v>
      </c>
      <c r="S83" s="218"/>
      <c r="T83" s="218"/>
      <c r="U83" s="213"/>
    </row>
    <row r="84" spans="1:21" s="214" customFormat="1" ht="13">
      <c r="A84" s="215" t="s">
        <v>824</v>
      </c>
      <c r="B84" s="216">
        <f t="shared" si="36"/>
        <v>65880</v>
      </c>
      <c r="C84" s="217">
        <v>64285</v>
      </c>
      <c r="D84" s="217">
        <v>1595</v>
      </c>
      <c r="E84" s="217">
        <f t="shared" si="37"/>
        <v>65880</v>
      </c>
      <c r="F84" s="217"/>
      <c r="G84" s="217"/>
      <c r="H84" s="217"/>
      <c r="I84" s="217"/>
      <c r="J84" s="217"/>
      <c r="K84" s="217"/>
      <c r="L84" s="217"/>
      <c r="M84" s="217"/>
      <c r="N84" s="217"/>
      <c r="O84" s="217"/>
      <c r="P84" s="217"/>
      <c r="Q84" s="217"/>
      <c r="R84" s="876">
        <f t="shared" si="38"/>
        <v>65880</v>
      </c>
      <c r="S84" s="217">
        <f t="shared" ref="S84" si="39">C84</f>
        <v>64285</v>
      </c>
      <c r="T84" s="217"/>
      <c r="U84" s="213"/>
    </row>
    <row r="85" spans="1:21" s="214" customFormat="1" ht="13">
      <c r="A85" s="215" t="s">
        <v>825</v>
      </c>
      <c r="B85" s="216">
        <f t="shared" si="36"/>
        <v>0</v>
      </c>
      <c r="C85" s="217"/>
      <c r="D85" s="217"/>
      <c r="E85" s="217">
        <f t="shared" si="37"/>
        <v>0</v>
      </c>
      <c r="F85" s="217"/>
      <c r="G85" s="217"/>
      <c r="H85" s="217"/>
      <c r="I85" s="217"/>
      <c r="J85" s="217"/>
      <c r="K85" s="217"/>
      <c r="L85" s="217"/>
      <c r="M85" s="217"/>
      <c r="N85" s="217"/>
      <c r="O85" s="217"/>
      <c r="P85" s="217"/>
      <c r="Q85" s="217"/>
      <c r="R85" s="876">
        <f t="shared" si="38"/>
        <v>0</v>
      </c>
      <c r="S85" s="217"/>
      <c r="T85" s="217"/>
      <c r="U85" s="213"/>
    </row>
    <row r="86" spans="1:21" s="214" customFormat="1" ht="13">
      <c r="A86" s="215" t="s">
        <v>826</v>
      </c>
      <c r="B86" s="216">
        <f t="shared" si="36"/>
        <v>1027947</v>
      </c>
      <c r="C86" s="217">
        <v>1003066</v>
      </c>
      <c r="D86" s="217">
        <v>24881</v>
      </c>
      <c r="E86" s="217">
        <f t="shared" si="37"/>
        <v>1027947</v>
      </c>
      <c r="F86" s="217"/>
      <c r="G86" s="217"/>
      <c r="H86" s="217"/>
      <c r="I86" s="217"/>
      <c r="J86" s="217"/>
      <c r="K86" s="217"/>
      <c r="L86" s="217"/>
      <c r="M86" s="217"/>
      <c r="N86" s="217"/>
      <c r="O86" s="217"/>
      <c r="P86" s="217"/>
      <c r="Q86" s="217"/>
      <c r="R86" s="876">
        <f t="shared" si="38"/>
        <v>1027947</v>
      </c>
      <c r="S86" s="217">
        <f t="shared" ref="S86:S87" si="40">C86</f>
        <v>1003066</v>
      </c>
      <c r="T86" s="217"/>
      <c r="U86" s="213"/>
    </row>
    <row r="87" spans="1:21" s="214" customFormat="1" ht="13">
      <c r="A87" s="215" t="s">
        <v>827</v>
      </c>
      <c r="B87" s="216">
        <f t="shared" si="36"/>
        <v>578822</v>
      </c>
      <c r="C87" s="217">
        <v>564812</v>
      </c>
      <c r="D87" s="217">
        <v>14010</v>
      </c>
      <c r="E87" s="217">
        <f t="shared" si="37"/>
        <v>578822</v>
      </c>
      <c r="F87" s="217"/>
      <c r="G87" s="217"/>
      <c r="H87" s="217"/>
      <c r="I87" s="217"/>
      <c r="J87" s="217"/>
      <c r="K87" s="217"/>
      <c r="L87" s="217"/>
      <c r="M87" s="217"/>
      <c r="N87" s="217"/>
      <c r="O87" s="217"/>
      <c r="P87" s="217"/>
      <c r="Q87" s="217"/>
      <c r="R87" s="876">
        <f t="shared" si="38"/>
        <v>578822</v>
      </c>
      <c r="S87" s="217">
        <f t="shared" si="40"/>
        <v>564812</v>
      </c>
      <c r="T87" s="217"/>
      <c r="U87" s="213"/>
    </row>
    <row r="88" spans="1:21" s="214" customFormat="1" ht="13">
      <c r="A88" s="215" t="s">
        <v>828</v>
      </c>
      <c r="B88" s="216">
        <f t="shared" si="36"/>
        <v>321297</v>
      </c>
      <c r="C88" s="217">
        <f>218500+102797</f>
        <v>321297</v>
      </c>
      <c r="D88" s="217"/>
      <c r="E88" s="217">
        <f t="shared" si="37"/>
        <v>321297</v>
      </c>
      <c r="F88" s="217"/>
      <c r="G88" s="217"/>
      <c r="H88" s="217"/>
      <c r="I88" s="217"/>
      <c r="J88" s="217"/>
      <c r="K88" s="217"/>
      <c r="L88" s="217"/>
      <c r="M88" s="217"/>
      <c r="N88" s="217"/>
      <c r="O88" s="217"/>
      <c r="P88" s="217"/>
      <c r="Q88" s="217"/>
      <c r="R88" s="876">
        <f t="shared" si="38"/>
        <v>321297</v>
      </c>
      <c r="S88" s="218"/>
      <c r="T88" s="218"/>
      <c r="U88" s="213"/>
    </row>
    <row r="89" spans="1:21" s="214" customFormat="1" ht="13">
      <c r="A89" s="215" t="s">
        <v>829</v>
      </c>
      <c r="B89" s="216">
        <f t="shared" si="36"/>
        <v>389000</v>
      </c>
      <c r="C89" s="217">
        <v>389000</v>
      </c>
      <c r="D89" s="217"/>
      <c r="E89" s="217">
        <f t="shared" si="37"/>
        <v>389000</v>
      </c>
      <c r="F89" s="217"/>
      <c r="G89" s="217"/>
      <c r="H89" s="217"/>
      <c r="I89" s="217"/>
      <c r="J89" s="217"/>
      <c r="K89" s="217"/>
      <c r="L89" s="217"/>
      <c r="M89" s="217"/>
      <c r="N89" s="217"/>
      <c r="O89" s="217"/>
      <c r="P89" s="217"/>
      <c r="Q89" s="217"/>
      <c r="R89" s="876">
        <f t="shared" si="38"/>
        <v>389000</v>
      </c>
      <c r="S89" s="217">
        <f t="shared" ref="S89" si="41">C89</f>
        <v>389000</v>
      </c>
      <c r="T89" s="217"/>
      <c r="U89" s="213"/>
    </row>
    <row r="90" spans="1:21" s="214" customFormat="1" ht="13">
      <c r="A90" s="215" t="s">
        <v>830</v>
      </c>
      <c r="B90" s="216">
        <f t="shared" si="36"/>
        <v>20000</v>
      </c>
      <c r="C90" s="217">
        <v>20000</v>
      </c>
      <c r="D90" s="217"/>
      <c r="E90" s="217">
        <f t="shared" si="37"/>
        <v>20000</v>
      </c>
      <c r="F90" s="217"/>
      <c r="G90" s="217"/>
      <c r="H90" s="217"/>
      <c r="I90" s="217"/>
      <c r="J90" s="217"/>
      <c r="K90" s="217"/>
      <c r="L90" s="217"/>
      <c r="M90" s="217"/>
      <c r="N90" s="217"/>
      <c r="O90" s="217"/>
      <c r="P90" s="217"/>
      <c r="Q90" s="217"/>
      <c r="R90" s="876">
        <f t="shared" si="38"/>
        <v>20000</v>
      </c>
      <c r="S90" s="217"/>
      <c r="T90" s="217"/>
      <c r="U90" s="213"/>
    </row>
    <row r="91" spans="1:21" s="214" customFormat="1" ht="13">
      <c r="A91" s="1709" t="s">
        <v>389</v>
      </c>
      <c r="B91" s="216">
        <f t="shared" si="36"/>
        <v>0</v>
      </c>
      <c r="C91" s="217"/>
      <c r="D91" s="217"/>
      <c r="E91" s="217">
        <f t="shared" si="37"/>
        <v>0</v>
      </c>
      <c r="F91" s="217"/>
      <c r="G91" s="217"/>
      <c r="H91" s="217"/>
      <c r="I91" s="217"/>
      <c r="J91" s="217"/>
      <c r="K91" s="217"/>
      <c r="L91" s="217"/>
      <c r="M91" s="217"/>
      <c r="N91" s="217"/>
      <c r="O91" s="217"/>
      <c r="P91" s="217"/>
      <c r="Q91" s="217"/>
      <c r="R91" s="876">
        <f t="shared" si="38"/>
        <v>0</v>
      </c>
      <c r="S91" s="217"/>
      <c r="T91" s="217"/>
      <c r="U91" s="213"/>
    </row>
    <row r="92" spans="1:21" s="214" customFormat="1" ht="13">
      <c r="A92" s="1708" t="s">
        <v>1415</v>
      </c>
      <c r="B92" s="216">
        <f t="shared" si="36"/>
        <v>20000</v>
      </c>
      <c r="C92" s="217">
        <v>19516</v>
      </c>
      <c r="D92" s="217">
        <v>484</v>
      </c>
      <c r="E92" s="217">
        <f t="shared" si="37"/>
        <v>20000</v>
      </c>
      <c r="F92" s="217"/>
      <c r="G92" s="217"/>
      <c r="H92" s="217"/>
      <c r="I92" s="217"/>
      <c r="J92" s="217"/>
      <c r="K92" s="217"/>
      <c r="L92" s="217"/>
      <c r="M92" s="217"/>
      <c r="N92" s="217"/>
      <c r="O92" s="217"/>
      <c r="P92" s="217"/>
      <c r="Q92" s="217"/>
      <c r="R92" s="876">
        <f t="shared" si="38"/>
        <v>20000</v>
      </c>
      <c r="S92" s="217">
        <f t="shared" ref="S92:S94" si="42">C92</f>
        <v>19516</v>
      </c>
      <c r="T92" s="217"/>
      <c r="U92" s="213"/>
    </row>
    <row r="93" spans="1:21" s="214" customFormat="1" ht="26">
      <c r="A93" s="1816" t="s">
        <v>2660</v>
      </c>
      <c r="B93" s="216">
        <f t="shared" si="36"/>
        <v>50000</v>
      </c>
      <c r="C93" s="217">
        <f>14637+34153</f>
        <v>48790</v>
      </c>
      <c r="D93" s="217">
        <f>363+847</f>
        <v>1210</v>
      </c>
      <c r="E93" s="217">
        <f t="shared" si="37"/>
        <v>50000</v>
      </c>
      <c r="F93" s="217"/>
      <c r="G93" s="217"/>
      <c r="H93" s="217"/>
      <c r="I93" s="217"/>
      <c r="J93" s="217"/>
      <c r="K93" s="217"/>
      <c r="L93" s="217"/>
      <c r="M93" s="217"/>
      <c r="N93" s="217"/>
      <c r="O93" s="217"/>
      <c r="P93" s="217"/>
      <c r="Q93" s="217"/>
      <c r="R93" s="876">
        <f t="shared" si="38"/>
        <v>50000</v>
      </c>
      <c r="S93" s="217">
        <f t="shared" si="42"/>
        <v>48790</v>
      </c>
      <c r="T93" s="217"/>
      <c r="U93" s="213"/>
    </row>
    <row r="94" spans="1:21" s="214" customFormat="1" ht="13">
      <c r="A94" s="1816" t="s">
        <v>2658</v>
      </c>
      <c r="B94" s="216">
        <f t="shared" si="36"/>
        <v>134699</v>
      </c>
      <c r="C94" s="217">
        <v>131439</v>
      </c>
      <c r="D94" s="217">
        <v>3260</v>
      </c>
      <c r="E94" s="217">
        <f t="shared" si="37"/>
        <v>134699</v>
      </c>
      <c r="F94" s="217"/>
      <c r="G94" s="217"/>
      <c r="H94" s="217"/>
      <c r="I94" s="217"/>
      <c r="J94" s="217"/>
      <c r="K94" s="217"/>
      <c r="L94" s="217"/>
      <c r="M94" s="217"/>
      <c r="N94" s="217"/>
      <c r="O94" s="217"/>
      <c r="P94" s="217"/>
      <c r="Q94" s="217"/>
      <c r="R94" s="876">
        <f t="shared" si="38"/>
        <v>134699</v>
      </c>
      <c r="S94" s="217">
        <f t="shared" si="42"/>
        <v>131439</v>
      </c>
      <c r="T94" s="217"/>
      <c r="U94" s="213"/>
    </row>
    <row r="95" spans="1:21" s="214" customFormat="1" ht="13">
      <c r="A95" s="1816" t="s">
        <v>2659</v>
      </c>
      <c r="B95" s="216">
        <f t="shared" si="36"/>
        <v>791693</v>
      </c>
      <c r="C95" s="217">
        <v>772530</v>
      </c>
      <c r="D95" s="217">
        <v>19163</v>
      </c>
      <c r="E95" s="217">
        <f t="shared" si="37"/>
        <v>0</v>
      </c>
      <c r="F95" s="217"/>
      <c r="G95" s="217"/>
      <c r="H95" s="217">
        <f>Application!AO639</f>
        <v>791693</v>
      </c>
      <c r="I95" s="217"/>
      <c r="J95" s="217"/>
      <c r="K95" s="217"/>
      <c r="L95" s="217"/>
      <c r="M95" s="217"/>
      <c r="N95" s="217"/>
      <c r="O95" s="217"/>
      <c r="P95" s="217"/>
      <c r="Q95" s="217"/>
      <c r="R95" s="876">
        <f t="shared" si="38"/>
        <v>791693</v>
      </c>
      <c r="S95" s="217">
        <v>485250</v>
      </c>
      <c r="T95" s="217"/>
      <c r="U95" s="213"/>
    </row>
    <row r="96" spans="1:21" s="214" customFormat="1" ht="13">
      <c r="A96" s="219" t="s">
        <v>831</v>
      </c>
      <c r="B96" s="216">
        <f>SUM(C96:D96)</f>
        <v>3474622</v>
      </c>
      <c r="C96" s="216">
        <f t="shared" ref="C96:R96" si="43">SUM(C83:C95)</f>
        <v>3410019</v>
      </c>
      <c r="D96" s="216">
        <f t="shared" si="43"/>
        <v>64603</v>
      </c>
      <c r="E96" s="216">
        <f t="shared" si="43"/>
        <v>2682929</v>
      </c>
      <c r="F96" s="216">
        <f t="shared" si="43"/>
        <v>0</v>
      </c>
      <c r="G96" s="216">
        <f t="shared" si="43"/>
        <v>0</v>
      </c>
      <c r="H96" s="216">
        <f t="shared" si="43"/>
        <v>791693</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1">
        <f t="shared" si="43"/>
        <v>3474622</v>
      </c>
      <c r="S96" s="220">
        <f>SUM(S84:S87,S89:S95)</f>
        <v>2706158</v>
      </c>
      <c r="T96" s="216">
        <f>SUM(T84:T87,T89:T95)</f>
        <v>0</v>
      </c>
      <c r="U96" s="213"/>
    </row>
    <row r="97" spans="1:21" s="214" customFormat="1" ht="13">
      <c r="A97" s="219" t="s">
        <v>832</v>
      </c>
      <c r="B97" s="216">
        <f>SUM(C97:D97)</f>
        <v>69385067</v>
      </c>
      <c r="C97" s="216">
        <f t="shared" ref="C97:R97" si="44">SUM(C63+C70+C77+C81+C96)</f>
        <v>67814975</v>
      </c>
      <c r="D97" s="216">
        <f t="shared" si="44"/>
        <v>1570092</v>
      </c>
      <c r="E97" s="216">
        <f t="shared" si="44"/>
        <v>30107438</v>
      </c>
      <c r="F97" s="216">
        <f t="shared" si="44"/>
        <v>20000000</v>
      </c>
      <c r="G97" s="216">
        <f t="shared" si="44"/>
        <v>17485936</v>
      </c>
      <c r="H97" s="216">
        <f t="shared" si="44"/>
        <v>791693</v>
      </c>
      <c r="I97" s="216">
        <f t="shared" si="44"/>
        <v>1000000</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69385067</v>
      </c>
      <c r="S97" s="216">
        <f>SUM(S63+S70+S81+S96)</f>
        <v>63437613</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2200000</v>
      </c>
      <c r="C99" s="1603">
        <v>2146750</v>
      </c>
      <c r="D99" s="1603">
        <v>53250</v>
      </c>
      <c r="E99" s="217">
        <f>B99-SUM(F99:Q99)</f>
        <v>2200000</v>
      </c>
      <c r="F99" s="217"/>
      <c r="G99" s="217"/>
      <c r="H99" s="217"/>
      <c r="I99" s="217"/>
      <c r="J99" s="217"/>
      <c r="K99" s="217"/>
      <c r="L99" s="217"/>
      <c r="M99" s="217"/>
      <c r="N99" s="217"/>
      <c r="O99" s="217"/>
      <c r="P99" s="217"/>
      <c r="Q99" s="217"/>
      <c r="R99" s="876">
        <f t="shared" ref="R99:R103" si="45">SUM(E99:Q99)</f>
        <v>2200000</v>
      </c>
      <c r="S99" s="217">
        <f t="shared" ref="S99" si="46">C99</f>
        <v>2146750</v>
      </c>
      <c r="T99" s="217"/>
      <c r="U99" s="213"/>
    </row>
    <row r="100" spans="1:21" s="214" customFormat="1" ht="13">
      <c r="A100" s="439" t="s">
        <v>1949</v>
      </c>
      <c r="B100" s="216">
        <f t="shared" ref="B100:B103" si="47">SUM(C100+D100)</f>
        <v>0</v>
      </c>
      <c r="C100" s="217"/>
      <c r="D100" s="217"/>
      <c r="E100" s="217"/>
      <c r="F100" s="217"/>
      <c r="G100" s="217"/>
      <c r="H100" s="217"/>
      <c r="I100" s="217"/>
      <c r="J100" s="217"/>
      <c r="K100" s="217"/>
      <c r="L100" s="217"/>
      <c r="M100" s="217"/>
      <c r="N100" s="217"/>
      <c r="O100" s="217"/>
      <c r="P100" s="217"/>
      <c r="Q100" s="217"/>
      <c r="R100" s="876">
        <f t="shared" si="45"/>
        <v>0</v>
      </c>
      <c r="S100" s="217"/>
      <c r="T100" s="217"/>
      <c r="U100" s="213"/>
    </row>
    <row r="101" spans="1:21" s="214" customFormat="1" ht="12" customHeight="1">
      <c r="A101" s="215" t="s">
        <v>835</v>
      </c>
      <c r="B101" s="216">
        <f t="shared" si="47"/>
        <v>0</v>
      </c>
      <c r="C101" s="217"/>
      <c r="D101" s="217"/>
      <c r="E101" s="217"/>
      <c r="F101" s="217"/>
      <c r="G101" s="217"/>
      <c r="H101" s="217"/>
      <c r="I101" s="217"/>
      <c r="J101" s="217"/>
      <c r="K101" s="217"/>
      <c r="L101" s="217"/>
      <c r="M101" s="217"/>
      <c r="N101" s="217"/>
      <c r="O101" s="217"/>
      <c r="P101" s="217"/>
      <c r="Q101" s="217"/>
      <c r="R101" s="876">
        <f t="shared" si="45"/>
        <v>0</v>
      </c>
      <c r="S101" s="217"/>
      <c r="T101" s="217"/>
      <c r="U101" s="213"/>
    </row>
    <row r="102" spans="1:21" s="214" customFormat="1" ht="13">
      <c r="A102" s="439" t="s">
        <v>1950</v>
      </c>
      <c r="B102" s="216">
        <f t="shared" si="47"/>
        <v>0</v>
      </c>
      <c r="C102" s="217"/>
      <c r="D102" s="217"/>
      <c r="E102" s="217"/>
      <c r="F102" s="217"/>
      <c r="G102" s="217"/>
      <c r="H102" s="217"/>
      <c r="I102" s="217"/>
      <c r="J102" s="217"/>
      <c r="K102" s="217"/>
      <c r="L102" s="217"/>
      <c r="M102" s="217"/>
      <c r="N102" s="217"/>
      <c r="O102" s="217"/>
      <c r="P102" s="217"/>
      <c r="Q102" s="217"/>
      <c r="R102" s="876">
        <f t="shared" si="45"/>
        <v>0</v>
      </c>
      <c r="S102" s="217"/>
      <c r="T102" s="217"/>
      <c r="U102" s="213"/>
    </row>
    <row r="103" spans="1:21" s="214" customFormat="1" ht="13">
      <c r="A103" s="222" t="s">
        <v>35</v>
      </c>
      <c r="B103" s="216">
        <f t="shared" si="47"/>
        <v>0</v>
      </c>
      <c r="C103" s="217"/>
      <c r="D103" s="217"/>
      <c r="E103" s="217"/>
      <c r="F103" s="217"/>
      <c r="G103" s="217"/>
      <c r="H103" s="217"/>
      <c r="I103" s="217"/>
      <c r="J103" s="217"/>
      <c r="K103" s="217"/>
      <c r="L103" s="217"/>
      <c r="M103" s="217"/>
      <c r="N103" s="217"/>
      <c r="O103" s="217"/>
      <c r="P103" s="217"/>
      <c r="Q103" s="217"/>
      <c r="R103" s="876">
        <f t="shared" si="45"/>
        <v>0</v>
      </c>
      <c r="S103" s="217"/>
      <c r="T103" s="217"/>
      <c r="U103" s="213"/>
    </row>
    <row r="104" spans="1:21" s="214" customFormat="1" ht="13">
      <c r="A104" s="219" t="s">
        <v>836</v>
      </c>
      <c r="B104" s="216">
        <f>SUM(C104:D104)</f>
        <v>2200000</v>
      </c>
      <c r="C104" s="216">
        <f>SUM(C99:C103)</f>
        <v>2146750</v>
      </c>
      <c r="D104" s="216">
        <f t="shared" ref="D104:T104" si="48">SUM(D99:D103)</f>
        <v>53250</v>
      </c>
      <c r="E104" s="216">
        <f t="shared" si="48"/>
        <v>2200000</v>
      </c>
      <c r="F104" s="216">
        <f t="shared" si="48"/>
        <v>0</v>
      </c>
      <c r="G104" s="216">
        <f t="shared" si="48"/>
        <v>0</v>
      </c>
      <c r="H104" s="216">
        <f t="shared" si="48"/>
        <v>0</v>
      </c>
      <c r="I104" s="216">
        <f t="shared" si="48"/>
        <v>0</v>
      </c>
      <c r="J104" s="216">
        <f t="shared" si="48"/>
        <v>0</v>
      </c>
      <c r="K104" s="216">
        <f t="shared" si="48"/>
        <v>0</v>
      </c>
      <c r="L104" s="216">
        <f t="shared" si="48"/>
        <v>0</v>
      </c>
      <c r="M104" s="216">
        <f t="shared" si="48"/>
        <v>0</v>
      </c>
      <c r="N104" s="216">
        <f t="shared" si="48"/>
        <v>0</v>
      </c>
      <c r="O104" s="216">
        <f t="shared" si="48"/>
        <v>0</v>
      </c>
      <c r="P104" s="216">
        <f t="shared" si="48"/>
        <v>0</v>
      </c>
      <c r="Q104" s="216">
        <f t="shared" si="48"/>
        <v>0</v>
      </c>
      <c r="R104" s="531">
        <f t="shared" si="48"/>
        <v>2200000</v>
      </c>
      <c r="S104" s="220">
        <f t="shared" si="48"/>
        <v>2146750</v>
      </c>
      <c r="T104" s="220">
        <f t="shared" si="48"/>
        <v>0</v>
      </c>
      <c r="U104" s="213"/>
    </row>
    <row r="105" spans="1:21" s="214" customFormat="1" ht="13">
      <c r="A105" s="219" t="s">
        <v>837</v>
      </c>
      <c r="B105" s="220">
        <f>SUM(C105:D105)</f>
        <v>71585067</v>
      </c>
      <c r="C105" s="220">
        <f t="shared" ref="C105:R105" si="49">SUM(C97+C104)</f>
        <v>69961725</v>
      </c>
      <c r="D105" s="220">
        <f t="shared" si="49"/>
        <v>1623342</v>
      </c>
      <c r="E105" s="220">
        <f t="shared" si="49"/>
        <v>32307438</v>
      </c>
      <c r="F105" s="220">
        <f t="shared" si="49"/>
        <v>20000000</v>
      </c>
      <c r="G105" s="220">
        <f t="shared" si="49"/>
        <v>17485936</v>
      </c>
      <c r="H105" s="220">
        <f t="shared" si="49"/>
        <v>791693</v>
      </c>
      <c r="I105" s="220">
        <f t="shared" si="49"/>
        <v>1000000</v>
      </c>
      <c r="J105" s="220">
        <f t="shared" si="49"/>
        <v>0</v>
      </c>
      <c r="K105" s="220">
        <f t="shared" si="49"/>
        <v>0</v>
      </c>
      <c r="L105" s="220">
        <f t="shared" si="49"/>
        <v>0</v>
      </c>
      <c r="M105" s="220">
        <f t="shared" si="49"/>
        <v>0</v>
      </c>
      <c r="N105" s="220">
        <f t="shared" si="49"/>
        <v>0</v>
      </c>
      <c r="O105" s="220">
        <f t="shared" si="49"/>
        <v>0</v>
      </c>
      <c r="P105" s="220">
        <f t="shared" si="49"/>
        <v>0</v>
      </c>
      <c r="Q105" s="220">
        <f t="shared" si="49"/>
        <v>0</v>
      </c>
      <c r="R105" s="531">
        <f t="shared" si="49"/>
        <v>71585067</v>
      </c>
      <c r="S105" s="220">
        <f>S97+S104</f>
        <v>65584363</v>
      </c>
      <c r="T105" s="220">
        <f>T97+T104</f>
        <v>0</v>
      </c>
      <c r="U105" s="213"/>
    </row>
    <row r="106" spans="1:21">
      <c r="A106" s="863"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65584363</v>
      </c>
      <c r="T107" s="234">
        <f>T105+T106</f>
        <v>0</v>
      </c>
    </row>
    <row r="108" spans="1:21" s="300" customFormat="1">
      <c r="A108" s="233" t="s">
        <v>942</v>
      </c>
      <c r="B108" s="228"/>
      <c r="C108" s="228"/>
      <c r="D108" s="228"/>
      <c r="E108" s="463">
        <f>Application!AO650</f>
        <v>32307438</v>
      </c>
      <c r="F108" s="463">
        <f>Application!AO637</f>
        <v>20000000</v>
      </c>
      <c r="G108" s="463">
        <f>Application!AO638</f>
        <v>17485936</v>
      </c>
      <c r="H108" s="463">
        <f>Application!AO639</f>
        <v>791693</v>
      </c>
      <c r="I108" s="463">
        <f>Application!AO640</f>
        <v>1000000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1122</v>
      </c>
      <c r="B113" s="228"/>
      <c r="C113" s="228"/>
      <c r="D113" s="228"/>
    </row>
    <row r="114" spans="1:21">
      <c r="A114" s="227" t="s">
        <v>1123</v>
      </c>
      <c r="B114" s="228"/>
      <c r="C114" s="228"/>
      <c r="D114" s="228"/>
    </row>
    <row r="115" spans="1:21" ht="12" customHeight="1">
      <c r="A115" s="484"/>
      <c r="B115" s="228"/>
      <c r="C115" s="228"/>
      <c r="D115" s="228"/>
    </row>
    <row r="116" spans="1:21">
      <c r="A116" s="534" t="s">
        <v>1130</v>
      </c>
      <c r="B116" s="228"/>
      <c r="C116" s="228"/>
      <c r="D116" s="228"/>
    </row>
    <row r="117" spans="1:21">
      <c r="A117" s="534" t="s">
        <v>1432</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6">
      <c r="A121" s="527" t="s">
        <v>1106</v>
      </c>
      <c r="B121" s="228"/>
      <c r="C121" s="228"/>
      <c r="D121" s="228"/>
    </row>
    <row r="122" spans="1:21">
      <c r="A122" s="512" t="s">
        <v>1090</v>
      </c>
      <c r="B122" s="511"/>
      <c r="C122" s="511"/>
      <c r="D122" s="2543" t="s">
        <v>1091</v>
      </c>
      <c r="E122" s="2543"/>
      <c r="F122" s="2543"/>
      <c r="G122" s="511"/>
      <c r="H122" s="511"/>
      <c r="I122" s="511"/>
      <c r="J122" s="511"/>
      <c r="K122" s="511"/>
      <c r="L122" s="511"/>
      <c r="M122" s="511"/>
      <c r="N122" s="511"/>
      <c r="O122" s="511"/>
      <c r="P122" s="511"/>
      <c r="Q122" s="511"/>
      <c r="R122" s="511"/>
      <c r="S122" s="511"/>
      <c r="T122" s="511"/>
      <c r="U122" s="513"/>
    </row>
    <row r="123" spans="1:21" ht="13">
      <c r="A123" s="511" t="s">
        <v>1092</v>
      </c>
      <c r="B123" s="520"/>
      <c r="C123" s="511"/>
      <c r="D123" s="2546" t="s">
        <v>1433</v>
      </c>
      <c r="E123" s="2547"/>
      <c r="F123" s="2547"/>
      <c r="G123" s="2547"/>
      <c r="H123" s="2547"/>
      <c r="I123" s="2547"/>
      <c r="J123" s="2547"/>
      <c r="K123" s="2547"/>
      <c r="L123" s="2547"/>
      <c r="M123" s="2547"/>
      <c r="N123" s="2547"/>
      <c r="O123" s="2547"/>
      <c r="P123" s="2547"/>
      <c r="Q123" s="2547"/>
      <c r="R123" s="2547"/>
      <c r="S123" s="2547"/>
      <c r="T123" s="511"/>
      <c r="U123" s="513"/>
    </row>
    <row r="124" spans="1:21" ht="14">
      <c r="A124" s="510" t="s">
        <v>1093</v>
      </c>
      <c r="B124" s="520"/>
      <c r="C124" s="510"/>
      <c r="D124" s="2547"/>
      <c r="E124" s="2547"/>
      <c r="F124" s="2547"/>
      <c r="G124" s="2547"/>
      <c r="H124" s="2547"/>
      <c r="I124" s="2547"/>
      <c r="J124" s="2547"/>
      <c r="K124" s="2547"/>
      <c r="L124" s="2547"/>
      <c r="M124" s="2547"/>
      <c r="N124" s="2547"/>
      <c r="O124" s="2547"/>
      <c r="P124" s="2547"/>
      <c r="Q124" s="2547"/>
      <c r="R124" s="2547"/>
      <c r="S124" s="2547"/>
      <c r="T124" s="511"/>
      <c r="U124" s="513"/>
    </row>
    <row r="125" spans="1:21" ht="14">
      <c r="A125" s="510" t="s">
        <v>1094</v>
      </c>
      <c r="B125" s="520"/>
      <c r="C125" s="510"/>
      <c r="D125" s="2547"/>
      <c r="E125" s="2547"/>
      <c r="F125" s="2547"/>
      <c r="G125" s="2547"/>
      <c r="H125" s="2547"/>
      <c r="I125" s="2547"/>
      <c r="J125" s="2547"/>
      <c r="K125" s="2547"/>
      <c r="L125" s="2547"/>
      <c r="M125" s="2547"/>
      <c r="N125" s="2547"/>
      <c r="O125" s="2547"/>
      <c r="P125" s="2547"/>
      <c r="Q125" s="2547"/>
      <c r="R125" s="2547"/>
      <c r="S125" s="2547"/>
      <c r="T125" s="511"/>
      <c r="U125" s="513"/>
    </row>
    <row r="126" spans="1:21" ht="14">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4">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4">
      <c r="A128" s="510" t="s">
        <v>1097</v>
      </c>
      <c r="B128" s="520"/>
      <c r="C128" s="510"/>
      <c r="D128" s="2540"/>
      <c r="E128" s="2540"/>
      <c r="F128" s="2540"/>
      <c r="G128" s="2540"/>
      <c r="H128" s="2540"/>
      <c r="I128" s="510"/>
      <c r="J128" s="2541"/>
      <c r="K128" s="2541"/>
      <c r="L128" s="510"/>
      <c r="M128" s="510"/>
      <c r="N128" s="510"/>
      <c r="O128" s="510"/>
      <c r="P128" s="510"/>
      <c r="Q128" s="510"/>
      <c r="R128" s="510"/>
      <c r="S128" s="510"/>
      <c r="T128" s="511"/>
      <c r="U128" s="513"/>
    </row>
    <row r="129" spans="1:21" ht="14">
      <c r="A129" s="510" t="s">
        <v>307</v>
      </c>
      <c r="B129" s="520"/>
      <c r="C129" s="510"/>
      <c r="D129" s="2542" t="s">
        <v>1098</v>
      </c>
      <c r="E129" s="2542"/>
      <c r="F129" s="2542"/>
      <c r="G129" s="2542"/>
      <c r="H129" s="2542"/>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4">
      <c r="A131" s="523" t="s">
        <v>1100</v>
      </c>
      <c r="B131" s="521">
        <f>SUM(B123:B129)</f>
        <v>0</v>
      </c>
      <c r="C131" s="510"/>
      <c r="D131" s="2522"/>
      <c r="E131" s="2522"/>
      <c r="F131" s="2522"/>
      <c r="G131" s="2522"/>
      <c r="H131" s="2522"/>
      <c r="I131" s="510"/>
      <c r="J131" s="2522"/>
      <c r="K131" s="2522"/>
      <c r="L131" s="2522"/>
      <c r="M131" s="2522"/>
      <c r="N131" s="510"/>
      <c r="O131" s="510"/>
      <c r="P131" s="510"/>
      <c r="Q131" s="510"/>
      <c r="R131" s="510"/>
      <c r="S131" s="510"/>
      <c r="T131" s="511"/>
      <c r="U131" s="513"/>
    </row>
    <row r="132" spans="1:21" ht="12" customHeight="1">
      <c r="A132" s="524"/>
      <c r="B132" s="510"/>
      <c r="C132" s="510"/>
      <c r="D132" s="2548" t="s">
        <v>1101</v>
      </c>
      <c r="E132" s="2548"/>
      <c r="F132" s="2548"/>
      <c r="G132" s="2548"/>
      <c r="H132" s="2548"/>
      <c r="I132" s="510"/>
      <c r="J132" s="2548" t="s">
        <v>1102</v>
      </c>
      <c r="K132" s="2548"/>
      <c r="L132" s="2548"/>
      <c r="M132" s="2548"/>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3">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3">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3">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49"/>
      <c r="B138" s="2550"/>
      <c r="C138" s="2550"/>
      <c r="D138" s="515"/>
      <c r="E138" s="2541"/>
      <c r="F138" s="2541"/>
      <c r="G138" s="510"/>
      <c r="H138" s="510"/>
      <c r="I138" s="510"/>
      <c r="J138" s="510"/>
      <c r="K138" s="510"/>
      <c r="L138" s="510"/>
      <c r="M138" s="510"/>
      <c r="N138" s="510"/>
      <c r="O138" s="510"/>
      <c r="P138" s="510"/>
      <c r="Q138" s="510"/>
      <c r="R138" s="510"/>
      <c r="S138" s="510"/>
      <c r="T138" s="517"/>
      <c r="U138" s="518"/>
    </row>
    <row r="139" spans="1:21" ht="14">
      <c r="A139" s="2544" t="s">
        <v>1105</v>
      </c>
      <c r="B139" s="2545"/>
      <c r="C139" s="2545"/>
      <c r="D139" s="515"/>
      <c r="E139" s="510" t="s">
        <v>1099</v>
      </c>
      <c r="F139" s="510"/>
      <c r="G139" s="510"/>
      <c r="H139" s="510"/>
      <c r="I139" s="510"/>
      <c r="J139" s="510"/>
      <c r="K139" s="510"/>
      <c r="L139" s="510"/>
      <c r="M139" s="510"/>
      <c r="N139" s="510"/>
      <c r="O139" s="510"/>
      <c r="P139" s="510"/>
      <c r="Q139" s="510"/>
      <c r="R139" s="510"/>
      <c r="S139" s="510"/>
      <c r="T139" s="517"/>
      <c r="U139" s="518"/>
    </row>
    <row r="140" spans="1:21" ht="13">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0" stopIfTrue="1">
      <formula>T9&gt;C9</formula>
    </cfRule>
  </conditionalFormatting>
  <conditionalFormatting sqref="S10">
    <cfRule type="expression" dxfId="138" priority="259" stopIfTrue="1">
      <formula>(S10+T10)&gt;C10</formula>
    </cfRule>
  </conditionalFormatting>
  <conditionalFormatting sqref="R8">
    <cfRule type="cellIs" dxfId="137" priority="248" stopIfTrue="1" operator="notEqual">
      <formula>$B8</formula>
    </cfRule>
    <cfRule type="cellIs" priority="251" stopIfTrue="1" operator="notEqual">
      <formula>$B8</formula>
    </cfRule>
  </conditionalFormatting>
  <conditionalFormatting sqref="R4:R7 R56:R61 R45:R53 R83:R95 R99:R103">
    <cfRule type="cellIs" dxfId="136" priority="250" stopIfTrue="1" operator="notEqual">
      <formula>$B4</formula>
    </cfRule>
  </conditionalFormatting>
  <conditionalFormatting sqref="R9:R10">
    <cfRule type="cellIs" dxfId="135" priority="249" stopIfTrue="1" operator="notEqual">
      <formula>$B9</formula>
    </cfRule>
  </conditionalFormatting>
  <conditionalFormatting sqref="R11:R12">
    <cfRule type="cellIs" dxfId="134" priority="246" stopIfTrue="1" operator="notEqual">
      <formula>$B11</formula>
    </cfRule>
    <cfRule type="cellIs" priority="247" stopIfTrue="1" operator="notEqual">
      <formula>$B11</formula>
    </cfRule>
  </conditionalFormatting>
  <conditionalFormatting sqref="R13:R15">
    <cfRule type="cellIs" dxfId="133" priority="245" stopIfTrue="1" operator="notEqual">
      <formula>$B13</formula>
    </cfRule>
  </conditionalFormatting>
  <conditionalFormatting sqref="R26">
    <cfRule type="cellIs" dxfId="132" priority="243" stopIfTrue="1" operator="notEqual">
      <formula>$B26</formula>
    </cfRule>
    <cfRule type="cellIs" priority="244" stopIfTrue="1" operator="notEqual">
      <formula>$B26</formula>
    </cfRule>
  </conditionalFormatting>
  <conditionalFormatting sqref="R17:R25">
    <cfRule type="cellIs" dxfId="131" priority="242" stopIfTrue="1" operator="notEqual">
      <formula>$B17</formula>
    </cfRule>
  </conditionalFormatting>
  <conditionalFormatting sqref="R27">
    <cfRule type="cellIs" dxfId="130" priority="241" stopIfTrue="1" operator="notEqual">
      <formula>$B27</formula>
    </cfRule>
  </conditionalFormatting>
  <conditionalFormatting sqref="R38">
    <cfRule type="cellIs" dxfId="129" priority="239" stopIfTrue="1" operator="notEqual">
      <formula>$B38</formula>
    </cfRule>
    <cfRule type="cellIs" priority="240" stopIfTrue="1" operator="notEqual">
      <formula>$B38</formula>
    </cfRule>
  </conditionalFormatting>
  <conditionalFormatting sqref="R29:R37">
    <cfRule type="cellIs" dxfId="128" priority="238" stopIfTrue="1" operator="notEqual">
      <formula>$B29</formula>
    </cfRule>
  </conditionalFormatting>
  <conditionalFormatting sqref="R42">
    <cfRule type="cellIs" dxfId="127" priority="236" stopIfTrue="1" operator="notEqual">
      <formula>$B42</formula>
    </cfRule>
    <cfRule type="cellIs" priority="237" stopIfTrue="1" operator="notEqual">
      <formula>$B42</formula>
    </cfRule>
  </conditionalFormatting>
  <conditionalFormatting sqref="R40:R41">
    <cfRule type="cellIs" dxfId="126" priority="235" stopIfTrue="1" operator="notEqual">
      <formula>$B40</formula>
    </cfRule>
  </conditionalFormatting>
  <conditionalFormatting sqref="R43">
    <cfRule type="cellIs" dxfId="125" priority="234" stopIfTrue="1" operator="notEqual">
      <formula>$B43</formula>
    </cfRule>
  </conditionalFormatting>
  <conditionalFormatting sqref="R54">
    <cfRule type="cellIs" dxfId="124" priority="232" stopIfTrue="1" operator="notEqual">
      <formula>$B54</formula>
    </cfRule>
    <cfRule type="cellIs" priority="233" stopIfTrue="1" operator="notEqual">
      <formula>$B54</formula>
    </cfRule>
  </conditionalFormatting>
  <conditionalFormatting sqref="R62:R63">
    <cfRule type="cellIs" dxfId="123" priority="229" stopIfTrue="1" operator="notEqual">
      <formula>$B62</formula>
    </cfRule>
    <cfRule type="cellIs" priority="230" stopIfTrue="1" operator="notEqual">
      <formula>$B62</formula>
    </cfRule>
  </conditionalFormatting>
  <conditionalFormatting sqref="R70">
    <cfRule type="cellIs" dxfId="122" priority="226" stopIfTrue="1" operator="notEqual">
      <formula>$B70</formula>
    </cfRule>
    <cfRule type="cellIs" priority="227" stopIfTrue="1" operator="notEqual">
      <formula>$B70</formula>
    </cfRule>
  </conditionalFormatting>
  <conditionalFormatting sqref="R65:R69">
    <cfRule type="cellIs" dxfId="121" priority="225" stopIfTrue="1" operator="notEqual">
      <formula>$B65</formula>
    </cfRule>
  </conditionalFormatting>
  <conditionalFormatting sqref="R77">
    <cfRule type="cellIs" dxfId="120" priority="223" stopIfTrue="1" operator="notEqual">
      <formula>$B77</formula>
    </cfRule>
    <cfRule type="cellIs" priority="224" stopIfTrue="1" operator="notEqual">
      <formula>$B77</formula>
    </cfRule>
  </conditionalFormatting>
  <conditionalFormatting sqref="R96">
    <cfRule type="cellIs" dxfId="119" priority="221" stopIfTrue="1" operator="notEqual">
      <formula>$B96</formula>
    </cfRule>
    <cfRule type="cellIs" priority="222" stopIfTrue="1" operator="notEqual">
      <formula>$B96</formula>
    </cfRule>
  </conditionalFormatting>
  <conditionalFormatting sqref="R72:R76">
    <cfRule type="cellIs" dxfId="118" priority="220" stopIfTrue="1" operator="notEqual">
      <formula>$B72</formula>
    </cfRule>
  </conditionalFormatting>
  <conditionalFormatting sqref="R79:R80">
    <cfRule type="cellIs" dxfId="117" priority="219" stopIfTrue="1" operator="notEqual">
      <formula>$B79</formula>
    </cfRule>
  </conditionalFormatting>
  <conditionalFormatting sqref="R104:R105">
    <cfRule type="cellIs" dxfId="116" priority="216" stopIfTrue="1" operator="notEqual">
      <formula>$B104</formula>
    </cfRule>
    <cfRule type="cellIs" priority="217" stopIfTrue="1" operator="notEqual">
      <formula>$B104</formula>
    </cfRule>
  </conditionalFormatting>
  <conditionalFormatting sqref="E105:Q105">
    <cfRule type="cellIs" dxfId="115" priority="214" stopIfTrue="1" operator="notEqual">
      <formula>E$108</formula>
    </cfRule>
  </conditionalFormatting>
  <conditionalFormatting sqref="S13">
    <cfRule type="expression" dxfId="114" priority="211" stopIfTrue="1">
      <formula>(S13+T13)&gt;C13</formula>
    </cfRule>
  </conditionalFormatting>
  <conditionalFormatting sqref="S14">
    <cfRule type="expression" dxfId="113" priority="208" stopIfTrue="1">
      <formula>(S14+T14)&gt;C14</formula>
    </cfRule>
  </conditionalFormatting>
  <conditionalFormatting sqref="S17">
    <cfRule type="expression" dxfId="112" priority="207" stopIfTrue="1">
      <formula>(S17+T17)&gt;C17</formula>
    </cfRule>
  </conditionalFormatting>
  <conditionalFormatting sqref="S18">
    <cfRule type="expression" dxfId="111" priority="199" stopIfTrue="1">
      <formula>(S18+T18)&gt;C18</formula>
    </cfRule>
  </conditionalFormatting>
  <conditionalFormatting sqref="S19">
    <cfRule type="expression" dxfId="110" priority="197" stopIfTrue="1">
      <formula>(S19+T19)&gt;C19</formula>
    </cfRule>
  </conditionalFormatting>
  <conditionalFormatting sqref="S20">
    <cfRule type="expression" dxfId="109" priority="196" stopIfTrue="1">
      <formula>(S20+T20)&gt;C20</formula>
    </cfRule>
  </conditionalFormatting>
  <conditionalFormatting sqref="S21">
    <cfRule type="expression" dxfId="108" priority="195" stopIfTrue="1">
      <formula>(S21+T21)&gt;C21</formula>
    </cfRule>
  </conditionalFormatting>
  <conditionalFormatting sqref="S22">
    <cfRule type="expression" dxfId="107" priority="194" stopIfTrue="1">
      <formula>(S22+T22)&gt;C22</formula>
    </cfRule>
  </conditionalFormatting>
  <conditionalFormatting sqref="S23:S24">
    <cfRule type="expression" dxfId="106" priority="193" stopIfTrue="1">
      <formula>(S23+T23)&gt;C23</formula>
    </cfRule>
  </conditionalFormatting>
  <conditionalFormatting sqref="S25">
    <cfRule type="expression" dxfId="105" priority="192" stopIfTrue="1">
      <formula>(S25+T25)&gt;C25</formula>
    </cfRule>
  </conditionalFormatting>
  <conditionalFormatting sqref="S27">
    <cfRule type="expression" dxfId="104" priority="185" stopIfTrue="1">
      <formula>(S27+T27)&gt;C27</formula>
    </cfRule>
  </conditionalFormatting>
  <conditionalFormatting sqref="S29:S37">
    <cfRule type="expression" dxfId="103" priority="183" stopIfTrue="1">
      <formula>(S29+T29)&gt;C29</formula>
    </cfRule>
  </conditionalFormatting>
  <conditionalFormatting sqref="S45">
    <cfRule type="expression" dxfId="102" priority="161" stopIfTrue="1">
      <formula>(S45+T45)&gt;C45</formula>
    </cfRule>
  </conditionalFormatting>
  <conditionalFormatting sqref="S46">
    <cfRule type="expression" dxfId="101" priority="156" stopIfTrue="1">
      <formula>(S46+T46)&gt;C46</formula>
    </cfRule>
  </conditionalFormatting>
  <conditionalFormatting sqref="S47">
    <cfRule type="expression" dxfId="100" priority="155" stopIfTrue="1">
      <formula>(S47+T47)&gt;C47</formula>
    </cfRule>
  </conditionalFormatting>
  <conditionalFormatting sqref="S48">
    <cfRule type="expression" dxfId="99" priority="154" stopIfTrue="1">
      <formula>(S48+T48)&gt;C48</formula>
    </cfRule>
  </conditionalFormatting>
  <conditionalFormatting sqref="S49">
    <cfRule type="expression" dxfId="98" priority="153" stopIfTrue="1">
      <formula>(S49+T49)&gt;C49</formula>
    </cfRule>
  </conditionalFormatting>
  <conditionalFormatting sqref="S51">
    <cfRule type="expression" dxfId="97" priority="151" stopIfTrue="1">
      <formula>(S51+T51)&gt;C51</formula>
    </cfRule>
  </conditionalFormatting>
  <conditionalFormatting sqref="S53">
    <cfRule type="expression" dxfId="96" priority="148" stopIfTrue="1">
      <formula>(S53+T53)&gt;C53</formula>
    </cfRule>
  </conditionalFormatting>
  <conditionalFormatting sqref="S65:S68">
    <cfRule type="expression" dxfId="95" priority="138" stopIfTrue="1">
      <formula>(S65+T65)&gt;C65</formula>
    </cfRule>
  </conditionalFormatting>
  <conditionalFormatting sqref="S85">
    <cfRule type="expression" dxfId="94" priority="129" stopIfTrue="1">
      <formula>(S85+T85)&gt;C85</formula>
    </cfRule>
  </conditionalFormatting>
  <conditionalFormatting sqref="S90">
    <cfRule type="expression" dxfId="93" priority="121" stopIfTrue="1">
      <formula>(S90+T90)&gt;C90</formula>
    </cfRule>
  </conditionalFormatting>
  <conditionalFormatting sqref="S91">
    <cfRule type="expression" dxfId="92" priority="120" stopIfTrue="1">
      <formula>(S91+T91)&gt;C91</formula>
    </cfRule>
  </conditionalFormatting>
  <conditionalFormatting sqref="S95">
    <cfRule type="expression" dxfId="91" priority="116" stopIfTrue="1">
      <formula>(S95+T95)&gt;C95</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40:S41">
    <cfRule type="expression" dxfId="33" priority="14" stopIfTrue="1">
      <formula>(S40+T40)&gt;C40</formula>
    </cfRule>
  </conditionalFormatting>
  <conditionalFormatting sqref="S43">
    <cfRule type="expression" dxfId="32" priority="13" stopIfTrue="1">
      <formula>(S43+T43)&gt;C43</formula>
    </cfRule>
  </conditionalFormatting>
  <conditionalFormatting sqref="S50">
    <cfRule type="expression" dxfId="31" priority="12" stopIfTrue="1">
      <formula>(S50+T50)&gt;C50</formula>
    </cfRule>
  </conditionalFormatting>
  <conditionalFormatting sqref="S52">
    <cfRule type="expression" dxfId="30" priority="11" stopIfTrue="1">
      <formula>(S52+T52)&gt;C52</formula>
    </cfRule>
  </conditionalFormatting>
  <conditionalFormatting sqref="S69">
    <cfRule type="expression" dxfId="29" priority="10" stopIfTrue="1">
      <formula>(S69+T69)&gt;C69</formula>
    </cfRule>
  </conditionalFormatting>
  <conditionalFormatting sqref="S79:S80">
    <cfRule type="expression" dxfId="28" priority="9" stopIfTrue="1">
      <formula>(S79+T79)&gt;C79</formula>
    </cfRule>
  </conditionalFormatting>
  <conditionalFormatting sqref="S84">
    <cfRule type="expression" dxfId="27" priority="8" stopIfTrue="1">
      <formula>(S84+T84)&gt;C84</formula>
    </cfRule>
  </conditionalFormatting>
  <conditionalFormatting sqref="S86">
    <cfRule type="expression" dxfId="26" priority="7" stopIfTrue="1">
      <formula>(S86+T86)&gt;C86</formula>
    </cfRule>
  </conditionalFormatting>
  <conditionalFormatting sqref="S87">
    <cfRule type="expression" dxfId="25" priority="6" stopIfTrue="1">
      <formula>(S87+T87)&gt;C87</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22" sqref="C22"/>
    </sheetView>
  </sheetViews>
  <sheetFormatPr baseColWidth="10" defaultColWidth="0" defaultRowHeight="12" zeroHeight="1"/>
  <cols>
    <col min="1" max="1" width="32.6640625" style="607" customWidth="1"/>
    <col min="2" max="3" width="12.1640625" style="600" customWidth="1"/>
    <col min="4" max="6" width="12.83203125" style="600" customWidth="1"/>
    <col min="7" max="9" width="12.1640625" style="600" customWidth="1"/>
    <col min="10" max="10" width="12.1640625" style="601" customWidth="1"/>
    <col min="11" max="11" width="8.83203125" style="602" hidden="1" customWidth="1"/>
    <col min="12" max="21" width="8.83203125" style="600" hidden="1" customWidth="1"/>
    <col min="22" max="23" width="0" style="600" hidden="1"/>
    <col min="24" max="256" width="8.83203125" style="600" hidden="1"/>
    <col min="257" max="257" width="32.6640625" style="600" hidden="1" customWidth="1"/>
    <col min="258" max="259" width="12.1640625" style="600" hidden="1" customWidth="1"/>
    <col min="260" max="260" width="12.83203125" style="600" hidden="1" customWidth="1"/>
    <col min="261" max="266" width="12.1640625" style="600" hidden="1" customWidth="1"/>
    <col min="267" max="277" width="8.83203125" style="600" hidden="1" customWidth="1"/>
    <col min="278" max="512" width="8.83203125" style="600" hidden="1"/>
    <col min="513" max="513" width="32.6640625" style="600" hidden="1" customWidth="1"/>
    <col min="514" max="515" width="12.1640625" style="600" hidden="1" customWidth="1"/>
    <col min="516" max="516" width="12.83203125" style="600" hidden="1" customWidth="1"/>
    <col min="517" max="522" width="12.1640625" style="600" hidden="1" customWidth="1"/>
    <col min="523" max="533" width="8.83203125" style="600" hidden="1" customWidth="1"/>
    <col min="534" max="768" width="8.83203125" style="600" hidden="1"/>
    <col min="769" max="769" width="32.6640625" style="600" hidden="1" customWidth="1"/>
    <col min="770" max="771" width="12.1640625" style="600" hidden="1" customWidth="1"/>
    <col min="772" max="772" width="12.83203125" style="600" hidden="1" customWidth="1"/>
    <col min="773" max="778" width="12.1640625" style="600" hidden="1" customWidth="1"/>
    <col min="779" max="789" width="8.83203125" style="600" hidden="1" customWidth="1"/>
    <col min="790" max="1024" width="8.83203125" style="600" hidden="1"/>
    <col min="1025" max="1025" width="32.6640625" style="600" hidden="1" customWidth="1"/>
    <col min="1026" max="1027" width="12.1640625" style="600" hidden="1" customWidth="1"/>
    <col min="1028" max="1028" width="12.83203125" style="600" hidden="1" customWidth="1"/>
    <col min="1029" max="1034" width="12.1640625" style="600" hidden="1" customWidth="1"/>
    <col min="1035" max="1045" width="8.83203125" style="600" hidden="1" customWidth="1"/>
    <col min="1046" max="1280" width="8.83203125" style="600" hidden="1"/>
    <col min="1281" max="1281" width="32.6640625" style="600" hidden="1" customWidth="1"/>
    <col min="1282" max="1283" width="12.1640625" style="600" hidden="1" customWidth="1"/>
    <col min="1284" max="1284" width="12.83203125" style="600" hidden="1" customWidth="1"/>
    <col min="1285" max="1290" width="12.1640625" style="600" hidden="1" customWidth="1"/>
    <col min="1291" max="1301" width="8.83203125" style="600" hidden="1" customWidth="1"/>
    <col min="1302" max="1536" width="8.83203125" style="600" hidden="1"/>
    <col min="1537" max="1537" width="32.6640625" style="600" hidden="1" customWidth="1"/>
    <col min="1538" max="1539" width="12.1640625" style="600" hidden="1" customWidth="1"/>
    <col min="1540" max="1540" width="12.83203125" style="600" hidden="1" customWidth="1"/>
    <col min="1541" max="1546" width="12.1640625" style="600" hidden="1" customWidth="1"/>
    <col min="1547" max="1557" width="8.83203125" style="600" hidden="1" customWidth="1"/>
    <col min="1558" max="1792" width="8.83203125" style="600" hidden="1"/>
    <col min="1793" max="1793" width="32.6640625" style="600" hidden="1" customWidth="1"/>
    <col min="1794" max="1795" width="12.1640625" style="600" hidden="1" customWidth="1"/>
    <col min="1796" max="1796" width="12.83203125" style="600" hidden="1" customWidth="1"/>
    <col min="1797" max="1802" width="12.1640625" style="600" hidden="1" customWidth="1"/>
    <col min="1803" max="1813" width="8.83203125" style="600" hidden="1" customWidth="1"/>
    <col min="1814" max="2048" width="8.83203125" style="600" hidden="1"/>
    <col min="2049" max="2049" width="32.6640625" style="600" hidden="1" customWidth="1"/>
    <col min="2050" max="2051" width="12.1640625" style="600" hidden="1" customWidth="1"/>
    <col min="2052" max="2052" width="12.83203125" style="600" hidden="1" customWidth="1"/>
    <col min="2053" max="2058" width="12.1640625" style="600" hidden="1" customWidth="1"/>
    <col min="2059" max="2069" width="8.83203125" style="600" hidden="1" customWidth="1"/>
    <col min="2070" max="2304" width="8.83203125" style="600" hidden="1"/>
    <col min="2305" max="2305" width="32.6640625" style="600" hidden="1" customWidth="1"/>
    <col min="2306" max="2307" width="12.1640625" style="600" hidden="1" customWidth="1"/>
    <col min="2308" max="2308" width="12.83203125" style="600" hidden="1" customWidth="1"/>
    <col min="2309" max="2314" width="12.1640625" style="600" hidden="1" customWidth="1"/>
    <col min="2315" max="2325" width="8.83203125" style="600" hidden="1" customWidth="1"/>
    <col min="2326" max="2560" width="8.83203125" style="600" hidden="1"/>
    <col min="2561" max="2561" width="32.6640625" style="600" hidden="1" customWidth="1"/>
    <col min="2562" max="2563" width="12.1640625" style="600" hidden="1" customWidth="1"/>
    <col min="2564" max="2564" width="12.83203125" style="600" hidden="1" customWidth="1"/>
    <col min="2565" max="2570" width="12.1640625" style="600" hidden="1" customWidth="1"/>
    <col min="2571" max="2581" width="8.83203125" style="600" hidden="1" customWidth="1"/>
    <col min="2582" max="2816" width="8.83203125" style="600" hidden="1"/>
    <col min="2817" max="2817" width="32.6640625" style="600" hidden="1" customWidth="1"/>
    <col min="2818" max="2819" width="12.1640625" style="600" hidden="1" customWidth="1"/>
    <col min="2820" max="2820" width="12.83203125" style="600" hidden="1" customWidth="1"/>
    <col min="2821" max="2826" width="12.1640625" style="600" hidden="1" customWidth="1"/>
    <col min="2827" max="2837" width="8.83203125" style="600" hidden="1" customWidth="1"/>
    <col min="2838" max="3072" width="8.83203125" style="600" hidden="1"/>
    <col min="3073" max="3073" width="32.6640625" style="600" hidden="1" customWidth="1"/>
    <col min="3074" max="3075" width="12.1640625" style="600" hidden="1" customWidth="1"/>
    <col min="3076" max="3076" width="12.83203125" style="600" hidden="1" customWidth="1"/>
    <col min="3077" max="3082" width="12.1640625" style="600" hidden="1" customWidth="1"/>
    <col min="3083" max="3093" width="8.83203125" style="600" hidden="1" customWidth="1"/>
    <col min="3094" max="3328" width="8.83203125" style="600" hidden="1"/>
    <col min="3329" max="3329" width="32.6640625" style="600" hidden="1" customWidth="1"/>
    <col min="3330" max="3331" width="12.1640625" style="600" hidden="1" customWidth="1"/>
    <col min="3332" max="3332" width="12.83203125" style="600" hidden="1" customWidth="1"/>
    <col min="3333" max="3338" width="12.1640625" style="600" hidden="1" customWidth="1"/>
    <col min="3339" max="3349" width="8.83203125" style="600" hidden="1" customWidth="1"/>
    <col min="3350" max="3584" width="8.83203125" style="600" hidden="1"/>
    <col min="3585" max="3585" width="32.6640625" style="600" hidden="1" customWidth="1"/>
    <col min="3586" max="3587" width="12.1640625" style="600" hidden="1" customWidth="1"/>
    <col min="3588" max="3588" width="12.83203125" style="600" hidden="1" customWidth="1"/>
    <col min="3589" max="3594" width="12.1640625" style="600" hidden="1" customWidth="1"/>
    <col min="3595" max="3605" width="8.83203125" style="600" hidden="1" customWidth="1"/>
    <col min="3606" max="3840" width="8.83203125" style="600" hidden="1"/>
    <col min="3841" max="3841" width="32.6640625" style="600" hidden="1" customWidth="1"/>
    <col min="3842" max="3843" width="12.1640625" style="600" hidden="1" customWidth="1"/>
    <col min="3844" max="3844" width="12.83203125" style="600" hidden="1" customWidth="1"/>
    <col min="3845" max="3850" width="12.1640625" style="600" hidden="1" customWidth="1"/>
    <col min="3851" max="3861" width="8.83203125" style="600" hidden="1" customWidth="1"/>
    <col min="3862" max="4096" width="8.83203125" style="600" hidden="1"/>
    <col min="4097" max="4097" width="32.6640625" style="600" hidden="1" customWidth="1"/>
    <col min="4098" max="4099" width="12.1640625" style="600" hidden="1" customWidth="1"/>
    <col min="4100" max="4100" width="12.83203125" style="600" hidden="1" customWidth="1"/>
    <col min="4101" max="4106" width="12.1640625" style="600" hidden="1" customWidth="1"/>
    <col min="4107" max="4117" width="8.83203125" style="600" hidden="1" customWidth="1"/>
    <col min="4118" max="4352" width="8.83203125" style="600" hidden="1"/>
    <col min="4353" max="4353" width="32.6640625" style="600" hidden="1" customWidth="1"/>
    <col min="4354" max="4355" width="12.1640625" style="600" hidden="1" customWidth="1"/>
    <col min="4356" max="4356" width="12.83203125" style="600" hidden="1" customWidth="1"/>
    <col min="4357" max="4362" width="12.1640625" style="600" hidden="1" customWidth="1"/>
    <col min="4363" max="4373" width="8.83203125" style="600" hidden="1" customWidth="1"/>
    <col min="4374" max="4608" width="8.83203125" style="600" hidden="1"/>
    <col min="4609" max="4609" width="32.6640625" style="600" hidden="1" customWidth="1"/>
    <col min="4610" max="4611" width="12.1640625" style="600" hidden="1" customWidth="1"/>
    <col min="4612" max="4612" width="12.83203125" style="600" hidden="1" customWidth="1"/>
    <col min="4613" max="4618" width="12.1640625" style="600" hidden="1" customWidth="1"/>
    <col min="4619" max="4629" width="8.83203125" style="600" hidden="1" customWidth="1"/>
    <col min="4630" max="4864" width="8.83203125" style="600" hidden="1"/>
    <col min="4865" max="4865" width="32.6640625" style="600" hidden="1" customWidth="1"/>
    <col min="4866" max="4867" width="12.1640625" style="600" hidden="1" customWidth="1"/>
    <col min="4868" max="4868" width="12.83203125" style="600" hidden="1" customWidth="1"/>
    <col min="4869" max="4874" width="12.1640625" style="600" hidden="1" customWidth="1"/>
    <col min="4875" max="4885" width="8.83203125" style="600" hidden="1" customWidth="1"/>
    <col min="4886" max="5120" width="8.83203125" style="600" hidden="1"/>
    <col min="5121" max="5121" width="32.6640625" style="600" hidden="1" customWidth="1"/>
    <col min="5122" max="5123" width="12.1640625" style="600" hidden="1" customWidth="1"/>
    <col min="5124" max="5124" width="12.83203125" style="600" hidden="1" customWidth="1"/>
    <col min="5125" max="5130" width="12.1640625" style="600" hidden="1" customWidth="1"/>
    <col min="5131" max="5141" width="8.83203125" style="600" hidden="1" customWidth="1"/>
    <col min="5142" max="5376" width="8.83203125" style="600" hidden="1"/>
    <col min="5377" max="5377" width="32.6640625" style="600" hidden="1" customWidth="1"/>
    <col min="5378" max="5379" width="12.1640625" style="600" hidden="1" customWidth="1"/>
    <col min="5380" max="5380" width="12.83203125" style="600" hidden="1" customWidth="1"/>
    <col min="5381" max="5386" width="12.1640625" style="600" hidden="1" customWidth="1"/>
    <col min="5387" max="5397" width="8.83203125" style="600" hidden="1" customWidth="1"/>
    <col min="5398" max="5632" width="8.83203125" style="600" hidden="1"/>
    <col min="5633" max="5633" width="32.6640625" style="600" hidden="1" customWidth="1"/>
    <col min="5634" max="5635" width="12.1640625" style="600" hidden="1" customWidth="1"/>
    <col min="5636" max="5636" width="12.83203125" style="600" hidden="1" customWidth="1"/>
    <col min="5637" max="5642" width="12.1640625" style="600" hidden="1" customWidth="1"/>
    <col min="5643" max="5653" width="8.83203125" style="600" hidden="1" customWidth="1"/>
    <col min="5654" max="5888" width="8.83203125" style="600" hidden="1"/>
    <col min="5889" max="5889" width="32.6640625" style="600" hidden="1" customWidth="1"/>
    <col min="5890" max="5891" width="12.1640625" style="600" hidden="1" customWidth="1"/>
    <col min="5892" max="5892" width="12.83203125" style="600" hidden="1" customWidth="1"/>
    <col min="5893" max="5898" width="12.1640625" style="600" hidden="1" customWidth="1"/>
    <col min="5899" max="5909" width="8.83203125" style="600" hidden="1" customWidth="1"/>
    <col min="5910" max="6144" width="8.83203125" style="600" hidden="1"/>
    <col min="6145" max="6145" width="32.6640625" style="600" hidden="1" customWidth="1"/>
    <col min="6146" max="6147" width="12.1640625" style="600" hidden="1" customWidth="1"/>
    <col min="6148" max="6148" width="12.83203125" style="600" hidden="1" customWidth="1"/>
    <col min="6149" max="6154" width="12.1640625" style="600" hidden="1" customWidth="1"/>
    <col min="6155" max="6165" width="8.83203125" style="600" hidden="1" customWidth="1"/>
    <col min="6166" max="6400" width="8.83203125" style="600" hidden="1"/>
    <col min="6401" max="6401" width="32.6640625" style="600" hidden="1" customWidth="1"/>
    <col min="6402" max="6403" width="12.1640625" style="600" hidden="1" customWidth="1"/>
    <col min="6404" max="6404" width="12.83203125" style="600" hidden="1" customWidth="1"/>
    <col min="6405" max="6410" width="12.1640625" style="600" hidden="1" customWidth="1"/>
    <col min="6411" max="6421" width="8.83203125" style="600" hidden="1" customWidth="1"/>
    <col min="6422" max="6656" width="8.83203125" style="600" hidden="1"/>
    <col min="6657" max="6657" width="32.6640625" style="600" hidden="1" customWidth="1"/>
    <col min="6658" max="6659" width="12.1640625" style="600" hidden="1" customWidth="1"/>
    <col min="6660" max="6660" width="12.83203125" style="600" hidden="1" customWidth="1"/>
    <col min="6661" max="6666" width="12.1640625" style="600" hidden="1" customWidth="1"/>
    <col min="6667" max="6677" width="8.83203125" style="600" hidden="1" customWidth="1"/>
    <col min="6678" max="6912" width="8.83203125" style="600" hidden="1"/>
    <col min="6913" max="6913" width="32.6640625" style="600" hidden="1" customWidth="1"/>
    <col min="6914" max="6915" width="12.1640625" style="600" hidden="1" customWidth="1"/>
    <col min="6916" max="6916" width="12.83203125" style="600" hidden="1" customWidth="1"/>
    <col min="6917" max="6922" width="12.1640625" style="600" hidden="1" customWidth="1"/>
    <col min="6923" max="6933" width="8.83203125" style="600" hidden="1" customWidth="1"/>
    <col min="6934" max="7168" width="8.83203125" style="600" hidden="1"/>
    <col min="7169" max="7169" width="32.6640625" style="600" hidden="1" customWidth="1"/>
    <col min="7170" max="7171" width="12.1640625" style="600" hidden="1" customWidth="1"/>
    <col min="7172" max="7172" width="12.83203125" style="600" hidden="1" customWidth="1"/>
    <col min="7173" max="7178" width="12.1640625" style="600" hidden="1" customWidth="1"/>
    <col min="7179" max="7189" width="8.83203125" style="600" hidden="1" customWidth="1"/>
    <col min="7190" max="7424" width="8.83203125" style="600" hidden="1"/>
    <col min="7425" max="7425" width="32.6640625" style="600" hidden="1" customWidth="1"/>
    <col min="7426" max="7427" width="12.1640625" style="600" hidden="1" customWidth="1"/>
    <col min="7428" max="7428" width="12.83203125" style="600" hidden="1" customWidth="1"/>
    <col min="7429" max="7434" width="12.1640625" style="600" hidden="1" customWidth="1"/>
    <col min="7435" max="7445" width="8.83203125" style="600" hidden="1" customWidth="1"/>
    <col min="7446" max="7680" width="8.83203125" style="600" hidden="1"/>
    <col min="7681" max="7681" width="32.6640625" style="600" hidden="1" customWidth="1"/>
    <col min="7682" max="7683" width="12.1640625" style="600" hidden="1" customWidth="1"/>
    <col min="7684" max="7684" width="12.83203125" style="600" hidden="1" customWidth="1"/>
    <col min="7685" max="7690" width="12.1640625" style="600" hidden="1" customWidth="1"/>
    <col min="7691" max="7701" width="8.83203125" style="600" hidden="1" customWidth="1"/>
    <col min="7702" max="7936" width="8.83203125" style="600" hidden="1"/>
    <col min="7937" max="7937" width="32.6640625" style="600" hidden="1" customWidth="1"/>
    <col min="7938" max="7939" width="12.1640625" style="600" hidden="1" customWidth="1"/>
    <col min="7940" max="7940" width="12.83203125" style="600" hidden="1" customWidth="1"/>
    <col min="7941" max="7946" width="12.1640625" style="600" hidden="1" customWidth="1"/>
    <col min="7947" max="7957" width="8.83203125" style="600" hidden="1" customWidth="1"/>
    <col min="7958" max="8192" width="8.83203125" style="600" hidden="1"/>
    <col min="8193" max="8193" width="32.6640625" style="600" hidden="1" customWidth="1"/>
    <col min="8194" max="8195" width="12.1640625" style="600" hidden="1" customWidth="1"/>
    <col min="8196" max="8196" width="12.83203125" style="600" hidden="1" customWidth="1"/>
    <col min="8197" max="8202" width="12.1640625" style="600" hidden="1" customWidth="1"/>
    <col min="8203" max="8213" width="8.83203125" style="600" hidden="1" customWidth="1"/>
    <col min="8214" max="8448" width="8.83203125" style="600" hidden="1"/>
    <col min="8449" max="8449" width="32.6640625" style="600" hidden="1" customWidth="1"/>
    <col min="8450" max="8451" width="12.1640625" style="600" hidden="1" customWidth="1"/>
    <col min="8452" max="8452" width="12.83203125" style="600" hidden="1" customWidth="1"/>
    <col min="8453" max="8458" width="12.1640625" style="600" hidden="1" customWidth="1"/>
    <col min="8459" max="8469" width="8.83203125" style="600" hidden="1" customWidth="1"/>
    <col min="8470" max="8704" width="8.83203125" style="600" hidden="1"/>
    <col min="8705" max="8705" width="32.6640625" style="600" hidden="1" customWidth="1"/>
    <col min="8706" max="8707" width="12.1640625" style="600" hidden="1" customWidth="1"/>
    <col min="8708" max="8708" width="12.83203125" style="600" hidden="1" customWidth="1"/>
    <col min="8709" max="8714" width="12.1640625" style="600" hidden="1" customWidth="1"/>
    <col min="8715" max="8725" width="8.83203125" style="600" hidden="1" customWidth="1"/>
    <col min="8726" max="8960" width="8.83203125" style="600" hidden="1"/>
    <col min="8961" max="8961" width="32.6640625" style="600" hidden="1" customWidth="1"/>
    <col min="8962" max="8963" width="12.1640625" style="600" hidden="1" customWidth="1"/>
    <col min="8964" max="8964" width="12.83203125" style="600" hidden="1" customWidth="1"/>
    <col min="8965" max="8970" width="12.1640625" style="600" hidden="1" customWidth="1"/>
    <col min="8971" max="8981" width="8.83203125" style="600" hidden="1" customWidth="1"/>
    <col min="8982" max="9216" width="8.83203125" style="600" hidden="1"/>
    <col min="9217" max="9217" width="32.6640625" style="600" hidden="1" customWidth="1"/>
    <col min="9218" max="9219" width="12.1640625" style="600" hidden="1" customWidth="1"/>
    <col min="9220" max="9220" width="12.83203125" style="600" hidden="1" customWidth="1"/>
    <col min="9221" max="9226" width="12.1640625" style="600" hidden="1" customWidth="1"/>
    <col min="9227" max="9237" width="8.83203125" style="600" hidden="1" customWidth="1"/>
    <col min="9238" max="9472" width="8.83203125" style="600" hidden="1"/>
    <col min="9473" max="9473" width="32.6640625" style="600" hidden="1" customWidth="1"/>
    <col min="9474" max="9475" width="12.1640625" style="600" hidden="1" customWidth="1"/>
    <col min="9476" max="9476" width="12.83203125" style="600" hidden="1" customWidth="1"/>
    <col min="9477" max="9482" width="12.1640625" style="600" hidden="1" customWidth="1"/>
    <col min="9483" max="9493" width="8.83203125" style="600" hidden="1" customWidth="1"/>
    <col min="9494" max="9728" width="8.83203125" style="600" hidden="1"/>
    <col min="9729" max="9729" width="32.6640625" style="600" hidden="1" customWidth="1"/>
    <col min="9730" max="9731" width="12.1640625" style="600" hidden="1" customWidth="1"/>
    <col min="9732" max="9732" width="12.83203125" style="600" hidden="1" customWidth="1"/>
    <col min="9733" max="9738" width="12.1640625" style="600" hidden="1" customWidth="1"/>
    <col min="9739" max="9749" width="8.83203125" style="600" hidden="1" customWidth="1"/>
    <col min="9750" max="9984" width="8.83203125" style="600" hidden="1"/>
    <col min="9985" max="9985" width="32.6640625" style="600" hidden="1" customWidth="1"/>
    <col min="9986" max="9987" width="12.1640625" style="600" hidden="1" customWidth="1"/>
    <col min="9988" max="9988" width="12.83203125" style="600" hidden="1" customWidth="1"/>
    <col min="9989" max="9994" width="12.1640625" style="600" hidden="1" customWidth="1"/>
    <col min="9995" max="10005" width="8.83203125" style="600" hidden="1" customWidth="1"/>
    <col min="10006" max="10240" width="8.83203125" style="600" hidden="1"/>
    <col min="10241" max="10241" width="32.6640625" style="600" hidden="1" customWidth="1"/>
    <col min="10242" max="10243" width="12.1640625" style="600" hidden="1" customWidth="1"/>
    <col min="10244" max="10244" width="12.83203125" style="600" hidden="1" customWidth="1"/>
    <col min="10245" max="10250" width="12.1640625" style="600" hidden="1" customWidth="1"/>
    <col min="10251" max="10261" width="8.83203125" style="600" hidden="1" customWidth="1"/>
    <col min="10262" max="10496" width="8.83203125" style="600" hidden="1"/>
    <col min="10497" max="10497" width="32.6640625" style="600" hidden="1" customWidth="1"/>
    <col min="10498" max="10499" width="12.1640625" style="600" hidden="1" customWidth="1"/>
    <col min="10500" max="10500" width="12.83203125" style="600" hidden="1" customWidth="1"/>
    <col min="10501" max="10506" width="12.1640625" style="600" hidden="1" customWidth="1"/>
    <col min="10507" max="10517" width="8.83203125" style="600" hidden="1" customWidth="1"/>
    <col min="10518" max="10752" width="8.83203125" style="600" hidden="1"/>
    <col min="10753" max="10753" width="32.6640625" style="600" hidden="1" customWidth="1"/>
    <col min="10754" max="10755" width="12.1640625" style="600" hidden="1" customWidth="1"/>
    <col min="10756" max="10756" width="12.83203125" style="600" hidden="1" customWidth="1"/>
    <col min="10757" max="10762" width="12.1640625" style="600" hidden="1" customWidth="1"/>
    <col min="10763" max="10773" width="8.83203125" style="600" hidden="1" customWidth="1"/>
    <col min="10774" max="11008" width="8.83203125" style="600" hidden="1"/>
    <col min="11009" max="11009" width="32.6640625" style="600" hidden="1" customWidth="1"/>
    <col min="11010" max="11011" width="12.1640625" style="600" hidden="1" customWidth="1"/>
    <col min="11012" max="11012" width="12.83203125" style="600" hidden="1" customWidth="1"/>
    <col min="11013" max="11018" width="12.1640625" style="600" hidden="1" customWidth="1"/>
    <col min="11019" max="11029" width="8.83203125" style="600" hidden="1" customWidth="1"/>
    <col min="11030" max="11264" width="8.83203125" style="600" hidden="1"/>
    <col min="11265" max="11265" width="32.6640625" style="600" hidden="1" customWidth="1"/>
    <col min="11266" max="11267" width="12.1640625" style="600" hidden="1" customWidth="1"/>
    <col min="11268" max="11268" width="12.83203125" style="600" hidden="1" customWidth="1"/>
    <col min="11269" max="11274" width="12.1640625" style="600" hidden="1" customWidth="1"/>
    <col min="11275" max="11285" width="8.83203125" style="600" hidden="1" customWidth="1"/>
    <col min="11286" max="11520" width="8.83203125" style="600" hidden="1"/>
    <col min="11521" max="11521" width="32.6640625" style="600" hidden="1" customWidth="1"/>
    <col min="11522" max="11523" width="12.1640625" style="600" hidden="1" customWidth="1"/>
    <col min="11524" max="11524" width="12.83203125" style="600" hidden="1" customWidth="1"/>
    <col min="11525" max="11530" width="12.1640625" style="600" hidden="1" customWidth="1"/>
    <col min="11531" max="11541" width="8.83203125" style="600" hidden="1" customWidth="1"/>
    <col min="11542" max="11776" width="8.83203125" style="600" hidden="1"/>
    <col min="11777" max="11777" width="32.6640625" style="600" hidden="1" customWidth="1"/>
    <col min="11778" max="11779" width="12.1640625" style="600" hidden="1" customWidth="1"/>
    <col min="11780" max="11780" width="12.83203125" style="600" hidden="1" customWidth="1"/>
    <col min="11781" max="11786" width="12.1640625" style="600" hidden="1" customWidth="1"/>
    <col min="11787" max="11797" width="8.83203125" style="600" hidden="1" customWidth="1"/>
    <col min="11798" max="12032" width="8.83203125" style="600" hidden="1"/>
    <col min="12033" max="12033" width="32.6640625" style="600" hidden="1" customWidth="1"/>
    <col min="12034" max="12035" width="12.1640625" style="600" hidden="1" customWidth="1"/>
    <col min="12036" max="12036" width="12.83203125" style="600" hidden="1" customWidth="1"/>
    <col min="12037" max="12042" width="12.1640625" style="600" hidden="1" customWidth="1"/>
    <col min="12043" max="12053" width="8.83203125" style="600" hidden="1" customWidth="1"/>
    <col min="12054" max="12288" width="8.83203125" style="600" hidden="1"/>
    <col min="12289" max="12289" width="32.6640625" style="600" hidden="1" customWidth="1"/>
    <col min="12290" max="12291" width="12.1640625" style="600" hidden="1" customWidth="1"/>
    <col min="12292" max="12292" width="12.83203125" style="600" hidden="1" customWidth="1"/>
    <col min="12293" max="12298" width="12.1640625" style="600" hidden="1" customWidth="1"/>
    <col min="12299" max="12309" width="8.83203125" style="600" hidden="1" customWidth="1"/>
    <col min="12310" max="12544" width="8.83203125" style="600" hidden="1"/>
    <col min="12545" max="12545" width="32.6640625" style="600" hidden="1" customWidth="1"/>
    <col min="12546" max="12547" width="12.1640625" style="600" hidden="1" customWidth="1"/>
    <col min="12548" max="12548" width="12.83203125" style="600" hidden="1" customWidth="1"/>
    <col min="12549" max="12554" width="12.1640625" style="600" hidden="1" customWidth="1"/>
    <col min="12555" max="12565" width="8.83203125" style="600" hidden="1" customWidth="1"/>
    <col min="12566" max="12800" width="8.83203125" style="600" hidden="1"/>
    <col min="12801" max="12801" width="32.6640625" style="600" hidden="1" customWidth="1"/>
    <col min="12802" max="12803" width="12.1640625" style="600" hidden="1" customWidth="1"/>
    <col min="12804" max="12804" width="12.83203125" style="600" hidden="1" customWidth="1"/>
    <col min="12805" max="12810" width="12.1640625" style="600" hidden="1" customWidth="1"/>
    <col min="12811" max="12821" width="8.83203125" style="600" hidden="1" customWidth="1"/>
    <col min="12822" max="13056" width="8.83203125" style="600" hidden="1"/>
    <col min="13057" max="13057" width="32.6640625" style="600" hidden="1" customWidth="1"/>
    <col min="13058" max="13059" width="12.1640625" style="600" hidden="1" customWidth="1"/>
    <col min="13060" max="13060" width="12.83203125" style="600" hidden="1" customWidth="1"/>
    <col min="13061" max="13066" width="12.1640625" style="600" hidden="1" customWidth="1"/>
    <col min="13067" max="13077" width="8.83203125" style="600" hidden="1" customWidth="1"/>
    <col min="13078" max="13312" width="8.83203125" style="600" hidden="1"/>
    <col min="13313" max="13313" width="32.6640625" style="600" hidden="1" customWidth="1"/>
    <col min="13314" max="13315" width="12.1640625" style="600" hidden="1" customWidth="1"/>
    <col min="13316" max="13316" width="12.83203125" style="600" hidden="1" customWidth="1"/>
    <col min="13317" max="13322" width="12.1640625" style="600" hidden="1" customWidth="1"/>
    <col min="13323" max="13333" width="8.83203125" style="600" hidden="1" customWidth="1"/>
    <col min="13334" max="13568" width="8.83203125" style="600" hidden="1"/>
    <col min="13569" max="13569" width="32.6640625" style="600" hidden="1" customWidth="1"/>
    <col min="13570" max="13571" width="12.1640625" style="600" hidden="1" customWidth="1"/>
    <col min="13572" max="13572" width="12.83203125" style="600" hidden="1" customWidth="1"/>
    <col min="13573" max="13578" width="12.1640625" style="600" hidden="1" customWidth="1"/>
    <col min="13579" max="13589" width="8.83203125" style="600" hidden="1" customWidth="1"/>
    <col min="13590" max="13824" width="8.83203125" style="600" hidden="1"/>
    <col min="13825" max="13825" width="32.6640625" style="600" hidden="1" customWidth="1"/>
    <col min="13826" max="13827" width="12.1640625" style="600" hidden="1" customWidth="1"/>
    <col min="13828" max="13828" width="12.83203125" style="600" hidden="1" customWidth="1"/>
    <col min="13829" max="13834" width="12.1640625" style="600" hidden="1" customWidth="1"/>
    <col min="13835" max="13845" width="8.83203125" style="600" hidden="1" customWidth="1"/>
    <col min="13846" max="14080" width="8.83203125" style="600" hidden="1"/>
    <col min="14081" max="14081" width="32.6640625" style="600" hidden="1" customWidth="1"/>
    <col min="14082" max="14083" width="12.1640625" style="600" hidden="1" customWidth="1"/>
    <col min="14084" max="14084" width="12.83203125" style="600" hidden="1" customWidth="1"/>
    <col min="14085" max="14090" width="12.1640625" style="600" hidden="1" customWidth="1"/>
    <col min="14091" max="14101" width="8.83203125" style="600" hidden="1" customWidth="1"/>
    <col min="14102" max="14336" width="8.83203125" style="600" hidden="1"/>
    <col min="14337" max="14337" width="32.6640625" style="600" hidden="1" customWidth="1"/>
    <col min="14338" max="14339" width="12.1640625" style="600" hidden="1" customWidth="1"/>
    <col min="14340" max="14340" width="12.83203125" style="600" hidden="1" customWidth="1"/>
    <col min="14341" max="14346" width="12.1640625" style="600" hidden="1" customWidth="1"/>
    <col min="14347" max="14357" width="8.83203125" style="600" hidden="1" customWidth="1"/>
    <col min="14358" max="14592" width="8.83203125" style="600" hidden="1"/>
    <col min="14593" max="14593" width="32.6640625" style="600" hidden="1" customWidth="1"/>
    <col min="14594" max="14595" width="12.1640625" style="600" hidden="1" customWidth="1"/>
    <col min="14596" max="14596" width="12.83203125" style="600" hidden="1" customWidth="1"/>
    <col min="14597" max="14602" width="12.1640625" style="600" hidden="1" customWidth="1"/>
    <col min="14603" max="14613" width="8.83203125" style="600" hidden="1" customWidth="1"/>
    <col min="14614" max="14848" width="8.83203125" style="600" hidden="1"/>
    <col min="14849" max="14849" width="32.6640625" style="600" hidden="1" customWidth="1"/>
    <col min="14850" max="14851" width="12.1640625" style="600" hidden="1" customWidth="1"/>
    <col min="14852" max="14852" width="12.83203125" style="600" hidden="1" customWidth="1"/>
    <col min="14853" max="14858" width="12.1640625" style="600" hidden="1" customWidth="1"/>
    <col min="14859" max="14869" width="8.83203125" style="600" hidden="1" customWidth="1"/>
    <col min="14870" max="15104" width="8.83203125" style="600" hidden="1"/>
    <col min="15105" max="15105" width="32.6640625" style="600" hidden="1" customWidth="1"/>
    <col min="15106" max="15107" width="12.1640625" style="600" hidden="1" customWidth="1"/>
    <col min="15108" max="15108" width="12.83203125" style="600" hidden="1" customWidth="1"/>
    <col min="15109" max="15114" width="12.1640625" style="600" hidden="1" customWidth="1"/>
    <col min="15115" max="15125" width="8.83203125" style="600" hidden="1" customWidth="1"/>
    <col min="15126" max="15360" width="8.83203125" style="600" hidden="1"/>
    <col min="15361" max="15361" width="32.6640625" style="600" hidden="1" customWidth="1"/>
    <col min="15362" max="15363" width="12.1640625" style="600" hidden="1" customWidth="1"/>
    <col min="15364" max="15364" width="12.83203125" style="600" hidden="1" customWidth="1"/>
    <col min="15365" max="15370" width="12.1640625" style="600" hidden="1" customWidth="1"/>
    <col min="15371" max="15381" width="8.83203125" style="600" hidden="1" customWidth="1"/>
    <col min="15382" max="15616" width="8.83203125" style="600" hidden="1"/>
    <col min="15617" max="15617" width="32.6640625" style="600" hidden="1" customWidth="1"/>
    <col min="15618" max="15619" width="12.1640625" style="600" hidden="1" customWidth="1"/>
    <col min="15620" max="15620" width="12.83203125" style="600" hidden="1" customWidth="1"/>
    <col min="15621" max="15626" width="12.1640625" style="600" hidden="1" customWidth="1"/>
    <col min="15627" max="15637" width="8.83203125" style="600" hidden="1" customWidth="1"/>
    <col min="15638" max="15872" width="8.83203125" style="600" hidden="1"/>
    <col min="15873" max="15873" width="32.6640625" style="600" hidden="1" customWidth="1"/>
    <col min="15874" max="15875" width="12.1640625" style="600" hidden="1" customWidth="1"/>
    <col min="15876" max="15876" width="12.83203125" style="600" hidden="1" customWidth="1"/>
    <col min="15877" max="15882" width="12.1640625" style="600" hidden="1" customWidth="1"/>
    <col min="15883" max="15893" width="8.83203125" style="600" hidden="1" customWidth="1"/>
    <col min="15894" max="16128" width="8.83203125" style="600" hidden="1"/>
    <col min="16129" max="16129" width="32.6640625" style="600" hidden="1" customWidth="1"/>
    <col min="16130" max="16131" width="12.1640625" style="600" hidden="1" customWidth="1"/>
    <col min="16132" max="16132" width="12.83203125" style="600" hidden="1" customWidth="1"/>
    <col min="16133" max="16138" width="12.1640625" style="600" hidden="1" customWidth="1"/>
    <col min="16139" max="16149" width="8.83203125" style="600" hidden="1" customWidth="1"/>
    <col min="16150" max="16384" width="8.83203125" style="600" hidden="1"/>
  </cols>
  <sheetData>
    <row r="1" spans="1:11" s="557" customFormat="1" ht="13">
      <c r="A1" s="2557" t="s">
        <v>1436</v>
      </c>
      <c r="B1" s="2558"/>
      <c r="C1" s="2558"/>
      <c r="D1" s="2558"/>
      <c r="E1" s="2558"/>
      <c r="F1" s="2558"/>
      <c r="G1" s="2558"/>
      <c r="H1" s="2558"/>
      <c r="I1" s="2558"/>
      <c r="J1" s="2559"/>
      <c r="K1" s="556"/>
    </row>
    <row r="2" spans="1:11" s="612" customFormat="1" ht="78">
      <c r="A2" s="608"/>
      <c r="B2" s="609" t="s">
        <v>1135</v>
      </c>
      <c r="C2" s="609" t="s">
        <v>1438</v>
      </c>
      <c r="D2" s="610" t="s">
        <v>1439</v>
      </c>
      <c r="E2" s="609" t="s">
        <v>1347</v>
      </c>
      <c r="F2" s="609" t="s">
        <v>1440</v>
      </c>
      <c r="G2" s="609" t="s">
        <v>1441</v>
      </c>
      <c r="H2" s="609" t="s">
        <v>1136</v>
      </c>
      <c r="I2" s="609" t="s">
        <v>1442</v>
      </c>
      <c r="J2" s="609" t="s">
        <v>1443</v>
      </c>
      <c r="K2" s="611"/>
    </row>
    <row r="3" spans="1:11" s="561" customFormat="1" ht="13">
      <c r="A3" s="558" t="s">
        <v>27</v>
      </c>
      <c r="B3" s="559"/>
      <c r="C3" s="559"/>
      <c r="D3" s="559"/>
      <c r="E3" s="559"/>
      <c r="F3" s="559"/>
      <c r="G3" s="559"/>
      <c r="H3" s="559"/>
      <c r="I3" s="559"/>
      <c r="J3" s="559"/>
      <c r="K3" s="560"/>
    </row>
    <row r="4" spans="1:11" s="561" customFormat="1" ht="13">
      <c r="A4" s="565" t="s">
        <v>28</v>
      </c>
      <c r="B4" s="562">
        <f>'Sources and Uses Budget'!C4</f>
        <v>0</v>
      </c>
      <c r="C4" s="563"/>
      <c r="D4" s="563"/>
      <c r="E4" s="564"/>
      <c r="F4" s="564"/>
      <c r="G4" s="564"/>
      <c r="H4" s="564"/>
      <c r="I4" s="564"/>
      <c r="J4" s="564"/>
      <c r="K4" s="560"/>
    </row>
    <row r="5" spans="1:11" s="561" customFormat="1" ht="13">
      <c r="A5" s="565" t="s">
        <v>29</v>
      </c>
      <c r="B5" s="562">
        <f>'Sources and Uses Budget'!C5</f>
        <v>390843</v>
      </c>
      <c r="C5" s="563"/>
      <c r="D5" s="563"/>
      <c r="E5" s="564"/>
      <c r="F5" s="564"/>
      <c r="G5" s="564"/>
      <c r="H5" s="564"/>
      <c r="I5" s="564"/>
      <c r="J5" s="564"/>
      <c r="K5" s="560"/>
    </row>
    <row r="6" spans="1:11" s="561" customFormat="1" ht="13">
      <c r="A6" s="565" t="s">
        <v>30</v>
      </c>
      <c r="B6" s="562">
        <f>'Sources and Uses Budget'!C6</f>
        <v>0</v>
      </c>
      <c r="C6" s="563"/>
      <c r="D6" s="563"/>
      <c r="E6" s="564"/>
      <c r="F6" s="564"/>
      <c r="G6" s="564"/>
      <c r="H6" s="564"/>
      <c r="I6" s="564"/>
      <c r="J6" s="564"/>
      <c r="K6" s="560"/>
    </row>
    <row r="7" spans="1:11" s="561" customFormat="1" ht="13">
      <c r="A7" s="565" t="s">
        <v>102</v>
      </c>
      <c r="B7" s="562">
        <f>'Sources and Uses Budget'!C7</f>
        <v>0</v>
      </c>
      <c r="C7" s="563"/>
      <c r="D7" s="563"/>
      <c r="E7" s="564"/>
      <c r="F7" s="564"/>
      <c r="G7" s="564"/>
      <c r="H7" s="564"/>
      <c r="I7" s="564"/>
      <c r="J7" s="564"/>
      <c r="K7" s="560"/>
    </row>
    <row r="8" spans="1:11" s="561" customFormat="1" ht="13">
      <c r="A8" s="566" t="s">
        <v>627</v>
      </c>
      <c r="B8" s="562">
        <f>'Sources and Uses Budget'!C8</f>
        <v>390843</v>
      </c>
      <c r="C8" s="562">
        <f>SUM(C4:C7)</f>
        <v>0</v>
      </c>
      <c r="D8" s="562">
        <f>SUM(D4:D7)</f>
        <v>0</v>
      </c>
      <c r="E8" s="564"/>
      <c r="F8" s="564"/>
      <c r="G8" s="564"/>
      <c r="H8" s="564"/>
      <c r="I8" s="564"/>
      <c r="J8" s="564"/>
      <c r="K8" s="560"/>
    </row>
    <row r="9" spans="1:11" s="561" customFormat="1" ht="13">
      <c r="A9" s="565" t="s">
        <v>628</v>
      </c>
      <c r="B9" s="562">
        <f>'Sources and Uses Budget'!C9</f>
        <v>0</v>
      </c>
      <c r="C9" s="563"/>
      <c r="D9" s="563"/>
      <c r="E9" s="564"/>
      <c r="F9" s="564"/>
      <c r="G9" s="564"/>
      <c r="H9" s="562">
        <f>'Sources and Uses Budget'!T9</f>
        <v>0</v>
      </c>
      <c r="I9" s="563"/>
      <c r="J9" s="563"/>
      <c r="K9" s="560"/>
    </row>
    <row r="10" spans="1:11" s="561" customFormat="1" ht="13">
      <c r="A10" s="565" t="s">
        <v>629</v>
      </c>
      <c r="B10" s="562">
        <f>'Sources and Uses Budget'!C10</f>
        <v>0</v>
      </c>
      <c r="C10" s="563"/>
      <c r="D10" s="563"/>
      <c r="E10" s="562">
        <f>'Sources and Uses Budget'!S10</f>
        <v>0</v>
      </c>
      <c r="F10" s="563"/>
      <c r="G10" s="563"/>
      <c r="H10" s="562">
        <f>'Sources and Uses Budget'!T10</f>
        <v>0</v>
      </c>
      <c r="I10" s="563"/>
      <c r="J10" s="563"/>
      <c r="K10" s="560"/>
    </row>
    <row r="11" spans="1:11" s="561" customFormat="1" ht="13">
      <c r="A11" s="566" t="s">
        <v>630</v>
      </c>
      <c r="B11" s="562">
        <f>'Sources and Uses Budget'!C11</f>
        <v>0</v>
      </c>
      <c r="C11" s="562">
        <f>SUM(C9:C10)</f>
        <v>0</v>
      </c>
      <c r="D11" s="562">
        <f>SUM(D9:D10)</f>
        <v>0</v>
      </c>
      <c r="E11" s="564"/>
      <c r="F11" s="564"/>
      <c r="G11" s="564"/>
      <c r="H11" s="562">
        <f>'Sources and Uses Budget'!T11</f>
        <v>0</v>
      </c>
      <c r="I11" s="562">
        <f>SUM(I9:I10)</f>
        <v>0</v>
      </c>
      <c r="J11" s="562">
        <f>SUM(J9:J10)</f>
        <v>0</v>
      </c>
      <c r="K11" s="560"/>
    </row>
    <row r="12" spans="1:11" s="561" customFormat="1" ht="13">
      <c r="A12" s="566" t="s">
        <v>89</v>
      </c>
      <c r="B12" s="562">
        <f>'Sources and Uses Budget'!C12</f>
        <v>390843</v>
      </c>
      <c r="C12" s="562">
        <f>SUM(C8+C11)</f>
        <v>0</v>
      </c>
      <c r="D12" s="562">
        <f>SUM(D8+D11)</f>
        <v>0</v>
      </c>
      <c r="E12" s="564"/>
      <c r="F12" s="564"/>
      <c r="G12" s="564"/>
      <c r="H12" s="564"/>
      <c r="I12" s="564"/>
      <c r="J12" s="564"/>
      <c r="K12" s="560"/>
    </row>
    <row r="13" spans="1:11" s="561" customFormat="1">
      <c r="A13" s="567" t="s">
        <v>969</v>
      </c>
      <c r="B13" s="562">
        <f>'Sources and Uses Budget'!C13</f>
        <v>11415</v>
      </c>
      <c r="C13" s="563"/>
      <c r="D13" s="563"/>
      <c r="E13" s="562">
        <f>'Sources and Uses Budget'!S13</f>
        <v>0</v>
      </c>
      <c r="F13" s="563"/>
      <c r="G13" s="563"/>
      <c r="H13" s="562">
        <f>'Sources and Uses Budget'!T13</f>
        <v>0</v>
      </c>
      <c r="I13" s="563"/>
      <c r="J13" s="563"/>
      <c r="K13" s="560"/>
    </row>
    <row r="14" spans="1:11" s="561" customFormat="1" ht="26">
      <c r="A14" s="568" t="s">
        <v>970</v>
      </c>
      <c r="B14" s="562">
        <f>'Sources and Uses Budget'!C14</f>
        <v>0</v>
      </c>
      <c r="C14" s="563"/>
      <c r="D14" s="563"/>
      <c r="E14" s="562">
        <f>'Sources and Uses Budget'!S14</f>
        <v>0</v>
      </c>
      <c r="F14" s="563"/>
      <c r="G14" s="563"/>
      <c r="H14" s="562">
        <f>'Sources and Uses Budget'!T14</f>
        <v>0</v>
      </c>
      <c r="I14" s="563"/>
      <c r="J14" s="563"/>
      <c r="K14" s="560"/>
    </row>
    <row r="15" spans="1:11" s="561" customFormat="1" ht="13">
      <c r="A15" s="568" t="s">
        <v>1351</v>
      </c>
      <c r="B15" s="562">
        <f>'Sources and Uses Budget'!C15</f>
        <v>0</v>
      </c>
      <c r="C15" s="563"/>
      <c r="D15" s="563"/>
      <c r="E15" s="564">
        <f>'Sources and Uses Budget'!S15</f>
        <v>0</v>
      </c>
      <c r="F15" s="564"/>
      <c r="G15" s="564"/>
      <c r="H15" s="564">
        <f>'Sources and Uses Budget'!T15</f>
        <v>0</v>
      </c>
      <c r="I15" s="564"/>
      <c r="J15" s="564"/>
      <c r="K15" s="560"/>
    </row>
    <row r="16" spans="1:11" s="561" customFormat="1" ht="13">
      <c r="A16" s="558" t="s">
        <v>631</v>
      </c>
      <c r="B16" s="559"/>
      <c r="C16" s="559"/>
      <c r="D16" s="559"/>
      <c r="E16" s="559"/>
      <c r="F16" s="559"/>
      <c r="G16" s="559"/>
      <c r="H16" s="559"/>
      <c r="I16" s="559"/>
      <c r="J16" s="559"/>
      <c r="K16" s="560"/>
    </row>
    <row r="17" spans="1:11" s="561" customFormat="1" ht="13">
      <c r="A17" s="565" t="s">
        <v>632</v>
      </c>
      <c r="B17" s="562">
        <f>'Sources and Uses Budget'!C17</f>
        <v>0</v>
      </c>
      <c r="C17" s="563"/>
      <c r="D17" s="563"/>
      <c r="E17" s="562">
        <f>'Sources and Uses Budget'!S17</f>
        <v>0</v>
      </c>
      <c r="F17" s="563"/>
      <c r="G17" s="563"/>
      <c r="H17" s="562">
        <f>'Sources and Uses Budget'!T17</f>
        <v>0</v>
      </c>
      <c r="I17" s="563"/>
      <c r="J17" s="563"/>
      <c r="K17" s="560"/>
    </row>
    <row r="18" spans="1:11" s="561" customFormat="1" ht="13">
      <c r="A18" s="565" t="s">
        <v>633</v>
      </c>
      <c r="B18" s="562">
        <f>'Sources and Uses Budget'!C18</f>
        <v>0</v>
      </c>
      <c r="C18" s="563"/>
      <c r="D18" s="563"/>
      <c r="E18" s="562">
        <f>'Sources and Uses Budget'!S18</f>
        <v>0</v>
      </c>
      <c r="F18" s="563"/>
      <c r="G18" s="563"/>
      <c r="H18" s="562">
        <f>'Sources and Uses Budget'!T18</f>
        <v>0</v>
      </c>
      <c r="I18" s="563"/>
      <c r="J18" s="563"/>
      <c r="K18" s="560"/>
    </row>
    <row r="19" spans="1:11" s="561" customFormat="1" ht="13">
      <c r="A19" s="565" t="s">
        <v>634</v>
      </c>
      <c r="B19" s="562">
        <f>'Sources and Uses Budget'!C19</f>
        <v>0</v>
      </c>
      <c r="C19" s="563"/>
      <c r="D19" s="563"/>
      <c r="E19" s="562">
        <f>'Sources and Uses Budget'!S19</f>
        <v>0</v>
      </c>
      <c r="F19" s="563"/>
      <c r="G19" s="563"/>
      <c r="H19" s="562">
        <f>'Sources and Uses Budget'!T19</f>
        <v>0</v>
      </c>
      <c r="I19" s="563"/>
      <c r="J19" s="563"/>
      <c r="K19" s="560"/>
    </row>
    <row r="20" spans="1:11" s="561" customFormat="1" ht="13">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ht="13">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ht="13">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ht="13">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ht="13">
      <c r="A24" s="855" t="s">
        <v>1943</v>
      </c>
      <c r="B24" s="562">
        <f>'Sources and Uses Budget'!C24</f>
        <v>0</v>
      </c>
      <c r="C24" s="563"/>
      <c r="D24" s="563"/>
      <c r="E24" s="562">
        <f>'Sources and Uses Budget'!S24</f>
        <v>0</v>
      </c>
      <c r="F24" s="563"/>
      <c r="G24" s="563"/>
      <c r="H24" s="562">
        <f>'Sources and Uses Budget'!T24</f>
        <v>0</v>
      </c>
      <c r="I24" s="563"/>
      <c r="J24" s="563"/>
      <c r="K24" s="560"/>
    </row>
    <row r="25" spans="1:11" s="561" customFormat="1" ht="13">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ht="13">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ht="13">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ht="13">
      <c r="A28" s="558" t="s">
        <v>147</v>
      </c>
      <c r="B28" s="559"/>
      <c r="C28" s="559"/>
      <c r="D28" s="559"/>
      <c r="E28" s="559"/>
      <c r="F28" s="559"/>
      <c r="G28" s="559"/>
      <c r="H28" s="559"/>
      <c r="I28" s="559"/>
      <c r="J28" s="559"/>
      <c r="K28" s="560"/>
    </row>
    <row r="29" spans="1:11" s="561" customFormat="1" ht="13">
      <c r="A29" s="215" t="s">
        <v>632</v>
      </c>
      <c r="B29" s="562">
        <f>'Sources and Uses Budget'!C29</f>
        <v>2515041</v>
      </c>
      <c r="C29" s="563"/>
      <c r="D29" s="563"/>
      <c r="E29" s="562">
        <f>'Sources and Uses Budget'!S29</f>
        <v>2515041</v>
      </c>
      <c r="F29" s="563"/>
      <c r="G29" s="563"/>
      <c r="H29" s="562">
        <f>'Sources and Uses Budget'!T29</f>
        <v>0</v>
      </c>
      <c r="I29" s="563"/>
      <c r="J29" s="563"/>
      <c r="K29" s="560"/>
    </row>
    <row r="30" spans="1:11" s="561" customFormat="1" ht="13">
      <c r="A30" s="215" t="s">
        <v>633</v>
      </c>
      <c r="B30" s="562">
        <f>'Sources and Uses Budget'!C30</f>
        <v>43948055</v>
      </c>
      <c r="C30" s="563"/>
      <c r="D30" s="563"/>
      <c r="E30" s="562">
        <f>'Sources and Uses Budget'!S30</f>
        <v>43948055</v>
      </c>
      <c r="F30" s="563"/>
      <c r="G30" s="563"/>
      <c r="H30" s="562">
        <f>'Sources and Uses Budget'!T30</f>
        <v>0</v>
      </c>
      <c r="I30" s="563"/>
      <c r="J30" s="563"/>
      <c r="K30" s="560"/>
    </row>
    <row r="31" spans="1:11" s="561" customFormat="1" ht="13">
      <c r="A31" s="215" t="s">
        <v>634</v>
      </c>
      <c r="B31" s="562">
        <f>'Sources and Uses Budget'!C31</f>
        <v>2001101</v>
      </c>
      <c r="C31" s="563"/>
      <c r="D31" s="563"/>
      <c r="E31" s="562">
        <f>'Sources and Uses Budget'!S31</f>
        <v>2001101</v>
      </c>
      <c r="F31" s="563"/>
      <c r="G31" s="563"/>
      <c r="H31" s="562">
        <f>'Sources and Uses Budget'!T31</f>
        <v>0</v>
      </c>
      <c r="I31" s="563"/>
      <c r="J31" s="563"/>
      <c r="K31" s="560"/>
    </row>
    <row r="32" spans="1:11" s="561" customFormat="1" ht="13">
      <c r="A32" s="215" t="s">
        <v>142</v>
      </c>
      <c r="B32" s="562">
        <f>'Sources and Uses Budget'!C32</f>
        <v>675820</v>
      </c>
      <c r="C32" s="563"/>
      <c r="D32" s="563"/>
      <c r="E32" s="562">
        <f>'Sources and Uses Budget'!S32</f>
        <v>675820</v>
      </c>
      <c r="F32" s="563"/>
      <c r="G32" s="563"/>
      <c r="H32" s="562">
        <f>'Sources and Uses Budget'!T32</f>
        <v>0</v>
      </c>
      <c r="I32" s="563"/>
      <c r="J32" s="563"/>
      <c r="K32" s="560"/>
    </row>
    <row r="33" spans="1:11" s="561" customFormat="1" ht="13">
      <c r="A33" s="215" t="s">
        <v>143</v>
      </c>
      <c r="B33" s="562">
        <f>'Sources and Uses Budget'!C33</f>
        <v>675820</v>
      </c>
      <c r="C33" s="563"/>
      <c r="D33" s="563"/>
      <c r="E33" s="562">
        <f>'Sources and Uses Budget'!S33</f>
        <v>675820</v>
      </c>
      <c r="F33" s="563"/>
      <c r="G33" s="563"/>
      <c r="H33" s="562">
        <f>'Sources and Uses Budget'!T33</f>
        <v>0</v>
      </c>
      <c r="I33" s="563"/>
      <c r="J33" s="563"/>
      <c r="K33" s="560"/>
    </row>
    <row r="34" spans="1:11" s="561" customFormat="1" ht="13">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ht="13">
      <c r="A35" s="215" t="s">
        <v>145</v>
      </c>
      <c r="B35" s="562">
        <f>'Sources and Uses Budget'!C35</f>
        <v>179500</v>
      </c>
      <c r="C35" s="563"/>
      <c r="D35" s="563"/>
      <c r="E35" s="562">
        <f>'Sources and Uses Budget'!S35</f>
        <v>179500</v>
      </c>
      <c r="F35" s="563"/>
      <c r="G35" s="563"/>
      <c r="H35" s="562">
        <f>'Sources and Uses Budget'!T35</f>
        <v>0</v>
      </c>
      <c r="I35" s="563"/>
      <c r="J35" s="563"/>
      <c r="K35" s="560"/>
    </row>
    <row r="36" spans="1:11" s="561" customFormat="1" ht="13">
      <c r="A36" s="855" t="s">
        <v>1943</v>
      </c>
      <c r="B36" s="562">
        <f>'Sources and Uses Budget'!C36</f>
        <v>175643</v>
      </c>
      <c r="C36" s="563"/>
      <c r="D36" s="563"/>
      <c r="E36" s="562">
        <f>'Sources and Uses Budget'!S36</f>
        <v>175643</v>
      </c>
      <c r="F36" s="563"/>
      <c r="G36" s="563"/>
      <c r="H36" s="562">
        <f>'Sources and Uses Budget'!T36</f>
        <v>0</v>
      </c>
      <c r="I36" s="563"/>
      <c r="J36" s="563"/>
      <c r="K36" s="560"/>
    </row>
    <row r="37" spans="1:11" s="561" customFormat="1" ht="26">
      <c r="A37" s="568" t="str">
        <f>'Sources and Uses Budget'!$A37</f>
        <v>Other: GC Bonds, Gross Receipts &amp; Other Taxes</v>
      </c>
      <c r="B37" s="562">
        <f>'Sources and Uses Budget'!C37</f>
        <v>497209</v>
      </c>
      <c r="C37" s="563"/>
      <c r="D37" s="563"/>
      <c r="E37" s="562">
        <f>'Sources and Uses Budget'!S37</f>
        <v>497209</v>
      </c>
      <c r="F37" s="563"/>
      <c r="G37" s="563"/>
      <c r="H37" s="562">
        <f>'Sources and Uses Budget'!T37</f>
        <v>0</v>
      </c>
      <c r="I37" s="563"/>
      <c r="J37" s="563"/>
      <c r="K37" s="560"/>
    </row>
    <row r="38" spans="1:11" s="561" customFormat="1" ht="13">
      <c r="A38" s="570" t="s">
        <v>148</v>
      </c>
      <c r="B38" s="562">
        <f>'Sources and Uses Budget'!C38</f>
        <v>50668189</v>
      </c>
      <c r="C38" s="562">
        <f>SUM(C29:C37)</f>
        <v>0</v>
      </c>
      <c r="D38" s="562">
        <f>SUM(D29:D37)</f>
        <v>0</v>
      </c>
      <c r="E38" s="562">
        <f>'Sources and Uses Budget'!S38</f>
        <v>50668189</v>
      </c>
      <c r="F38" s="569">
        <f>SUM(F29:F37)</f>
        <v>0</v>
      </c>
      <c r="G38" s="569">
        <f>SUM(G29:G37)</f>
        <v>0</v>
      </c>
      <c r="H38" s="562">
        <f>'Sources and Uses Budget'!T38</f>
        <v>0</v>
      </c>
      <c r="I38" s="569">
        <f>SUM(I29:I37)</f>
        <v>0</v>
      </c>
      <c r="J38" s="569">
        <f>SUM(J29:J37)</f>
        <v>0</v>
      </c>
      <c r="K38" s="560"/>
    </row>
    <row r="39" spans="1:11" s="561" customFormat="1" ht="13">
      <c r="A39" s="558" t="s">
        <v>149</v>
      </c>
      <c r="B39" s="559"/>
      <c r="C39" s="559"/>
      <c r="D39" s="559"/>
      <c r="E39" s="559"/>
      <c r="F39" s="559"/>
      <c r="G39" s="559"/>
      <c r="H39" s="559"/>
      <c r="I39" s="559"/>
      <c r="J39" s="559"/>
      <c r="K39" s="560"/>
    </row>
    <row r="40" spans="1:11" s="561" customFormat="1" ht="13">
      <c r="A40" s="565" t="s">
        <v>150</v>
      </c>
      <c r="B40" s="562">
        <f>'Sources and Uses Budget'!C40</f>
        <v>1727317</v>
      </c>
      <c r="C40" s="563"/>
      <c r="D40" s="563"/>
      <c r="E40" s="562">
        <f>'Sources and Uses Budget'!S40</f>
        <v>1727317</v>
      </c>
      <c r="F40" s="563"/>
      <c r="G40" s="563"/>
      <c r="H40" s="562">
        <f>'Sources and Uses Budget'!T40</f>
        <v>0</v>
      </c>
      <c r="I40" s="563"/>
      <c r="J40" s="563"/>
      <c r="K40" s="560"/>
    </row>
    <row r="41" spans="1:11" s="561" customFormat="1" ht="13">
      <c r="A41" s="565" t="s">
        <v>151</v>
      </c>
      <c r="B41" s="562">
        <f>'Sources and Uses Budget'!C41</f>
        <v>403101</v>
      </c>
      <c r="C41" s="563"/>
      <c r="D41" s="563"/>
      <c r="E41" s="562">
        <f>'Sources and Uses Budget'!S41</f>
        <v>403101</v>
      </c>
      <c r="F41" s="563"/>
      <c r="G41" s="563"/>
      <c r="H41" s="562">
        <f>'Sources and Uses Budget'!T41</f>
        <v>0</v>
      </c>
      <c r="I41" s="563"/>
      <c r="J41" s="563"/>
      <c r="K41" s="560"/>
    </row>
    <row r="42" spans="1:11" s="561" customFormat="1" ht="13">
      <c r="A42" s="566" t="s">
        <v>152</v>
      </c>
      <c r="B42" s="562">
        <f>'Sources and Uses Budget'!C42</f>
        <v>2130418</v>
      </c>
      <c r="C42" s="562">
        <f>SUM(C39:C41)</f>
        <v>0</v>
      </c>
      <c r="D42" s="562">
        <f>SUM(D39:D41)</f>
        <v>0</v>
      </c>
      <c r="E42" s="562">
        <f>'Sources and Uses Budget'!S42</f>
        <v>2130418</v>
      </c>
      <c r="F42" s="569">
        <f>SUM(F40:F41)</f>
        <v>0</v>
      </c>
      <c r="G42" s="569">
        <f>SUM(G40:G41)</f>
        <v>0</v>
      </c>
      <c r="H42" s="562">
        <f>'Sources and Uses Budget'!T42</f>
        <v>0</v>
      </c>
      <c r="I42" s="569">
        <f>SUM(I40:I41)</f>
        <v>0</v>
      </c>
      <c r="J42" s="569">
        <f>SUM(J40:J41)</f>
        <v>0</v>
      </c>
      <c r="K42" s="560"/>
    </row>
    <row r="43" spans="1:11" s="561" customFormat="1" ht="13">
      <c r="A43" s="566" t="s">
        <v>153</v>
      </c>
      <c r="B43" s="562">
        <f>'Sources and Uses Budget'!C43</f>
        <v>769244</v>
      </c>
      <c r="C43" s="563"/>
      <c r="D43" s="563"/>
      <c r="E43" s="562">
        <f>'Sources and Uses Budget'!S43</f>
        <v>769244</v>
      </c>
      <c r="F43" s="563"/>
      <c r="G43" s="563"/>
      <c r="H43" s="562">
        <f>'Sources and Uses Budget'!T43</f>
        <v>0</v>
      </c>
      <c r="I43" s="563"/>
      <c r="J43" s="563"/>
      <c r="K43" s="560"/>
    </row>
    <row r="44" spans="1:11" s="561" customFormat="1" ht="13">
      <c r="A44" s="558" t="s">
        <v>154</v>
      </c>
      <c r="B44" s="559"/>
      <c r="C44" s="559"/>
      <c r="D44" s="559"/>
      <c r="E44" s="559"/>
      <c r="F44" s="559"/>
      <c r="G44" s="559"/>
      <c r="H44" s="559"/>
      <c r="I44" s="559"/>
      <c r="J44" s="559"/>
      <c r="K44" s="560"/>
    </row>
    <row r="45" spans="1:11" s="561" customFormat="1" ht="13">
      <c r="A45" s="565" t="s">
        <v>155</v>
      </c>
      <c r="B45" s="562">
        <f>'Sources and Uses Budget'!C45</f>
        <v>2844123</v>
      </c>
      <c r="C45" s="563"/>
      <c r="D45" s="563"/>
      <c r="E45" s="562">
        <f>'Sources and Uses Budget'!S45</f>
        <v>1345051</v>
      </c>
      <c r="F45" s="563"/>
      <c r="G45" s="563"/>
      <c r="H45" s="562">
        <f>'Sources and Uses Budget'!T45</f>
        <v>0</v>
      </c>
      <c r="I45" s="563"/>
      <c r="J45" s="563"/>
      <c r="K45" s="560"/>
    </row>
    <row r="46" spans="1:11" s="561" customFormat="1" ht="13">
      <c r="A46" s="565" t="s">
        <v>156</v>
      </c>
      <c r="B46" s="562">
        <f>'Sources and Uses Budget'!C46</f>
        <v>339855</v>
      </c>
      <c r="C46" s="563"/>
      <c r="D46" s="563"/>
      <c r="E46" s="562">
        <f>'Sources and Uses Budget'!S46</f>
        <v>162989</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ht="13">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ht="13">
      <c r="A49" s="439" t="s">
        <v>60</v>
      </c>
      <c r="B49" s="562">
        <f>'Sources and Uses Budget'!C49</f>
        <v>353407</v>
      </c>
      <c r="C49" s="563"/>
      <c r="D49" s="563"/>
      <c r="E49" s="562">
        <f>'Sources and Uses Budget'!S49</f>
        <v>0</v>
      </c>
      <c r="F49" s="563"/>
      <c r="G49" s="563"/>
      <c r="H49" s="562">
        <f>'Sources and Uses Budget'!T49</f>
        <v>0</v>
      </c>
      <c r="I49" s="563"/>
      <c r="J49" s="563"/>
      <c r="K49" s="560"/>
    </row>
    <row r="50" spans="1:11" s="561" customFormat="1" ht="13">
      <c r="A50" s="565" t="s">
        <v>161</v>
      </c>
      <c r="B50" s="562">
        <f>'Sources and Uses Budget'!C50</f>
        <v>48790</v>
      </c>
      <c r="C50" s="563"/>
      <c r="D50" s="563"/>
      <c r="E50" s="562">
        <f>'Sources and Uses Budget'!S50</f>
        <v>48790</v>
      </c>
      <c r="F50" s="563"/>
      <c r="G50" s="563"/>
      <c r="H50" s="562">
        <f>'Sources and Uses Budget'!T50</f>
        <v>0</v>
      </c>
      <c r="I50" s="563"/>
      <c r="J50" s="563"/>
      <c r="K50" s="560"/>
    </row>
    <row r="51" spans="1:11" s="561" customFormat="1" ht="13">
      <c r="A51" s="565" t="s">
        <v>159</v>
      </c>
      <c r="B51" s="562">
        <f>'Sources and Uses Budget'!C51</f>
        <v>241953</v>
      </c>
      <c r="C51" s="563"/>
      <c r="D51" s="563"/>
      <c r="E51" s="562">
        <f>'Sources and Uses Budget'!S51</f>
        <v>0</v>
      </c>
      <c r="F51" s="563"/>
      <c r="G51" s="563"/>
      <c r="H51" s="562">
        <f>'Sources and Uses Budget'!T51</f>
        <v>0</v>
      </c>
      <c r="I51" s="563"/>
      <c r="J51" s="563"/>
      <c r="K51" s="560"/>
    </row>
    <row r="52" spans="1:11" s="561" customFormat="1" ht="13">
      <c r="A52" s="565" t="s">
        <v>160</v>
      </c>
      <c r="B52" s="562">
        <f>'Sources and Uses Budget'!C52</f>
        <v>2173515</v>
      </c>
      <c r="C52" s="563"/>
      <c r="D52" s="563"/>
      <c r="E52" s="562">
        <f>'Sources and Uses Budget'!S52</f>
        <v>2173515</v>
      </c>
      <c r="F52" s="563"/>
      <c r="G52" s="563"/>
      <c r="H52" s="562">
        <f>'Sources and Uses Budget'!T52</f>
        <v>0</v>
      </c>
      <c r="I52" s="563"/>
      <c r="J52" s="563"/>
      <c r="K52" s="560"/>
    </row>
    <row r="53" spans="1:11" s="561" customFormat="1" ht="13">
      <c r="A53" s="568" t="str">
        <f>'Sources and Uses Budget'!$A53</f>
        <v>Other: Lender Expenses</v>
      </c>
      <c r="B53" s="562">
        <f>'Sources and Uses Budget'!C53</f>
        <v>29274</v>
      </c>
      <c r="C53" s="563"/>
      <c r="D53" s="563"/>
      <c r="E53" s="562">
        <f>'Sources and Uses Budget'!S53</f>
        <v>14039</v>
      </c>
      <c r="F53" s="563"/>
      <c r="G53" s="563"/>
      <c r="H53" s="562">
        <f>'Sources and Uses Budget'!T53</f>
        <v>0</v>
      </c>
      <c r="I53" s="563"/>
      <c r="J53" s="563"/>
      <c r="K53" s="560"/>
    </row>
    <row r="54" spans="1:11" s="572" customFormat="1" ht="13">
      <c r="A54" s="566" t="s">
        <v>162</v>
      </c>
      <c r="B54" s="562">
        <f>'Sources and Uses Budget'!C54</f>
        <v>6030917</v>
      </c>
      <c r="C54" s="569">
        <f>SUM(C45:C53)</f>
        <v>0</v>
      </c>
      <c r="D54" s="569">
        <f>SUM(D45:D53)</f>
        <v>0</v>
      </c>
      <c r="E54" s="562">
        <f>'Sources and Uses Budget'!S54</f>
        <v>3744384</v>
      </c>
      <c r="F54" s="569">
        <f>SUM(F45:F53)</f>
        <v>0</v>
      </c>
      <c r="G54" s="569">
        <f>SUM(G45:G53)</f>
        <v>0</v>
      </c>
      <c r="H54" s="562">
        <f>'Sources and Uses Budget'!T54</f>
        <v>0</v>
      </c>
      <c r="I54" s="569">
        <f>SUM(I45:I53)</f>
        <v>0</v>
      </c>
      <c r="J54" s="569">
        <f>SUM(J45:J53)</f>
        <v>0</v>
      </c>
      <c r="K54" s="571"/>
    </row>
    <row r="55" spans="1:11" s="561" customFormat="1" ht="13">
      <c r="A55" s="558" t="s">
        <v>438</v>
      </c>
      <c r="B55" s="559"/>
      <c r="C55" s="559"/>
      <c r="D55" s="559"/>
      <c r="E55" s="559"/>
      <c r="F55" s="559"/>
      <c r="G55" s="559"/>
      <c r="H55" s="559"/>
      <c r="I55" s="559"/>
      <c r="J55" s="559"/>
      <c r="K55" s="560"/>
    </row>
    <row r="56" spans="1:11" s="561" customFormat="1" ht="13">
      <c r="A56" s="565" t="s">
        <v>163</v>
      </c>
      <c r="B56" s="562">
        <f>'Sources and Uses Budget'!C56</f>
        <v>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ht="13">
      <c r="A58" s="565" t="s">
        <v>161</v>
      </c>
      <c r="B58" s="562">
        <f>'Sources and Uses Budget'!C58</f>
        <v>19516</v>
      </c>
      <c r="C58" s="563"/>
      <c r="D58" s="563"/>
      <c r="E58" s="564"/>
      <c r="F58" s="564"/>
      <c r="G58" s="564"/>
      <c r="H58" s="564"/>
      <c r="I58" s="564"/>
      <c r="J58" s="564"/>
      <c r="K58" s="560"/>
    </row>
    <row r="59" spans="1:11" s="561" customFormat="1" ht="13">
      <c r="A59" s="565" t="s">
        <v>159</v>
      </c>
      <c r="B59" s="562">
        <f>'Sources and Uses Budget'!C59</f>
        <v>0</v>
      </c>
      <c r="C59" s="563"/>
      <c r="D59" s="563"/>
      <c r="E59" s="564"/>
      <c r="F59" s="564"/>
      <c r="G59" s="564"/>
      <c r="H59" s="564"/>
      <c r="I59" s="564"/>
      <c r="J59" s="564"/>
      <c r="K59" s="560"/>
    </row>
    <row r="60" spans="1:11" s="561" customFormat="1" ht="13">
      <c r="A60" s="565" t="s">
        <v>160</v>
      </c>
      <c r="B60" s="562">
        <f>'Sources and Uses Budget'!C60</f>
        <v>0</v>
      </c>
      <c r="C60" s="563"/>
      <c r="D60" s="563"/>
      <c r="E60" s="564"/>
      <c r="F60" s="564"/>
      <c r="G60" s="564"/>
      <c r="H60" s="564"/>
      <c r="I60" s="564"/>
      <c r="J60" s="564"/>
      <c r="K60" s="560"/>
    </row>
    <row r="61" spans="1:11" s="561" customFormat="1" ht="13">
      <c r="A61" s="568" t="str">
        <f>'Sources and Uses Budget'!$A61</f>
        <v>Other: (Specify)</v>
      </c>
      <c r="B61" s="562">
        <f>'Sources and Uses Budget'!C61</f>
        <v>0</v>
      </c>
      <c r="C61" s="563"/>
      <c r="D61" s="563"/>
      <c r="E61" s="564"/>
      <c r="F61" s="564"/>
      <c r="G61" s="564"/>
      <c r="H61" s="564"/>
      <c r="I61" s="564"/>
      <c r="J61" s="564"/>
      <c r="K61" s="560"/>
    </row>
    <row r="62" spans="1:11" s="561" customFormat="1" ht="13.75" customHeight="1">
      <c r="A62" s="566" t="s">
        <v>308</v>
      </c>
      <c r="B62" s="562">
        <f>'Sources and Uses Budget'!C62</f>
        <v>19516</v>
      </c>
      <c r="C62" s="562">
        <f>SUM(C56:C61)</f>
        <v>0</v>
      </c>
      <c r="D62" s="562">
        <f>SUM(D56:D61)</f>
        <v>0</v>
      </c>
      <c r="E62" s="564"/>
      <c r="F62" s="564"/>
      <c r="G62" s="564"/>
      <c r="H62" s="564"/>
      <c r="I62" s="564"/>
      <c r="J62" s="564"/>
      <c r="K62" s="560"/>
    </row>
    <row r="63" spans="1:11" s="561" customFormat="1" ht="13">
      <c r="A63" s="573" t="s">
        <v>309</v>
      </c>
      <c r="B63" s="562">
        <f>'Sources and Uses Budget'!C63</f>
        <v>60020542</v>
      </c>
      <c r="C63" s="562">
        <f>SUM(C8+C11+C13+C14+C15+C26+C27+C38+C42+C43+C54+C62)</f>
        <v>0</v>
      </c>
      <c r="D63" s="562">
        <f>SUM(D8+D11+D13+D14+D15+D26+D27+D38+D42+D43+D54+D62)</f>
        <v>0</v>
      </c>
      <c r="E63" s="562">
        <f>'Sources and Uses Budget'!S63</f>
        <v>57312235</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6">
      <c r="A64" s="211" t="s">
        <v>1947</v>
      </c>
      <c r="B64" s="559"/>
      <c r="C64" s="559"/>
      <c r="D64" s="559"/>
      <c r="E64" s="559"/>
      <c r="F64" s="559"/>
      <c r="G64" s="559"/>
      <c r="H64" s="559"/>
      <c r="I64" s="559"/>
      <c r="J64" s="559"/>
      <c r="K64" s="560"/>
    </row>
    <row r="65" spans="1:11" s="561" customFormat="1" ht="13">
      <c r="A65" s="215" t="s">
        <v>175</v>
      </c>
      <c r="B65" s="562">
        <f>'Sources and Uses Budget'!C65</f>
        <v>58548</v>
      </c>
      <c r="C65" s="563"/>
      <c r="D65" s="563"/>
      <c r="E65" s="562">
        <f>'Sources and Uses Budget'!S65</f>
        <v>28079</v>
      </c>
      <c r="F65" s="563"/>
      <c r="G65" s="563"/>
      <c r="H65" s="562">
        <f>'Sources and Uses Budget'!T65</f>
        <v>0</v>
      </c>
      <c r="I65" s="563"/>
      <c r="J65" s="563"/>
      <c r="K65" s="560"/>
    </row>
    <row r="66" spans="1:11" s="561" customFormat="1" ht="26">
      <c r="A66" s="439" t="s">
        <v>1944</v>
      </c>
      <c r="B66" s="562">
        <f>'Sources and Uses Budget'!C66</f>
        <v>0</v>
      </c>
      <c r="C66" s="563"/>
      <c r="D66" s="563"/>
      <c r="E66" s="562">
        <f>'Sources and Uses Budget'!S66</f>
        <v>0</v>
      </c>
      <c r="F66" s="563"/>
      <c r="G66" s="563"/>
      <c r="H66" s="562">
        <f>'Sources and Uses Budget'!T66</f>
        <v>0</v>
      </c>
      <c r="I66" s="563"/>
      <c r="J66" s="563"/>
      <c r="K66" s="560"/>
    </row>
    <row r="67" spans="1:11" s="561" customFormat="1" ht="26">
      <c r="A67" s="439" t="s">
        <v>1945</v>
      </c>
      <c r="B67" s="562">
        <f>'Sources and Uses Budget'!C67</f>
        <v>0</v>
      </c>
      <c r="C67" s="563"/>
      <c r="D67" s="563"/>
      <c r="E67" s="562">
        <f>'Sources and Uses Budget'!S67</f>
        <v>0</v>
      </c>
      <c r="F67" s="563"/>
      <c r="G67" s="563"/>
      <c r="H67" s="562">
        <f>'Sources and Uses Budget'!T67</f>
        <v>0</v>
      </c>
      <c r="I67" s="563"/>
      <c r="J67" s="563"/>
      <c r="K67" s="560"/>
    </row>
    <row r="68" spans="1:11" s="561" customFormat="1" ht="13">
      <c r="A68" s="439" t="s">
        <v>1951</v>
      </c>
      <c r="B68" s="562">
        <f>'Sources and Uses Budget'!C68</f>
        <v>0</v>
      </c>
      <c r="C68" s="563"/>
      <c r="D68" s="563"/>
      <c r="E68" s="562">
        <f>'Sources and Uses Budget'!S68</f>
        <v>0</v>
      </c>
      <c r="F68" s="563"/>
      <c r="G68" s="563"/>
      <c r="H68" s="562">
        <f>'Sources and Uses Budget'!T68</f>
        <v>0</v>
      </c>
      <c r="I68" s="563"/>
      <c r="J68" s="563"/>
      <c r="K68" s="560"/>
    </row>
    <row r="69" spans="1:11" s="561" customFormat="1" ht="13">
      <c r="A69" s="568" t="str">
        <f>'Sources and Uses Budget'!$A69</f>
        <v>Other: Borrower Legal</v>
      </c>
      <c r="B69" s="562">
        <f>'Sources and Uses Budget'!C69</f>
        <v>48790</v>
      </c>
      <c r="C69" s="563"/>
      <c r="D69" s="563"/>
      <c r="E69" s="562">
        <f>'Sources and Uses Budget'!S69</f>
        <v>48790</v>
      </c>
      <c r="F69" s="563"/>
      <c r="G69" s="563"/>
      <c r="H69" s="562">
        <f>'Sources and Uses Budget'!T69</f>
        <v>0</v>
      </c>
      <c r="I69" s="563"/>
      <c r="J69" s="563"/>
      <c r="K69" s="560"/>
    </row>
    <row r="70" spans="1:11" s="561" customFormat="1" ht="13">
      <c r="A70" s="566" t="s">
        <v>635</v>
      </c>
      <c r="B70" s="562">
        <f>'Sources and Uses Budget'!C70</f>
        <v>107338</v>
      </c>
      <c r="C70" s="562">
        <f>SUM(C64:C69)</f>
        <v>0</v>
      </c>
      <c r="D70" s="562">
        <f>SUM(D64:D69)</f>
        <v>0</v>
      </c>
      <c r="E70" s="562">
        <f>'Sources and Uses Budget'!S70</f>
        <v>76869</v>
      </c>
      <c r="F70" s="569">
        <f>SUM(F65:F69)</f>
        <v>0</v>
      </c>
      <c r="G70" s="569">
        <f>SUM(G65:G69)</f>
        <v>0</v>
      </c>
      <c r="H70" s="562">
        <f>'Sources and Uses Budget'!T70</f>
        <v>0</v>
      </c>
      <c r="I70" s="569">
        <f>SUM(I65:I69)</f>
        <v>0</v>
      </c>
      <c r="J70" s="569">
        <f>SUM(J65:J69)</f>
        <v>0</v>
      </c>
      <c r="K70" s="560"/>
    </row>
    <row r="71" spans="1:11" s="561" customFormat="1" ht="13">
      <c r="A71" s="558" t="s">
        <v>636</v>
      </c>
      <c r="B71" s="559"/>
      <c r="C71" s="559"/>
      <c r="D71" s="559"/>
      <c r="E71" s="559"/>
      <c r="F71" s="559"/>
      <c r="G71" s="559"/>
      <c r="H71" s="559"/>
      <c r="I71" s="559"/>
      <c r="J71" s="559"/>
      <c r="K71" s="560"/>
    </row>
    <row r="72" spans="1:11" s="561" customFormat="1" ht="13">
      <c r="A72" s="565" t="s">
        <v>637</v>
      </c>
      <c r="B72" s="562">
        <f>'Sources and Uses Budget'!C72</f>
        <v>0</v>
      </c>
      <c r="C72" s="563"/>
      <c r="D72" s="563"/>
      <c r="E72" s="564"/>
      <c r="F72" s="564"/>
      <c r="G72" s="564"/>
      <c r="H72" s="564"/>
      <c r="I72" s="564"/>
      <c r="J72" s="564"/>
      <c r="K72" s="560"/>
    </row>
    <row r="73" spans="1:11" s="561" customFormat="1" ht="13">
      <c r="A73" s="565" t="s">
        <v>638</v>
      </c>
      <c r="B73" s="562">
        <f>'Sources and Uses Budget'!C73</f>
        <v>0</v>
      </c>
      <c r="C73" s="563"/>
      <c r="D73" s="563"/>
      <c r="E73" s="564"/>
      <c r="F73" s="564"/>
      <c r="G73" s="564"/>
      <c r="H73" s="564"/>
      <c r="I73" s="564"/>
      <c r="J73" s="564"/>
      <c r="K73" s="560"/>
    </row>
    <row r="74" spans="1:11" s="561" customFormat="1">
      <c r="A74" s="736" t="s">
        <v>1081</v>
      </c>
      <c r="B74" s="562">
        <f>'Sources and Uses Budget'!C74</f>
        <v>0</v>
      </c>
      <c r="C74" s="563"/>
      <c r="D74" s="563"/>
      <c r="E74" s="564"/>
      <c r="F74" s="564"/>
      <c r="G74" s="564"/>
      <c r="H74" s="564"/>
      <c r="I74" s="564"/>
      <c r="J74" s="564"/>
      <c r="K74" s="560"/>
    </row>
    <row r="75" spans="1:11" s="561" customFormat="1" ht="13">
      <c r="A75" s="565" t="s">
        <v>639</v>
      </c>
      <c r="B75" s="562">
        <f>'Sources and Uses Budget'!C75</f>
        <v>390141.25</v>
      </c>
      <c r="C75" s="563"/>
      <c r="D75" s="563"/>
      <c r="E75" s="564"/>
      <c r="F75" s="564"/>
      <c r="G75" s="564"/>
      <c r="H75" s="564"/>
      <c r="I75" s="564"/>
      <c r="J75" s="564"/>
      <c r="K75" s="560"/>
    </row>
    <row r="76" spans="1:11" s="561" customFormat="1" ht="26">
      <c r="A76" s="568" t="str">
        <f>'Sources and Uses Budget'!$A76</f>
        <v>Other: Additional Operating Reserve; HCD Transition Reserve</v>
      </c>
      <c r="B76" s="562">
        <f>'Sources and Uses Budget'!C76</f>
        <v>544583.75</v>
      </c>
      <c r="C76" s="563"/>
      <c r="D76" s="563"/>
      <c r="E76" s="564"/>
      <c r="F76" s="564"/>
      <c r="G76" s="564"/>
      <c r="H76" s="564"/>
      <c r="I76" s="564"/>
      <c r="J76" s="564"/>
      <c r="K76" s="560"/>
    </row>
    <row r="77" spans="1:11" s="561" customFormat="1" ht="13">
      <c r="A77" s="566" t="s">
        <v>640</v>
      </c>
      <c r="B77" s="562">
        <f>'Sources and Uses Budget'!C77</f>
        <v>934725</v>
      </c>
      <c r="C77" s="562">
        <f>SUM(C72:C76)</f>
        <v>0</v>
      </c>
      <c r="D77" s="562">
        <f>SUM(D72:D76)</f>
        <v>0</v>
      </c>
      <c r="E77" s="564"/>
      <c r="F77" s="564"/>
      <c r="G77" s="564"/>
      <c r="H77" s="564"/>
      <c r="I77" s="564"/>
      <c r="J77" s="564"/>
      <c r="K77" s="560"/>
    </row>
    <row r="78" spans="1:11" s="561" customFormat="1" ht="13">
      <c r="A78" s="558" t="s">
        <v>1414</v>
      </c>
      <c r="B78" s="559"/>
      <c r="C78" s="559"/>
      <c r="D78" s="559"/>
      <c r="E78" s="559"/>
      <c r="F78" s="559"/>
      <c r="G78" s="559"/>
      <c r="H78" s="559"/>
      <c r="I78" s="559"/>
      <c r="J78" s="559"/>
      <c r="K78" s="560"/>
    </row>
    <row r="79" spans="1:11" s="561" customFormat="1" ht="13">
      <c r="A79" s="565" t="s">
        <v>1416</v>
      </c>
      <c r="B79" s="562">
        <f>'Sources and Uses Budget'!C79</f>
        <v>2536607</v>
      </c>
      <c r="C79" s="563"/>
      <c r="D79" s="563"/>
      <c r="E79" s="562">
        <f>'Sources and Uses Budget'!S79</f>
        <v>2536607</v>
      </c>
      <c r="F79" s="563"/>
      <c r="G79" s="563"/>
      <c r="H79" s="562">
        <f>'Sources and Uses Budget'!T79</f>
        <v>0</v>
      </c>
      <c r="I79" s="563"/>
      <c r="J79" s="563"/>
      <c r="K79" s="560"/>
    </row>
    <row r="80" spans="1:11" s="561" customFormat="1" ht="13">
      <c r="A80" s="565" t="s">
        <v>61</v>
      </c>
      <c r="B80" s="562">
        <f>'Sources and Uses Budget'!C80</f>
        <v>805744</v>
      </c>
      <c r="C80" s="563"/>
      <c r="D80" s="563"/>
      <c r="E80" s="562">
        <f>'Sources and Uses Budget'!S80</f>
        <v>805744</v>
      </c>
      <c r="F80" s="563"/>
      <c r="G80" s="563"/>
      <c r="H80" s="562">
        <f>'Sources and Uses Budget'!T80</f>
        <v>0</v>
      </c>
      <c r="I80" s="563"/>
      <c r="J80" s="563"/>
      <c r="K80" s="560"/>
    </row>
    <row r="81" spans="1:11" s="561" customFormat="1" ht="13">
      <c r="A81" s="566" t="s">
        <v>1413</v>
      </c>
      <c r="B81" s="562">
        <f>'Sources and Uses Budget'!C81</f>
        <v>3342351</v>
      </c>
      <c r="C81" s="562">
        <f>SUM(C79:C80)</f>
        <v>0</v>
      </c>
      <c r="D81" s="562">
        <f>SUM(D79:D80)</f>
        <v>0</v>
      </c>
      <c r="E81" s="562">
        <f>'Sources and Uses Budget'!S81</f>
        <v>3342351</v>
      </c>
      <c r="F81" s="562">
        <f>SUM(F79:F80)</f>
        <v>0</v>
      </c>
      <c r="G81" s="562">
        <f>SUM(G79:G80)</f>
        <v>0</v>
      </c>
      <c r="H81" s="562">
        <f>'Sources and Uses Budget'!T81</f>
        <v>0</v>
      </c>
      <c r="I81" s="562">
        <f>SUM(I79:I80)</f>
        <v>0</v>
      </c>
      <c r="J81" s="562">
        <f>SUM(J79:J80)</f>
        <v>0</v>
      </c>
      <c r="K81" s="560"/>
    </row>
    <row r="82" spans="1:11" s="561" customFormat="1" ht="13">
      <c r="A82" s="558" t="s">
        <v>822</v>
      </c>
      <c r="B82" s="559"/>
      <c r="C82" s="559"/>
      <c r="D82" s="559"/>
      <c r="E82" s="559"/>
      <c r="F82" s="559"/>
      <c r="G82" s="559"/>
      <c r="H82" s="559"/>
      <c r="I82" s="559"/>
      <c r="J82" s="559"/>
      <c r="K82" s="560"/>
    </row>
    <row r="83" spans="1:11" s="561" customFormat="1" ht="13.75" customHeight="1">
      <c r="A83" s="215" t="s">
        <v>823</v>
      </c>
      <c r="B83" s="562">
        <f>'Sources and Uses Budget'!C83</f>
        <v>75284</v>
      </c>
      <c r="C83" s="563"/>
      <c r="D83" s="563"/>
      <c r="E83" s="564"/>
      <c r="F83" s="564"/>
      <c r="G83" s="564"/>
      <c r="H83" s="564"/>
      <c r="I83" s="564"/>
      <c r="J83" s="564"/>
      <c r="K83" s="560"/>
    </row>
    <row r="84" spans="1:11" s="561" customFormat="1" ht="13">
      <c r="A84" s="215" t="s">
        <v>824</v>
      </c>
      <c r="B84" s="562">
        <f>'Sources and Uses Budget'!C84</f>
        <v>64285</v>
      </c>
      <c r="C84" s="563"/>
      <c r="D84" s="563"/>
      <c r="E84" s="562">
        <f>'Sources and Uses Budget'!S84</f>
        <v>64285</v>
      </c>
      <c r="F84" s="563"/>
      <c r="G84" s="563"/>
      <c r="H84" s="562">
        <f>'Sources and Uses Budget'!T84</f>
        <v>0</v>
      </c>
      <c r="I84" s="563"/>
      <c r="J84" s="563"/>
      <c r="K84" s="560"/>
    </row>
    <row r="85" spans="1:11" s="561" customFormat="1" ht="13">
      <c r="A85" s="215" t="s">
        <v>825</v>
      </c>
      <c r="B85" s="562">
        <f>'Sources and Uses Budget'!C85</f>
        <v>0</v>
      </c>
      <c r="C85" s="563"/>
      <c r="D85" s="563"/>
      <c r="E85" s="562">
        <f>'Sources and Uses Budget'!S85</f>
        <v>0</v>
      </c>
      <c r="F85" s="563"/>
      <c r="G85" s="563"/>
      <c r="H85" s="562">
        <f>'Sources and Uses Budget'!T85</f>
        <v>0</v>
      </c>
      <c r="I85" s="563"/>
      <c r="J85" s="563"/>
      <c r="K85" s="560"/>
    </row>
    <row r="86" spans="1:11" s="561" customFormat="1" ht="13">
      <c r="A86" s="215" t="s">
        <v>826</v>
      </c>
      <c r="B86" s="562">
        <f>'Sources and Uses Budget'!C86</f>
        <v>1003066</v>
      </c>
      <c r="C86" s="563"/>
      <c r="D86" s="563"/>
      <c r="E86" s="562">
        <f>'Sources and Uses Budget'!S86</f>
        <v>1003066</v>
      </c>
      <c r="F86" s="563"/>
      <c r="G86" s="563"/>
      <c r="H86" s="562">
        <f>'Sources and Uses Budget'!T86</f>
        <v>0</v>
      </c>
      <c r="I86" s="563"/>
      <c r="J86" s="563"/>
      <c r="K86" s="560"/>
    </row>
    <row r="87" spans="1:11" s="561" customFormat="1" ht="13">
      <c r="A87" s="215" t="s">
        <v>827</v>
      </c>
      <c r="B87" s="562">
        <f>'Sources and Uses Budget'!C87</f>
        <v>564812</v>
      </c>
      <c r="C87" s="563"/>
      <c r="D87" s="563"/>
      <c r="E87" s="562">
        <f>'Sources and Uses Budget'!S87</f>
        <v>564812</v>
      </c>
      <c r="F87" s="563"/>
      <c r="G87" s="563"/>
      <c r="H87" s="562">
        <f>'Sources and Uses Budget'!T87</f>
        <v>0</v>
      </c>
      <c r="I87" s="563"/>
      <c r="J87" s="563"/>
      <c r="K87" s="560"/>
    </row>
    <row r="88" spans="1:11" s="561" customFormat="1" ht="13">
      <c r="A88" s="215" t="s">
        <v>828</v>
      </c>
      <c r="B88" s="562">
        <f>'Sources and Uses Budget'!C88</f>
        <v>321297</v>
      </c>
      <c r="C88" s="563"/>
      <c r="D88" s="563"/>
      <c r="E88" s="564"/>
      <c r="F88" s="564"/>
      <c r="G88" s="564"/>
      <c r="H88" s="564"/>
      <c r="I88" s="564"/>
      <c r="J88" s="564"/>
      <c r="K88" s="560"/>
    </row>
    <row r="89" spans="1:11" s="561" customFormat="1" ht="13">
      <c r="A89" s="215" t="s">
        <v>829</v>
      </c>
      <c r="B89" s="562">
        <f>'Sources and Uses Budget'!C89</f>
        <v>389000</v>
      </c>
      <c r="C89" s="563"/>
      <c r="D89" s="563"/>
      <c r="E89" s="562">
        <f>'Sources and Uses Budget'!S89</f>
        <v>389000</v>
      </c>
      <c r="F89" s="563"/>
      <c r="G89" s="563"/>
      <c r="H89" s="562">
        <f>'Sources and Uses Budget'!T89</f>
        <v>0</v>
      </c>
      <c r="I89" s="563"/>
      <c r="J89" s="563"/>
      <c r="K89" s="560"/>
    </row>
    <row r="90" spans="1:11" s="561" customFormat="1" ht="13">
      <c r="A90" s="215" t="s">
        <v>830</v>
      </c>
      <c r="B90" s="562">
        <f>'Sources and Uses Budget'!C90</f>
        <v>20000</v>
      </c>
      <c r="C90" s="563"/>
      <c r="D90" s="563"/>
      <c r="E90" s="562">
        <f>'Sources and Uses Budget'!S90</f>
        <v>0</v>
      </c>
      <c r="F90" s="563"/>
      <c r="G90" s="563"/>
      <c r="H90" s="562">
        <f>'Sources and Uses Budget'!T90</f>
        <v>0</v>
      </c>
      <c r="I90" s="563"/>
      <c r="J90" s="563"/>
      <c r="K90" s="560"/>
    </row>
    <row r="91" spans="1:11" s="561" customFormat="1" ht="13">
      <c r="A91" s="226" t="s">
        <v>389</v>
      </c>
      <c r="B91" s="562">
        <f>'Sources and Uses Budget'!C91</f>
        <v>0</v>
      </c>
      <c r="C91" s="563"/>
      <c r="D91" s="563"/>
      <c r="E91" s="562">
        <f>'Sources and Uses Budget'!S91</f>
        <v>0</v>
      </c>
      <c r="F91" s="563"/>
      <c r="G91" s="563"/>
      <c r="H91" s="562">
        <f>'Sources and Uses Budget'!T91</f>
        <v>0</v>
      </c>
      <c r="I91" s="563"/>
      <c r="J91" s="563"/>
      <c r="K91" s="560"/>
    </row>
    <row r="92" spans="1:11" s="561" customFormat="1" ht="13">
      <c r="A92" s="855" t="s">
        <v>1415</v>
      </c>
      <c r="B92" s="562">
        <f>'Sources and Uses Budget'!C92</f>
        <v>19516</v>
      </c>
      <c r="C92" s="563"/>
      <c r="D92" s="563"/>
      <c r="E92" s="562">
        <f>'Sources and Uses Budget'!S92</f>
        <v>19516</v>
      </c>
      <c r="F92" s="563"/>
      <c r="G92" s="563"/>
      <c r="H92" s="562">
        <f>'Sources and Uses Budget'!T92</f>
        <v>0</v>
      </c>
      <c r="I92" s="563"/>
      <c r="J92" s="563"/>
      <c r="K92" s="560"/>
    </row>
    <row r="93" spans="1:11" s="561" customFormat="1" ht="26">
      <c r="A93" s="568" t="str">
        <f>'Sources and Uses Budget'!$A93</f>
        <v>Other: Events/Outreach; Secuirty During Construction</v>
      </c>
      <c r="B93" s="562">
        <f>'Sources and Uses Budget'!C93</f>
        <v>48790</v>
      </c>
      <c r="C93" s="563"/>
      <c r="D93" s="563"/>
      <c r="E93" s="562">
        <f>'Sources and Uses Budget'!S93</f>
        <v>48790</v>
      </c>
      <c r="F93" s="563"/>
      <c r="G93" s="563"/>
      <c r="H93" s="562">
        <f>'Sources and Uses Budget'!T93</f>
        <v>0</v>
      </c>
      <c r="I93" s="563"/>
      <c r="J93" s="563"/>
      <c r="K93" s="560"/>
    </row>
    <row r="94" spans="1:11" s="561" customFormat="1" ht="13">
      <c r="A94" s="568" t="str">
        <f>'Sources and Uses Budget'!$A94</f>
        <v>Other: 1% SFAC-Reqruied Expenditure</v>
      </c>
      <c r="B94" s="562">
        <f>'Sources and Uses Budget'!C94</f>
        <v>131439</v>
      </c>
      <c r="C94" s="563"/>
      <c r="D94" s="563"/>
      <c r="E94" s="562">
        <f>'Sources and Uses Budget'!S94</f>
        <v>131439</v>
      </c>
      <c r="F94" s="563"/>
      <c r="G94" s="563"/>
      <c r="H94" s="562">
        <f>'Sources and Uses Budget'!T94</f>
        <v>0</v>
      </c>
      <c r="I94" s="563"/>
      <c r="J94" s="563"/>
      <c r="K94" s="560"/>
    </row>
    <row r="95" spans="1:11" s="561" customFormat="1" ht="26">
      <c r="A95" s="568" t="str">
        <f>'Sources and Uses Budget'!$A95</f>
        <v>Other: Accrued Deferred Interest - MOHCD Loan</v>
      </c>
      <c r="B95" s="562">
        <f>'Sources and Uses Budget'!C95</f>
        <v>772530</v>
      </c>
      <c r="C95" s="563"/>
      <c r="D95" s="563"/>
      <c r="E95" s="562">
        <f>'Sources and Uses Budget'!S95</f>
        <v>485250</v>
      </c>
      <c r="F95" s="563"/>
      <c r="G95" s="563"/>
      <c r="H95" s="562">
        <f>'Sources and Uses Budget'!T95</f>
        <v>0</v>
      </c>
      <c r="I95" s="563"/>
      <c r="J95" s="563"/>
      <c r="K95" s="560"/>
    </row>
    <row r="96" spans="1:11" s="561" customFormat="1" ht="13">
      <c r="A96" s="566" t="s">
        <v>831</v>
      </c>
      <c r="B96" s="562">
        <f>'Sources and Uses Budget'!C96</f>
        <v>3410019</v>
      </c>
      <c r="C96" s="562">
        <f>SUM(C83:C95)</f>
        <v>0</v>
      </c>
      <c r="D96" s="562">
        <f>SUM(D83:D95)</f>
        <v>0</v>
      </c>
      <c r="E96" s="562">
        <f>'Sources and Uses Budget'!S96</f>
        <v>2706158</v>
      </c>
      <c r="F96" s="569">
        <f>SUM(F84:F87,F89:F95)</f>
        <v>0</v>
      </c>
      <c r="G96" s="569">
        <f>SUM(G84:G87,G89:G95)</f>
        <v>0</v>
      </c>
      <c r="H96" s="562">
        <f>'Sources and Uses Budget'!T96</f>
        <v>0</v>
      </c>
      <c r="I96" s="562">
        <f>SUM(I84:I87,I89:I95)</f>
        <v>0</v>
      </c>
      <c r="J96" s="562">
        <f>SUM(J84:J87,J89:J95)</f>
        <v>0</v>
      </c>
      <c r="K96" s="560"/>
    </row>
    <row r="97" spans="1:11" s="561" customFormat="1" ht="13">
      <c r="A97" s="566" t="s">
        <v>1137</v>
      </c>
      <c r="B97" s="562">
        <f>'Sources and Uses Budget'!C97</f>
        <v>67814975</v>
      </c>
      <c r="C97" s="562">
        <f>SUM(C63+C70+C77+C81+C96)</f>
        <v>0</v>
      </c>
      <c r="D97" s="562">
        <f>SUM(D63+D70+D77+D81+D96)</f>
        <v>0</v>
      </c>
      <c r="E97" s="562">
        <f>'Sources and Uses Budget'!S97</f>
        <v>63437613</v>
      </c>
      <c r="F97" s="569">
        <f>SUM(+F63+F70+F81+F96)</f>
        <v>0</v>
      </c>
      <c r="G97" s="569">
        <f>SUM(+G63+G70+G81+G96)</f>
        <v>0</v>
      </c>
      <c r="H97" s="562">
        <f>'Sources and Uses Budget'!T97</f>
        <v>0</v>
      </c>
      <c r="I97" s="569">
        <f>SUM(I63+I70+I81+I96)</f>
        <v>0</v>
      </c>
      <c r="J97" s="569">
        <f>SUM(J63+J70+J81+J96)</f>
        <v>0</v>
      </c>
      <c r="K97" s="560"/>
    </row>
    <row r="98" spans="1:11" s="561" customFormat="1" ht="13">
      <c r="A98" s="558" t="s">
        <v>833</v>
      </c>
      <c r="B98" s="559"/>
      <c r="C98" s="559"/>
      <c r="D98" s="559"/>
      <c r="E98" s="559"/>
      <c r="F98" s="559"/>
      <c r="G98" s="559"/>
      <c r="H98" s="559"/>
      <c r="I98" s="559"/>
      <c r="J98" s="559"/>
      <c r="K98" s="560"/>
    </row>
    <row r="99" spans="1:11" s="561" customFormat="1" ht="13">
      <c r="A99" s="215" t="s">
        <v>834</v>
      </c>
      <c r="B99" s="562">
        <f>'Sources and Uses Budget'!C99</f>
        <v>2146750</v>
      </c>
      <c r="C99" s="563"/>
      <c r="D99" s="563"/>
      <c r="E99" s="562">
        <f>'Sources and Uses Budget'!S99</f>
        <v>2146750</v>
      </c>
      <c r="F99" s="563"/>
      <c r="G99" s="563"/>
      <c r="H99" s="562">
        <f>'Sources and Uses Budget'!T99</f>
        <v>0</v>
      </c>
      <c r="I99" s="563"/>
      <c r="J99" s="563"/>
      <c r="K99" s="560"/>
    </row>
    <row r="100" spans="1:11" s="561" customFormat="1" ht="13">
      <c r="A100" s="439" t="s">
        <v>1949</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ht="13">
      <c r="A101" s="215" t="s">
        <v>835</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1950</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ht="13">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ht="13">
      <c r="A104" s="566" t="s">
        <v>836</v>
      </c>
      <c r="B104" s="562">
        <f>'Sources and Uses Budget'!C104</f>
        <v>2146750</v>
      </c>
      <c r="C104" s="562">
        <f>SUM(C99:C103)</f>
        <v>0</v>
      </c>
      <c r="D104" s="562">
        <f>SUM(D99:D103)</f>
        <v>0</v>
      </c>
      <c r="E104" s="562">
        <f>'Sources and Uses Budget'!S104</f>
        <v>2146750</v>
      </c>
      <c r="F104" s="569">
        <f>SUM(F99:F103)</f>
        <v>0</v>
      </c>
      <c r="G104" s="569">
        <f>SUM(G99:G103)</f>
        <v>0</v>
      </c>
      <c r="H104" s="562">
        <f>'Sources and Uses Budget'!T104</f>
        <v>0</v>
      </c>
      <c r="I104" s="569">
        <f>SUM(I99:I103)</f>
        <v>0</v>
      </c>
      <c r="J104" s="569">
        <f>SUM(J99:J103)</f>
        <v>0</v>
      </c>
      <c r="K104" s="560"/>
    </row>
    <row r="105" spans="1:11" s="561" customFormat="1" ht="13">
      <c r="A105" s="566" t="s">
        <v>1138</v>
      </c>
      <c r="B105" s="562">
        <f>'Sources and Uses Budget'!C105</f>
        <v>69961725</v>
      </c>
      <c r="C105" s="569">
        <f>SUM(C97+C104)</f>
        <v>0</v>
      </c>
      <c r="D105" s="569">
        <f>SUM(D97+D104)</f>
        <v>0</v>
      </c>
      <c r="E105" s="562">
        <f>'Sources and Uses Budget'!S105</f>
        <v>65584363</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65584363</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3">
      <c r="A111" s="581"/>
      <c r="B111" s="579"/>
      <c r="C111" s="579"/>
      <c r="D111" s="579"/>
      <c r="J111" s="580"/>
      <c r="K111" s="560"/>
    </row>
    <row r="112" spans="1:11" s="561" customFormat="1" ht="13">
      <c r="A112" s="581"/>
      <c r="B112" s="579"/>
      <c r="C112" s="579"/>
      <c r="D112" s="579"/>
      <c r="J112" s="580"/>
      <c r="K112" s="560"/>
    </row>
    <row r="113" spans="1:11" s="561" customFormat="1" ht="15">
      <c r="A113" s="582"/>
      <c r="B113" s="579"/>
      <c r="C113" s="579"/>
      <c r="D113" s="579"/>
      <c r="J113" s="580"/>
      <c r="K113" s="560"/>
    </row>
    <row r="114" spans="1:11" s="561" customFormat="1" ht="13">
      <c r="A114" s="581"/>
      <c r="J114" s="580"/>
      <c r="K114" s="560"/>
    </row>
    <row r="115" spans="1:11" s="561" customFormat="1" ht="15">
      <c r="A115" s="582"/>
      <c r="J115" s="580"/>
      <c r="K115" s="560"/>
    </row>
    <row r="116" spans="1:11" s="561" customFormat="1" ht="1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5">
      <c r="A121" s="582"/>
      <c r="J121" s="580"/>
      <c r="K121" s="560"/>
    </row>
    <row r="122" spans="1:11" s="585" customFormat="1" ht="16">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51"/>
      <c r="E124" s="2552"/>
      <c r="F124" s="2552"/>
      <c r="G124" s="2552"/>
      <c r="H124" s="2552"/>
      <c r="I124" s="2552"/>
      <c r="J124" s="580"/>
      <c r="K124" s="560"/>
    </row>
    <row r="125" spans="1:11" s="561" customFormat="1" ht="13">
      <c r="A125" s="591"/>
      <c r="B125" s="590"/>
      <c r="C125" s="591"/>
      <c r="D125" s="2552"/>
      <c r="E125" s="2552"/>
      <c r="F125" s="2552"/>
      <c r="G125" s="2552"/>
      <c r="H125" s="2552"/>
      <c r="I125" s="2552"/>
      <c r="J125" s="580"/>
      <c r="K125" s="560"/>
    </row>
    <row r="126" spans="1:11" s="561" customFormat="1" ht="13">
      <c r="A126" s="591"/>
      <c r="B126" s="590"/>
      <c r="C126" s="591"/>
      <c r="D126" s="2552"/>
      <c r="E126" s="2552"/>
      <c r="F126" s="2552"/>
      <c r="G126" s="2552"/>
      <c r="H126" s="2552"/>
      <c r="I126" s="2552"/>
      <c r="J126" s="580"/>
      <c r="K126" s="560"/>
    </row>
    <row r="127" spans="1:11" s="561" customFormat="1" ht="13">
      <c r="A127" s="591"/>
      <c r="B127" s="590"/>
      <c r="C127" s="591"/>
      <c r="D127" s="592"/>
      <c r="E127" s="591"/>
      <c r="F127" s="591"/>
      <c r="G127" s="591"/>
      <c r="J127" s="580"/>
      <c r="K127" s="560"/>
    </row>
    <row r="128" spans="1:11" s="561" customFormat="1" ht="13">
      <c r="A128" s="591"/>
      <c r="B128" s="590"/>
      <c r="C128" s="591"/>
      <c r="D128" s="592"/>
      <c r="E128" s="591"/>
      <c r="F128" s="591"/>
      <c r="G128" s="591"/>
      <c r="J128" s="580"/>
      <c r="K128" s="560"/>
    </row>
    <row r="129" spans="1:11" s="561" customFormat="1" ht="13">
      <c r="A129" s="591"/>
      <c r="B129" s="590"/>
      <c r="C129" s="591"/>
      <c r="D129" s="591"/>
      <c r="E129" s="591"/>
      <c r="F129" s="591"/>
      <c r="G129" s="591"/>
      <c r="J129" s="580"/>
      <c r="K129" s="560"/>
    </row>
    <row r="130" spans="1:11" s="561" customFormat="1" ht="13">
      <c r="A130" s="591"/>
      <c r="B130" s="590"/>
      <c r="C130" s="591"/>
      <c r="D130" s="591"/>
      <c r="E130" s="591"/>
      <c r="F130" s="591"/>
      <c r="G130" s="591"/>
      <c r="J130" s="580"/>
      <c r="K130" s="560"/>
    </row>
    <row r="131" spans="1:11" s="561" customFormat="1" ht="13">
      <c r="A131" s="591"/>
      <c r="B131" s="593"/>
      <c r="C131" s="591"/>
      <c r="D131" s="591"/>
      <c r="E131" s="591"/>
      <c r="F131" s="591"/>
      <c r="G131" s="591"/>
      <c r="J131" s="580"/>
      <c r="K131" s="560"/>
    </row>
    <row r="132" spans="1:11" s="561" customFormat="1" ht="13">
      <c r="A132" s="594"/>
      <c r="B132" s="595"/>
      <c r="C132" s="591"/>
      <c r="D132" s="596"/>
      <c r="E132" s="591"/>
      <c r="F132" s="591"/>
      <c r="G132" s="591"/>
      <c r="J132" s="580"/>
      <c r="K132" s="560"/>
    </row>
    <row r="133" spans="1:11" s="561" customFormat="1" ht="13">
      <c r="A133" s="597"/>
      <c r="B133" s="591"/>
      <c r="C133" s="591"/>
      <c r="D133" s="591"/>
      <c r="E133" s="591"/>
      <c r="F133" s="591"/>
      <c r="G133" s="591"/>
      <c r="J133" s="580"/>
      <c r="K133" s="560"/>
    </row>
    <row r="134" spans="1:11" s="561" customFormat="1" ht="13">
      <c r="A134" s="597"/>
      <c r="B134" s="591"/>
      <c r="C134" s="591"/>
      <c r="D134" s="591"/>
      <c r="E134" s="591"/>
      <c r="F134" s="591"/>
      <c r="G134" s="591"/>
      <c r="J134" s="580"/>
      <c r="K134" s="560"/>
    </row>
    <row r="135" spans="1:11" s="561" customFormat="1" ht="13">
      <c r="A135" s="598"/>
      <c r="B135" s="591"/>
      <c r="C135" s="591"/>
      <c r="D135" s="591"/>
      <c r="E135" s="591"/>
      <c r="F135" s="591"/>
      <c r="G135" s="591"/>
      <c r="J135" s="580"/>
      <c r="K135" s="560"/>
    </row>
    <row r="136" spans="1:11" s="561" customFormat="1" ht="13">
      <c r="A136" s="599"/>
      <c r="B136" s="591"/>
      <c r="C136" s="591"/>
      <c r="D136" s="591"/>
      <c r="E136" s="591"/>
      <c r="F136" s="591"/>
      <c r="G136" s="591"/>
      <c r="J136" s="580"/>
      <c r="K136" s="560"/>
    </row>
    <row r="137" spans="1:11" ht="13">
      <c r="A137" s="597"/>
      <c r="B137" s="591"/>
      <c r="C137" s="591"/>
      <c r="D137" s="591"/>
      <c r="E137" s="591"/>
      <c r="F137" s="591"/>
      <c r="G137" s="591"/>
    </row>
    <row r="138" spans="1:11" ht="12" customHeight="1">
      <c r="A138" s="597"/>
      <c r="B138" s="591"/>
      <c r="C138" s="591"/>
      <c r="D138" s="591"/>
      <c r="E138" s="591"/>
      <c r="F138" s="591"/>
      <c r="G138" s="591"/>
    </row>
    <row r="139" spans="1:11" ht="12" customHeight="1">
      <c r="A139" s="2553"/>
      <c r="B139" s="2554"/>
      <c r="C139" s="2554"/>
      <c r="D139" s="603"/>
      <c r="E139" s="591"/>
      <c r="F139" s="591"/>
      <c r="G139" s="591"/>
    </row>
    <row r="140" spans="1:11" ht="12" customHeight="1">
      <c r="A140" s="2555"/>
      <c r="B140" s="2556"/>
      <c r="C140" s="2556"/>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baseColWidth="10" defaultColWidth="2.6640625" defaultRowHeight="15.75" customHeight="1"/>
  <cols>
    <col min="1" max="37" width="2.6640625" style="1759"/>
    <col min="38" max="38" width="3" style="1759" customWidth="1"/>
    <col min="39" max="64" width="2.6640625" style="1759"/>
    <col min="65" max="65" width="6.1640625" style="1759" bestFit="1" customWidth="1"/>
    <col min="66" max="70" width="5.5" style="1759" bestFit="1" customWidth="1"/>
    <col min="71" max="71" width="6.1640625" style="1759" bestFit="1" customWidth="1"/>
    <col min="72" max="76" width="5.5" style="1759" bestFit="1" customWidth="1"/>
    <col min="77" max="77" width="6.1640625" style="1759" bestFit="1" customWidth="1"/>
    <col min="78" max="78" width="5.5" style="1759" bestFit="1" customWidth="1"/>
    <col min="79" max="16384" width="2.6640625" style="1759"/>
  </cols>
  <sheetData>
    <row r="1" spans="1:65" ht="15.75" customHeight="1">
      <c r="A1" s="2990" t="s">
        <v>1982</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65" ht="15.75" customHeight="1">
      <c r="A2" s="2993" t="s">
        <v>1983</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692</v>
      </c>
      <c r="C4" s="1764"/>
      <c r="D4" s="1764"/>
      <c r="E4" s="1764"/>
      <c r="F4" s="1764"/>
      <c r="G4" s="1762"/>
      <c r="H4" s="1762"/>
      <c r="I4" s="1762"/>
      <c r="J4" s="1762"/>
      <c r="K4" s="1762"/>
      <c r="L4" s="2921" t="str">
        <f>IF(Application!H18="","",Application!H18)</f>
        <v>4200 Geary</v>
      </c>
      <c r="M4" s="2922"/>
      <c r="N4" s="2922"/>
      <c r="O4" s="2922"/>
      <c r="P4" s="2922"/>
      <c r="Q4" s="2922"/>
      <c r="R4" s="2922"/>
      <c r="S4" s="2922"/>
      <c r="T4" s="2922"/>
      <c r="U4" s="2922"/>
      <c r="V4" s="2922"/>
      <c r="W4" s="2922"/>
      <c r="X4" s="2922"/>
      <c r="Y4" s="2922"/>
      <c r="Z4" s="2922"/>
      <c r="AA4" s="2922"/>
      <c r="AB4" s="2922"/>
      <c r="AC4" s="2923"/>
      <c r="AD4" s="1762"/>
      <c r="AE4" s="1762"/>
      <c r="AF4" s="2622" t="s">
        <v>1984</v>
      </c>
      <c r="AG4" s="2623"/>
      <c r="AH4" s="2623"/>
      <c r="AI4" s="2623"/>
      <c r="AJ4" s="2623"/>
      <c r="AK4" s="2623"/>
      <c r="AL4" s="2623"/>
      <c r="AM4" s="2623"/>
      <c r="AN4" s="2623"/>
      <c r="AO4" s="2623"/>
      <c r="AP4" s="2996">
        <v>44562</v>
      </c>
      <c r="AQ4" s="2969"/>
      <c r="AR4" s="2969"/>
      <c r="AS4" s="2969"/>
      <c r="AT4" s="2969"/>
      <c r="AU4" s="2970"/>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78" t="s">
        <v>1985</v>
      </c>
      <c r="AG5" s="2679"/>
      <c r="AH5" s="2679"/>
      <c r="AI5" s="2679"/>
      <c r="AJ5" s="2679"/>
      <c r="AK5" s="2679"/>
      <c r="AL5" s="2679"/>
      <c r="AM5" s="2679"/>
      <c r="AN5" s="2679"/>
      <c r="AO5" s="2679"/>
      <c r="AP5" s="2996">
        <v>44562</v>
      </c>
      <c r="AQ5" s="2969"/>
      <c r="AR5" s="2969"/>
      <c r="AS5" s="2969"/>
      <c r="AT5" s="2969"/>
      <c r="AU5" s="2970"/>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975" t="str">
        <f>IF(Application!H16="","",Application!H16)</f>
        <v>4200 Geary Associates, L.P.</v>
      </c>
      <c r="M6" s="2976"/>
      <c r="N6" s="2976"/>
      <c r="O6" s="2976"/>
      <c r="P6" s="2976"/>
      <c r="Q6" s="2976"/>
      <c r="R6" s="2976"/>
      <c r="S6" s="2976"/>
      <c r="T6" s="2976"/>
      <c r="U6" s="2976"/>
      <c r="V6" s="2976"/>
      <c r="W6" s="2976"/>
      <c r="X6" s="2976"/>
      <c r="Y6" s="2976"/>
      <c r="Z6" s="2976"/>
      <c r="AA6" s="2976"/>
      <c r="AB6" s="2976"/>
      <c r="AC6" s="2977"/>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ht="16"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ht="16"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78" t="str">
        <f>Application!T196</f>
        <v>No</v>
      </c>
      <c r="AC8" s="2979"/>
      <c r="AD8" s="2980"/>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ht="16"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ht="16" thickBot="1">
      <c r="A10" s="1761"/>
      <c r="B10" s="1764" t="s">
        <v>1989</v>
      </c>
      <c r="C10" s="1764"/>
      <c r="D10" s="1764"/>
      <c r="E10" s="1764"/>
      <c r="F10" s="1764"/>
      <c r="G10" s="1764"/>
      <c r="H10" s="1764"/>
      <c r="I10" s="1764"/>
      <c r="J10" s="1764"/>
      <c r="K10" s="1764"/>
      <c r="L10" s="1764"/>
      <c r="M10" s="1762"/>
      <c r="N10" s="2981">
        <f>Application!AO637</f>
        <v>20000000</v>
      </c>
      <c r="O10" s="2982"/>
      <c r="P10" s="2982"/>
      <c r="Q10" s="2982"/>
      <c r="R10" s="2982"/>
      <c r="S10" s="2982"/>
      <c r="T10" s="2983"/>
      <c r="U10" s="1762"/>
      <c r="V10" s="1762"/>
      <c r="W10" s="1762"/>
      <c r="X10" s="2663" t="s">
        <v>1990</v>
      </c>
      <c r="Y10" s="2664"/>
      <c r="Z10" s="2664"/>
      <c r="AA10" s="2664"/>
      <c r="AB10" s="2664"/>
      <c r="AC10" s="2664"/>
      <c r="AD10" s="2664"/>
      <c r="AE10" s="2664"/>
      <c r="AF10" s="2664"/>
      <c r="AG10" s="2664"/>
      <c r="AH10" s="2664"/>
      <c r="AI10" s="2664"/>
      <c r="AJ10" s="2664"/>
      <c r="AK10" s="2665"/>
      <c r="AL10" s="3000">
        <f>Application!W471</f>
        <v>0</v>
      </c>
      <c r="AM10" s="2979"/>
      <c r="AN10" s="2979"/>
      <c r="AO10" s="2979"/>
      <c r="AP10" s="2980"/>
      <c r="AQ10" s="1765"/>
      <c r="AR10" s="1765"/>
      <c r="AS10" s="1765"/>
      <c r="AT10" s="1765"/>
      <c r="AU10" s="1765"/>
      <c r="AV10" s="1765"/>
      <c r="AW10" s="1765"/>
      <c r="AX10" s="1762"/>
      <c r="AY10" s="1762"/>
      <c r="AZ10" s="1762"/>
      <c r="BA10" s="1762"/>
      <c r="BB10" s="1762"/>
      <c r="BC10" s="1762"/>
      <c r="BD10" s="1762"/>
      <c r="BE10" s="1763"/>
    </row>
    <row r="11" spans="1:65" ht="16" thickBot="1">
      <c r="A11" s="1761"/>
      <c r="B11" s="1764" t="s">
        <v>1991</v>
      </c>
      <c r="C11" s="1764"/>
      <c r="D11" s="1764"/>
      <c r="E11" s="1764"/>
      <c r="F11" s="1764"/>
      <c r="G11" s="1764"/>
      <c r="H11" s="1764"/>
      <c r="I11" s="1764"/>
      <c r="J11" s="1764"/>
      <c r="K11" s="1764"/>
      <c r="L11" s="1764"/>
      <c r="M11" s="1762"/>
      <c r="N11" s="2984">
        <f>Application!AA925</f>
        <v>0</v>
      </c>
      <c r="O11" s="2985"/>
      <c r="P11" s="2985"/>
      <c r="Q11" s="2985"/>
      <c r="R11" s="2985"/>
      <c r="S11" s="2985"/>
      <c r="T11" s="2986"/>
      <c r="U11" s="1762"/>
      <c r="V11" s="1762"/>
      <c r="W11" s="1762"/>
      <c r="X11" s="2987" t="s">
        <v>1992</v>
      </c>
      <c r="Y11" s="2988"/>
      <c r="Z11" s="2988"/>
      <c r="AA11" s="2988"/>
      <c r="AB11" s="2988"/>
      <c r="AC11" s="2988"/>
      <c r="AD11" s="2988"/>
      <c r="AE11" s="2988"/>
      <c r="AF11" s="2988"/>
      <c r="AG11" s="2988"/>
      <c r="AH11" s="2988"/>
      <c r="AI11" s="2988"/>
      <c r="AJ11" s="2988"/>
      <c r="AK11" s="2989"/>
      <c r="AL11" s="2997">
        <v>44562</v>
      </c>
      <c r="AM11" s="2998"/>
      <c r="AN11" s="2998"/>
      <c r="AO11" s="2998"/>
      <c r="AP11" s="2999"/>
      <c r="AQ11" s="1766"/>
      <c r="AR11" s="1767"/>
      <c r="AS11" s="1765"/>
      <c r="AT11" s="1765"/>
      <c r="AU11" s="1765"/>
      <c r="AV11" s="1765"/>
      <c r="AW11" s="1765"/>
      <c r="AX11" s="1762"/>
      <c r="AY11" s="1762"/>
      <c r="AZ11" s="1762"/>
      <c r="BA11" s="1762"/>
      <c r="BB11" s="1762"/>
      <c r="BC11" s="1762"/>
      <c r="BD11" s="1762"/>
      <c r="BE11" s="1763"/>
    </row>
    <row r="12" spans="1:65" ht="16"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63" t="s">
        <v>1993</v>
      </c>
      <c r="Y12" s="2664"/>
      <c r="Z12" s="2664"/>
      <c r="AA12" s="2664"/>
      <c r="AB12" s="2664"/>
      <c r="AC12" s="2664"/>
      <c r="AD12" s="2664"/>
      <c r="AE12" s="2664"/>
      <c r="AF12" s="2664"/>
      <c r="AG12" s="2664"/>
      <c r="AH12" s="2664"/>
      <c r="AI12" s="2664"/>
      <c r="AJ12" s="2664"/>
      <c r="AK12" s="2665"/>
      <c r="AL12" s="2997">
        <v>44562</v>
      </c>
      <c r="AM12" s="2998"/>
      <c r="AN12" s="2998"/>
      <c r="AO12" s="2998"/>
      <c r="AP12" s="2999"/>
      <c r="AQ12" s="1765"/>
      <c r="AR12" s="1765"/>
      <c r="AS12" s="1765"/>
      <c r="AT12" s="1765"/>
      <c r="AU12" s="1765"/>
      <c r="AV12" s="1762"/>
      <c r="AW12" s="1762"/>
      <c r="AX12" s="1762"/>
      <c r="AY12" s="1762"/>
      <c r="AZ12" s="1762"/>
      <c r="BA12" s="1762"/>
      <c r="BB12" s="1762"/>
      <c r="BC12" s="1762"/>
      <c r="BD12" s="1762"/>
      <c r="BE12" s="1768"/>
    </row>
    <row r="13" spans="1:65" ht="16" thickBot="1">
      <c r="A13" s="1762"/>
      <c r="B13" s="2663" t="s">
        <v>1994</v>
      </c>
      <c r="C13" s="2664"/>
      <c r="D13" s="2664"/>
      <c r="E13" s="2664"/>
      <c r="F13" s="2664"/>
      <c r="G13" s="2664"/>
      <c r="H13" s="2664"/>
      <c r="I13" s="2664"/>
      <c r="J13" s="2664"/>
      <c r="K13" s="2664"/>
      <c r="L13" s="2664"/>
      <c r="M13" s="2664"/>
      <c r="N13" s="2664"/>
      <c r="O13" s="2664"/>
      <c r="P13" s="2665"/>
      <c r="Q13" s="2968" t="s">
        <v>1988</v>
      </c>
      <c r="R13" s="2969"/>
      <c r="S13" s="2969"/>
      <c r="T13" s="2970"/>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ht="16"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71" t="s">
        <v>1995</v>
      </c>
      <c r="C15" s="2971"/>
      <c r="D15" s="2971"/>
      <c r="E15" s="2971"/>
      <c r="F15" s="2971"/>
      <c r="G15" s="2971"/>
      <c r="H15" s="2971"/>
      <c r="I15" s="2971"/>
      <c r="J15" s="2971"/>
      <c r="K15" s="2971"/>
      <c r="L15" s="2972"/>
      <c r="M15" s="2622" t="s">
        <v>1996</v>
      </c>
      <c r="N15" s="2623"/>
      <c r="O15" s="2623"/>
      <c r="P15" s="2623"/>
      <c r="Q15" s="2623"/>
      <c r="R15" s="2623"/>
      <c r="S15" s="2973">
        <f>IF(Application!AB214="","",Application!AB214)</f>
        <v>62</v>
      </c>
      <c r="T15" s="2973"/>
      <c r="U15" s="2973"/>
      <c r="V15" s="2973"/>
      <c r="W15" s="2974"/>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ht="16"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707" t="s">
        <v>1997</v>
      </c>
      <c r="C17" s="2708"/>
      <c r="D17" s="2708"/>
      <c r="E17" s="2708"/>
      <c r="F17" s="2708"/>
      <c r="G17" s="2708"/>
      <c r="H17" s="2708"/>
      <c r="I17" s="2708"/>
      <c r="J17" s="2708"/>
      <c r="K17" s="2708"/>
      <c r="L17" s="2708"/>
      <c r="M17" s="2708"/>
      <c r="N17" s="2708"/>
      <c r="O17" s="2708"/>
      <c r="P17" s="2708"/>
      <c r="Q17" s="2708"/>
      <c r="R17" s="2708"/>
      <c r="S17" s="2708"/>
      <c r="T17" s="2708"/>
      <c r="U17" s="2708"/>
      <c r="V17" s="2708"/>
      <c r="W17" s="2708"/>
      <c r="X17" s="2708"/>
      <c r="Y17" s="2708"/>
      <c r="Z17" s="2708"/>
      <c r="AA17" s="2708"/>
      <c r="AB17" s="2708"/>
      <c r="AC17" s="2708"/>
      <c r="AD17" s="2708"/>
      <c r="AE17" s="2708"/>
      <c r="AF17" s="2708"/>
      <c r="AG17" s="2708"/>
      <c r="AH17" s="2708"/>
      <c r="AI17" s="2708"/>
      <c r="AJ17" s="2708"/>
      <c r="AK17" s="2708"/>
      <c r="AL17" s="2708"/>
      <c r="AM17" s="2708"/>
      <c r="AN17" s="2708"/>
      <c r="AO17" s="2708"/>
      <c r="AP17" s="2708"/>
      <c r="AQ17" s="2708"/>
      <c r="AR17" s="2708"/>
      <c r="AS17" s="2708"/>
      <c r="AT17" s="2708"/>
      <c r="AU17" s="2708"/>
      <c r="AV17" s="2708"/>
      <c r="AW17" s="2708"/>
      <c r="AX17" s="2708"/>
      <c r="AY17" s="2709"/>
      <c r="AZ17" s="1762"/>
      <c r="BA17" s="1762"/>
      <c r="BB17" s="1762"/>
      <c r="BC17" s="1762"/>
      <c r="BD17" s="1762"/>
      <c r="BE17" s="1768"/>
      <c r="BF17" s="1760"/>
    </row>
    <row r="18" spans="1:58" ht="15.75" customHeight="1">
      <c r="A18" s="1762"/>
      <c r="B18" s="2961" t="s">
        <v>1998</v>
      </c>
      <c r="C18" s="2962"/>
      <c r="D18" s="2962"/>
      <c r="E18" s="2962"/>
      <c r="F18" s="2962"/>
      <c r="G18" s="2962"/>
      <c r="H18" s="2962"/>
      <c r="I18" s="2963"/>
      <c r="J18" s="2964" t="s">
        <v>1871</v>
      </c>
      <c r="K18" s="2965"/>
      <c r="L18" s="2965"/>
      <c r="M18" s="2965"/>
      <c r="N18" s="2965"/>
      <c r="O18" s="2966"/>
      <c r="P18" s="2964" t="s">
        <v>332</v>
      </c>
      <c r="Q18" s="2965"/>
      <c r="R18" s="2965"/>
      <c r="S18" s="2965"/>
      <c r="T18" s="2965"/>
      <c r="U18" s="2966"/>
      <c r="V18" s="2964" t="s">
        <v>333</v>
      </c>
      <c r="W18" s="2965"/>
      <c r="X18" s="2965"/>
      <c r="Y18" s="2965"/>
      <c r="Z18" s="2965"/>
      <c r="AA18" s="2966"/>
      <c r="AB18" s="2964" t="s">
        <v>168</v>
      </c>
      <c r="AC18" s="2965"/>
      <c r="AD18" s="2965"/>
      <c r="AE18" s="2965"/>
      <c r="AF18" s="2965"/>
      <c r="AG18" s="2966"/>
      <c r="AH18" s="2964" t="s">
        <v>169</v>
      </c>
      <c r="AI18" s="2965"/>
      <c r="AJ18" s="2965"/>
      <c r="AK18" s="2965"/>
      <c r="AL18" s="2965"/>
      <c r="AM18" s="2966"/>
      <c r="AN18" s="2964" t="s">
        <v>170</v>
      </c>
      <c r="AO18" s="2965"/>
      <c r="AP18" s="2965"/>
      <c r="AQ18" s="2965"/>
      <c r="AR18" s="2965"/>
      <c r="AS18" s="2966"/>
      <c r="AT18" s="2964" t="s">
        <v>1999</v>
      </c>
      <c r="AU18" s="2965"/>
      <c r="AV18" s="2965"/>
      <c r="AW18" s="2965"/>
      <c r="AX18" s="2965"/>
      <c r="AY18" s="2967"/>
      <c r="AZ18" s="1762"/>
      <c r="BA18" s="1762"/>
      <c r="BB18" s="1762"/>
      <c r="BC18" s="1762"/>
      <c r="BD18" s="1762"/>
      <c r="BE18" s="1768"/>
    </row>
    <row r="19" spans="1:58" ht="15">
      <c r="A19" s="1762"/>
      <c r="B19" s="2959">
        <v>0.2</v>
      </c>
      <c r="C19" s="2960"/>
      <c r="D19" s="2960"/>
      <c r="E19" s="2960"/>
      <c r="F19" s="2960"/>
      <c r="G19" s="2960"/>
      <c r="H19" s="2960"/>
      <c r="I19" s="2960"/>
      <c r="J19" s="2950">
        <f>SUM(P19:AS19)</f>
        <v>15</v>
      </c>
      <c r="K19" s="2951"/>
      <c r="L19" s="2951"/>
      <c r="M19" s="2951"/>
      <c r="N19" s="2951"/>
      <c r="O19" s="2952"/>
      <c r="P19" s="2950" cm="1">
        <f t="array" ref="P19">SUMPRODUCT((Application!$B$728:$B$752 = 'CalHFA Addendum'!P$18)*(Application!$AH$728:$AH$752 = 'CalHFA Addendum'!$B19),Application!$G$728:$G$752)</f>
        <v>8</v>
      </c>
      <c r="Q19" s="2951"/>
      <c r="R19" s="2951"/>
      <c r="S19" s="2951"/>
      <c r="T19" s="2951"/>
      <c r="U19" s="2952"/>
      <c r="V19" s="2950" cm="1">
        <f t="array" ref="V19">SUMPRODUCT((Application!$B$728:$B$752 = 'CalHFA Addendum'!V$18)*(Application!$AH$728:$AH$752 = 'CalHFA Addendum'!$B19),Application!$G$728:$G$752)</f>
        <v>7</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8" si="0">J19/$J$29</f>
        <v>0.23809523809523808</v>
      </c>
      <c r="AU19" s="2954"/>
      <c r="AV19" s="2954"/>
      <c r="AW19" s="2954"/>
      <c r="AX19" s="2954"/>
      <c r="AY19" s="2955"/>
      <c r="AZ19" s="1769"/>
      <c r="BA19" s="1762"/>
      <c r="BB19" s="1762"/>
      <c r="BC19" s="1762"/>
      <c r="BD19" s="1762"/>
      <c r="BE19" s="1768"/>
    </row>
    <row r="20" spans="1:58" ht="15" customHeight="1">
      <c r="A20" s="1762"/>
      <c r="B20" s="2959">
        <v>0.3</v>
      </c>
      <c r="C20" s="2960"/>
      <c r="D20" s="2960"/>
      <c r="E20" s="2960"/>
      <c r="F20" s="2960"/>
      <c r="G20" s="2960"/>
      <c r="H20" s="2960"/>
      <c r="I20" s="2960"/>
      <c r="J20" s="2950">
        <f t="shared" ref="J20:J28" si="1">SUM(P20:AS20)</f>
        <v>0</v>
      </c>
      <c r="K20" s="2951"/>
      <c r="L20" s="2951"/>
      <c r="M20" s="2951"/>
      <c r="N20" s="2951"/>
      <c r="O20" s="2952"/>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0</v>
      </c>
      <c r="W20" s="2951"/>
      <c r="X20" s="2951"/>
      <c r="Y20" s="2951"/>
      <c r="Z20" s="2951"/>
      <c r="AA20" s="2952"/>
      <c r="AB20" s="2950" cm="1">
        <f t="array" ref="AB20">SUMPRODUCT((Application!$B$728:$B$752 = 'CalHFA Addendum'!AB$18)*(Application!$AH$728:$AH$752 = 'CalHFA Addendum'!$B20),Application!$G$728:$G$752)</f>
        <v>0</v>
      </c>
      <c r="AC20" s="2951"/>
      <c r="AD20" s="2951"/>
      <c r="AE20" s="2951"/>
      <c r="AF20" s="2951"/>
      <c r="AG20" s="2952"/>
      <c r="AH20" s="2950" cm="1">
        <f t="array" ref="AH20">SUMPRODUCT((Application!$B$728:$B$752 = 'CalHFA Addendum'!AH$18)*(Application!$AH$728:$AH$752 = 'CalHFA Addendum'!$B20),Application!$G$728:$G$752)</f>
        <v>0</v>
      </c>
      <c r="AI20" s="2951"/>
      <c r="AJ20" s="2951"/>
      <c r="AK20" s="2951"/>
      <c r="AL20" s="2951"/>
      <c r="AM20" s="2952"/>
      <c r="AN20" s="2950" cm="1">
        <f t="array" ref="AN20">SUMPRODUCT((Application!$B$728:$B$752 = 'CalHFA Addendum'!AN$18)*(Application!$AH$728:$AH$752 = 'CalHFA Addendum'!$B20),Application!$G$728:$G$752)</f>
        <v>0</v>
      </c>
      <c r="AO20" s="2951"/>
      <c r="AP20" s="2951"/>
      <c r="AQ20" s="2951"/>
      <c r="AR20" s="2951"/>
      <c r="AS20" s="2952"/>
      <c r="AT20" s="2953">
        <f t="shared" si="0"/>
        <v>0</v>
      </c>
      <c r="AU20" s="2954"/>
      <c r="AV20" s="2954"/>
      <c r="AW20" s="2954"/>
      <c r="AX20" s="2954"/>
      <c r="AY20" s="2955"/>
      <c r="AZ20" s="1762"/>
      <c r="BA20" s="1762"/>
      <c r="BB20" s="1762"/>
      <c r="BC20" s="1762"/>
      <c r="BD20" s="1762"/>
      <c r="BE20" s="1768"/>
    </row>
    <row r="21" spans="1:58" ht="15">
      <c r="A21" s="1762"/>
      <c r="B21" s="2959">
        <v>0.4</v>
      </c>
      <c r="C21" s="2960"/>
      <c r="D21" s="2960"/>
      <c r="E21" s="2960"/>
      <c r="F21" s="2960"/>
      <c r="G21" s="2960"/>
      <c r="H21" s="2960"/>
      <c r="I21" s="2960"/>
      <c r="J21" s="2950">
        <f t="shared" si="1"/>
        <v>47</v>
      </c>
      <c r="K21" s="2951"/>
      <c r="L21" s="2951"/>
      <c r="M21" s="2951"/>
      <c r="N21" s="2951"/>
      <c r="O21" s="2952"/>
      <c r="P21" s="2950" cm="1">
        <f t="array" ref="P21">SUMPRODUCT((Application!$B$728:$B$752 = 'CalHFA Addendum'!P$18)*(Application!$AH$728:$AH$752 = 'CalHFA Addendum'!$B21),Application!$G$728:$G$752)</f>
        <v>16</v>
      </c>
      <c r="Q21" s="2951"/>
      <c r="R21" s="2951"/>
      <c r="S21" s="2951"/>
      <c r="T21" s="2951"/>
      <c r="U21" s="2952"/>
      <c r="V21" s="2950" cm="1">
        <f t="array" ref="V21">SUMPRODUCT((Application!$B$728:$B$752 = 'CalHFA Addendum'!V$18)*(Application!$AH$728:$AH$752 = 'CalHFA Addendum'!$B21),Application!$G$728:$G$752)</f>
        <v>31</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0</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0.74603174603174605</v>
      </c>
      <c r="AU21" s="2954"/>
      <c r="AV21" s="2954"/>
      <c r="AW21" s="2954"/>
      <c r="AX21" s="2954"/>
      <c r="AY21" s="2955"/>
      <c r="AZ21" s="1762"/>
      <c r="BA21" s="1762"/>
      <c r="BB21" s="1762"/>
      <c r="BC21" s="1762"/>
      <c r="BD21" s="1762"/>
      <c r="BE21" s="1768"/>
    </row>
    <row r="22" spans="1:58" ht="15">
      <c r="A22" s="1762"/>
      <c r="B22" s="2959">
        <v>0.5</v>
      </c>
      <c r="C22" s="2960"/>
      <c r="D22" s="2960"/>
      <c r="E22" s="2960"/>
      <c r="F22" s="2960"/>
      <c r="G22" s="2960"/>
      <c r="H22" s="2960"/>
      <c r="I22" s="2960"/>
      <c r="J22" s="2950">
        <f t="shared" si="1"/>
        <v>0</v>
      </c>
      <c r="K22" s="2951"/>
      <c r="L22" s="2951"/>
      <c r="M22" s="2951"/>
      <c r="N22" s="2951"/>
      <c r="O22" s="2952"/>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0</v>
      </c>
      <c r="W22" s="2951"/>
      <c r="X22" s="2951"/>
      <c r="Y22" s="2951"/>
      <c r="Z22" s="2951"/>
      <c r="AA22" s="2952"/>
      <c r="AB22" s="2950" cm="1">
        <f t="array" ref="AB22">SUMPRODUCT((Application!$B$728:$B$752 = 'CalHFA Addendum'!AB$18)*(Application!$AH$728:$AH$752 = 'CalHFA Addendum'!$B22),Application!$G$728:$G$752)</f>
        <v>0</v>
      </c>
      <c r="AC22" s="2951"/>
      <c r="AD22" s="2951"/>
      <c r="AE22" s="2951"/>
      <c r="AF22" s="2951"/>
      <c r="AG22" s="2952"/>
      <c r="AH22" s="2950" cm="1">
        <f t="array" ref="AH22">SUMPRODUCT((Application!$B$728:$B$752 = 'CalHFA Addendum'!AH$18)*(Application!$AH$728:$AH$752 = 'CalHFA Addendum'!$B22),Application!$G$728:$G$752)</f>
        <v>0</v>
      </c>
      <c r="AI22" s="2951"/>
      <c r="AJ22" s="2951"/>
      <c r="AK22" s="2951"/>
      <c r="AL22" s="2951"/>
      <c r="AM22" s="2952"/>
      <c r="AN22" s="2950" cm="1">
        <f t="array" ref="AN22">SUMPRODUCT((Application!$B$728:$B$752 = 'CalHFA Addendum'!AN$18)*(Application!$AH$728:$AH$752 = 'CalHFA Addendum'!$B22),Application!$G$728:$G$752)</f>
        <v>0</v>
      </c>
      <c r="AO22" s="2951"/>
      <c r="AP22" s="2951"/>
      <c r="AQ22" s="2951"/>
      <c r="AR22" s="2951"/>
      <c r="AS22" s="2952"/>
      <c r="AT22" s="2953">
        <f t="shared" si="0"/>
        <v>0</v>
      </c>
      <c r="AU22" s="2954"/>
      <c r="AV22" s="2954"/>
      <c r="AW22" s="2954"/>
      <c r="AX22" s="2954"/>
      <c r="AY22" s="2955"/>
      <c r="AZ22" s="1762"/>
      <c r="BA22" s="1762"/>
      <c r="BB22" s="1762"/>
      <c r="BC22" s="1762"/>
      <c r="BD22" s="1762"/>
      <c r="BE22" s="1768"/>
    </row>
    <row r="23" spans="1:58" ht="15">
      <c r="A23" s="1762"/>
      <c r="B23" s="2959">
        <v>0.6</v>
      </c>
      <c r="C23" s="2960"/>
      <c r="D23" s="2960"/>
      <c r="E23" s="2960"/>
      <c r="F23" s="2960"/>
      <c r="G23" s="2960"/>
      <c r="H23" s="2960"/>
      <c r="I23" s="2960"/>
      <c r="J23" s="2950">
        <f t="shared" si="1"/>
        <v>0</v>
      </c>
      <c r="K23" s="2951"/>
      <c r="L23" s="2951"/>
      <c r="M23" s="2951"/>
      <c r="N23" s="2951"/>
      <c r="O23" s="2952"/>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0</v>
      </c>
      <c r="W23" s="2951"/>
      <c r="X23" s="2951"/>
      <c r="Y23" s="2951"/>
      <c r="Z23" s="2951"/>
      <c r="AA23" s="2952"/>
      <c r="AB23" s="2950" cm="1">
        <f t="array" ref="AB23">SUMPRODUCT((Application!$B$728:$B$752 = 'CalHFA Addendum'!AB$18)*(Application!$AH$728:$AH$752 = 'CalHFA Addendum'!$B23),Application!$G$728:$G$752)</f>
        <v>0</v>
      </c>
      <c r="AC23" s="2951"/>
      <c r="AD23" s="2951"/>
      <c r="AE23" s="2951"/>
      <c r="AF23" s="2951"/>
      <c r="AG23" s="2952"/>
      <c r="AH23" s="2950" cm="1">
        <f t="array" ref="AH23">SUMPRODUCT((Application!$B$728:$B$752 = 'CalHFA Addendum'!AH$18)*(Application!$AH$728:$AH$752 = 'CalHFA Addendum'!$B23),Application!$G$728:$G$752)</f>
        <v>0</v>
      </c>
      <c r="AI23" s="2951"/>
      <c r="AJ23" s="2951"/>
      <c r="AK23" s="2951"/>
      <c r="AL23" s="2951"/>
      <c r="AM23" s="2952"/>
      <c r="AN23" s="2950" cm="1">
        <f t="array" ref="AN23">SUMPRODUCT((Application!$B$728:$B$752 = 'CalHFA Addendum'!AN$18)*(Application!$AH$728:$AH$752 = 'CalHFA Addendum'!$B23),Application!$G$728:$G$752)</f>
        <v>0</v>
      </c>
      <c r="AO23" s="2951"/>
      <c r="AP23" s="2951"/>
      <c r="AQ23" s="2951"/>
      <c r="AR23" s="2951"/>
      <c r="AS23" s="2952"/>
      <c r="AT23" s="2953">
        <f t="shared" si="0"/>
        <v>0</v>
      </c>
      <c r="AU23" s="2954"/>
      <c r="AV23" s="2954"/>
      <c r="AW23" s="2954"/>
      <c r="AX23" s="2954"/>
      <c r="AY23" s="2955"/>
      <c r="AZ23" s="1762"/>
      <c r="BA23" s="1762"/>
      <c r="BB23" s="1762"/>
      <c r="BC23" s="1762"/>
      <c r="BD23" s="1762"/>
      <c r="BE23" s="1768"/>
    </row>
    <row r="24" spans="1:58" ht="15">
      <c r="A24" s="1762"/>
      <c r="B24" s="2959">
        <v>0.7</v>
      </c>
      <c r="C24" s="2960"/>
      <c r="D24" s="2960"/>
      <c r="E24" s="2960"/>
      <c r="F24" s="2960"/>
      <c r="G24" s="2960"/>
      <c r="H24" s="2960"/>
      <c r="I24" s="2960"/>
      <c r="J24" s="2950">
        <f t="shared" si="1"/>
        <v>0</v>
      </c>
      <c r="K24" s="2951"/>
      <c r="L24" s="2951"/>
      <c r="M24" s="2951"/>
      <c r="N24" s="2951"/>
      <c r="O24" s="2952"/>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0</v>
      </c>
      <c r="AC24" s="2951"/>
      <c r="AD24" s="2951"/>
      <c r="AE24" s="2951"/>
      <c r="AF24" s="2951"/>
      <c r="AG24" s="2952"/>
      <c r="AH24" s="2950" cm="1">
        <f t="array" ref="AH24">SUMPRODUCT((Application!$B$728:$B$752 = 'CalHFA Addendum'!AH$18)*(Application!$AH$728:$AH$752 = 'CalHFA Addendum'!$B24),Application!$G$728:$G$752)</f>
        <v>0</v>
      </c>
      <c r="AI24" s="2951"/>
      <c r="AJ24" s="2951"/>
      <c r="AK24" s="2951"/>
      <c r="AL24" s="2951"/>
      <c r="AM24" s="2952"/>
      <c r="AN24" s="2950" cm="1">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762"/>
      <c r="BA24" s="1762"/>
      <c r="BB24" s="1762"/>
      <c r="BC24" s="1762"/>
      <c r="BD24" s="1762"/>
      <c r="BE24" s="1768"/>
    </row>
    <row r="25" spans="1:58" ht="15">
      <c r="A25" s="1762"/>
      <c r="B25" s="2959">
        <v>0.8</v>
      </c>
      <c r="C25" s="2960"/>
      <c r="D25" s="2960"/>
      <c r="E25" s="2960"/>
      <c r="F25" s="2960"/>
      <c r="G25" s="2960"/>
      <c r="H25" s="2960"/>
      <c r="I25" s="2960"/>
      <c r="J25" s="2950">
        <f t="shared" si="1"/>
        <v>0</v>
      </c>
      <c r="K25" s="2951"/>
      <c r="L25" s="2951"/>
      <c r="M25" s="2951"/>
      <c r="N25" s="2951"/>
      <c r="O25" s="2952"/>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0</v>
      </c>
      <c r="W25" s="2951"/>
      <c r="X25" s="2951"/>
      <c r="Y25" s="2951"/>
      <c r="Z25" s="2951"/>
      <c r="AA25" s="2952"/>
      <c r="AB25" s="2950" cm="1">
        <f t="array" ref="AB25">SUMPRODUCT((Application!$B$728:$B$752 = 'CalHFA Addendum'!AB$18)*(Application!$AH$728:$AH$752 = 'CalHFA Addendum'!$B25),Application!$G$728:$G$752)</f>
        <v>0</v>
      </c>
      <c r="AC25" s="2951"/>
      <c r="AD25" s="2951"/>
      <c r="AE25" s="2951"/>
      <c r="AF25" s="2951"/>
      <c r="AG25" s="2952"/>
      <c r="AH25" s="2950" cm="1">
        <f t="array" ref="AH25">SUMPRODUCT((Application!$B$728:$B$752 = 'CalHFA Addendum'!AH$18)*(Application!$AH$728:$AH$752 = 'CalHFA Addendum'!$B25),Application!$G$728:$G$752)</f>
        <v>0</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762"/>
      <c r="BA25" s="1762"/>
      <c r="BB25" s="1762"/>
      <c r="BC25" s="1762"/>
      <c r="BD25" s="1762"/>
      <c r="BE25" s="1768"/>
    </row>
    <row r="26" spans="1:58" ht="15">
      <c r="A26" s="1762"/>
      <c r="B26" s="2959">
        <v>0.9</v>
      </c>
      <c r="C26" s="2960"/>
      <c r="D26" s="2960"/>
      <c r="E26" s="2960"/>
      <c r="F26" s="2960"/>
      <c r="G26" s="2960"/>
      <c r="H26" s="2960"/>
      <c r="I26" s="2960"/>
      <c r="J26" s="2950">
        <f t="shared" si="1"/>
        <v>0</v>
      </c>
      <c r="K26" s="2951"/>
      <c r="L26" s="2951"/>
      <c r="M26" s="2951"/>
      <c r="N26" s="2951"/>
      <c r="O26" s="2952"/>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762"/>
      <c r="BA26" s="1762"/>
      <c r="BB26" s="1762"/>
      <c r="BC26" s="1762"/>
      <c r="BD26" s="1762"/>
      <c r="BE26" s="1768"/>
    </row>
    <row r="27" spans="1:58" ht="15">
      <c r="A27" s="1762"/>
      <c r="B27" s="2959">
        <v>1</v>
      </c>
      <c r="C27" s="2960"/>
      <c r="D27" s="2960"/>
      <c r="E27" s="2960"/>
      <c r="F27" s="2960"/>
      <c r="G27" s="2960"/>
      <c r="H27" s="2960"/>
      <c r="I27" s="2960"/>
      <c r="J27" s="2950">
        <f t="shared" si="1"/>
        <v>0</v>
      </c>
      <c r="K27" s="2951"/>
      <c r="L27" s="2951"/>
      <c r="M27" s="2951"/>
      <c r="N27" s="2951"/>
      <c r="O27" s="2952"/>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762"/>
      <c r="BA27" s="1762"/>
      <c r="BB27" s="1762"/>
      <c r="BC27" s="1762"/>
      <c r="BD27" s="1762"/>
      <c r="BE27" s="1768"/>
    </row>
    <row r="28" spans="1:58" ht="16" thickBot="1">
      <c r="A28" s="1762"/>
      <c r="B28" s="2956" t="s">
        <v>2000</v>
      </c>
      <c r="C28" s="2957"/>
      <c r="D28" s="2957"/>
      <c r="E28" s="2957"/>
      <c r="F28" s="2957"/>
      <c r="G28" s="2957"/>
      <c r="H28" s="2957"/>
      <c r="I28" s="2958"/>
      <c r="J28" s="2950">
        <f t="shared" si="1"/>
        <v>1</v>
      </c>
      <c r="K28" s="2951"/>
      <c r="L28" s="2951"/>
      <c r="M28" s="2951"/>
      <c r="N28" s="2951"/>
      <c r="O28" s="2952"/>
      <c r="P28" s="2950">
        <f>_xlfn.IFNA(VLOOKUP(P$18,Application!$J$772:$S$775,6,FALSE), 0)</f>
        <v>0</v>
      </c>
      <c r="Q28" s="2951"/>
      <c r="R28" s="2951"/>
      <c r="S28" s="2951"/>
      <c r="T28" s="2951"/>
      <c r="U28" s="2952"/>
      <c r="V28" s="2950">
        <f>_xlfn.IFNA(VLOOKUP(V$18,Application!$J$772:$S$775,6,FALSE), 0)</f>
        <v>1</v>
      </c>
      <c r="W28" s="2951"/>
      <c r="X28" s="2951"/>
      <c r="Y28" s="2951"/>
      <c r="Z28" s="2951"/>
      <c r="AA28" s="2952"/>
      <c r="AB28" s="2950">
        <f>_xlfn.IFNA(VLOOKUP(AB$18,Application!$J$772:$S$775,6,FALSE), 0)</f>
        <v>0</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3">
        <f t="shared" si="0"/>
        <v>1.5873015873015872E-2</v>
      </c>
      <c r="AU28" s="2954"/>
      <c r="AV28" s="2954"/>
      <c r="AW28" s="2954"/>
      <c r="AX28" s="2954"/>
      <c r="AY28" s="2955"/>
      <c r="AZ28" s="1762"/>
      <c r="BA28" s="1762"/>
      <c r="BB28" s="1762"/>
      <c r="BC28" s="1762"/>
      <c r="BD28" s="1762"/>
      <c r="BE28" s="1768"/>
    </row>
    <row r="29" spans="1:58" ht="16" thickBot="1">
      <c r="A29" s="1762"/>
      <c r="B29" s="2949" t="s">
        <v>1871</v>
      </c>
      <c r="C29" s="2925"/>
      <c r="D29" s="2925"/>
      <c r="E29" s="2925"/>
      <c r="F29" s="2925"/>
      <c r="G29" s="2925"/>
      <c r="H29" s="2925"/>
      <c r="I29" s="2926"/>
      <c r="J29" s="2924">
        <f>SUM(J19:O28)</f>
        <v>63</v>
      </c>
      <c r="K29" s="2925"/>
      <c r="L29" s="2925"/>
      <c r="M29" s="2925"/>
      <c r="N29" s="2925"/>
      <c r="O29" s="2926"/>
      <c r="P29" s="2924">
        <f>SUM(P19:U28)</f>
        <v>24</v>
      </c>
      <c r="Q29" s="2925"/>
      <c r="R29" s="2925"/>
      <c r="S29" s="2925"/>
      <c r="T29" s="2925"/>
      <c r="U29" s="2926"/>
      <c r="V29" s="2924">
        <f>SUM(V19:AA28)</f>
        <v>39</v>
      </c>
      <c r="W29" s="2925"/>
      <c r="X29" s="2925"/>
      <c r="Y29" s="2925"/>
      <c r="Z29" s="2925"/>
      <c r="AA29" s="2926"/>
      <c r="AB29" s="2924">
        <f>SUM(AB19:AG28)</f>
        <v>0</v>
      </c>
      <c r="AC29" s="2925"/>
      <c r="AD29" s="2925"/>
      <c r="AE29" s="2925"/>
      <c r="AF29" s="2925"/>
      <c r="AG29" s="2926"/>
      <c r="AH29" s="2924">
        <f>SUM(AH19:AM28)</f>
        <v>0</v>
      </c>
      <c r="AI29" s="2925"/>
      <c r="AJ29" s="2925"/>
      <c r="AK29" s="2925"/>
      <c r="AL29" s="2925"/>
      <c r="AM29" s="2926"/>
      <c r="AN29" s="2924">
        <f>SUM(AN19:AS28)</f>
        <v>0</v>
      </c>
      <c r="AO29" s="2925"/>
      <c r="AP29" s="2925"/>
      <c r="AQ29" s="2925"/>
      <c r="AR29" s="2925"/>
      <c r="AS29" s="2926"/>
      <c r="AT29" s="2927">
        <f>J29/$J$29</f>
        <v>1</v>
      </c>
      <c r="AU29" s="2928"/>
      <c r="AV29" s="2928"/>
      <c r="AW29" s="2928"/>
      <c r="AX29" s="2928"/>
      <c r="AY29" s="2929"/>
      <c r="AZ29" s="1762"/>
      <c r="BA29" s="1762"/>
      <c r="BB29" s="1762"/>
      <c r="BC29" s="1762"/>
      <c r="BD29" s="1762"/>
      <c r="BE29" s="1768"/>
    </row>
    <row r="30" spans="1:58" ht="16"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ht="16" thickBot="1">
      <c r="A31" s="1762"/>
      <c r="B31" s="2930" t="s">
        <v>2001</v>
      </c>
      <c r="C31" s="2931"/>
      <c r="D31" s="2931"/>
      <c r="E31" s="2931"/>
      <c r="F31" s="2931"/>
      <c r="G31" s="2931"/>
      <c r="H31" s="2931"/>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2"/>
      <c r="BA31" s="1762"/>
      <c r="BB31" s="1762"/>
      <c r="BC31" s="1762"/>
      <c r="BD31" s="1762"/>
      <c r="BE31" s="1768"/>
    </row>
    <row r="32" spans="1:58" ht="16" thickBot="1">
      <c r="A32" s="1762"/>
      <c r="B32" s="2933" t="s">
        <v>2002</v>
      </c>
      <c r="C32" s="2934"/>
      <c r="D32" s="2934"/>
      <c r="E32" s="2934"/>
      <c r="F32" s="2934"/>
      <c r="G32" s="2934"/>
      <c r="H32" s="2934"/>
      <c r="I32" s="2935"/>
      <c r="J32" s="2937" t="s">
        <v>2003</v>
      </c>
      <c r="K32" s="2938"/>
      <c r="L32" s="2938"/>
      <c r="M32" s="2939"/>
      <c r="N32" s="2937" t="s">
        <v>2004</v>
      </c>
      <c r="O32" s="2938"/>
      <c r="P32" s="2938"/>
      <c r="Q32" s="2938"/>
      <c r="R32" s="2941" t="s">
        <v>2005</v>
      </c>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42"/>
      <c r="AT32" s="2942"/>
      <c r="AU32" s="2942"/>
      <c r="AV32" s="2942"/>
      <c r="AW32" s="2942"/>
      <c r="AX32" s="2942"/>
      <c r="AY32" s="2942"/>
      <c r="AZ32" s="2943"/>
      <c r="BA32" s="1762"/>
      <c r="BB32" s="1762"/>
      <c r="BC32" s="1762"/>
      <c r="BD32" s="1762"/>
      <c r="BE32" s="1768"/>
    </row>
    <row r="33" spans="1:58" ht="15" customHeight="1">
      <c r="A33" s="1762"/>
      <c r="B33" s="2936"/>
      <c r="C33" s="2934"/>
      <c r="D33" s="2934"/>
      <c r="E33" s="2934"/>
      <c r="F33" s="2934"/>
      <c r="G33" s="2934"/>
      <c r="H33" s="2934"/>
      <c r="I33" s="2935"/>
      <c r="J33" s="2940"/>
      <c r="K33" s="2938"/>
      <c r="L33" s="2938"/>
      <c r="M33" s="2939"/>
      <c r="N33" s="2940"/>
      <c r="O33" s="2938"/>
      <c r="P33" s="2938"/>
      <c r="Q33" s="2938"/>
      <c r="R33" s="2872" t="s">
        <v>2006</v>
      </c>
      <c r="S33" s="2944"/>
      <c r="T33" s="2944"/>
      <c r="U33" s="2944"/>
      <c r="V33" s="2944"/>
      <c r="W33" s="2944"/>
      <c r="X33" s="2944"/>
      <c r="Y33" s="2944"/>
      <c r="Z33" s="2944"/>
      <c r="AA33" s="2944"/>
      <c r="AB33" s="2944"/>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5"/>
      <c r="BA33" s="1769"/>
      <c r="BB33" s="1762"/>
      <c r="BC33" s="1762"/>
      <c r="BD33" s="1762"/>
      <c r="BE33" s="1768"/>
    </row>
    <row r="34" spans="1:58" ht="15.75" customHeight="1" thickBot="1">
      <c r="A34" s="1762"/>
      <c r="B34" s="2936"/>
      <c r="C34" s="2934"/>
      <c r="D34" s="2934"/>
      <c r="E34" s="2934"/>
      <c r="F34" s="2934"/>
      <c r="G34" s="2934"/>
      <c r="H34" s="2934"/>
      <c r="I34" s="2935"/>
      <c r="J34" s="2940"/>
      <c r="K34" s="2938"/>
      <c r="L34" s="2938"/>
      <c r="M34" s="2939"/>
      <c r="N34" s="2940"/>
      <c r="O34" s="2938"/>
      <c r="P34" s="2938"/>
      <c r="Q34" s="2938"/>
      <c r="R34" s="2946"/>
      <c r="S34" s="2947"/>
      <c r="T34" s="2947"/>
      <c r="U34" s="2947"/>
      <c r="V34" s="2947"/>
      <c r="W34" s="2947"/>
      <c r="X34" s="2947"/>
      <c r="Y34" s="2947"/>
      <c r="Z34" s="2947"/>
      <c r="AA34" s="2947"/>
      <c r="AB34" s="2947"/>
      <c r="AC34" s="2947"/>
      <c r="AD34" s="2947"/>
      <c r="AE34" s="2947"/>
      <c r="AF34" s="2947"/>
      <c r="AG34" s="2947"/>
      <c r="AH34" s="2947"/>
      <c r="AI34" s="2947"/>
      <c r="AJ34" s="2947"/>
      <c r="AK34" s="2947"/>
      <c r="AL34" s="2947"/>
      <c r="AM34" s="2947"/>
      <c r="AN34" s="2947"/>
      <c r="AO34" s="2947"/>
      <c r="AP34" s="2947"/>
      <c r="AQ34" s="2947"/>
      <c r="AR34" s="2947"/>
      <c r="AS34" s="2947"/>
      <c r="AT34" s="2947"/>
      <c r="AU34" s="2947"/>
      <c r="AV34" s="2947"/>
      <c r="AW34" s="2947"/>
      <c r="AX34" s="2947"/>
      <c r="AY34" s="2947"/>
      <c r="AZ34" s="2948"/>
      <c r="BA34" s="1769"/>
      <c r="BB34" s="1762"/>
      <c r="BC34" s="1762"/>
      <c r="BD34" s="1762"/>
      <c r="BE34" s="1768"/>
    </row>
    <row r="35" spans="1:58" ht="15.75" customHeight="1" thickBot="1">
      <c r="A35" s="1762"/>
      <c r="B35" s="2936"/>
      <c r="C35" s="2934"/>
      <c r="D35" s="2934"/>
      <c r="E35" s="2934"/>
      <c r="F35" s="2934"/>
      <c r="G35" s="2934"/>
      <c r="H35" s="2934"/>
      <c r="I35" s="2935"/>
      <c r="J35" s="2940"/>
      <c r="K35" s="2938"/>
      <c r="L35" s="2938"/>
      <c r="M35" s="2939"/>
      <c r="N35" s="2940"/>
      <c r="O35" s="2938"/>
      <c r="P35" s="2938"/>
      <c r="Q35" s="2938"/>
      <c r="R35" s="2918">
        <v>0.3</v>
      </c>
      <c r="S35" s="2919"/>
      <c r="T35" s="2919"/>
      <c r="U35" s="2920"/>
      <c r="V35" s="2918">
        <v>0.4</v>
      </c>
      <c r="W35" s="2919"/>
      <c r="X35" s="2919"/>
      <c r="Y35" s="2920"/>
      <c r="Z35" s="2918">
        <v>0.5</v>
      </c>
      <c r="AA35" s="2919"/>
      <c r="AB35" s="2919"/>
      <c r="AC35" s="2920"/>
      <c r="AD35" s="2918">
        <v>0.6</v>
      </c>
      <c r="AE35" s="2919"/>
      <c r="AF35" s="2919"/>
      <c r="AG35" s="2920"/>
      <c r="AH35" s="2918">
        <v>0.8</v>
      </c>
      <c r="AI35" s="2919"/>
      <c r="AJ35" s="2919"/>
      <c r="AK35" s="2920"/>
      <c r="AL35" s="2918" t="s">
        <v>2432</v>
      </c>
      <c r="AM35" s="2919"/>
      <c r="AN35" s="2920"/>
      <c r="AO35" s="2921" t="s">
        <v>2007</v>
      </c>
      <c r="AP35" s="2922"/>
      <c r="AQ35" s="2922"/>
      <c r="AR35" s="2922"/>
      <c r="AS35" s="2922"/>
      <c r="AT35" s="2923"/>
      <c r="AU35" s="2921" t="s">
        <v>2008</v>
      </c>
      <c r="AV35" s="2922"/>
      <c r="AW35" s="2922"/>
      <c r="AX35" s="2922"/>
      <c r="AY35" s="2922"/>
      <c r="AZ35" s="2923"/>
      <c r="BA35" s="1769"/>
      <c r="BB35" s="1762"/>
      <c r="BC35" s="1762"/>
      <c r="BD35" s="1762"/>
      <c r="BE35" s="1768"/>
      <c r="BF35" s="1760"/>
    </row>
    <row r="36" spans="1:58" ht="15.75" customHeight="1">
      <c r="A36" s="1762"/>
      <c r="B36" s="2909" t="s">
        <v>2009</v>
      </c>
      <c r="C36" s="2910"/>
      <c r="D36" s="2910"/>
      <c r="E36" s="2910"/>
      <c r="F36" s="2910"/>
      <c r="G36" s="2910"/>
      <c r="H36" s="2910"/>
      <c r="I36" s="2911"/>
      <c r="J36" s="2912" t="s">
        <v>2010</v>
      </c>
      <c r="K36" s="2913"/>
      <c r="L36" s="2913"/>
      <c r="M36" s="2914"/>
      <c r="N36" s="2915">
        <v>55</v>
      </c>
      <c r="O36" s="2916"/>
      <c r="P36" s="2916"/>
      <c r="Q36" s="2917"/>
      <c r="R36" s="2907">
        <v>10</v>
      </c>
      <c r="S36" s="2907"/>
      <c r="T36" s="2907"/>
      <c r="U36" s="2907"/>
      <c r="V36" s="2907">
        <v>30</v>
      </c>
      <c r="W36" s="2907"/>
      <c r="X36" s="2907"/>
      <c r="Y36" s="2907"/>
      <c r="Z36" s="2907"/>
      <c r="AA36" s="2907"/>
      <c r="AB36" s="2907"/>
      <c r="AC36" s="2907"/>
      <c r="AD36" s="2907"/>
      <c r="AE36" s="2907"/>
      <c r="AF36" s="2907"/>
      <c r="AG36" s="2907"/>
      <c r="AH36" s="2908"/>
      <c r="AI36" s="2908"/>
      <c r="AJ36" s="2908"/>
      <c r="AK36" s="2908"/>
      <c r="AL36" s="2908"/>
      <c r="AM36" s="2908"/>
      <c r="AN36" s="2908"/>
      <c r="AO36" s="2879">
        <f>SUM(R36:AN36)</f>
        <v>40</v>
      </c>
      <c r="AP36" s="2879"/>
      <c r="AQ36" s="2879"/>
      <c r="AR36" s="2879"/>
      <c r="AS36" s="2879"/>
      <c r="AT36" s="2879"/>
      <c r="AU36" s="2880">
        <f>AO36/$J$29</f>
        <v>0.63492063492063489</v>
      </c>
      <c r="AV36" s="2880"/>
      <c r="AW36" s="2880"/>
      <c r="AX36" s="2880"/>
      <c r="AY36" s="2880"/>
      <c r="AZ36" s="2880"/>
      <c r="BA36" s="1762"/>
      <c r="BB36" s="1762"/>
      <c r="BC36" s="1762"/>
      <c r="BD36" s="1762"/>
      <c r="BE36" s="1768"/>
      <c r="BF36" s="1760"/>
    </row>
    <row r="37" spans="1:58" ht="15.75" customHeight="1">
      <c r="A37" s="1762"/>
      <c r="B37" s="2902" t="s">
        <v>2011</v>
      </c>
      <c r="C37" s="2903"/>
      <c r="D37" s="2903"/>
      <c r="E37" s="2903"/>
      <c r="F37" s="2903"/>
      <c r="G37" s="2903"/>
      <c r="H37" s="2903"/>
      <c r="I37" s="2904"/>
      <c r="J37" s="2905" t="s">
        <v>2012</v>
      </c>
      <c r="K37" s="2893"/>
      <c r="L37" s="2893"/>
      <c r="M37" s="2906"/>
      <c r="N37" s="2892">
        <v>55</v>
      </c>
      <c r="O37" s="2893"/>
      <c r="P37" s="2893"/>
      <c r="Q37" s="2894"/>
      <c r="R37" s="2878"/>
      <c r="S37" s="2878"/>
      <c r="T37" s="2878"/>
      <c r="U37" s="2878"/>
      <c r="V37" s="2878"/>
      <c r="W37" s="2878"/>
      <c r="X37" s="2878"/>
      <c r="Y37" s="2878"/>
      <c r="Z37" s="2878"/>
      <c r="AA37" s="2878"/>
      <c r="AB37" s="2878"/>
      <c r="AC37" s="2878"/>
      <c r="AD37" s="2878"/>
      <c r="AE37" s="2878"/>
      <c r="AF37" s="2878"/>
      <c r="AG37" s="2878"/>
      <c r="AH37" s="2878"/>
      <c r="AI37" s="2878"/>
      <c r="AJ37" s="2878"/>
      <c r="AK37" s="2878"/>
      <c r="AL37" s="2878"/>
      <c r="AM37" s="2878"/>
      <c r="AN37" s="2878"/>
      <c r="AO37" s="2879">
        <f t="shared" ref="AO37:AO47" si="2">SUM(R37:AN37)</f>
        <v>0</v>
      </c>
      <c r="AP37" s="2879"/>
      <c r="AQ37" s="2879"/>
      <c r="AR37" s="2879"/>
      <c r="AS37" s="2879"/>
      <c r="AT37" s="2879"/>
      <c r="AU37" s="2880">
        <f t="shared" ref="AU37:AU47" si="3">AO37/$J$29</f>
        <v>0</v>
      </c>
      <c r="AV37" s="2880"/>
      <c r="AW37" s="2880"/>
      <c r="AX37" s="2880"/>
      <c r="AY37" s="2880"/>
      <c r="AZ37" s="2880"/>
      <c r="BA37" s="1762"/>
      <c r="BB37" s="1762"/>
      <c r="BC37" s="1762"/>
      <c r="BD37" s="1762"/>
      <c r="BE37" s="1768"/>
      <c r="BF37" s="1760"/>
    </row>
    <row r="38" spans="1:58" ht="15.75" customHeight="1">
      <c r="A38" s="1762"/>
      <c r="B38" s="2902" t="s">
        <v>2013</v>
      </c>
      <c r="C38" s="2903"/>
      <c r="D38" s="2903"/>
      <c r="E38" s="2903"/>
      <c r="F38" s="2903"/>
      <c r="G38" s="2903"/>
      <c r="H38" s="2903"/>
      <c r="I38" s="2904"/>
      <c r="J38" s="2905" t="s">
        <v>2014</v>
      </c>
      <c r="K38" s="2893"/>
      <c r="L38" s="2893"/>
      <c r="M38" s="2906"/>
      <c r="N38" s="2892">
        <v>55</v>
      </c>
      <c r="O38" s="2893"/>
      <c r="P38" s="2893"/>
      <c r="Q38" s="2894"/>
      <c r="R38" s="2878"/>
      <c r="S38" s="2878"/>
      <c r="T38" s="2878"/>
      <c r="U38" s="2878"/>
      <c r="V38" s="2878"/>
      <c r="W38" s="2878"/>
      <c r="X38" s="2878"/>
      <c r="Y38" s="2878"/>
      <c r="Z38" s="2878"/>
      <c r="AA38" s="2878"/>
      <c r="AB38" s="2878"/>
      <c r="AC38" s="2878"/>
      <c r="AD38" s="2878"/>
      <c r="AE38" s="2878"/>
      <c r="AF38" s="2878"/>
      <c r="AG38" s="2878"/>
      <c r="AH38" s="2878"/>
      <c r="AI38" s="2878"/>
      <c r="AJ38" s="2878"/>
      <c r="AK38" s="2878"/>
      <c r="AL38" s="2878"/>
      <c r="AM38" s="2878"/>
      <c r="AN38" s="2878"/>
      <c r="AO38" s="2879">
        <f t="shared" si="2"/>
        <v>0</v>
      </c>
      <c r="AP38" s="2879"/>
      <c r="AQ38" s="2879"/>
      <c r="AR38" s="2879"/>
      <c r="AS38" s="2879"/>
      <c r="AT38" s="2879"/>
      <c r="AU38" s="2880">
        <f t="shared" si="3"/>
        <v>0</v>
      </c>
      <c r="AV38" s="2880"/>
      <c r="AW38" s="2880"/>
      <c r="AX38" s="2880"/>
      <c r="AY38" s="2880"/>
      <c r="AZ38" s="2880"/>
      <c r="BA38" s="1762"/>
      <c r="BB38" s="1762"/>
      <c r="BC38" s="1762"/>
      <c r="BD38" s="1762"/>
      <c r="BE38" s="1768"/>
      <c r="BF38" s="1760"/>
    </row>
    <row r="39" spans="1:58" ht="15.75" customHeight="1">
      <c r="A39" s="1762"/>
      <c r="B39" s="2902" t="s">
        <v>2015</v>
      </c>
      <c r="C39" s="2903"/>
      <c r="D39" s="2903"/>
      <c r="E39" s="2903"/>
      <c r="F39" s="2903"/>
      <c r="G39" s="2903"/>
      <c r="H39" s="2903"/>
      <c r="I39" s="2904"/>
      <c r="J39" s="2890"/>
      <c r="K39" s="2653"/>
      <c r="L39" s="2653"/>
      <c r="M39" s="2891"/>
      <c r="N39" s="2824"/>
      <c r="O39" s="2653"/>
      <c r="P39" s="2653"/>
      <c r="Q39" s="2895"/>
      <c r="R39" s="2878"/>
      <c r="S39" s="2878"/>
      <c r="T39" s="2878"/>
      <c r="U39" s="2878"/>
      <c r="V39" s="2878"/>
      <c r="W39" s="2878"/>
      <c r="X39" s="2878"/>
      <c r="Y39" s="2878"/>
      <c r="Z39" s="2878"/>
      <c r="AA39" s="2878"/>
      <c r="AB39" s="2878"/>
      <c r="AC39" s="2878"/>
      <c r="AD39" s="2878"/>
      <c r="AE39" s="2878"/>
      <c r="AF39" s="2878"/>
      <c r="AG39" s="2878"/>
      <c r="AH39" s="2878"/>
      <c r="AI39" s="2878"/>
      <c r="AJ39" s="2878"/>
      <c r="AK39" s="2878"/>
      <c r="AL39" s="2878"/>
      <c r="AM39" s="2878"/>
      <c r="AN39" s="2878"/>
      <c r="AO39" s="2879">
        <f t="shared" si="2"/>
        <v>0</v>
      </c>
      <c r="AP39" s="2879"/>
      <c r="AQ39" s="2879"/>
      <c r="AR39" s="2879"/>
      <c r="AS39" s="2879"/>
      <c r="AT39" s="2879"/>
      <c r="AU39" s="2880">
        <f t="shared" si="3"/>
        <v>0</v>
      </c>
      <c r="AV39" s="2880"/>
      <c r="AW39" s="2880"/>
      <c r="AX39" s="2880"/>
      <c r="AY39" s="2880"/>
      <c r="AZ39" s="2880"/>
      <c r="BA39" s="1762"/>
      <c r="BB39" s="1762"/>
      <c r="BC39" s="1762"/>
      <c r="BD39" s="1762"/>
      <c r="BE39" s="1768"/>
    </row>
    <row r="40" spans="1:58" ht="15.75" customHeight="1">
      <c r="A40" s="1762"/>
      <c r="B40" s="2902" t="s">
        <v>2015</v>
      </c>
      <c r="C40" s="2903"/>
      <c r="D40" s="2903"/>
      <c r="E40" s="2903"/>
      <c r="F40" s="2903"/>
      <c r="G40" s="2903"/>
      <c r="H40" s="2903"/>
      <c r="I40" s="2904"/>
      <c r="J40" s="2890"/>
      <c r="K40" s="2653"/>
      <c r="L40" s="2653"/>
      <c r="M40" s="2891"/>
      <c r="N40" s="2824"/>
      <c r="O40" s="2653"/>
      <c r="P40" s="2653"/>
      <c r="Q40" s="2895"/>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9">
        <f t="shared" si="2"/>
        <v>0</v>
      </c>
      <c r="AP40" s="2879"/>
      <c r="AQ40" s="2879"/>
      <c r="AR40" s="2879"/>
      <c r="AS40" s="2879"/>
      <c r="AT40" s="2879"/>
      <c r="AU40" s="2880">
        <f t="shared" si="3"/>
        <v>0</v>
      </c>
      <c r="AV40" s="2880"/>
      <c r="AW40" s="2880"/>
      <c r="AX40" s="2880"/>
      <c r="AY40" s="2880"/>
      <c r="AZ40" s="2880"/>
      <c r="BA40" s="1762"/>
      <c r="BB40" s="1762"/>
      <c r="BC40" s="1762"/>
      <c r="BD40" s="1762"/>
      <c r="BE40" s="1768"/>
    </row>
    <row r="41" spans="1:58" ht="15.75" customHeight="1">
      <c r="A41" s="1762"/>
      <c r="B41" s="2899" t="s">
        <v>2016</v>
      </c>
      <c r="C41" s="2900"/>
      <c r="D41" s="2900"/>
      <c r="E41" s="2900"/>
      <c r="F41" s="2900"/>
      <c r="G41" s="2900"/>
      <c r="H41" s="2900"/>
      <c r="I41" s="2901"/>
      <c r="J41" s="2890"/>
      <c r="K41" s="2653"/>
      <c r="L41" s="2653"/>
      <c r="M41" s="2891"/>
      <c r="N41" s="2824"/>
      <c r="O41" s="2653"/>
      <c r="P41" s="2653"/>
      <c r="Q41" s="2895"/>
      <c r="R41" s="2878"/>
      <c r="S41" s="2878"/>
      <c r="T41" s="2878"/>
      <c r="U41" s="2878"/>
      <c r="V41" s="2878"/>
      <c r="W41" s="2878"/>
      <c r="X41" s="2878"/>
      <c r="Y41" s="2878"/>
      <c r="Z41" s="2878"/>
      <c r="AA41" s="2878"/>
      <c r="AB41" s="2878"/>
      <c r="AC41" s="2878"/>
      <c r="AD41" s="2878"/>
      <c r="AE41" s="2878"/>
      <c r="AF41" s="2878"/>
      <c r="AG41" s="2878"/>
      <c r="AH41" s="2878"/>
      <c r="AI41" s="2878"/>
      <c r="AJ41" s="2878"/>
      <c r="AK41" s="2878"/>
      <c r="AL41" s="2878"/>
      <c r="AM41" s="2878"/>
      <c r="AN41" s="2878"/>
      <c r="AO41" s="2879">
        <f t="shared" si="2"/>
        <v>0</v>
      </c>
      <c r="AP41" s="2879"/>
      <c r="AQ41" s="2879"/>
      <c r="AR41" s="2879"/>
      <c r="AS41" s="2879"/>
      <c r="AT41" s="2879"/>
      <c r="AU41" s="2880">
        <f t="shared" si="3"/>
        <v>0</v>
      </c>
      <c r="AV41" s="2880"/>
      <c r="AW41" s="2880"/>
      <c r="AX41" s="2880"/>
      <c r="AY41" s="2880"/>
      <c r="AZ41" s="2880"/>
      <c r="BA41" s="1762"/>
      <c r="BB41" s="1762"/>
      <c r="BC41" s="1762"/>
      <c r="BD41" s="1762"/>
      <c r="BE41" s="1768"/>
    </row>
    <row r="42" spans="1:58" ht="15.75" customHeight="1">
      <c r="A42" s="1762"/>
      <c r="B42" s="2899" t="s">
        <v>2016</v>
      </c>
      <c r="C42" s="2900"/>
      <c r="D42" s="2900"/>
      <c r="E42" s="2900"/>
      <c r="F42" s="2900"/>
      <c r="G42" s="2900"/>
      <c r="H42" s="2900"/>
      <c r="I42" s="2901"/>
      <c r="J42" s="2890"/>
      <c r="K42" s="2653"/>
      <c r="L42" s="2653"/>
      <c r="M42" s="2891"/>
      <c r="N42" s="2824"/>
      <c r="O42" s="2653"/>
      <c r="P42" s="2653"/>
      <c r="Q42" s="2895"/>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9">
        <f t="shared" si="2"/>
        <v>0</v>
      </c>
      <c r="AP42" s="2879"/>
      <c r="AQ42" s="2879"/>
      <c r="AR42" s="2879"/>
      <c r="AS42" s="2879"/>
      <c r="AT42" s="2879"/>
      <c r="AU42" s="2880">
        <f t="shared" si="3"/>
        <v>0</v>
      </c>
      <c r="AV42" s="2880"/>
      <c r="AW42" s="2880"/>
      <c r="AX42" s="2880"/>
      <c r="AY42" s="2880"/>
      <c r="AZ42" s="2880"/>
      <c r="BA42" s="1762"/>
      <c r="BB42" s="1762"/>
      <c r="BC42" s="1762"/>
      <c r="BD42" s="1762"/>
      <c r="BE42" s="1768"/>
    </row>
    <row r="43" spans="1:58" ht="15.75" customHeight="1">
      <c r="A43" s="1762"/>
      <c r="B43" s="2896" t="s">
        <v>2017</v>
      </c>
      <c r="C43" s="2897"/>
      <c r="D43" s="2897"/>
      <c r="E43" s="2897"/>
      <c r="F43" s="2897"/>
      <c r="G43" s="2897"/>
      <c r="H43" s="2897"/>
      <c r="I43" s="2898"/>
      <c r="J43" s="2890"/>
      <c r="K43" s="2653"/>
      <c r="L43" s="2653"/>
      <c r="M43" s="2891"/>
      <c r="N43" s="2824"/>
      <c r="O43" s="2653"/>
      <c r="P43" s="2653"/>
      <c r="Q43" s="2895"/>
      <c r="R43" s="2878"/>
      <c r="S43" s="2878"/>
      <c r="T43" s="2878"/>
      <c r="U43" s="2878"/>
      <c r="V43" s="2878"/>
      <c r="W43" s="2878"/>
      <c r="X43" s="2878"/>
      <c r="Y43" s="2878"/>
      <c r="Z43" s="2878"/>
      <c r="AA43" s="2878"/>
      <c r="AB43" s="2878"/>
      <c r="AC43" s="2878"/>
      <c r="AD43" s="2878"/>
      <c r="AE43" s="2878"/>
      <c r="AF43" s="2878"/>
      <c r="AG43" s="2878"/>
      <c r="AH43" s="2878"/>
      <c r="AI43" s="2878"/>
      <c r="AJ43" s="2878"/>
      <c r="AK43" s="2878"/>
      <c r="AL43" s="2878"/>
      <c r="AM43" s="2878"/>
      <c r="AN43" s="2878"/>
      <c r="AO43" s="2879">
        <f t="shared" si="2"/>
        <v>0</v>
      </c>
      <c r="AP43" s="2879"/>
      <c r="AQ43" s="2879"/>
      <c r="AR43" s="2879"/>
      <c r="AS43" s="2879"/>
      <c r="AT43" s="2879"/>
      <c r="AU43" s="2880">
        <f t="shared" si="3"/>
        <v>0</v>
      </c>
      <c r="AV43" s="2880"/>
      <c r="AW43" s="2880"/>
      <c r="AX43" s="2880"/>
      <c r="AY43" s="2880"/>
      <c r="AZ43" s="2880"/>
      <c r="BA43" s="1762"/>
      <c r="BB43" s="1762"/>
      <c r="BC43" s="1762"/>
      <c r="BD43" s="1762"/>
      <c r="BE43" s="1768"/>
    </row>
    <row r="44" spans="1:58" ht="15.75" customHeight="1">
      <c r="A44" s="1762"/>
      <c r="B44" s="2896" t="s">
        <v>2018</v>
      </c>
      <c r="C44" s="2897"/>
      <c r="D44" s="2897"/>
      <c r="E44" s="2897"/>
      <c r="F44" s="2897"/>
      <c r="G44" s="2897"/>
      <c r="H44" s="2897"/>
      <c r="I44" s="2898"/>
      <c r="J44" s="2890"/>
      <c r="K44" s="2653"/>
      <c r="L44" s="2653"/>
      <c r="M44" s="2891"/>
      <c r="N44" s="2824"/>
      <c r="O44" s="2653"/>
      <c r="P44" s="2653"/>
      <c r="Q44" s="2895"/>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9">
        <f t="shared" si="2"/>
        <v>0</v>
      </c>
      <c r="AP44" s="2879"/>
      <c r="AQ44" s="2879"/>
      <c r="AR44" s="2879"/>
      <c r="AS44" s="2879"/>
      <c r="AT44" s="2879"/>
      <c r="AU44" s="2880">
        <f t="shared" si="3"/>
        <v>0</v>
      </c>
      <c r="AV44" s="2880"/>
      <c r="AW44" s="2880"/>
      <c r="AX44" s="2880"/>
      <c r="AY44" s="2880"/>
      <c r="AZ44" s="2880"/>
      <c r="BA44" s="1762"/>
      <c r="BB44" s="1762"/>
      <c r="BC44" s="1762"/>
      <c r="BD44" s="1762"/>
      <c r="BE44" s="1768"/>
    </row>
    <row r="45" spans="1:58" ht="15.75" customHeight="1">
      <c r="A45" s="1762"/>
      <c r="B45" s="2887" t="s">
        <v>2019</v>
      </c>
      <c r="C45" s="2888"/>
      <c r="D45" s="2888"/>
      <c r="E45" s="2888"/>
      <c r="F45" s="2888"/>
      <c r="G45" s="2888"/>
      <c r="H45" s="2888"/>
      <c r="I45" s="2889"/>
      <c r="J45" s="2890"/>
      <c r="K45" s="2653"/>
      <c r="L45" s="2653"/>
      <c r="M45" s="2891"/>
      <c r="N45" s="2824"/>
      <c r="O45" s="2653"/>
      <c r="P45" s="2653"/>
      <c r="Q45" s="2895"/>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8"/>
      <c r="AO45" s="2879">
        <f t="shared" si="2"/>
        <v>0</v>
      </c>
      <c r="AP45" s="2879"/>
      <c r="AQ45" s="2879"/>
      <c r="AR45" s="2879"/>
      <c r="AS45" s="2879"/>
      <c r="AT45" s="2879"/>
      <c r="AU45" s="2880">
        <f t="shared" si="3"/>
        <v>0</v>
      </c>
      <c r="AV45" s="2880"/>
      <c r="AW45" s="2880"/>
      <c r="AX45" s="2880"/>
      <c r="AY45" s="2880"/>
      <c r="AZ45" s="2880"/>
      <c r="BA45" s="1762"/>
      <c r="BB45" s="1762"/>
      <c r="BC45" s="1762"/>
      <c r="BD45" s="1762"/>
      <c r="BE45" s="1768"/>
    </row>
    <row r="46" spans="1:58" ht="15.75" customHeight="1">
      <c r="A46" s="1762"/>
      <c r="B46" s="2887" t="s">
        <v>2020</v>
      </c>
      <c r="C46" s="2888"/>
      <c r="D46" s="2888"/>
      <c r="E46" s="2888"/>
      <c r="F46" s="2888"/>
      <c r="G46" s="2888"/>
      <c r="H46" s="2888"/>
      <c r="I46" s="2889"/>
      <c r="J46" s="2890"/>
      <c r="K46" s="2653"/>
      <c r="L46" s="2653"/>
      <c r="M46" s="2891"/>
      <c r="N46" s="2892">
        <v>99</v>
      </c>
      <c r="O46" s="2893"/>
      <c r="P46" s="2893"/>
      <c r="Q46" s="2894"/>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9">
        <f t="shared" si="2"/>
        <v>0</v>
      </c>
      <c r="AP46" s="2879"/>
      <c r="AQ46" s="2879"/>
      <c r="AR46" s="2879"/>
      <c r="AS46" s="2879"/>
      <c r="AT46" s="2879"/>
      <c r="AU46" s="2880">
        <f t="shared" si="3"/>
        <v>0</v>
      </c>
      <c r="AV46" s="2880"/>
      <c r="AW46" s="2880"/>
      <c r="AX46" s="2880"/>
      <c r="AY46" s="2880"/>
      <c r="AZ46" s="2880"/>
      <c r="BA46" s="1762"/>
      <c r="BB46" s="1762"/>
      <c r="BC46" s="1762"/>
      <c r="BD46" s="1762"/>
      <c r="BE46" s="1768"/>
    </row>
    <row r="47" spans="1:58" ht="15.75" customHeight="1" thickBot="1">
      <c r="A47" s="1762"/>
      <c r="B47" s="2881" t="s">
        <v>307</v>
      </c>
      <c r="C47" s="2882"/>
      <c r="D47" s="2882"/>
      <c r="E47" s="2882"/>
      <c r="F47" s="2882"/>
      <c r="G47" s="2882"/>
      <c r="H47" s="2882"/>
      <c r="I47" s="2883"/>
      <c r="J47" s="2884"/>
      <c r="K47" s="2790"/>
      <c r="L47" s="2790"/>
      <c r="M47" s="2791"/>
      <c r="N47" s="2885"/>
      <c r="O47" s="2790"/>
      <c r="P47" s="2790"/>
      <c r="Q47" s="2886"/>
      <c r="R47" s="2878"/>
      <c r="S47" s="2878"/>
      <c r="T47" s="2878"/>
      <c r="U47" s="2878"/>
      <c r="V47" s="2878"/>
      <c r="W47" s="2878"/>
      <c r="X47" s="2878"/>
      <c r="Y47" s="2878"/>
      <c r="Z47" s="2878"/>
      <c r="AA47" s="2878"/>
      <c r="AB47" s="2878"/>
      <c r="AC47" s="2878"/>
      <c r="AD47" s="2878"/>
      <c r="AE47" s="2878"/>
      <c r="AF47" s="2878"/>
      <c r="AG47" s="2878"/>
      <c r="AH47" s="2878"/>
      <c r="AI47" s="2878"/>
      <c r="AJ47" s="2878"/>
      <c r="AK47" s="2878"/>
      <c r="AL47" s="2878"/>
      <c r="AM47" s="2878"/>
      <c r="AN47" s="2878"/>
      <c r="AO47" s="2879">
        <f t="shared" si="2"/>
        <v>0</v>
      </c>
      <c r="AP47" s="2879"/>
      <c r="AQ47" s="2879"/>
      <c r="AR47" s="2879"/>
      <c r="AS47" s="2879"/>
      <c r="AT47" s="2879"/>
      <c r="AU47" s="2880">
        <f t="shared" si="3"/>
        <v>0</v>
      </c>
      <c r="AV47" s="2880"/>
      <c r="AW47" s="2880"/>
      <c r="AX47" s="2880"/>
      <c r="AY47" s="2880"/>
      <c r="AZ47" s="2880"/>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36" t="s">
        <v>2022</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868"/>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69" t="s">
        <v>2023</v>
      </c>
      <c r="C51" s="2870"/>
      <c r="D51" s="2870"/>
      <c r="E51" s="2870"/>
      <c r="F51" s="2870"/>
      <c r="G51" s="2870"/>
      <c r="H51" s="2870"/>
      <c r="I51" s="2871"/>
      <c r="J51" s="2869" t="s">
        <v>2024</v>
      </c>
      <c r="K51" s="2870"/>
      <c r="L51" s="2870"/>
      <c r="M51" s="2870"/>
      <c r="N51" s="2870"/>
      <c r="O51" s="2870"/>
      <c r="P51" s="2870"/>
      <c r="Q51" s="2871"/>
      <c r="R51" s="2872" t="s">
        <v>2025</v>
      </c>
      <c r="S51" s="2873"/>
      <c r="T51" s="2873"/>
      <c r="U51" s="2873"/>
      <c r="V51" s="2873"/>
      <c r="W51" s="2873"/>
      <c r="X51" s="2873"/>
      <c r="Y51" s="2874"/>
      <c r="Z51" s="2875" t="s">
        <v>2026</v>
      </c>
      <c r="AA51" s="2876"/>
      <c r="AB51" s="2876"/>
      <c r="AC51" s="2876"/>
      <c r="AD51" s="2876"/>
      <c r="AE51" s="2876"/>
      <c r="AF51" s="2876"/>
      <c r="AG51" s="2877"/>
      <c r="AH51" s="2875" t="s">
        <v>2027</v>
      </c>
      <c r="AI51" s="2876"/>
      <c r="AJ51" s="2876"/>
      <c r="AK51" s="2876"/>
      <c r="AL51" s="2876"/>
      <c r="AM51" s="2876"/>
      <c r="AN51" s="2876"/>
      <c r="AO51" s="2877"/>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44" t="s">
        <v>2454</v>
      </c>
      <c r="C52" s="2845"/>
      <c r="D52" s="2845"/>
      <c r="E52" s="2845"/>
      <c r="F52" s="2845"/>
      <c r="G52" s="2845"/>
      <c r="H52" s="2845"/>
      <c r="I52" s="2845"/>
      <c r="J52" s="2845">
        <v>0</v>
      </c>
      <c r="K52" s="2845"/>
      <c r="L52" s="2845"/>
      <c r="M52" s="2845"/>
      <c r="N52" s="2845"/>
      <c r="O52" s="2845"/>
      <c r="P52" s="2845"/>
      <c r="Q52" s="2845"/>
      <c r="R52" s="2864">
        <v>0</v>
      </c>
      <c r="S52" s="2864"/>
      <c r="T52" s="2864"/>
      <c r="U52" s="2864"/>
      <c r="V52" s="2864"/>
      <c r="W52" s="2864"/>
      <c r="X52" s="2864"/>
      <c r="Y52" s="2864"/>
      <c r="Z52" s="2865"/>
      <c r="AA52" s="2865"/>
      <c r="AB52" s="2865"/>
      <c r="AC52" s="2865"/>
      <c r="AD52" s="2865"/>
      <c r="AE52" s="2865"/>
      <c r="AF52" s="2865"/>
      <c r="AG52" s="2865"/>
      <c r="AH52" s="2866">
        <v>0</v>
      </c>
      <c r="AI52" s="2866"/>
      <c r="AJ52" s="2866"/>
      <c r="AK52" s="2866"/>
      <c r="AL52" s="2866"/>
      <c r="AM52" s="2866"/>
      <c r="AN52" s="2866"/>
      <c r="AO52" s="2867"/>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44" t="s">
        <v>2455</v>
      </c>
      <c r="C53" s="2845"/>
      <c r="D53" s="2845"/>
      <c r="E53" s="2845"/>
      <c r="F53" s="2845"/>
      <c r="G53" s="2845"/>
      <c r="H53" s="2845"/>
      <c r="I53" s="2845"/>
      <c r="J53" s="2845"/>
      <c r="K53" s="2845"/>
      <c r="L53" s="2845"/>
      <c r="M53" s="2845"/>
      <c r="N53" s="2845"/>
      <c r="O53" s="2845"/>
      <c r="P53" s="2845"/>
      <c r="Q53" s="2845"/>
      <c r="R53" s="2864">
        <v>0</v>
      </c>
      <c r="S53" s="2864"/>
      <c r="T53" s="2864"/>
      <c r="U53" s="2864"/>
      <c r="V53" s="2864"/>
      <c r="W53" s="2864"/>
      <c r="X53" s="2864"/>
      <c r="Y53" s="2864"/>
      <c r="Z53" s="2865"/>
      <c r="AA53" s="2865"/>
      <c r="AB53" s="2865"/>
      <c r="AC53" s="2865"/>
      <c r="AD53" s="2865"/>
      <c r="AE53" s="2865"/>
      <c r="AF53" s="2865"/>
      <c r="AG53" s="2865"/>
      <c r="AH53" s="2866">
        <v>0</v>
      </c>
      <c r="AI53" s="2866"/>
      <c r="AJ53" s="2866"/>
      <c r="AK53" s="2866"/>
      <c r="AL53" s="2866"/>
      <c r="AM53" s="2866"/>
      <c r="AN53" s="2866"/>
      <c r="AO53" s="2867"/>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44"/>
      <c r="C54" s="2845"/>
      <c r="D54" s="2845"/>
      <c r="E54" s="2845"/>
      <c r="F54" s="2845"/>
      <c r="G54" s="2845"/>
      <c r="H54" s="2845"/>
      <c r="I54" s="2845"/>
      <c r="J54" s="2845"/>
      <c r="K54" s="2845"/>
      <c r="L54" s="2845"/>
      <c r="M54" s="2845"/>
      <c r="N54" s="2845"/>
      <c r="O54" s="2845"/>
      <c r="P54" s="2845"/>
      <c r="Q54" s="2845"/>
      <c r="R54" s="2864">
        <v>0</v>
      </c>
      <c r="S54" s="2864"/>
      <c r="T54" s="2864"/>
      <c r="U54" s="2864"/>
      <c r="V54" s="2864"/>
      <c r="W54" s="2864"/>
      <c r="X54" s="2864"/>
      <c r="Y54" s="2864"/>
      <c r="Z54" s="2865"/>
      <c r="AA54" s="2865"/>
      <c r="AB54" s="2865"/>
      <c r="AC54" s="2865"/>
      <c r="AD54" s="2865"/>
      <c r="AE54" s="2865"/>
      <c r="AF54" s="2865"/>
      <c r="AG54" s="2865"/>
      <c r="AH54" s="2866">
        <v>0</v>
      </c>
      <c r="AI54" s="2866"/>
      <c r="AJ54" s="2866"/>
      <c r="AK54" s="2866"/>
      <c r="AL54" s="2866"/>
      <c r="AM54" s="2866"/>
      <c r="AN54" s="2866"/>
      <c r="AO54" s="2867"/>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44"/>
      <c r="C55" s="2845"/>
      <c r="D55" s="2845"/>
      <c r="E55" s="2845"/>
      <c r="F55" s="2845"/>
      <c r="G55" s="2845"/>
      <c r="H55" s="2845"/>
      <c r="I55" s="2845"/>
      <c r="J55" s="2845"/>
      <c r="K55" s="2845"/>
      <c r="L55" s="2845"/>
      <c r="M55" s="2845"/>
      <c r="N55" s="2845"/>
      <c r="O55" s="2845"/>
      <c r="P55" s="2845"/>
      <c r="Q55" s="2845"/>
      <c r="R55" s="2864">
        <v>0</v>
      </c>
      <c r="S55" s="2864"/>
      <c r="T55" s="2864"/>
      <c r="U55" s="2864"/>
      <c r="V55" s="2864"/>
      <c r="W55" s="2864"/>
      <c r="X55" s="2864"/>
      <c r="Y55" s="2864"/>
      <c r="Z55" s="2865"/>
      <c r="AA55" s="2865"/>
      <c r="AB55" s="2865"/>
      <c r="AC55" s="2865"/>
      <c r="AD55" s="2865"/>
      <c r="AE55" s="2865"/>
      <c r="AF55" s="2865"/>
      <c r="AG55" s="2865"/>
      <c r="AH55" s="2866">
        <v>0</v>
      </c>
      <c r="AI55" s="2866"/>
      <c r="AJ55" s="2866"/>
      <c r="AK55" s="2866"/>
      <c r="AL55" s="2866"/>
      <c r="AM55" s="2866"/>
      <c r="AN55" s="2866"/>
      <c r="AO55" s="2867"/>
      <c r="AP55" s="1764"/>
      <c r="AQ55" s="1764"/>
      <c r="AR55" s="1764"/>
      <c r="AS55" s="1764"/>
      <c r="AT55" s="1764" t="s">
        <v>255</v>
      </c>
      <c r="AU55" s="1764"/>
      <c r="AV55" s="1764"/>
      <c r="AW55" s="1764"/>
      <c r="AX55" s="1762"/>
      <c r="AY55" s="1762"/>
      <c r="AZ55" s="1762"/>
      <c r="BA55" s="1762"/>
      <c r="BB55" s="1762"/>
      <c r="BC55" s="1762"/>
      <c r="BD55" s="1762"/>
      <c r="BE55" s="1768"/>
    </row>
    <row r="56" spans="1:58" ht="15.75" customHeight="1" thickBot="1">
      <c r="A56" s="1762"/>
      <c r="B56" s="2848"/>
      <c r="C56" s="2849"/>
      <c r="D56" s="2849"/>
      <c r="E56" s="2849"/>
      <c r="F56" s="2849"/>
      <c r="G56" s="2849"/>
      <c r="H56" s="2849"/>
      <c r="I56" s="2849"/>
      <c r="J56" s="2849"/>
      <c r="K56" s="2849"/>
      <c r="L56" s="2849"/>
      <c r="M56" s="2849"/>
      <c r="N56" s="2849"/>
      <c r="O56" s="2849"/>
      <c r="P56" s="2849"/>
      <c r="Q56" s="2849"/>
      <c r="R56" s="2855">
        <v>0</v>
      </c>
      <c r="S56" s="2855"/>
      <c r="T56" s="2855"/>
      <c r="U56" s="2855"/>
      <c r="V56" s="2855"/>
      <c r="W56" s="2855"/>
      <c r="X56" s="2855"/>
      <c r="Y56" s="2855"/>
      <c r="Z56" s="2856"/>
      <c r="AA56" s="2856"/>
      <c r="AB56" s="2856"/>
      <c r="AC56" s="2856"/>
      <c r="AD56" s="2856"/>
      <c r="AE56" s="2856"/>
      <c r="AF56" s="2856"/>
      <c r="AG56" s="2856"/>
      <c r="AH56" s="2857"/>
      <c r="AI56" s="2857"/>
      <c r="AJ56" s="2857"/>
      <c r="AK56" s="2857"/>
      <c r="AL56" s="2857"/>
      <c r="AM56" s="2857"/>
      <c r="AN56" s="2857"/>
      <c r="AO56" s="2858"/>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59" t="s">
        <v>1871</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2">
        <f t="shared" ref="Z57" si="4">SUM(Z52:AG56)</f>
        <v>0</v>
      </c>
      <c r="AA57" s="2862"/>
      <c r="AB57" s="2862"/>
      <c r="AC57" s="2862"/>
      <c r="AD57" s="2862"/>
      <c r="AE57" s="2862"/>
      <c r="AF57" s="2862"/>
      <c r="AG57" s="2862"/>
      <c r="AH57" s="2863">
        <f>SUM(AH52:AO56)</f>
        <v>0</v>
      </c>
      <c r="AI57" s="2863"/>
      <c r="AJ57" s="2863"/>
      <c r="AK57" s="2863"/>
      <c r="AL57" s="2863"/>
      <c r="AM57" s="2863"/>
      <c r="AN57" s="2863"/>
      <c r="AO57" s="2863"/>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52" t="s">
        <v>2023</v>
      </c>
      <c r="C59" s="2853"/>
      <c r="D59" s="2853"/>
      <c r="E59" s="2853"/>
      <c r="F59" s="2853"/>
      <c r="G59" s="2853"/>
      <c r="H59" s="2853"/>
      <c r="I59" s="2854"/>
      <c r="J59" s="2661" t="s">
        <v>2028</v>
      </c>
      <c r="K59" s="2661"/>
      <c r="L59" s="2661"/>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c r="AS59" s="2661"/>
      <c r="AT59" s="2661"/>
      <c r="AU59" s="2661"/>
      <c r="AV59" s="2661"/>
      <c r="AW59" s="2662"/>
      <c r="AX59" s="1762"/>
      <c r="AY59" s="1762"/>
      <c r="AZ59" s="1762"/>
      <c r="BA59" s="1762"/>
      <c r="BB59" s="1762"/>
      <c r="BC59" s="1762"/>
      <c r="BD59" s="1762"/>
      <c r="BE59" s="1768"/>
    </row>
    <row r="60" spans="1:58" ht="15.75" customHeight="1">
      <c r="A60" s="1762"/>
      <c r="B60" s="2844" t="str">
        <f>IF(B52="", "", B52)</f>
        <v>Services Company 1</v>
      </c>
      <c r="C60" s="2845"/>
      <c r="D60" s="2845"/>
      <c r="E60" s="2845"/>
      <c r="F60" s="2845"/>
      <c r="G60" s="2845"/>
      <c r="H60" s="2845"/>
      <c r="I60" s="2846"/>
      <c r="J60" s="2847"/>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6"/>
      <c r="AX60" s="1762"/>
      <c r="AY60" s="1762"/>
      <c r="AZ60" s="1762"/>
      <c r="BA60" s="1762"/>
      <c r="BB60" s="1762"/>
      <c r="BC60" s="1762"/>
      <c r="BD60" s="1762"/>
      <c r="BE60" s="1768"/>
    </row>
    <row r="61" spans="1:58" ht="15.75" customHeight="1">
      <c r="A61" s="1762"/>
      <c r="B61" s="2844" t="str">
        <f t="shared" ref="B61:B64" si="5">IF(B53="", "", B53)</f>
        <v>Services Company 2</v>
      </c>
      <c r="C61" s="2845"/>
      <c r="D61" s="2845"/>
      <c r="E61" s="2845"/>
      <c r="F61" s="2845"/>
      <c r="G61" s="2845"/>
      <c r="H61" s="2845"/>
      <c r="I61" s="2846"/>
      <c r="J61" s="2847"/>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6"/>
      <c r="AX61" s="1762"/>
      <c r="AY61" s="1762"/>
      <c r="AZ61" s="1762"/>
      <c r="BA61" s="1762"/>
      <c r="BB61" s="1762"/>
      <c r="BC61" s="1762"/>
      <c r="BD61" s="1762"/>
      <c r="BE61" s="1768"/>
    </row>
    <row r="62" spans="1:58" ht="15.75" customHeight="1">
      <c r="A62" s="1762"/>
      <c r="B62" s="2844" t="str">
        <f t="shared" si="5"/>
        <v/>
      </c>
      <c r="C62" s="2845"/>
      <c r="D62" s="2845"/>
      <c r="E62" s="2845"/>
      <c r="F62" s="2845"/>
      <c r="G62" s="2845"/>
      <c r="H62" s="2845"/>
      <c r="I62" s="2846"/>
      <c r="J62" s="2847"/>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6"/>
      <c r="AX62" s="1762"/>
      <c r="AY62" s="1762"/>
      <c r="AZ62" s="1762"/>
      <c r="BA62" s="1762"/>
      <c r="BB62" s="1762"/>
      <c r="BC62" s="1762"/>
      <c r="BD62" s="1762"/>
      <c r="BE62" s="1768"/>
    </row>
    <row r="63" spans="1:58" ht="15.75" customHeight="1">
      <c r="A63" s="1762"/>
      <c r="B63" s="2844" t="str">
        <f t="shared" si="5"/>
        <v/>
      </c>
      <c r="C63" s="2845"/>
      <c r="D63" s="2845"/>
      <c r="E63" s="2845"/>
      <c r="F63" s="2845"/>
      <c r="G63" s="2845"/>
      <c r="H63" s="2845"/>
      <c r="I63" s="2846"/>
      <c r="J63" s="2847"/>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6"/>
      <c r="AX63" s="1762"/>
      <c r="AY63" s="1762"/>
      <c r="AZ63" s="1762"/>
      <c r="BA63" s="1762"/>
      <c r="BB63" s="1762"/>
      <c r="BC63" s="1762"/>
      <c r="BD63" s="1762"/>
      <c r="BE63" s="1768"/>
    </row>
    <row r="64" spans="1:58" ht="15.75" customHeight="1" thickBot="1">
      <c r="A64" s="1762"/>
      <c r="B64" s="2848" t="str">
        <f t="shared" si="5"/>
        <v/>
      </c>
      <c r="C64" s="2849"/>
      <c r="D64" s="2849"/>
      <c r="E64" s="2849"/>
      <c r="F64" s="2849"/>
      <c r="G64" s="2849"/>
      <c r="H64" s="2849"/>
      <c r="I64" s="2850"/>
      <c r="J64" s="2851"/>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07" t="s">
        <v>2030</v>
      </c>
      <c r="C68" s="2708"/>
      <c r="D68" s="2708"/>
      <c r="E68" s="2708"/>
      <c r="F68" s="2708"/>
      <c r="G68" s="2708"/>
      <c r="H68" s="2708"/>
      <c r="I68" s="2708"/>
      <c r="J68" s="2708"/>
      <c r="K68" s="2708"/>
      <c r="L68" s="2708"/>
      <c r="M68" s="2708"/>
      <c r="N68" s="2708"/>
      <c r="O68" s="2708"/>
      <c r="P68" s="2708"/>
      <c r="Q68" s="2708"/>
      <c r="R68" s="2708"/>
      <c r="S68" s="2708"/>
      <c r="T68" s="2708"/>
      <c r="U68" s="2708"/>
      <c r="V68" s="2708"/>
      <c r="W68" s="2708"/>
      <c r="X68" s="2708"/>
      <c r="Y68" s="2708"/>
      <c r="Z68" s="2708"/>
      <c r="AA68" s="2709"/>
      <c r="AB68" s="1762"/>
      <c r="AC68" s="2806" t="s">
        <v>2031</v>
      </c>
      <c r="AD68" s="2807"/>
      <c r="AE68" s="2807"/>
      <c r="AF68" s="2807"/>
      <c r="AG68" s="2807"/>
      <c r="AH68" s="2807"/>
      <c r="AI68" s="2807"/>
      <c r="AJ68" s="2807"/>
      <c r="AK68" s="2807"/>
      <c r="AL68" s="2807"/>
      <c r="AM68" s="2807"/>
      <c r="AN68" s="2807"/>
      <c r="AO68" s="2807"/>
      <c r="AP68" s="2807"/>
      <c r="AQ68" s="2807"/>
      <c r="AR68" s="2807"/>
      <c r="AS68" s="2807"/>
      <c r="AT68" s="2807"/>
      <c r="AU68" s="2807"/>
      <c r="AV68" s="2839" t="s">
        <v>1988</v>
      </c>
      <c r="AW68" s="2839"/>
      <c r="AX68" s="2839"/>
      <c r="AY68" s="2839"/>
      <c r="AZ68" s="2839"/>
      <c r="BA68" s="2839"/>
      <c r="BB68" s="2839"/>
      <c r="BC68" s="2840"/>
      <c r="BD68" s="1762"/>
      <c r="BE68" s="1768"/>
    </row>
    <row r="69" spans="1:57" ht="15.75" customHeight="1" thickBot="1">
      <c r="A69" s="1762"/>
      <c r="B69" s="2841" t="s">
        <v>2032</v>
      </c>
      <c r="C69" s="2814"/>
      <c r="D69" s="2814"/>
      <c r="E69" s="2814"/>
      <c r="F69" s="2814"/>
      <c r="G69" s="2814"/>
      <c r="H69" s="2814"/>
      <c r="I69" s="2814"/>
      <c r="J69" s="2814"/>
      <c r="K69" s="2814"/>
      <c r="L69" s="2814"/>
      <c r="M69" s="2814"/>
      <c r="N69" s="2814"/>
      <c r="O69" s="2842" t="s">
        <v>2033</v>
      </c>
      <c r="P69" s="2639"/>
      <c r="Q69" s="2639"/>
      <c r="R69" s="2639"/>
      <c r="S69" s="2639"/>
      <c r="T69" s="2639"/>
      <c r="U69" s="2639"/>
      <c r="V69" s="2639"/>
      <c r="W69" s="2639"/>
      <c r="X69" s="2639"/>
      <c r="Y69" s="2639"/>
      <c r="Z69" s="2639"/>
      <c r="AA69" s="2640"/>
      <c r="AB69" s="1762"/>
      <c r="AC69" s="2581" t="s">
        <v>2034</v>
      </c>
      <c r="AD69" s="2582"/>
      <c r="AE69" s="2582"/>
      <c r="AF69" s="2582"/>
      <c r="AG69" s="2582"/>
      <c r="AH69" s="2582"/>
      <c r="AI69" s="2582"/>
      <c r="AJ69" s="2582"/>
      <c r="AK69" s="2582"/>
      <c r="AL69" s="2582"/>
      <c r="AM69" s="2582"/>
      <c r="AN69" s="2582"/>
      <c r="AO69" s="2582"/>
      <c r="AP69" s="2582"/>
      <c r="AQ69" s="2582"/>
      <c r="AR69" s="2582"/>
      <c r="AS69" s="2582"/>
      <c r="AT69" s="2582"/>
      <c r="AU69" s="2582"/>
      <c r="AV69" s="2686">
        <v>44563</v>
      </c>
      <c r="AW69" s="2685"/>
      <c r="AX69" s="2685"/>
      <c r="AY69" s="2685"/>
      <c r="AZ69" s="2685"/>
      <c r="BA69" s="2685"/>
      <c r="BB69" s="2685"/>
      <c r="BC69" s="2843"/>
      <c r="BD69" s="1762"/>
      <c r="BE69" s="1768"/>
    </row>
    <row r="70" spans="1:57" ht="15.75" customHeight="1">
      <c r="A70" s="1762"/>
      <c r="B70" s="2835"/>
      <c r="C70" s="2836"/>
      <c r="D70" s="2836"/>
      <c r="E70" s="2836"/>
      <c r="F70" s="2836"/>
      <c r="G70" s="2836"/>
      <c r="H70" s="2836"/>
      <c r="I70" s="2836"/>
      <c r="J70" s="2836"/>
      <c r="K70" s="2836"/>
      <c r="L70" s="2836"/>
      <c r="M70" s="2836"/>
      <c r="N70" s="2836"/>
      <c r="O70" s="2825">
        <v>1</v>
      </c>
      <c r="P70" s="2825"/>
      <c r="Q70" s="2825"/>
      <c r="R70" s="2825"/>
      <c r="S70" s="2825"/>
      <c r="T70" s="2825"/>
      <c r="U70" s="2825"/>
      <c r="V70" s="2825"/>
      <c r="W70" s="2825"/>
      <c r="X70" s="2825"/>
      <c r="Y70" s="2825"/>
      <c r="Z70" s="2825"/>
      <c r="AA70" s="2826"/>
      <c r="AB70" s="1762"/>
      <c r="AC70" s="2837" t="s">
        <v>2035</v>
      </c>
      <c r="AD70" s="2838"/>
      <c r="AE70" s="2838"/>
      <c r="AF70" s="2793"/>
      <c r="AG70" s="2793"/>
      <c r="AH70" s="2793"/>
      <c r="AI70" s="2793"/>
      <c r="AJ70" s="2793"/>
      <c r="AK70" s="2793"/>
      <c r="AL70" s="2793"/>
      <c r="AM70" s="2793"/>
      <c r="AN70" s="2793"/>
      <c r="AO70" s="2793"/>
      <c r="AP70" s="2793"/>
      <c r="AQ70" s="2793"/>
      <c r="AR70" s="2793"/>
      <c r="AS70" s="2793"/>
      <c r="AT70" s="2793"/>
      <c r="AU70" s="2794"/>
      <c r="AV70" s="1762"/>
      <c r="AW70" s="1762"/>
      <c r="AX70" s="1762"/>
      <c r="AY70" s="1762"/>
      <c r="AZ70" s="1762"/>
      <c r="BA70" s="1762"/>
      <c r="BB70" s="1762"/>
      <c r="BC70" s="1762"/>
      <c r="BD70" s="1762"/>
      <c r="BE70" s="1768"/>
    </row>
    <row r="71" spans="1:57" ht="15.75" customHeight="1" thickBot="1">
      <c r="A71" s="1762"/>
      <c r="B71" s="2824"/>
      <c r="C71" s="2653"/>
      <c r="D71" s="2653"/>
      <c r="E71" s="2653"/>
      <c r="F71" s="2653"/>
      <c r="G71" s="2653"/>
      <c r="H71" s="2653"/>
      <c r="I71" s="2653"/>
      <c r="J71" s="2653"/>
      <c r="K71" s="2653"/>
      <c r="L71" s="2653"/>
      <c r="M71" s="2653"/>
      <c r="N71" s="2653"/>
      <c r="O71" s="2825"/>
      <c r="P71" s="2825"/>
      <c r="Q71" s="2825"/>
      <c r="R71" s="2825"/>
      <c r="S71" s="2825"/>
      <c r="T71" s="2825"/>
      <c r="U71" s="2825"/>
      <c r="V71" s="2825"/>
      <c r="W71" s="2825"/>
      <c r="X71" s="2825"/>
      <c r="Y71" s="2825"/>
      <c r="Z71" s="2825"/>
      <c r="AA71" s="2826"/>
      <c r="AB71" s="1762"/>
      <c r="AC71" s="2589" t="s">
        <v>2036</v>
      </c>
      <c r="AD71" s="2590"/>
      <c r="AE71" s="2590"/>
      <c r="AF71" s="2790"/>
      <c r="AG71" s="2790"/>
      <c r="AH71" s="2790"/>
      <c r="AI71" s="2790"/>
      <c r="AJ71" s="2790"/>
      <c r="AK71" s="2790"/>
      <c r="AL71" s="2790"/>
      <c r="AM71" s="2790"/>
      <c r="AN71" s="2790"/>
      <c r="AO71" s="2790"/>
      <c r="AP71" s="2790"/>
      <c r="AQ71" s="2790"/>
      <c r="AR71" s="2790"/>
      <c r="AS71" s="2790"/>
      <c r="AT71" s="2790"/>
      <c r="AU71" s="2791"/>
      <c r="AV71" s="1762"/>
      <c r="AW71" s="1762"/>
      <c r="AX71" s="1762"/>
      <c r="AY71" s="1762"/>
      <c r="AZ71" s="1762"/>
      <c r="BA71" s="1762"/>
      <c r="BB71" s="1762"/>
      <c r="BC71" s="1762"/>
      <c r="BD71" s="1762"/>
      <c r="BE71" s="1768"/>
    </row>
    <row r="72" spans="1:57" ht="15.75" customHeight="1">
      <c r="A72" s="1762"/>
      <c r="B72" s="2824"/>
      <c r="C72" s="2653"/>
      <c r="D72" s="2653"/>
      <c r="E72" s="2653"/>
      <c r="F72" s="2653"/>
      <c r="G72" s="2653"/>
      <c r="H72" s="2653"/>
      <c r="I72" s="2653"/>
      <c r="J72" s="2653"/>
      <c r="K72" s="2653"/>
      <c r="L72" s="2653"/>
      <c r="M72" s="2653"/>
      <c r="N72" s="2653"/>
      <c r="O72" s="2825"/>
      <c r="P72" s="2825"/>
      <c r="Q72" s="2825"/>
      <c r="R72" s="2825"/>
      <c r="S72" s="2825"/>
      <c r="T72" s="2825"/>
      <c r="U72" s="2825"/>
      <c r="V72" s="2825"/>
      <c r="W72" s="2825"/>
      <c r="X72" s="2825"/>
      <c r="Y72" s="2825"/>
      <c r="Z72" s="2825"/>
      <c r="AA72" s="2826"/>
      <c r="AB72" s="1762"/>
      <c r="AC72" s="2827" t="s">
        <v>2037</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762"/>
      <c r="BE72" s="1768"/>
    </row>
    <row r="73" spans="1:57" ht="15.75" customHeight="1">
      <c r="A73" s="1762"/>
      <c r="B73" s="2824"/>
      <c r="C73" s="2653"/>
      <c r="D73" s="2653"/>
      <c r="E73" s="2653"/>
      <c r="F73" s="2653"/>
      <c r="G73" s="2653"/>
      <c r="H73" s="2653"/>
      <c r="I73" s="2653"/>
      <c r="J73" s="2653"/>
      <c r="K73" s="2653"/>
      <c r="L73" s="2653"/>
      <c r="M73" s="2653"/>
      <c r="N73" s="2653"/>
      <c r="O73" s="2825"/>
      <c r="P73" s="2825"/>
      <c r="Q73" s="2825"/>
      <c r="R73" s="2825"/>
      <c r="S73" s="2825"/>
      <c r="T73" s="2825"/>
      <c r="U73" s="2825"/>
      <c r="V73" s="2825"/>
      <c r="W73" s="2825"/>
      <c r="X73" s="2825"/>
      <c r="Y73" s="2825"/>
      <c r="Z73" s="2825"/>
      <c r="AA73" s="2826"/>
      <c r="AB73" s="1762"/>
      <c r="AC73" s="2770" t="s">
        <v>2456</v>
      </c>
      <c r="AD73" s="2771"/>
      <c r="AE73" s="2771"/>
      <c r="AF73" s="2771"/>
      <c r="AG73" s="2771"/>
      <c r="AH73" s="2771"/>
      <c r="AI73" s="2771"/>
      <c r="AJ73" s="2771"/>
      <c r="AK73" s="2771"/>
      <c r="AL73" s="2771"/>
      <c r="AM73" s="2771"/>
      <c r="AN73" s="2771"/>
      <c r="AO73" s="2771"/>
      <c r="AP73" s="2771"/>
      <c r="AQ73" s="2771"/>
      <c r="AR73" s="2771"/>
      <c r="AS73" s="2771"/>
      <c r="AT73" s="2771"/>
      <c r="AU73" s="2771"/>
      <c r="AV73" s="2771"/>
      <c r="AW73" s="2771"/>
      <c r="AX73" s="2771"/>
      <c r="AY73" s="2771"/>
      <c r="AZ73" s="2771"/>
      <c r="BA73" s="2771"/>
      <c r="BB73" s="2771"/>
      <c r="BC73" s="2772"/>
      <c r="BD73" s="1762"/>
      <c r="BE73" s="1768"/>
    </row>
    <row r="74" spans="1:57" ht="15.75" customHeight="1" thickBot="1">
      <c r="A74" s="1762"/>
      <c r="B74" s="2824"/>
      <c r="C74" s="2653"/>
      <c r="D74" s="2653"/>
      <c r="E74" s="2653"/>
      <c r="F74" s="2653"/>
      <c r="G74" s="2653"/>
      <c r="H74" s="2653"/>
      <c r="I74" s="2653"/>
      <c r="J74" s="2653"/>
      <c r="K74" s="2653"/>
      <c r="L74" s="2653"/>
      <c r="M74" s="2653"/>
      <c r="N74" s="2653"/>
      <c r="O74" s="2828"/>
      <c r="P74" s="2828"/>
      <c r="Q74" s="2828"/>
      <c r="R74" s="2828"/>
      <c r="S74" s="2828"/>
      <c r="T74" s="2828"/>
      <c r="U74" s="2828"/>
      <c r="V74" s="2828"/>
      <c r="W74" s="2828"/>
      <c r="X74" s="2828"/>
      <c r="Y74" s="2828"/>
      <c r="Z74" s="2828"/>
      <c r="AA74" s="2829"/>
      <c r="AB74" s="1762"/>
      <c r="AC74" s="2770"/>
      <c r="AD74" s="2771"/>
      <c r="AE74" s="2771"/>
      <c r="AF74" s="2771"/>
      <c r="AG74" s="2771"/>
      <c r="AH74" s="2771"/>
      <c r="AI74" s="2771"/>
      <c r="AJ74" s="2771"/>
      <c r="AK74" s="2771"/>
      <c r="AL74" s="2771"/>
      <c r="AM74" s="2771"/>
      <c r="AN74" s="2771"/>
      <c r="AO74" s="2771"/>
      <c r="AP74" s="2771"/>
      <c r="AQ74" s="2771"/>
      <c r="AR74" s="2771"/>
      <c r="AS74" s="2771"/>
      <c r="AT74" s="2771"/>
      <c r="AU74" s="2771"/>
      <c r="AV74" s="2771"/>
      <c r="AW74" s="2771"/>
      <c r="AX74" s="2771"/>
      <c r="AY74" s="2771"/>
      <c r="AZ74" s="2771"/>
      <c r="BA74" s="2771"/>
      <c r="BB74" s="2771"/>
      <c r="BC74" s="2772"/>
      <c r="BD74" s="1762"/>
      <c r="BE74" s="1768"/>
    </row>
    <row r="75" spans="1:57" ht="15.75" customHeight="1" thickTop="1" thickBot="1">
      <c r="A75" s="1762"/>
      <c r="B75" s="2830" t="s">
        <v>129</v>
      </c>
      <c r="C75" s="2831"/>
      <c r="D75" s="2831"/>
      <c r="E75" s="2831"/>
      <c r="F75" s="2831"/>
      <c r="G75" s="2831"/>
      <c r="H75" s="2831"/>
      <c r="I75" s="2831"/>
      <c r="J75" s="2831"/>
      <c r="K75" s="2831"/>
      <c r="L75" s="2831"/>
      <c r="M75" s="2831"/>
      <c r="N75" s="2831"/>
      <c r="O75" s="2832">
        <f>SUM(O70:AA74)</f>
        <v>1</v>
      </c>
      <c r="P75" s="2833"/>
      <c r="Q75" s="2833"/>
      <c r="R75" s="2833"/>
      <c r="S75" s="2833"/>
      <c r="T75" s="2833"/>
      <c r="U75" s="2833"/>
      <c r="V75" s="2833"/>
      <c r="W75" s="2833"/>
      <c r="X75" s="2833"/>
      <c r="Y75" s="2833"/>
      <c r="Z75" s="2833"/>
      <c r="AA75" s="2834"/>
      <c r="AB75" s="1762"/>
      <c r="AC75" s="2770"/>
      <c r="AD75" s="2771"/>
      <c r="AE75" s="2771"/>
      <c r="AF75" s="2771"/>
      <c r="AG75" s="2771"/>
      <c r="AH75" s="2771"/>
      <c r="AI75" s="2771"/>
      <c r="AJ75" s="2771"/>
      <c r="AK75" s="2771"/>
      <c r="AL75" s="2771"/>
      <c r="AM75" s="2771"/>
      <c r="AN75" s="2771"/>
      <c r="AO75" s="2771"/>
      <c r="AP75" s="2771"/>
      <c r="AQ75" s="2771"/>
      <c r="AR75" s="2771"/>
      <c r="AS75" s="2771"/>
      <c r="AT75" s="2771"/>
      <c r="AU75" s="2771"/>
      <c r="AV75" s="2771"/>
      <c r="AW75" s="2771"/>
      <c r="AX75" s="2771"/>
      <c r="AY75" s="2771"/>
      <c r="AZ75" s="2771"/>
      <c r="BA75" s="2771"/>
      <c r="BB75" s="2771"/>
      <c r="BC75" s="2772"/>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70"/>
      <c r="AD76" s="2771"/>
      <c r="AE76" s="2771"/>
      <c r="AF76" s="2771"/>
      <c r="AG76" s="2771"/>
      <c r="AH76" s="2771"/>
      <c r="AI76" s="2771"/>
      <c r="AJ76" s="2771"/>
      <c r="AK76" s="2771"/>
      <c r="AL76" s="2771"/>
      <c r="AM76" s="2771"/>
      <c r="AN76" s="2771"/>
      <c r="AO76" s="2771"/>
      <c r="AP76" s="2771"/>
      <c r="AQ76" s="2771"/>
      <c r="AR76" s="2771"/>
      <c r="AS76" s="2771"/>
      <c r="AT76" s="2771"/>
      <c r="AU76" s="2771"/>
      <c r="AV76" s="2771"/>
      <c r="AW76" s="2771"/>
      <c r="AX76" s="2771"/>
      <c r="AY76" s="2771"/>
      <c r="AZ76" s="2771"/>
      <c r="BA76" s="2771"/>
      <c r="BB76" s="2771"/>
      <c r="BC76" s="2772"/>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73"/>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20" t="s">
        <v>2433</v>
      </c>
      <c r="C79" s="2821"/>
      <c r="D79" s="2821"/>
      <c r="E79" s="2821"/>
      <c r="F79" s="2821"/>
      <c r="G79" s="2821"/>
      <c r="H79" s="2821"/>
      <c r="I79" s="2821"/>
      <c r="J79" s="2821"/>
      <c r="K79" s="2821"/>
      <c r="L79" s="2821"/>
      <c r="M79" s="2821"/>
      <c r="N79" s="2821"/>
      <c r="O79" s="2821"/>
      <c r="P79" s="2821"/>
      <c r="Q79" s="2821"/>
      <c r="R79" s="2821"/>
      <c r="S79" s="2821"/>
      <c r="T79" s="2821"/>
      <c r="U79" s="2821"/>
      <c r="V79" s="2821"/>
      <c r="W79" s="2821"/>
      <c r="X79" s="2821"/>
      <c r="Y79" s="2821"/>
      <c r="Z79" s="2821"/>
      <c r="AA79" s="2821"/>
      <c r="AB79" s="2821"/>
      <c r="AC79" s="2821"/>
      <c r="AD79" s="2821"/>
      <c r="AE79" s="2821"/>
      <c r="AF79" s="2821"/>
      <c r="AG79" s="2821"/>
      <c r="AH79" s="2822"/>
      <c r="AI79" s="1762"/>
      <c r="AJ79" s="2796" t="s">
        <v>2457</v>
      </c>
      <c r="AK79" s="2797"/>
      <c r="AL79" s="2797"/>
      <c r="AM79" s="2797"/>
      <c r="AN79" s="2797"/>
      <c r="AO79" s="2797"/>
      <c r="AP79" s="2797"/>
      <c r="AQ79" s="2797"/>
      <c r="AR79" s="2797"/>
      <c r="AS79" s="2797"/>
      <c r="AT79" s="2797"/>
      <c r="AU79" s="2797"/>
      <c r="AV79" s="2797"/>
      <c r="AW79" s="2797"/>
      <c r="AX79" s="2797"/>
      <c r="AY79" s="2739" t="s">
        <v>1988</v>
      </c>
      <c r="AZ79" s="2739"/>
      <c r="BA79" s="2739"/>
      <c r="BB79" s="2740"/>
      <c r="BC79" s="1762"/>
      <c r="BD79" s="1762"/>
      <c r="BE79" s="1768"/>
    </row>
    <row r="80" spans="1:57" ht="15.75" customHeight="1">
      <c r="A80" s="1762"/>
      <c r="B80" s="2669"/>
      <c r="C80" s="2670"/>
      <c r="D80" s="2670"/>
      <c r="E80" s="2670"/>
      <c r="F80" s="2670"/>
      <c r="G80" s="2670"/>
      <c r="H80" s="2671"/>
      <c r="I80" s="2806" t="s">
        <v>2039</v>
      </c>
      <c r="J80" s="2807"/>
      <c r="K80" s="2807"/>
      <c r="L80" s="2807"/>
      <c r="M80" s="2807"/>
      <c r="N80" s="2807"/>
      <c r="O80" s="2807" t="s">
        <v>2040</v>
      </c>
      <c r="P80" s="2807"/>
      <c r="Q80" s="2807"/>
      <c r="R80" s="2807"/>
      <c r="S80" s="2807"/>
      <c r="T80" s="2807"/>
      <c r="U80" s="2807"/>
      <c r="V80" s="2810" t="s">
        <v>2458</v>
      </c>
      <c r="W80" s="2810"/>
      <c r="X80" s="2810"/>
      <c r="Y80" s="2810"/>
      <c r="Z80" s="2810"/>
      <c r="AA80" s="2810"/>
      <c r="AB80" s="2812" t="s">
        <v>2041</v>
      </c>
      <c r="AC80" s="2812"/>
      <c r="AD80" s="2812"/>
      <c r="AE80" s="2812"/>
      <c r="AF80" s="2812"/>
      <c r="AG80" s="2812"/>
      <c r="AH80" s="2813"/>
      <c r="AI80" s="1762"/>
      <c r="AJ80" s="2798"/>
      <c r="AK80" s="2799"/>
      <c r="AL80" s="2799"/>
      <c r="AM80" s="2799"/>
      <c r="AN80" s="2799"/>
      <c r="AO80" s="2799"/>
      <c r="AP80" s="2799"/>
      <c r="AQ80" s="2799"/>
      <c r="AR80" s="2799"/>
      <c r="AS80" s="2799"/>
      <c r="AT80" s="2799"/>
      <c r="AU80" s="2799"/>
      <c r="AV80" s="2799"/>
      <c r="AW80" s="2799"/>
      <c r="AX80" s="2799"/>
      <c r="AY80" s="2802"/>
      <c r="AZ80" s="2802"/>
      <c r="BA80" s="2802"/>
      <c r="BB80" s="2803"/>
      <c r="BC80" s="1762"/>
      <c r="BD80" s="1762"/>
      <c r="BE80" s="1768"/>
    </row>
    <row r="81" spans="1:57" ht="15.75" customHeight="1" thickBot="1">
      <c r="A81" s="1762"/>
      <c r="B81" s="2721"/>
      <c r="C81" s="2722"/>
      <c r="D81" s="2722"/>
      <c r="E81" s="2722"/>
      <c r="F81" s="2722"/>
      <c r="G81" s="2722"/>
      <c r="H81" s="2823"/>
      <c r="I81" s="2808"/>
      <c r="J81" s="2809"/>
      <c r="K81" s="2809"/>
      <c r="L81" s="2809"/>
      <c r="M81" s="2809"/>
      <c r="N81" s="2809"/>
      <c r="O81" s="2809"/>
      <c r="P81" s="2809"/>
      <c r="Q81" s="2809"/>
      <c r="R81" s="2809"/>
      <c r="S81" s="2809"/>
      <c r="T81" s="2809"/>
      <c r="U81" s="2809"/>
      <c r="V81" s="2811"/>
      <c r="W81" s="2811"/>
      <c r="X81" s="2811"/>
      <c r="Y81" s="2811"/>
      <c r="Z81" s="2811"/>
      <c r="AA81" s="2811"/>
      <c r="AB81" s="2814"/>
      <c r="AC81" s="2814"/>
      <c r="AD81" s="2814"/>
      <c r="AE81" s="2814"/>
      <c r="AF81" s="2814"/>
      <c r="AG81" s="2814"/>
      <c r="AH81" s="2815"/>
      <c r="AI81" s="1762"/>
      <c r="AJ81" s="2798"/>
      <c r="AK81" s="2799"/>
      <c r="AL81" s="2799"/>
      <c r="AM81" s="2799"/>
      <c r="AN81" s="2799"/>
      <c r="AO81" s="2799"/>
      <c r="AP81" s="2799"/>
      <c r="AQ81" s="2799"/>
      <c r="AR81" s="2799"/>
      <c r="AS81" s="2799"/>
      <c r="AT81" s="2799"/>
      <c r="AU81" s="2799"/>
      <c r="AV81" s="2799"/>
      <c r="AW81" s="2799"/>
      <c r="AX81" s="2799"/>
      <c r="AY81" s="2802"/>
      <c r="AZ81" s="2802"/>
      <c r="BA81" s="2802"/>
      <c r="BB81" s="2803"/>
      <c r="BC81" s="1762"/>
      <c r="BD81" s="1762"/>
      <c r="BE81" s="1768"/>
    </row>
    <row r="82" spans="1:57" ht="15.75" customHeight="1" thickBot="1">
      <c r="A82" s="1762"/>
      <c r="B82" s="2663" t="s">
        <v>2434</v>
      </c>
      <c r="C82" s="2664"/>
      <c r="D82" s="2664"/>
      <c r="E82" s="2664"/>
      <c r="F82" s="2664"/>
      <c r="G82" s="2664"/>
      <c r="H82" s="2665"/>
      <c r="I82" s="2795"/>
      <c r="J82" s="2777"/>
      <c r="K82" s="2777"/>
      <c r="L82" s="2777"/>
      <c r="M82" s="2777"/>
      <c r="N82" s="2777"/>
      <c r="O82" s="2777"/>
      <c r="P82" s="2777"/>
      <c r="Q82" s="2777"/>
      <c r="R82" s="2777"/>
      <c r="S82" s="2777"/>
      <c r="T82" s="2777"/>
      <c r="U82" s="2777"/>
      <c r="V82" s="2777"/>
      <c r="W82" s="2777"/>
      <c r="X82" s="2777"/>
      <c r="Y82" s="2777"/>
      <c r="Z82" s="2777"/>
      <c r="AA82" s="2792"/>
      <c r="AB82" s="2818"/>
      <c r="AC82" s="2818"/>
      <c r="AD82" s="2818"/>
      <c r="AE82" s="2818"/>
      <c r="AF82" s="2818"/>
      <c r="AG82" s="2818"/>
      <c r="AH82" s="2819"/>
      <c r="AI82" s="1762"/>
      <c r="AJ82" s="2800"/>
      <c r="AK82" s="2801"/>
      <c r="AL82" s="2801"/>
      <c r="AM82" s="2801"/>
      <c r="AN82" s="2801"/>
      <c r="AO82" s="2801"/>
      <c r="AP82" s="2801"/>
      <c r="AQ82" s="2801"/>
      <c r="AR82" s="2801"/>
      <c r="AS82" s="2801"/>
      <c r="AT82" s="2801"/>
      <c r="AU82" s="2801"/>
      <c r="AV82" s="2801"/>
      <c r="AW82" s="2801"/>
      <c r="AX82" s="2801"/>
      <c r="AY82" s="2804"/>
      <c r="AZ82" s="2804"/>
      <c r="BA82" s="2804"/>
      <c r="BB82" s="2805"/>
      <c r="BC82" s="1762"/>
      <c r="BD82" s="1762"/>
      <c r="BE82" s="1768"/>
    </row>
    <row r="83" spans="1:57" ht="15.75" customHeight="1" thickBot="1">
      <c r="A83" s="1762"/>
      <c r="B83" s="2663" t="s">
        <v>2435</v>
      </c>
      <c r="C83" s="2664"/>
      <c r="D83" s="2664"/>
      <c r="E83" s="2664"/>
      <c r="F83" s="2664"/>
      <c r="G83" s="2664"/>
      <c r="H83" s="2665"/>
      <c r="I83" s="2795"/>
      <c r="J83" s="2777"/>
      <c r="K83" s="2777"/>
      <c r="L83" s="2777"/>
      <c r="M83" s="2777"/>
      <c r="N83" s="2777"/>
      <c r="O83" s="2777"/>
      <c r="P83" s="2777"/>
      <c r="Q83" s="2777"/>
      <c r="R83" s="2777"/>
      <c r="S83" s="2777"/>
      <c r="T83" s="2777"/>
      <c r="U83" s="2777"/>
      <c r="V83" s="2777"/>
      <c r="W83" s="2777"/>
      <c r="X83" s="2777"/>
      <c r="Y83" s="2777"/>
      <c r="Z83" s="2777"/>
      <c r="AA83" s="2792"/>
      <c r="AB83" s="2818"/>
      <c r="AC83" s="2818"/>
      <c r="AD83" s="2818"/>
      <c r="AE83" s="2818"/>
      <c r="AF83" s="2818"/>
      <c r="AG83" s="2818"/>
      <c r="AH83" s="2819"/>
      <c r="AI83" s="1762"/>
      <c r="AJ83" s="2779" t="s">
        <v>2459</v>
      </c>
      <c r="AK83" s="2780"/>
      <c r="AL83" s="2780"/>
      <c r="AM83" s="2780"/>
      <c r="AN83" s="2780"/>
      <c r="AO83" s="2780"/>
      <c r="AP83" s="2780"/>
      <c r="AQ83" s="2780"/>
      <c r="AR83" s="2780"/>
      <c r="AS83" s="2780"/>
      <c r="AT83" s="2780"/>
      <c r="AU83" s="2780"/>
      <c r="AV83" s="2780"/>
      <c r="AW83" s="2780"/>
      <c r="AX83" s="2780"/>
      <c r="AY83" s="2780"/>
      <c r="AZ83" s="2780"/>
      <c r="BA83" s="2780"/>
      <c r="BB83" s="2781"/>
      <c r="BC83" s="1762"/>
      <c r="BD83" s="1762"/>
      <c r="BE83" s="1768"/>
    </row>
    <row r="84" spans="1:57" ht="15.75" customHeight="1" thickBot="1">
      <c r="A84" s="1762"/>
      <c r="B84" s="2785" t="s">
        <v>2042</v>
      </c>
      <c r="C84" s="2786"/>
      <c r="D84" s="2786"/>
      <c r="E84" s="2786"/>
      <c r="F84" s="2786"/>
      <c r="G84" s="2786"/>
      <c r="H84" s="2816"/>
      <c r="I84" s="2788"/>
      <c r="J84" s="2758"/>
      <c r="K84" s="2758"/>
      <c r="L84" s="2758"/>
      <c r="M84" s="2758"/>
      <c r="N84" s="2758"/>
      <c r="O84" s="2758"/>
      <c r="P84" s="2758"/>
      <c r="Q84" s="2758"/>
      <c r="R84" s="2758"/>
      <c r="S84" s="2758"/>
      <c r="T84" s="2758"/>
      <c r="U84" s="2758"/>
      <c r="V84" s="2758"/>
      <c r="W84" s="2758"/>
      <c r="X84" s="2758"/>
      <c r="Y84" s="2758"/>
      <c r="Z84" s="2758"/>
      <c r="AA84" s="2789"/>
      <c r="AB84" s="2758"/>
      <c r="AC84" s="2758"/>
      <c r="AD84" s="2758"/>
      <c r="AE84" s="2758"/>
      <c r="AF84" s="2758"/>
      <c r="AG84" s="2758"/>
      <c r="AH84" s="2817"/>
      <c r="AI84" s="1762"/>
      <c r="AJ84" s="2782"/>
      <c r="AK84" s="2783"/>
      <c r="AL84" s="2783"/>
      <c r="AM84" s="2783"/>
      <c r="AN84" s="2783"/>
      <c r="AO84" s="2783"/>
      <c r="AP84" s="2783"/>
      <c r="AQ84" s="2783"/>
      <c r="AR84" s="2783"/>
      <c r="AS84" s="2783"/>
      <c r="AT84" s="2783"/>
      <c r="AU84" s="2783"/>
      <c r="AV84" s="2783"/>
      <c r="AW84" s="2783"/>
      <c r="AX84" s="2783"/>
      <c r="AY84" s="2783"/>
      <c r="AZ84" s="2783"/>
      <c r="BA84" s="2783"/>
      <c r="BB84" s="2784"/>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69" t="s">
        <v>2044</v>
      </c>
      <c r="C88" s="2670"/>
      <c r="D88" s="2670"/>
      <c r="E88" s="2670"/>
      <c r="F88" s="2670"/>
      <c r="G88" s="2670"/>
      <c r="H88" s="2670"/>
      <c r="I88" s="2670"/>
      <c r="J88" s="2670"/>
      <c r="K88" s="2670"/>
      <c r="L88" s="2670"/>
      <c r="M88" s="2670"/>
      <c r="N88" s="2670"/>
      <c r="O88" s="2670"/>
      <c r="P88" s="2670"/>
      <c r="Q88" s="2670"/>
      <c r="R88" s="2670"/>
      <c r="S88" s="2670"/>
      <c r="T88" s="2670"/>
      <c r="U88" s="2670"/>
      <c r="V88" s="2670"/>
      <c r="W88" s="2670"/>
      <c r="X88" s="2670"/>
      <c r="Y88" s="2670"/>
      <c r="Z88" s="2670"/>
      <c r="AA88" s="2670"/>
      <c r="AB88" s="2670"/>
      <c r="AC88" s="2670"/>
      <c r="AD88" s="2670"/>
      <c r="AE88" s="2670"/>
      <c r="AF88" s="2670"/>
      <c r="AG88" s="2670"/>
      <c r="AH88" s="2671"/>
      <c r="AI88" s="1762"/>
      <c r="AJ88" s="2796" t="s">
        <v>2460</v>
      </c>
      <c r="AK88" s="2797"/>
      <c r="AL88" s="2797"/>
      <c r="AM88" s="2797"/>
      <c r="AN88" s="2797"/>
      <c r="AO88" s="2797"/>
      <c r="AP88" s="2797"/>
      <c r="AQ88" s="2797"/>
      <c r="AR88" s="2797"/>
      <c r="AS88" s="2797"/>
      <c r="AT88" s="2797"/>
      <c r="AU88" s="2797"/>
      <c r="AV88" s="2797"/>
      <c r="AW88" s="2797"/>
      <c r="AX88" s="2797"/>
      <c r="AY88" s="2739" t="s">
        <v>1988</v>
      </c>
      <c r="AZ88" s="2739"/>
      <c r="BA88" s="2739"/>
      <c r="BB88" s="2740"/>
      <c r="BC88" s="1762"/>
      <c r="BD88" s="1762"/>
      <c r="BE88" s="1768"/>
    </row>
    <row r="89" spans="1:57" ht="16.5" customHeight="1">
      <c r="A89" s="1762"/>
      <c r="B89" s="2669"/>
      <c r="C89" s="2670"/>
      <c r="D89" s="2670"/>
      <c r="E89" s="2670"/>
      <c r="F89" s="2670"/>
      <c r="G89" s="2670"/>
      <c r="H89" s="2670"/>
      <c r="I89" s="2806" t="s">
        <v>2039</v>
      </c>
      <c r="J89" s="2807"/>
      <c r="K89" s="2807"/>
      <c r="L89" s="2807"/>
      <c r="M89" s="2807"/>
      <c r="N89" s="2807"/>
      <c r="O89" s="2807" t="s">
        <v>2040</v>
      </c>
      <c r="P89" s="2807"/>
      <c r="Q89" s="2807"/>
      <c r="R89" s="2807"/>
      <c r="S89" s="2807"/>
      <c r="T89" s="2807"/>
      <c r="U89" s="2807"/>
      <c r="V89" s="2810" t="s">
        <v>2458</v>
      </c>
      <c r="W89" s="2810"/>
      <c r="X89" s="2810"/>
      <c r="Y89" s="2810"/>
      <c r="Z89" s="2810"/>
      <c r="AA89" s="2810"/>
      <c r="AB89" s="2812" t="s">
        <v>2041</v>
      </c>
      <c r="AC89" s="2812"/>
      <c r="AD89" s="2812"/>
      <c r="AE89" s="2812"/>
      <c r="AF89" s="2812"/>
      <c r="AG89" s="2812"/>
      <c r="AH89" s="2813"/>
      <c r="AI89" s="1762"/>
      <c r="AJ89" s="2798"/>
      <c r="AK89" s="2799"/>
      <c r="AL89" s="2799"/>
      <c r="AM89" s="2799"/>
      <c r="AN89" s="2799"/>
      <c r="AO89" s="2799"/>
      <c r="AP89" s="2799"/>
      <c r="AQ89" s="2799"/>
      <c r="AR89" s="2799"/>
      <c r="AS89" s="2799"/>
      <c r="AT89" s="2799"/>
      <c r="AU89" s="2799"/>
      <c r="AV89" s="2799"/>
      <c r="AW89" s="2799"/>
      <c r="AX89" s="2799"/>
      <c r="AY89" s="2802"/>
      <c r="AZ89" s="2802"/>
      <c r="BA89" s="2802"/>
      <c r="BB89" s="2803"/>
      <c r="BC89" s="1762"/>
      <c r="BD89" s="1762"/>
      <c r="BE89" s="1768"/>
    </row>
    <row r="90" spans="1:57" ht="16.5" customHeight="1" thickBot="1">
      <c r="A90" s="1762"/>
      <c r="B90" s="2721"/>
      <c r="C90" s="2722"/>
      <c r="D90" s="2722"/>
      <c r="E90" s="2722"/>
      <c r="F90" s="2722"/>
      <c r="G90" s="2722"/>
      <c r="H90" s="2722"/>
      <c r="I90" s="2808"/>
      <c r="J90" s="2809"/>
      <c r="K90" s="2809"/>
      <c r="L90" s="2809"/>
      <c r="M90" s="2809"/>
      <c r="N90" s="2809"/>
      <c r="O90" s="2809"/>
      <c r="P90" s="2809"/>
      <c r="Q90" s="2809"/>
      <c r="R90" s="2809"/>
      <c r="S90" s="2809"/>
      <c r="T90" s="2809"/>
      <c r="U90" s="2809"/>
      <c r="V90" s="2811"/>
      <c r="W90" s="2811"/>
      <c r="X90" s="2811"/>
      <c r="Y90" s="2811"/>
      <c r="Z90" s="2811"/>
      <c r="AA90" s="2811"/>
      <c r="AB90" s="2814"/>
      <c r="AC90" s="2814"/>
      <c r="AD90" s="2814"/>
      <c r="AE90" s="2814"/>
      <c r="AF90" s="2814"/>
      <c r="AG90" s="2814"/>
      <c r="AH90" s="2815"/>
      <c r="AI90" s="1762"/>
      <c r="AJ90" s="2798"/>
      <c r="AK90" s="2799"/>
      <c r="AL90" s="2799"/>
      <c r="AM90" s="2799"/>
      <c r="AN90" s="2799"/>
      <c r="AO90" s="2799"/>
      <c r="AP90" s="2799"/>
      <c r="AQ90" s="2799"/>
      <c r="AR90" s="2799"/>
      <c r="AS90" s="2799"/>
      <c r="AT90" s="2799"/>
      <c r="AU90" s="2799"/>
      <c r="AV90" s="2799"/>
      <c r="AW90" s="2799"/>
      <c r="AX90" s="2799"/>
      <c r="AY90" s="2802"/>
      <c r="AZ90" s="2802"/>
      <c r="BA90" s="2802"/>
      <c r="BB90" s="2803"/>
      <c r="BC90" s="1762"/>
      <c r="BD90" s="1762"/>
      <c r="BE90" s="1768"/>
    </row>
    <row r="91" spans="1:57" ht="15.75" customHeight="1" thickBot="1">
      <c r="A91" s="1762"/>
      <c r="B91" s="2663" t="s">
        <v>2434</v>
      </c>
      <c r="C91" s="2664"/>
      <c r="D91" s="2664"/>
      <c r="E91" s="2664"/>
      <c r="F91" s="2664"/>
      <c r="G91" s="2664"/>
      <c r="H91" s="2664"/>
      <c r="I91" s="2795"/>
      <c r="J91" s="2777"/>
      <c r="K91" s="2777"/>
      <c r="L91" s="2777"/>
      <c r="M91" s="2777"/>
      <c r="N91" s="2777"/>
      <c r="O91" s="2777"/>
      <c r="P91" s="2777"/>
      <c r="Q91" s="2777"/>
      <c r="R91" s="2777"/>
      <c r="S91" s="2777"/>
      <c r="T91" s="2777"/>
      <c r="U91" s="2777"/>
      <c r="V91" s="2777"/>
      <c r="W91" s="2777"/>
      <c r="X91" s="2777"/>
      <c r="Y91" s="2777"/>
      <c r="Z91" s="2777"/>
      <c r="AA91" s="2792"/>
      <c r="AB91" s="2793"/>
      <c r="AC91" s="2793"/>
      <c r="AD91" s="2793"/>
      <c r="AE91" s="2793"/>
      <c r="AF91" s="2793"/>
      <c r="AG91" s="2793"/>
      <c r="AH91" s="2794"/>
      <c r="AI91" s="1762"/>
      <c r="AJ91" s="2800"/>
      <c r="AK91" s="2801"/>
      <c r="AL91" s="2801"/>
      <c r="AM91" s="2801"/>
      <c r="AN91" s="2801"/>
      <c r="AO91" s="2801"/>
      <c r="AP91" s="2801"/>
      <c r="AQ91" s="2801"/>
      <c r="AR91" s="2801"/>
      <c r="AS91" s="2801"/>
      <c r="AT91" s="2801"/>
      <c r="AU91" s="2801"/>
      <c r="AV91" s="2801"/>
      <c r="AW91" s="2801"/>
      <c r="AX91" s="2801"/>
      <c r="AY91" s="2804"/>
      <c r="AZ91" s="2804"/>
      <c r="BA91" s="2804"/>
      <c r="BB91" s="2805"/>
      <c r="BC91" s="1762"/>
      <c r="BD91" s="1762"/>
      <c r="BE91" s="1768"/>
    </row>
    <row r="92" spans="1:57" ht="15.75" customHeight="1" thickBot="1">
      <c r="A92" s="1762"/>
      <c r="B92" s="2663" t="s">
        <v>2435</v>
      </c>
      <c r="C92" s="2664"/>
      <c r="D92" s="2664"/>
      <c r="E92" s="2664"/>
      <c r="F92" s="2664"/>
      <c r="G92" s="2664"/>
      <c r="H92" s="2664"/>
      <c r="I92" s="2795"/>
      <c r="J92" s="2777"/>
      <c r="K92" s="2777"/>
      <c r="L92" s="2777"/>
      <c r="M92" s="2777"/>
      <c r="N92" s="2777"/>
      <c r="O92" s="2777"/>
      <c r="P92" s="2777"/>
      <c r="Q92" s="2777"/>
      <c r="R92" s="2777"/>
      <c r="S92" s="2777"/>
      <c r="T92" s="2777"/>
      <c r="U92" s="2777"/>
      <c r="V92" s="2777"/>
      <c r="W92" s="2777"/>
      <c r="X92" s="2777"/>
      <c r="Y92" s="2777"/>
      <c r="Z92" s="2777"/>
      <c r="AA92" s="2792"/>
      <c r="AB92" s="2793"/>
      <c r="AC92" s="2793"/>
      <c r="AD92" s="2793"/>
      <c r="AE92" s="2793"/>
      <c r="AF92" s="2793"/>
      <c r="AG92" s="2793"/>
      <c r="AH92" s="2794"/>
      <c r="AI92" s="1762"/>
      <c r="AJ92" s="2779" t="s">
        <v>2459</v>
      </c>
      <c r="AK92" s="2780"/>
      <c r="AL92" s="2780"/>
      <c r="AM92" s="2780"/>
      <c r="AN92" s="2780"/>
      <c r="AO92" s="2780"/>
      <c r="AP92" s="2780"/>
      <c r="AQ92" s="2780"/>
      <c r="AR92" s="2780"/>
      <c r="AS92" s="2780"/>
      <c r="AT92" s="2780"/>
      <c r="AU92" s="2780"/>
      <c r="AV92" s="2780"/>
      <c r="AW92" s="2780"/>
      <c r="AX92" s="2780"/>
      <c r="AY92" s="2780"/>
      <c r="AZ92" s="2780"/>
      <c r="BA92" s="2780"/>
      <c r="BB92" s="2781"/>
      <c r="BC92" s="1762"/>
      <c r="BD92" s="1762"/>
      <c r="BE92" s="1768"/>
    </row>
    <row r="93" spans="1:57" ht="15.75" customHeight="1" thickBot="1">
      <c r="A93" s="1762"/>
      <c r="B93" s="2785" t="s">
        <v>2042</v>
      </c>
      <c r="C93" s="2786"/>
      <c r="D93" s="2786"/>
      <c r="E93" s="2786"/>
      <c r="F93" s="2786"/>
      <c r="G93" s="2786"/>
      <c r="H93" s="2787"/>
      <c r="I93" s="2788"/>
      <c r="J93" s="2758"/>
      <c r="K93" s="2758"/>
      <c r="L93" s="2758"/>
      <c r="M93" s="2758"/>
      <c r="N93" s="2758"/>
      <c r="O93" s="2758"/>
      <c r="P93" s="2758"/>
      <c r="Q93" s="2758"/>
      <c r="R93" s="2758"/>
      <c r="S93" s="2758"/>
      <c r="T93" s="2758"/>
      <c r="U93" s="2758"/>
      <c r="V93" s="2758"/>
      <c r="W93" s="2758"/>
      <c r="X93" s="2758"/>
      <c r="Y93" s="2758"/>
      <c r="Z93" s="2758"/>
      <c r="AA93" s="2789"/>
      <c r="AB93" s="2790"/>
      <c r="AC93" s="2790"/>
      <c r="AD93" s="2790"/>
      <c r="AE93" s="2790"/>
      <c r="AF93" s="2790"/>
      <c r="AG93" s="2790"/>
      <c r="AH93" s="2791"/>
      <c r="AI93" s="1762"/>
      <c r="AJ93" s="2782"/>
      <c r="AK93" s="2783"/>
      <c r="AL93" s="2783"/>
      <c r="AM93" s="2783"/>
      <c r="AN93" s="2783"/>
      <c r="AO93" s="2783"/>
      <c r="AP93" s="2783"/>
      <c r="AQ93" s="2783"/>
      <c r="AR93" s="2783"/>
      <c r="AS93" s="2783"/>
      <c r="AT93" s="2783"/>
      <c r="AU93" s="2783"/>
      <c r="AV93" s="2783"/>
      <c r="AW93" s="2783"/>
      <c r="AX93" s="2783"/>
      <c r="AY93" s="2783"/>
      <c r="AZ93" s="2783"/>
      <c r="BA93" s="2783"/>
      <c r="BB93" s="2784"/>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255</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61" t="s">
        <v>2436</v>
      </c>
      <c r="Y96" s="2762"/>
      <c r="Z96" s="2762"/>
      <c r="AA96" s="2762"/>
      <c r="AB96" s="2762"/>
      <c r="AC96" s="2762"/>
      <c r="AD96" s="2762"/>
      <c r="AE96" s="2762"/>
      <c r="AF96" s="2762"/>
      <c r="AG96" s="2762"/>
      <c r="AH96" s="2762"/>
      <c r="AI96" s="2762"/>
      <c r="AJ96" s="2762"/>
      <c r="AK96" s="2762"/>
      <c r="AL96" s="2762"/>
      <c r="AM96" s="2762"/>
      <c r="AN96" s="2762"/>
      <c r="AO96" s="2762"/>
      <c r="AP96" s="2762"/>
      <c r="AQ96" s="2762"/>
      <c r="AR96" s="2762"/>
      <c r="AS96" s="2762"/>
      <c r="AT96" s="2762"/>
      <c r="AU96" s="2762"/>
      <c r="AV96" s="2762"/>
      <c r="AW96" s="2762"/>
      <c r="AX96" s="2762"/>
      <c r="AY96" s="2762"/>
      <c r="AZ96" s="2762"/>
      <c r="BA96" s="2762"/>
      <c r="BB96" s="2762"/>
      <c r="BC96" s="2762"/>
      <c r="BD96" s="2763"/>
      <c r="BE96" s="1768"/>
    </row>
    <row r="97" spans="1:57" ht="15.75" customHeight="1" thickBot="1">
      <c r="A97" s="1762"/>
      <c r="B97" s="2663" t="s">
        <v>1860</v>
      </c>
      <c r="C97" s="2664"/>
      <c r="D97" s="2664"/>
      <c r="E97" s="2664"/>
      <c r="F97" s="2664"/>
      <c r="G97" s="2664"/>
      <c r="H97" s="2664"/>
      <c r="I97" s="2664"/>
      <c r="J97" s="2664"/>
      <c r="K97" s="2664"/>
      <c r="L97" s="2664"/>
      <c r="M97" s="2664"/>
      <c r="N97" s="2664"/>
      <c r="O97" s="2664"/>
      <c r="P97" s="2664"/>
      <c r="Q97" s="2664"/>
      <c r="R97" s="2664"/>
      <c r="S97" s="2664"/>
      <c r="T97" s="2664"/>
      <c r="U97" s="2665"/>
      <c r="V97" s="1762"/>
      <c r="W97" s="1762"/>
      <c r="X97" s="2764"/>
      <c r="Y97" s="2765"/>
      <c r="Z97" s="2765"/>
      <c r="AA97" s="2765"/>
      <c r="AB97" s="2765"/>
      <c r="AC97" s="2765"/>
      <c r="AD97" s="2765"/>
      <c r="AE97" s="2765"/>
      <c r="AF97" s="2765"/>
      <c r="AG97" s="2765"/>
      <c r="AH97" s="2765"/>
      <c r="AI97" s="2765"/>
      <c r="AJ97" s="2765"/>
      <c r="AK97" s="2765"/>
      <c r="AL97" s="2765"/>
      <c r="AM97" s="2765"/>
      <c r="AN97" s="2765"/>
      <c r="AO97" s="2765"/>
      <c r="AP97" s="2765"/>
      <c r="AQ97" s="2765"/>
      <c r="AR97" s="2765"/>
      <c r="AS97" s="2765"/>
      <c r="AT97" s="2765"/>
      <c r="AU97" s="2765"/>
      <c r="AV97" s="2765"/>
      <c r="AW97" s="2765"/>
      <c r="AX97" s="2765"/>
      <c r="AY97" s="2765"/>
      <c r="AZ97" s="2765"/>
      <c r="BA97" s="2765"/>
      <c r="BB97" s="2765"/>
      <c r="BC97" s="2765"/>
      <c r="BD97" s="2766"/>
      <c r="BE97" s="1768"/>
    </row>
    <row r="98" spans="1:57" ht="15.75" customHeight="1" thickBot="1">
      <c r="A98" s="1762"/>
      <c r="B98" s="2663"/>
      <c r="C98" s="2664"/>
      <c r="D98" s="2664"/>
      <c r="E98" s="2664"/>
      <c r="F98" s="2664"/>
      <c r="G98" s="2664"/>
      <c r="H98" s="2665"/>
      <c r="I98" s="2663" t="s">
        <v>2437</v>
      </c>
      <c r="J98" s="2664"/>
      <c r="K98" s="2664"/>
      <c r="L98" s="2664"/>
      <c r="M98" s="2664"/>
      <c r="N98" s="2665"/>
      <c r="O98" s="2767" t="s">
        <v>2438</v>
      </c>
      <c r="P98" s="2768"/>
      <c r="Q98" s="2768"/>
      <c r="R98" s="2768"/>
      <c r="S98" s="2768"/>
      <c r="T98" s="2768"/>
      <c r="U98" s="2769"/>
      <c r="V98" s="1762"/>
      <c r="W98" s="1762"/>
      <c r="X98" s="2770" t="s">
        <v>2456</v>
      </c>
      <c r="Y98" s="2771"/>
      <c r="Z98" s="2771"/>
      <c r="AA98" s="2771"/>
      <c r="AB98" s="2771"/>
      <c r="AC98" s="2771"/>
      <c r="AD98" s="2771"/>
      <c r="AE98" s="2771"/>
      <c r="AF98" s="2771"/>
      <c r="AG98" s="2771"/>
      <c r="AH98" s="2771"/>
      <c r="AI98" s="2771"/>
      <c r="AJ98" s="2771"/>
      <c r="AK98" s="2771"/>
      <c r="AL98" s="2771"/>
      <c r="AM98" s="2771"/>
      <c r="AN98" s="2771"/>
      <c r="AO98" s="2771"/>
      <c r="AP98" s="2771"/>
      <c r="AQ98" s="2771"/>
      <c r="AR98" s="2771"/>
      <c r="AS98" s="2771"/>
      <c r="AT98" s="2771"/>
      <c r="AU98" s="2771"/>
      <c r="AV98" s="2771"/>
      <c r="AW98" s="2771"/>
      <c r="AX98" s="2771"/>
      <c r="AY98" s="2771"/>
      <c r="AZ98" s="2771"/>
      <c r="BA98" s="2771"/>
      <c r="BB98" s="2771"/>
      <c r="BC98" s="2771"/>
      <c r="BD98" s="2772"/>
      <c r="BE98" s="1768"/>
    </row>
    <row r="99" spans="1:57" ht="15.75" customHeight="1" thickBot="1">
      <c r="A99" s="1762"/>
      <c r="B99" s="2701" t="s">
        <v>2439</v>
      </c>
      <c r="C99" s="2702"/>
      <c r="D99" s="2702"/>
      <c r="E99" s="2702"/>
      <c r="F99" s="2702"/>
      <c r="G99" s="2702"/>
      <c r="H99" s="2703"/>
      <c r="I99" s="2776"/>
      <c r="J99" s="2777"/>
      <c r="K99" s="2777"/>
      <c r="L99" s="2777"/>
      <c r="M99" s="2777"/>
      <c r="N99" s="2777"/>
      <c r="O99" s="2777"/>
      <c r="P99" s="2777"/>
      <c r="Q99" s="2777"/>
      <c r="R99" s="2777"/>
      <c r="S99" s="2777"/>
      <c r="T99" s="2777"/>
      <c r="U99" s="2778"/>
      <c r="V99" s="1762"/>
      <c r="W99" s="1762"/>
      <c r="X99" s="2770"/>
      <c r="Y99" s="2771"/>
      <c r="Z99" s="2771"/>
      <c r="AA99" s="2771"/>
      <c r="AB99" s="2771"/>
      <c r="AC99" s="2771"/>
      <c r="AD99" s="2771"/>
      <c r="AE99" s="2771"/>
      <c r="AF99" s="2771"/>
      <c r="AG99" s="2771"/>
      <c r="AH99" s="2771"/>
      <c r="AI99" s="2771"/>
      <c r="AJ99" s="2771"/>
      <c r="AK99" s="2771"/>
      <c r="AL99" s="2771"/>
      <c r="AM99" s="2771"/>
      <c r="AN99" s="2771"/>
      <c r="AO99" s="2771"/>
      <c r="AP99" s="2771"/>
      <c r="AQ99" s="2771"/>
      <c r="AR99" s="2771"/>
      <c r="AS99" s="2771"/>
      <c r="AT99" s="2771"/>
      <c r="AU99" s="2771"/>
      <c r="AV99" s="2771"/>
      <c r="AW99" s="2771"/>
      <c r="AX99" s="2771"/>
      <c r="AY99" s="2771"/>
      <c r="AZ99" s="2771"/>
      <c r="BA99" s="2771"/>
      <c r="BB99" s="2771"/>
      <c r="BC99" s="2771"/>
      <c r="BD99" s="2772"/>
      <c r="BE99" s="1768"/>
    </row>
    <row r="100" spans="1:57" ht="15.75" customHeight="1" thickBot="1">
      <c r="A100" s="1762"/>
      <c r="B100" s="2701" t="s">
        <v>2440</v>
      </c>
      <c r="C100" s="2702"/>
      <c r="D100" s="2702"/>
      <c r="E100" s="2702"/>
      <c r="F100" s="2702"/>
      <c r="G100" s="2702"/>
      <c r="H100" s="2703"/>
      <c r="I100" s="2757"/>
      <c r="J100" s="2758"/>
      <c r="K100" s="2758"/>
      <c r="L100" s="2758"/>
      <c r="M100" s="2758"/>
      <c r="N100" s="2758"/>
      <c r="O100" s="2759"/>
      <c r="P100" s="2759"/>
      <c r="Q100" s="2759"/>
      <c r="R100" s="2759"/>
      <c r="S100" s="2759"/>
      <c r="T100" s="2759"/>
      <c r="U100" s="2760"/>
      <c r="V100" s="1762"/>
      <c r="W100" s="1762"/>
      <c r="X100" s="2770"/>
      <c r="Y100" s="2771"/>
      <c r="Z100" s="2771"/>
      <c r="AA100" s="2771"/>
      <c r="AB100" s="2771"/>
      <c r="AC100" s="2771"/>
      <c r="AD100" s="2771"/>
      <c r="AE100" s="2771"/>
      <c r="AF100" s="2771"/>
      <c r="AG100" s="2771"/>
      <c r="AH100" s="2771"/>
      <c r="AI100" s="2771"/>
      <c r="AJ100" s="2771"/>
      <c r="AK100" s="2771"/>
      <c r="AL100" s="2771"/>
      <c r="AM100" s="2771"/>
      <c r="AN100" s="2771"/>
      <c r="AO100" s="2771"/>
      <c r="AP100" s="2771"/>
      <c r="AQ100" s="2771"/>
      <c r="AR100" s="2771"/>
      <c r="AS100" s="2771"/>
      <c r="AT100" s="2771"/>
      <c r="AU100" s="2771"/>
      <c r="AV100" s="2771"/>
      <c r="AW100" s="2771"/>
      <c r="AX100" s="2771"/>
      <c r="AY100" s="2771"/>
      <c r="AZ100" s="2771"/>
      <c r="BA100" s="2771"/>
      <c r="BB100" s="2771"/>
      <c r="BC100" s="2771"/>
      <c r="BD100" s="2772"/>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70"/>
      <c r="Y101" s="2771"/>
      <c r="Z101" s="2771"/>
      <c r="AA101" s="2771"/>
      <c r="AB101" s="2771"/>
      <c r="AC101" s="2771"/>
      <c r="AD101" s="2771"/>
      <c r="AE101" s="2771"/>
      <c r="AF101" s="2771"/>
      <c r="AG101" s="2771"/>
      <c r="AH101" s="2771"/>
      <c r="AI101" s="2771"/>
      <c r="AJ101" s="2771"/>
      <c r="AK101" s="2771"/>
      <c r="AL101" s="2771"/>
      <c r="AM101" s="2771"/>
      <c r="AN101" s="2771"/>
      <c r="AO101" s="2771"/>
      <c r="AP101" s="2771"/>
      <c r="AQ101" s="2771"/>
      <c r="AR101" s="2771"/>
      <c r="AS101" s="2771"/>
      <c r="AT101" s="2771"/>
      <c r="AU101" s="2771"/>
      <c r="AV101" s="2771"/>
      <c r="AW101" s="2771"/>
      <c r="AX101" s="2771"/>
      <c r="AY101" s="2771"/>
      <c r="AZ101" s="2771"/>
      <c r="BA101" s="2771"/>
      <c r="BB101" s="2771"/>
      <c r="BC101" s="2771"/>
      <c r="BD101" s="2772"/>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255</v>
      </c>
      <c r="W102" s="1762"/>
      <c r="X102" s="2770"/>
      <c r="Y102" s="2771"/>
      <c r="Z102" s="2771"/>
      <c r="AA102" s="2771"/>
      <c r="AB102" s="2771"/>
      <c r="AC102" s="2771"/>
      <c r="AD102" s="2771"/>
      <c r="AE102" s="2771"/>
      <c r="AF102" s="2771"/>
      <c r="AG102" s="2771"/>
      <c r="AH102" s="2771"/>
      <c r="AI102" s="2771"/>
      <c r="AJ102" s="2771"/>
      <c r="AK102" s="2771"/>
      <c r="AL102" s="2771"/>
      <c r="AM102" s="2771"/>
      <c r="AN102" s="2771"/>
      <c r="AO102" s="2771"/>
      <c r="AP102" s="2771"/>
      <c r="AQ102" s="2771"/>
      <c r="AR102" s="2771"/>
      <c r="AS102" s="2771"/>
      <c r="AT102" s="2771"/>
      <c r="AU102" s="2771"/>
      <c r="AV102" s="2771"/>
      <c r="AW102" s="2771"/>
      <c r="AX102" s="2771"/>
      <c r="AY102" s="2771"/>
      <c r="AZ102" s="2771"/>
      <c r="BA102" s="2771"/>
      <c r="BB102" s="2771"/>
      <c r="BC102" s="2771"/>
      <c r="BD102" s="2772"/>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70"/>
      <c r="Y103" s="2771"/>
      <c r="Z103" s="2771"/>
      <c r="AA103" s="2771"/>
      <c r="AB103" s="2771"/>
      <c r="AC103" s="2771"/>
      <c r="AD103" s="2771"/>
      <c r="AE103" s="2771"/>
      <c r="AF103" s="2771"/>
      <c r="AG103" s="2771"/>
      <c r="AH103" s="2771"/>
      <c r="AI103" s="2771"/>
      <c r="AJ103" s="2771"/>
      <c r="AK103" s="2771"/>
      <c r="AL103" s="2771"/>
      <c r="AM103" s="2771"/>
      <c r="AN103" s="2771"/>
      <c r="AO103" s="2771"/>
      <c r="AP103" s="2771"/>
      <c r="AQ103" s="2771"/>
      <c r="AR103" s="2771"/>
      <c r="AS103" s="2771"/>
      <c r="AT103" s="2771"/>
      <c r="AU103" s="2771"/>
      <c r="AV103" s="2771"/>
      <c r="AW103" s="2771"/>
      <c r="AX103" s="2771"/>
      <c r="AY103" s="2771"/>
      <c r="AZ103" s="2771"/>
      <c r="BA103" s="2771"/>
      <c r="BB103" s="2771"/>
      <c r="BC103" s="2771"/>
      <c r="BD103" s="2772"/>
      <c r="BE103" s="1768"/>
    </row>
    <row r="104" spans="1:57" ht="15.75" customHeight="1">
      <c r="A104" s="1762"/>
      <c r="B104" s="2707" t="s">
        <v>2047</v>
      </c>
      <c r="C104" s="2708"/>
      <c r="D104" s="2708"/>
      <c r="E104" s="2708"/>
      <c r="F104" s="2708"/>
      <c r="G104" s="2708"/>
      <c r="H104" s="2708"/>
      <c r="I104" s="2708"/>
      <c r="J104" s="2708"/>
      <c r="K104" s="2708"/>
      <c r="L104" s="2708"/>
      <c r="M104" s="2708"/>
      <c r="N104" s="2708"/>
      <c r="O104" s="2708"/>
      <c r="P104" s="2708"/>
      <c r="Q104" s="2708"/>
      <c r="R104" s="2708"/>
      <c r="S104" s="2708"/>
      <c r="T104" s="2708"/>
      <c r="U104" s="2756"/>
      <c r="V104" s="1762"/>
      <c r="W104" s="1762"/>
      <c r="X104" s="2770"/>
      <c r="Y104" s="2771"/>
      <c r="Z104" s="2771"/>
      <c r="AA104" s="2771"/>
      <c r="AB104" s="2771"/>
      <c r="AC104" s="2771"/>
      <c r="AD104" s="2771"/>
      <c r="AE104" s="2771"/>
      <c r="AF104" s="2771"/>
      <c r="AG104" s="2771"/>
      <c r="AH104" s="2771"/>
      <c r="AI104" s="2771"/>
      <c r="AJ104" s="2771"/>
      <c r="AK104" s="2771"/>
      <c r="AL104" s="2771"/>
      <c r="AM104" s="2771"/>
      <c r="AN104" s="2771"/>
      <c r="AO104" s="2771"/>
      <c r="AP104" s="2771"/>
      <c r="AQ104" s="2771"/>
      <c r="AR104" s="2771"/>
      <c r="AS104" s="2771"/>
      <c r="AT104" s="2771"/>
      <c r="AU104" s="2771"/>
      <c r="AV104" s="2771"/>
      <c r="AW104" s="2771"/>
      <c r="AX104" s="2771"/>
      <c r="AY104" s="2771"/>
      <c r="AZ104" s="2771"/>
      <c r="BA104" s="2771"/>
      <c r="BB104" s="2771"/>
      <c r="BC104" s="2771"/>
      <c r="BD104" s="2772"/>
      <c r="BE104" s="1768"/>
    </row>
    <row r="105" spans="1:57" ht="15.75" customHeight="1">
      <c r="A105" s="1762"/>
      <c r="B105" s="2718"/>
      <c r="C105" s="2719"/>
      <c r="D105" s="2719"/>
      <c r="E105" s="2719"/>
      <c r="F105" s="2719"/>
      <c r="G105" s="2719"/>
      <c r="H105" s="2720"/>
      <c r="I105" s="2724" t="s">
        <v>2040</v>
      </c>
      <c r="J105" s="2725"/>
      <c r="K105" s="2725"/>
      <c r="L105" s="2725"/>
      <c r="M105" s="2725"/>
      <c r="N105" s="2725"/>
      <c r="O105" s="2726"/>
      <c r="P105" s="2730" t="s">
        <v>2458</v>
      </c>
      <c r="Q105" s="2731"/>
      <c r="R105" s="2731"/>
      <c r="S105" s="2731"/>
      <c r="T105" s="2731"/>
      <c r="U105" s="2732"/>
      <c r="V105" s="1762"/>
      <c r="W105" s="1762"/>
      <c r="X105" s="2770"/>
      <c r="Y105" s="2771"/>
      <c r="Z105" s="2771"/>
      <c r="AA105" s="2771"/>
      <c r="AB105" s="2771"/>
      <c r="AC105" s="2771"/>
      <c r="AD105" s="2771"/>
      <c r="AE105" s="2771"/>
      <c r="AF105" s="2771"/>
      <c r="AG105" s="2771"/>
      <c r="AH105" s="2771"/>
      <c r="AI105" s="2771"/>
      <c r="AJ105" s="2771"/>
      <c r="AK105" s="2771"/>
      <c r="AL105" s="2771"/>
      <c r="AM105" s="2771"/>
      <c r="AN105" s="2771"/>
      <c r="AO105" s="2771"/>
      <c r="AP105" s="2771"/>
      <c r="AQ105" s="2771"/>
      <c r="AR105" s="2771"/>
      <c r="AS105" s="2771"/>
      <c r="AT105" s="2771"/>
      <c r="AU105" s="2771"/>
      <c r="AV105" s="2771"/>
      <c r="AW105" s="2771"/>
      <c r="AX105" s="2771"/>
      <c r="AY105" s="2771"/>
      <c r="AZ105" s="2771"/>
      <c r="BA105" s="2771"/>
      <c r="BB105" s="2771"/>
      <c r="BC105" s="2771"/>
      <c r="BD105" s="2772"/>
      <c r="BE105" s="1768"/>
    </row>
    <row r="106" spans="1:57" ht="15.75" customHeight="1" thickBot="1">
      <c r="A106" s="1762"/>
      <c r="B106" s="2721"/>
      <c r="C106" s="2722"/>
      <c r="D106" s="2722"/>
      <c r="E106" s="2722"/>
      <c r="F106" s="2722"/>
      <c r="G106" s="2722"/>
      <c r="H106" s="2723"/>
      <c r="I106" s="2727"/>
      <c r="J106" s="2728"/>
      <c r="K106" s="2728"/>
      <c r="L106" s="2728"/>
      <c r="M106" s="2728"/>
      <c r="N106" s="2728"/>
      <c r="O106" s="2729"/>
      <c r="P106" s="2733"/>
      <c r="Q106" s="2734"/>
      <c r="R106" s="2734"/>
      <c r="S106" s="2734"/>
      <c r="T106" s="2734"/>
      <c r="U106" s="2735"/>
      <c r="V106" s="1762"/>
      <c r="W106" s="1762"/>
      <c r="X106" s="2770"/>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1"/>
      <c r="AY106" s="2771"/>
      <c r="AZ106" s="2771"/>
      <c r="BA106" s="2771"/>
      <c r="BB106" s="2771"/>
      <c r="BC106" s="2771"/>
      <c r="BD106" s="2772"/>
      <c r="BE106" s="1768"/>
    </row>
    <row r="107" spans="1:57" ht="15.75" customHeight="1" thickBot="1">
      <c r="A107" s="1762"/>
      <c r="B107" s="2701" t="s">
        <v>2439</v>
      </c>
      <c r="C107" s="2702"/>
      <c r="D107" s="2702"/>
      <c r="E107" s="2702"/>
      <c r="F107" s="2702"/>
      <c r="G107" s="2702"/>
      <c r="H107" s="2703"/>
      <c r="I107" s="2704"/>
      <c r="J107" s="2705"/>
      <c r="K107" s="2705"/>
      <c r="L107" s="2705"/>
      <c r="M107" s="2705"/>
      <c r="N107" s="2705"/>
      <c r="O107" s="2706"/>
      <c r="P107" s="2704"/>
      <c r="Q107" s="2705"/>
      <c r="R107" s="2705"/>
      <c r="S107" s="2705"/>
      <c r="T107" s="2705"/>
      <c r="U107" s="2706"/>
      <c r="V107" s="1762"/>
      <c r="W107" s="1762"/>
      <c r="X107" s="2770"/>
      <c r="Y107" s="2771"/>
      <c r="Z107" s="2771"/>
      <c r="AA107" s="2771"/>
      <c r="AB107" s="2771"/>
      <c r="AC107" s="2771"/>
      <c r="AD107" s="2771"/>
      <c r="AE107" s="2771"/>
      <c r="AF107" s="2771"/>
      <c r="AG107" s="2771"/>
      <c r="AH107" s="2771"/>
      <c r="AI107" s="2771"/>
      <c r="AJ107" s="2771"/>
      <c r="AK107" s="2771"/>
      <c r="AL107" s="2771"/>
      <c r="AM107" s="2771"/>
      <c r="AN107" s="2771"/>
      <c r="AO107" s="2771"/>
      <c r="AP107" s="2771"/>
      <c r="AQ107" s="2771"/>
      <c r="AR107" s="2771"/>
      <c r="AS107" s="2771"/>
      <c r="AT107" s="2771"/>
      <c r="AU107" s="2771"/>
      <c r="AV107" s="2771"/>
      <c r="AW107" s="2771"/>
      <c r="AX107" s="2771"/>
      <c r="AY107" s="2771"/>
      <c r="AZ107" s="2771"/>
      <c r="BA107" s="2771"/>
      <c r="BB107" s="2771"/>
      <c r="BC107" s="2771"/>
      <c r="BD107" s="2772"/>
      <c r="BE107" s="1768"/>
    </row>
    <row r="108" spans="1:57" ht="15.75" customHeight="1" thickBot="1">
      <c r="A108" s="1762"/>
      <c r="B108" s="2701" t="s">
        <v>2440</v>
      </c>
      <c r="C108" s="2702"/>
      <c r="D108" s="2702"/>
      <c r="E108" s="2702"/>
      <c r="F108" s="2702"/>
      <c r="G108" s="2702"/>
      <c r="H108" s="2703"/>
      <c r="I108" s="2704"/>
      <c r="J108" s="2705"/>
      <c r="K108" s="2705"/>
      <c r="L108" s="2705"/>
      <c r="M108" s="2705"/>
      <c r="N108" s="2705"/>
      <c r="O108" s="2706"/>
      <c r="P108" s="2704"/>
      <c r="Q108" s="2705"/>
      <c r="R108" s="2705"/>
      <c r="S108" s="2705"/>
      <c r="T108" s="2705"/>
      <c r="U108" s="2706"/>
      <c r="V108" s="1762"/>
      <c r="W108" s="1762"/>
      <c r="X108" s="2773"/>
      <c r="Y108" s="2774"/>
      <c r="Z108" s="2774"/>
      <c r="AA108" s="2774"/>
      <c r="AB108" s="2774"/>
      <c r="AC108" s="2774"/>
      <c r="AD108" s="2774"/>
      <c r="AE108" s="2774"/>
      <c r="AF108" s="2774"/>
      <c r="AG108" s="2774"/>
      <c r="AH108" s="2774"/>
      <c r="AI108" s="2774"/>
      <c r="AJ108" s="2774"/>
      <c r="AK108" s="2774"/>
      <c r="AL108" s="2774"/>
      <c r="AM108" s="2774"/>
      <c r="AN108" s="2774"/>
      <c r="AO108" s="2774"/>
      <c r="AP108" s="2774"/>
      <c r="AQ108" s="2774"/>
      <c r="AR108" s="2774"/>
      <c r="AS108" s="2774"/>
      <c r="AT108" s="2774"/>
      <c r="AU108" s="2774"/>
      <c r="AV108" s="2774"/>
      <c r="AW108" s="2774"/>
      <c r="AX108" s="2774"/>
      <c r="AY108" s="2774"/>
      <c r="AZ108" s="2774"/>
      <c r="BA108" s="2774"/>
      <c r="BB108" s="2774"/>
      <c r="BC108" s="2774"/>
      <c r="BD108" s="2775"/>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36" t="s">
        <v>2048</v>
      </c>
      <c r="C110" s="2737"/>
      <c r="D110" s="2737"/>
      <c r="E110" s="2737"/>
      <c r="F110" s="2737"/>
      <c r="G110" s="2737"/>
      <c r="H110" s="2737"/>
      <c r="I110" s="2737"/>
      <c r="J110" s="2737"/>
      <c r="K110" s="2737"/>
      <c r="L110" s="2737"/>
      <c r="M110" s="2737"/>
      <c r="N110" s="2737"/>
      <c r="O110" s="2737"/>
      <c r="P110" s="2737"/>
      <c r="Q110" s="2737"/>
      <c r="R110" s="2738"/>
      <c r="S110" s="2738"/>
      <c r="T110" s="2738"/>
      <c r="U110" s="2738"/>
      <c r="V110" s="2738"/>
      <c r="W110" s="2738"/>
      <c r="X110" s="2738"/>
      <c r="Y110" s="2738"/>
      <c r="Z110" s="2738"/>
      <c r="AA110" s="2738"/>
      <c r="AB110" s="2738"/>
      <c r="AC110" s="2738"/>
      <c r="AD110" s="2738"/>
      <c r="AE110" s="2738"/>
      <c r="AF110" s="2738"/>
      <c r="AG110" s="2739" t="s">
        <v>1988</v>
      </c>
      <c r="AH110" s="2739"/>
      <c r="AI110" s="2739"/>
      <c r="AJ110" s="2740"/>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41" t="s">
        <v>2049</v>
      </c>
      <c r="C111" s="2742"/>
      <c r="D111" s="2742"/>
      <c r="E111" s="2742"/>
      <c r="F111" s="2742"/>
      <c r="G111" s="2742"/>
      <c r="H111" s="2742"/>
      <c r="I111" s="2742"/>
      <c r="J111" s="2742"/>
      <c r="K111" s="2742"/>
      <c r="L111" s="2742"/>
      <c r="M111" s="2742"/>
      <c r="N111" s="2742"/>
      <c r="O111" s="2742"/>
      <c r="P111" s="2742"/>
      <c r="Q111" s="2743"/>
      <c r="R111" s="2744" t="s">
        <v>2461</v>
      </c>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762"/>
      <c r="AZ111" s="1762"/>
      <c r="BA111" s="1762"/>
      <c r="BB111" s="1762"/>
      <c r="BC111" s="1762" t="s">
        <v>255</v>
      </c>
      <c r="BD111" s="1762"/>
      <c r="BE111" s="1768"/>
    </row>
    <row r="112" spans="1:57" ht="15.75" customHeight="1">
      <c r="A112" s="1762"/>
      <c r="B112" s="2747" t="s">
        <v>2462</v>
      </c>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762"/>
      <c r="AZ112" s="1762"/>
      <c r="BA112" s="1762"/>
      <c r="BB112" s="1762"/>
      <c r="BC112" s="1762"/>
      <c r="BD112" s="1762"/>
      <c r="BE112" s="1768"/>
    </row>
    <row r="113" spans="1:57" ht="15.75" customHeight="1">
      <c r="A113" s="1762"/>
      <c r="B113" s="2750"/>
      <c r="C113" s="2751"/>
      <c r="D113" s="2751"/>
      <c r="E113" s="2751"/>
      <c r="F113" s="2751"/>
      <c r="G113" s="2751"/>
      <c r="H113" s="2751"/>
      <c r="I113" s="2751"/>
      <c r="J113" s="2751"/>
      <c r="K113" s="2751"/>
      <c r="L113" s="2751"/>
      <c r="M113" s="2751"/>
      <c r="N113" s="2751"/>
      <c r="O113" s="2751"/>
      <c r="P113" s="2751"/>
      <c r="Q113" s="2751"/>
      <c r="R113" s="2751"/>
      <c r="S113" s="2751"/>
      <c r="T113" s="2751"/>
      <c r="U113" s="2751"/>
      <c r="V113" s="2751"/>
      <c r="W113" s="2751"/>
      <c r="X113" s="2751"/>
      <c r="Y113" s="2751"/>
      <c r="Z113" s="2751"/>
      <c r="AA113" s="2751"/>
      <c r="AB113" s="2751"/>
      <c r="AC113" s="2751"/>
      <c r="AD113" s="2751"/>
      <c r="AE113" s="2751"/>
      <c r="AF113" s="2751"/>
      <c r="AG113" s="2751"/>
      <c r="AH113" s="2751"/>
      <c r="AI113" s="2751"/>
      <c r="AJ113" s="2751"/>
      <c r="AK113" s="2751"/>
      <c r="AL113" s="2751"/>
      <c r="AM113" s="2751"/>
      <c r="AN113" s="2751"/>
      <c r="AO113" s="2751"/>
      <c r="AP113" s="2751"/>
      <c r="AQ113" s="2751"/>
      <c r="AR113" s="2751"/>
      <c r="AS113" s="2751"/>
      <c r="AT113" s="2751"/>
      <c r="AU113" s="2751"/>
      <c r="AV113" s="2751"/>
      <c r="AW113" s="2751"/>
      <c r="AX113" s="2752"/>
      <c r="AY113" s="1762"/>
      <c r="AZ113" s="1762"/>
      <c r="BA113" s="1762"/>
      <c r="BB113" s="1762"/>
      <c r="BC113" s="1762"/>
      <c r="BD113" s="1762"/>
      <c r="BE113" s="1768"/>
    </row>
    <row r="114" spans="1:57" ht="15.75" customHeight="1">
      <c r="A114" s="1762"/>
      <c r="B114" s="2750"/>
      <c r="C114" s="2751"/>
      <c r="D114" s="2751"/>
      <c r="E114" s="2751"/>
      <c r="F114" s="2751"/>
      <c r="G114" s="2751"/>
      <c r="H114" s="2751"/>
      <c r="I114" s="2751"/>
      <c r="J114" s="2751"/>
      <c r="K114" s="2751"/>
      <c r="L114" s="2751"/>
      <c r="M114" s="2751"/>
      <c r="N114" s="2751"/>
      <c r="O114" s="2751"/>
      <c r="P114" s="2751"/>
      <c r="Q114" s="2751"/>
      <c r="R114" s="2751"/>
      <c r="S114" s="2751"/>
      <c r="T114" s="2751"/>
      <c r="U114" s="2751"/>
      <c r="V114" s="2751"/>
      <c r="W114" s="2751"/>
      <c r="X114" s="2751"/>
      <c r="Y114" s="2751"/>
      <c r="Z114" s="2751"/>
      <c r="AA114" s="2751"/>
      <c r="AB114" s="2751"/>
      <c r="AC114" s="2751"/>
      <c r="AD114" s="2751"/>
      <c r="AE114" s="2751"/>
      <c r="AF114" s="2751"/>
      <c r="AG114" s="2751"/>
      <c r="AH114" s="2751"/>
      <c r="AI114" s="2751"/>
      <c r="AJ114" s="2751"/>
      <c r="AK114" s="2751"/>
      <c r="AL114" s="2751"/>
      <c r="AM114" s="2751"/>
      <c r="AN114" s="2751"/>
      <c r="AO114" s="2751"/>
      <c r="AP114" s="2751"/>
      <c r="AQ114" s="2751"/>
      <c r="AR114" s="2751"/>
      <c r="AS114" s="2751"/>
      <c r="AT114" s="2751"/>
      <c r="AU114" s="2751"/>
      <c r="AV114" s="2751"/>
      <c r="AW114" s="2751"/>
      <c r="AX114" s="2752"/>
      <c r="AY114" s="1762"/>
      <c r="AZ114" s="1762"/>
      <c r="BA114" s="1762"/>
      <c r="BB114" s="1762"/>
      <c r="BC114" s="1762"/>
      <c r="BD114" s="1762"/>
      <c r="BE114" s="1768"/>
    </row>
    <row r="115" spans="1:57" ht="15.75" customHeight="1">
      <c r="A115" s="1762"/>
      <c r="B115" s="2750"/>
      <c r="C115" s="2751"/>
      <c r="D115" s="2751"/>
      <c r="E115" s="2751"/>
      <c r="F115" s="2751"/>
      <c r="G115" s="2751"/>
      <c r="H115" s="2751"/>
      <c r="I115" s="2751"/>
      <c r="J115" s="2751"/>
      <c r="K115" s="2751"/>
      <c r="L115" s="2751"/>
      <c r="M115" s="2751"/>
      <c r="N115" s="2751"/>
      <c r="O115" s="2751"/>
      <c r="P115" s="2751"/>
      <c r="Q115" s="2751"/>
      <c r="R115" s="2751"/>
      <c r="S115" s="2751"/>
      <c r="T115" s="2751"/>
      <c r="U115" s="2751"/>
      <c r="V115" s="2751"/>
      <c r="W115" s="2751"/>
      <c r="X115" s="2751"/>
      <c r="Y115" s="2751"/>
      <c r="Z115" s="2751"/>
      <c r="AA115" s="2751"/>
      <c r="AB115" s="2751"/>
      <c r="AC115" s="2751"/>
      <c r="AD115" s="2751"/>
      <c r="AE115" s="2751"/>
      <c r="AF115" s="2751"/>
      <c r="AG115" s="2751"/>
      <c r="AH115" s="2751"/>
      <c r="AI115" s="2751"/>
      <c r="AJ115" s="2751"/>
      <c r="AK115" s="2751"/>
      <c r="AL115" s="2751"/>
      <c r="AM115" s="2751"/>
      <c r="AN115" s="2751"/>
      <c r="AO115" s="2751"/>
      <c r="AP115" s="2751"/>
      <c r="AQ115" s="2751"/>
      <c r="AR115" s="2751"/>
      <c r="AS115" s="2751"/>
      <c r="AT115" s="2751"/>
      <c r="AU115" s="2751"/>
      <c r="AV115" s="2751"/>
      <c r="AW115" s="2751"/>
      <c r="AX115" s="2752"/>
      <c r="AY115" s="1762"/>
      <c r="AZ115" s="1762"/>
      <c r="BA115" s="1762"/>
      <c r="BB115" s="1762"/>
      <c r="BC115" s="1762"/>
      <c r="BD115" s="1762"/>
      <c r="BE115" s="1768"/>
    </row>
    <row r="116" spans="1:57" ht="15.75" customHeight="1">
      <c r="A116" s="1762"/>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762"/>
      <c r="AZ116" s="1762"/>
      <c r="BA116" s="1762"/>
      <c r="BB116" s="1762"/>
      <c r="BC116" s="1762"/>
      <c r="BD116" s="1762"/>
      <c r="BE116" s="1768"/>
    </row>
    <row r="117" spans="1:57" ht="15.75" customHeight="1">
      <c r="A117" s="1762"/>
      <c r="B117" s="2750"/>
      <c r="C117" s="2751"/>
      <c r="D117" s="2751"/>
      <c r="E117" s="2751"/>
      <c r="F117" s="2751"/>
      <c r="G117" s="2751"/>
      <c r="H117" s="2751"/>
      <c r="I117" s="2751"/>
      <c r="J117" s="2751"/>
      <c r="K117" s="2751"/>
      <c r="L117" s="2751"/>
      <c r="M117" s="2751"/>
      <c r="N117" s="2751"/>
      <c r="O117" s="2751"/>
      <c r="P117" s="2751"/>
      <c r="Q117" s="2751"/>
      <c r="R117" s="2751"/>
      <c r="S117" s="2751"/>
      <c r="T117" s="2751"/>
      <c r="U117" s="2751"/>
      <c r="V117" s="2751"/>
      <c r="W117" s="2751"/>
      <c r="X117" s="2751"/>
      <c r="Y117" s="2751"/>
      <c r="Z117" s="2751"/>
      <c r="AA117" s="2751"/>
      <c r="AB117" s="2751"/>
      <c r="AC117" s="2751"/>
      <c r="AD117" s="2751"/>
      <c r="AE117" s="2751"/>
      <c r="AF117" s="2751"/>
      <c r="AG117" s="2751"/>
      <c r="AH117" s="2751"/>
      <c r="AI117" s="2751"/>
      <c r="AJ117" s="2751"/>
      <c r="AK117" s="2751"/>
      <c r="AL117" s="2751"/>
      <c r="AM117" s="2751"/>
      <c r="AN117" s="2751"/>
      <c r="AO117" s="2751"/>
      <c r="AP117" s="2751"/>
      <c r="AQ117" s="2751"/>
      <c r="AR117" s="2751"/>
      <c r="AS117" s="2751"/>
      <c r="AT117" s="2751"/>
      <c r="AU117" s="2751"/>
      <c r="AV117" s="2751"/>
      <c r="AW117" s="2751"/>
      <c r="AX117" s="2752"/>
      <c r="AY117" s="1762"/>
      <c r="AZ117" s="1762"/>
      <c r="BA117" s="1762"/>
      <c r="BB117" s="1762"/>
      <c r="BC117" s="1762"/>
      <c r="BD117" s="1762"/>
      <c r="BE117" s="1768"/>
    </row>
    <row r="118" spans="1:57" ht="15.75" customHeight="1">
      <c r="A118" s="1762"/>
      <c r="B118" s="2750"/>
      <c r="C118" s="2751"/>
      <c r="D118" s="2751"/>
      <c r="E118" s="2751"/>
      <c r="F118" s="2751"/>
      <c r="G118" s="2751"/>
      <c r="H118" s="2751"/>
      <c r="I118" s="2751"/>
      <c r="J118" s="2751"/>
      <c r="K118" s="2751"/>
      <c r="L118" s="2751"/>
      <c r="M118" s="2751"/>
      <c r="N118" s="2751"/>
      <c r="O118" s="2751"/>
      <c r="P118" s="2751"/>
      <c r="Q118" s="2751"/>
      <c r="R118" s="2751"/>
      <c r="S118" s="2751"/>
      <c r="T118" s="2751"/>
      <c r="U118" s="2751"/>
      <c r="V118" s="2751"/>
      <c r="W118" s="2751"/>
      <c r="X118" s="2751"/>
      <c r="Y118" s="2751"/>
      <c r="Z118" s="2751"/>
      <c r="AA118" s="2751"/>
      <c r="AB118" s="2751"/>
      <c r="AC118" s="2751"/>
      <c r="AD118" s="2751"/>
      <c r="AE118" s="2751"/>
      <c r="AF118" s="2751"/>
      <c r="AG118" s="2751"/>
      <c r="AH118" s="2751"/>
      <c r="AI118" s="2751"/>
      <c r="AJ118" s="2751"/>
      <c r="AK118" s="2751"/>
      <c r="AL118" s="2751"/>
      <c r="AM118" s="2751"/>
      <c r="AN118" s="2751"/>
      <c r="AO118" s="2751"/>
      <c r="AP118" s="2751"/>
      <c r="AQ118" s="2751"/>
      <c r="AR118" s="2751"/>
      <c r="AS118" s="2751"/>
      <c r="AT118" s="2751"/>
      <c r="AU118" s="2751"/>
      <c r="AV118" s="2751"/>
      <c r="AW118" s="2751"/>
      <c r="AX118" s="2752"/>
      <c r="AY118" s="1762"/>
      <c r="AZ118" s="1762"/>
      <c r="BA118" s="1762"/>
      <c r="BB118" s="1762"/>
      <c r="BC118" s="1762"/>
      <c r="BD118" s="1762"/>
      <c r="BE118" s="1768"/>
    </row>
    <row r="119" spans="1:57" ht="15.75" customHeight="1">
      <c r="A119" s="1762"/>
      <c r="B119" s="2750"/>
      <c r="C119" s="2751"/>
      <c r="D119" s="2751"/>
      <c r="E119" s="2751"/>
      <c r="F119" s="2751"/>
      <c r="G119" s="2751"/>
      <c r="H119" s="2751"/>
      <c r="I119" s="2751"/>
      <c r="J119" s="2751"/>
      <c r="K119" s="2751"/>
      <c r="L119" s="2751"/>
      <c r="M119" s="2751"/>
      <c r="N119" s="2751"/>
      <c r="O119" s="2751"/>
      <c r="P119" s="2751"/>
      <c r="Q119" s="2751"/>
      <c r="R119" s="2751"/>
      <c r="S119" s="2751"/>
      <c r="T119" s="2751"/>
      <c r="U119" s="2751"/>
      <c r="V119" s="2751"/>
      <c r="W119" s="2751"/>
      <c r="X119" s="2751"/>
      <c r="Y119" s="2751"/>
      <c r="Z119" s="2751"/>
      <c r="AA119" s="2751"/>
      <c r="AB119" s="2751"/>
      <c r="AC119" s="2751"/>
      <c r="AD119" s="2751"/>
      <c r="AE119" s="2751"/>
      <c r="AF119" s="2751"/>
      <c r="AG119" s="2751"/>
      <c r="AH119" s="2751"/>
      <c r="AI119" s="2751"/>
      <c r="AJ119" s="2751"/>
      <c r="AK119" s="2751"/>
      <c r="AL119" s="2751"/>
      <c r="AM119" s="2751"/>
      <c r="AN119" s="2751"/>
      <c r="AO119" s="2751"/>
      <c r="AP119" s="2751"/>
      <c r="AQ119" s="2751"/>
      <c r="AR119" s="2751"/>
      <c r="AS119" s="2751"/>
      <c r="AT119" s="2751"/>
      <c r="AU119" s="2751"/>
      <c r="AV119" s="2751"/>
      <c r="AW119" s="2751"/>
      <c r="AX119" s="2752"/>
      <c r="AY119" s="1762"/>
      <c r="AZ119" s="1762"/>
      <c r="BA119" s="1762"/>
      <c r="BB119" s="1762"/>
      <c r="BC119" s="1762"/>
      <c r="BD119" s="1762"/>
      <c r="BE119" s="1768"/>
    </row>
    <row r="120" spans="1:57" ht="15.75" customHeight="1">
      <c r="A120" s="1762"/>
      <c r="B120" s="2750"/>
      <c r="C120" s="2751"/>
      <c r="D120" s="2751"/>
      <c r="E120" s="2751"/>
      <c r="F120" s="2751"/>
      <c r="G120" s="2751"/>
      <c r="H120" s="2751"/>
      <c r="I120" s="2751"/>
      <c r="J120" s="2751"/>
      <c r="K120" s="2751"/>
      <c r="L120" s="2751"/>
      <c r="M120" s="2751"/>
      <c r="N120" s="2751"/>
      <c r="O120" s="2751"/>
      <c r="P120" s="2751"/>
      <c r="Q120" s="2751"/>
      <c r="R120" s="2751"/>
      <c r="S120" s="2751"/>
      <c r="T120" s="2751"/>
      <c r="U120" s="2751"/>
      <c r="V120" s="2751"/>
      <c r="W120" s="2751"/>
      <c r="X120" s="2751"/>
      <c r="Y120" s="2751"/>
      <c r="Z120" s="2751"/>
      <c r="AA120" s="2751"/>
      <c r="AB120" s="2751"/>
      <c r="AC120" s="2751"/>
      <c r="AD120" s="2751"/>
      <c r="AE120" s="2751"/>
      <c r="AF120" s="2751"/>
      <c r="AG120" s="2751"/>
      <c r="AH120" s="2751"/>
      <c r="AI120" s="2751"/>
      <c r="AJ120" s="2751"/>
      <c r="AK120" s="2751"/>
      <c r="AL120" s="2751"/>
      <c r="AM120" s="2751"/>
      <c r="AN120" s="2751"/>
      <c r="AO120" s="2751"/>
      <c r="AP120" s="2751"/>
      <c r="AQ120" s="2751"/>
      <c r="AR120" s="2751"/>
      <c r="AS120" s="2751"/>
      <c r="AT120" s="2751"/>
      <c r="AU120" s="2751"/>
      <c r="AV120" s="2751"/>
      <c r="AW120" s="2751"/>
      <c r="AX120" s="2752"/>
      <c r="AY120" s="1762"/>
      <c r="AZ120" s="1762"/>
      <c r="BA120" s="1762"/>
      <c r="BB120" s="1762"/>
      <c r="BC120" s="1762"/>
      <c r="BD120" s="1762"/>
      <c r="BE120" s="1768"/>
    </row>
    <row r="121" spans="1:57" ht="15.75" customHeight="1" thickBot="1">
      <c r="A121" s="1762"/>
      <c r="B121" s="2753"/>
      <c r="C121" s="2754"/>
      <c r="D121" s="2754"/>
      <c r="E121" s="2754"/>
      <c r="F121" s="2754"/>
      <c r="G121" s="2754"/>
      <c r="H121" s="2754"/>
      <c r="I121" s="2754"/>
      <c r="J121" s="2754"/>
      <c r="K121" s="2754"/>
      <c r="L121" s="2754"/>
      <c r="M121" s="2754"/>
      <c r="N121" s="2754"/>
      <c r="O121" s="2754"/>
      <c r="P121" s="2754"/>
      <c r="Q121" s="2754"/>
      <c r="R121" s="2754"/>
      <c r="S121" s="2754"/>
      <c r="T121" s="2754"/>
      <c r="U121" s="2754"/>
      <c r="V121" s="2754"/>
      <c r="W121" s="2754"/>
      <c r="X121" s="2754"/>
      <c r="Y121" s="2754"/>
      <c r="Z121" s="2754"/>
      <c r="AA121" s="2754"/>
      <c r="AB121" s="2754"/>
      <c r="AC121" s="2754"/>
      <c r="AD121" s="2754"/>
      <c r="AE121" s="2754"/>
      <c r="AF121" s="2754"/>
      <c r="AG121" s="2754"/>
      <c r="AH121" s="2754"/>
      <c r="AI121" s="2754"/>
      <c r="AJ121" s="2754"/>
      <c r="AK121" s="2754"/>
      <c r="AL121" s="2754"/>
      <c r="AM121" s="2754"/>
      <c r="AN121" s="2754"/>
      <c r="AO121" s="2754"/>
      <c r="AP121" s="2754"/>
      <c r="AQ121" s="2754"/>
      <c r="AR121" s="2754"/>
      <c r="AS121" s="2754"/>
      <c r="AT121" s="2754"/>
      <c r="AU121" s="2754"/>
      <c r="AV121" s="2754"/>
      <c r="AW121" s="2754"/>
      <c r="AX121" s="2755"/>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07" t="s">
        <v>2051</v>
      </c>
      <c r="C125" s="2708"/>
      <c r="D125" s="2708"/>
      <c r="E125" s="2708"/>
      <c r="F125" s="2708"/>
      <c r="G125" s="2708"/>
      <c r="H125" s="2708"/>
      <c r="I125" s="2708"/>
      <c r="J125" s="2708"/>
      <c r="K125" s="2708"/>
      <c r="L125" s="2708"/>
      <c r="M125" s="2708"/>
      <c r="N125" s="2708"/>
      <c r="O125" s="2708"/>
      <c r="P125" s="2708"/>
      <c r="Q125" s="2708"/>
      <c r="R125" s="2708"/>
      <c r="S125" s="2708"/>
      <c r="T125" s="2708"/>
      <c r="U125" s="2756"/>
      <c r="V125" s="1762"/>
      <c r="W125" s="1764"/>
      <c r="X125" s="2707" t="s">
        <v>2464</v>
      </c>
      <c r="Y125" s="2708"/>
      <c r="Z125" s="2708"/>
      <c r="AA125" s="2708"/>
      <c r="AB125" s="2708"/>
      <c r="AC125" s="2708"/>
      <c r="AD125" s="2708"/>
      <c r="AE125" s="2708"/>
      <c r="AF125" s="2708"/>
      <c r="AG125" s="2708"/>
      <c r="AH125" s="2708"/>
      <c r="AI125" s="2708"/>
      <c r="AJ125" s="2708"/>
      <c r="AK125" s="2708"/>
      <c r="AL125" s="2708"/>
      <c r="AM125" s="2708"/>
      <c r="AN125" s="2708"/>
      <c r="AO125" s="2708"/>
      <c r="AP125" s="2708"/>
      <c r="AQ125" s="2756"/>
      <c r="AR125" s="1762"/>
      <c r="AS125" s="1762"/>
      <c r="AT125" s="1762"/>
      <c r="AU125" s="1762"/>
      <c r="AV125" s="1762"/>
      <c r="AW125" s="1762"/>
      <c r="AX125" s="1762"/>
      <c r="AY125" s="1762"/>
      <c r="AZ125" s="1762"/>
      <c r="BA125" s="1762"/>
      <c r="BB125" s="1762"/>
      <c r="BC125" s="1762"/>
      <c r="BD125" s="1762"/>
      <c r="BE125" s="1768"/>
    </row>
    <row r="126" spans="1:57" ht="15.75" customHeight="1">
      <c r="A126" s="1762"/>
      <c r="B126" s="2718"/>
      <c r="C126" s="2719"/>
      <c r="D126" s="2719"/>
      <c r="E126" s="2719"/>
      <c r="F126" s="2719"/>
      <c r="G126" s="2719"/>
      <c r="H126" s="2720"/>
      <c r="I126" s="2724" t="s">
        <v>2040</v>
      </c>
      <c r="J126" s="2725"/>
      <c r="K126" s="2725"/>
      <c r="L126" s="2725"/>
      <c r="M126" s="2725"/>
      <c r="N126" s="2725"/>
      <c r="O126" s="2726"/>
      <c r="P126" s="2730" t="s">
        <v>2465</v>
      </c>
      <c r="Q126" s="2731"/>
      <c r="R126" s="2731"/>
      <c r="S126" s="2731"/>
      <c r="T126" s="2731"/>
      <c r="U126" s="2732"/>
      <c r="V126" s="1762"/>
      <c r="W126" s="1762"/>
      <c r="X126" s="2718"/>
      <c r="Y126" s="2719"/>
      <c r="Z126" s="2719"/>
      <c r="AA126" s="2719"/>
      <c r="AB126" s="2719"/>
      <c r="AC126" s="2719"/>
      <c r="AD126" s="2720"/>
      <c r="AE126" s="2724" t="s">
        <v>2040</v>
      </c>
      <c r="AF126" s="2725"/>
      <c r="AG126" s="2725"/>
      <c r="AH126" s="2725"/>
      <c r="AI126" s="2725"/>
      <c r="AJ126" s="2725"/>
      <c r="AK126" s="2726"/>
      <c r="AL126" s="2730" t="s">
        <v>2458</v>
      </c>
      <c r="AM126" s="2731"/>
      <c r="AN126" s="2731"/>
      <c r="AO126" s="2731"/>
      <c r="AP126" s="2731"/>
      <c r="AQ126" s="2732"/>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21"/>
      <c r="C127" s="2722"/>
      <c r="D127" s="2722"/>
      <c r="E127" s="2722"/>
      <c r="F127" s="2722"/>
      <c r="G127" s="2722"/>
      <c r="H127" s="2723"/>
      <c r="I127" s="2727"/>
      <c r="J127" s="2728"/>
      <c r="K127" s="2728"/>
      <c r="L127" s="2728"/>
      <c r="M127" s="2728"/>
      <c r="N127" s="2728"/>
      <c r="O127" s="2729"/>
      <c r="P127" s="2733"/>
      <c r="Q127" s="2734"/>
      <c r="R127" s="2734"/>
      <c r="S127" s="2734"/>
      <c r="T127" s="2734"/>
      <c r="U127" s="2735"/>
      <c r="V127" s="1762"/>
      <c r="W127" s="1762"/>
      <c r="X127" s="2721"/>
      <c r="Y127" s="2722"/>
      <c r="Z127" s="2722"/>
      <c r="AA127" s="2722"/>
      <c r="AB127" s="2722"/>
      <c r="AC127" s="2722"/>
      <c r="AD127" s="2723"/>
      <c r="AE127" s="2727"/>
      <c r="AF127" s="2728"/>
      <c r="AG127" s="2728"/>
      <c r="AH127" s="2728"/>
      <c r="AI127" s="2728"/>
      <c r="AJ127" s="2728"/>
      <c r="AK127" s="2729"/>
      <c r="AL127" s="2733"/>
      <c r="AM127" s="2734"/>
      <c r="AN127" s="2734"/>
      <c r="AO127" s="2734"/>
      <c r="AP127" s="2734"/>
      <c r="AQ127" s="2735"/>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01" t="s">
        <v>2439</v>
      </c>
      <c r="C128" s="2702"/>
      <c r="D128" s="2702"/>
      <c r="E128" s="2702"/>
      <c r="F128" s="2702"/>
      <c r="G128" s="2702"/>
      <c r="H128" s="2703"/>
      <c r="I128" s="2704"/>
      <c r="J128" s="2705"/>
      <c r="K128" s="2705"/>
      <c r="L128" s="2705"/>
      <c r="M128" s="2705"/>
      <c r="N128" s="2705"/>
      <c r="O128" s="2706"/>
      <c r="P128" s="2704"/>
      <c r="Q128" s="2705"/>
      <c r="R128" s="2705"/>
      <c r="S128" s="2705"/>
      <c r="T128" s="2705"/>
      <c r="U128" s="2706"/>
      <c r="V128" s="1762"/>
      <c r="W128" s="1762"/>
      <c r="X128" s="2701" t="s">
        <v>2439</v>
      </c>
      <c r="Y128" s="2702"/>
      <c r="Z128" s="2702"/>
      <c r="AA128" s="2702"/>
      <c r="AB128" s="2702"/>
      <c r="AC128" s="2702"/>
      <c r="AD128" s="2703"/>
      <c r="AE128" s="2704"/>
      <c r="AF128" s="2705"/>
      <c r="AG128" s="2705"/>
      <c r="AH128" s="2705"/>
      <c r="AI128" s="2705"/>
      <c r="AJ128" s="2705"/>
      <c r="AK128" s="2706"/>
      <c r="AL128" s="2704"/>
      <c r="AM128" s="2705"/>
      <c r="AN128" s="2705"/>
      <c r="AO128" s="2705"/>
      <c r="AP128" s="2705"/>
      <c r="AQ128" s="2706"/>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01" t="s">
        <v>2440</v>
      </c>
      <c r="C129" s="2702"/>
      <c r="D129" s="2702"/>
      <c r="E129" s="2702"/>
      <c r="F129" s="2702"/>
      <c r="G129" s="2702"/>
      <c r="H129" s="2703"/>
      <c r="I129" s="2704"/>
      <c r="J129" s="2705"/>
      <c r="K129" s="2705"/>
      <c r="L129" s="2705"/>
      <c r="M129" s="2705"/>
      <c r="N129" s="2705"/>
      <c r="O129" s="2706"/>
      <c r="P129" s="2704"/>
      <c r="Q129" s="2705"/>
      <c r="R129" s="2705"/>
      <c r="S129" s="2705"/>
      <c r="T129" s="2705"/>
      <c r="U129" s="2706"/>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07" t="s">
        <v>2441</v>
      </c>
      <c r="D131" s="2708"/>
      <c r="E131" s="2708"/>
      <c r="F131" s="2708"/>
      <c r="G131" s="2708"/>
      <c r="H131" s="2708"/>
      <c r="I131" s="2708"/>
      <c r="J131" s="2708"/>
      <c r="K131" s="2708"/>
      <c r="L131" s="2708"/>
      <c r="M131" s="2708"/>
      <c r="N131" s="2708"/>
      <c r="O131" s="2708"/>
      <c r="P131" s="2708"/>
      <c r="Q131" s="2708"/>
      <c r="R131" s="2708"/>
      <c r="S131" s="2708"/>
      <c r="T131" s="2708"/>
      <c r="U131" s="2708"/>
      <c r="V131" s="2708"/>
      <c r="W131" s="2708"/>
      <c r="X131" s="2708"/>
      <c r="Y131" s="2708"/>
      <c r="Z131" s="2708"/>
      <c r="AA131" s="2708"/>
      <c r="AB131" s="2708"/>
      <c r="AC131" s="2708"/>
      <c r="AD131" s="2708"/>
      <c r="AE131" s="2708"/>
      <c r="AF131" s="2708"/>
      <c r="AG131" s="2709"/>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31" t="s">
        <v>2052</v>
      </c>
      <c r="D132" s="2632"/>
      <c r="E132" s="2632"/>
      <c r="F132" s="2632"/>
      <c r="G132" s="2632"/>
      <c r="H132" s="2632"/>
      <c r="I132" s="2632"/>
      <c r="J132" s="2632"/>
      <c r="K132" s="2632"/>
      <c r="L132" s="2632"/>
      <c r="M132" s="2632"/>
      <c r="N132" s="2632"/>
      <c r="O132" s="2632"/>
      <c r="P132" s="2710"/>
      <c r="Q132" s="2711" t="s">
        <v>2053</v>
      </c>
      <c r="R132" s="2632"/>
      <c r="S132" s="2710"/>
      <c r="T132" s="2712" t="s">
        <v>2442</v>
      </c>
      <c r="U132" s="2713"/>
      <c r="V132" s="2713"/>
      <c r="W132" s="2713"/>
      <c r="X132" s="2713"/>
      <c r="Y132" s="2713"/>
      <c r="Z132" s="2713"/>
      <c r="AA132" s="2714"/>
      <c r="AB132" s="2715" t="s">
        <v>2054</v>
      </c>
      <c r="AC132" s="2716"/>
      <c r="AD132" s="2716"/>
      <c r="AE132" s="2716"/>
      <c r="AF132" s="2716"/>
      <c r="AG132" s="2717"/>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19" t="s">
        <v>2055</v>
      </c>
      <c r="D133" s="2620"/>
      <c r="E133" s="2620"/>
      <c r="F133" s="2620"/>
      <c r="G133" s="2620"/>
      <c r="H133" s="2620"/>
      <c r="I133" s="2620"/>
      <c r="J133" s="2620"/>
      <c r="K133" s="2620"/>
      <c r="L133" s="2620"/>
      <c r="M133" s="2620"/>
      <c r="N133" s="2620"/>
      <c r="O133" s="2620"/>
      <c r="P133" s="2636"/>
      <c r="Q133" s="2693">
        <v>55</v>
      </c>
      <c r="R133" s="2694"/>
      <c r="S133" s="2695"/>
      <c r="T133" s="2696"/>
      <c r="U133" s="2697"/>
      <c r="V133" s="2697"/>
      <c r="W133" s="2697"/>
      <c r="X133" s="2697"/>
      <c r="Y133" s="2697"/>
      <c r="Z133" s="2697"/>
      <c r="AA133" s="2697"/>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19" t="s">
        <v>2056</v>
      </c>
      <c r="D134" s="2620"/>
      <c r="E134" s="2620"/>
      <c r="F134" s="2620"/>
      <c r="G134" s="2620"/>
      <c r="H134" s="2620"/>
      <c r="I134" s="2620"/>
      <c r="J134" s="2620"/>
      <c r="K134" s="2620"/>
      <c r="L134" s="2620"/>
      <c r="M134" s="2620"/>
      <c r="N134" s="2620"/>
      <c r="O134" s="2620"/>
      <c r="P134" s="2636"/>
      <c r="Q134" s="2693">
        <v>55</v>
      </c>
      <c r="R134" s="2694"/>
      <c r="S134" s="2695"/>
      <c r="T134" s="2699"/>
      <c r="U134" s="2700"/>
      <c r="V134" s="2700"/>
      <c r="W134" s="2700"/>
      <c r="X134" s="2700"/>
      <c r="Y134" s="2700"/>
      <c r="Z134" s="2700"/>
      <c r="AA134" s="2700"/>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19" t="s">
        <v>2057</v>
      </c>
      <c r="D135" s="2620"/>
      <c r="E135" s="2620"/>
      <c r="F135" s="2620"/>
      <c r="G135" s="2620"/>
      <c r="H135" s="2620"/>
      <c r="I135" s="2620"/>
      <c r="J135" s="2620"/>
      <c r="K135" s="2620"/>
      <c r="L135" s="2620"/>
      <c r="M135" s="2620"/>
      <c r="N135" s="2620"/>
      <c r="O135" s="2620"/>
      <c r="P135" s="2636"/>
      <c r="Q135" s="2693">
        <v>55</v>
      </c>
      <c r="R135" s="2694"/>
      <c r="S135" s="2695"/>
      <c r="T135" s="2696"/>
      <c r="U135" s="2697"/>
      <c r="V135" s="2697"/>
      <c r="W135" s="2697"/>
      <c r="X135" s="2697"/>
      <c r="Y135" s="2697"/>
      <c r="Z135" s="2697"/>
      <c r="AA135" s="2697"/>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19" t="s">
        <v>2020</v>
      </c>
      <c r="D136" s="2620"/>
      <c r="E136" s="2620"/>
      <c r="F136" s="2620"/>
      <c r="G136" s="2620"/>
      <c r="H136" s="2620"/>
      <c r="I136" s="2620"/>
      <c r="J136" s="2620"/>
      <c r="K136" s="2620"/>
      <c r="L136" s="2620"/>
      <c r="M136" s="2620"/>
      <c r="N136" s="2620"/>
      <c r="O136" s="2620"/>
      <c r="P136" s="2636"/>
      <c r="Q136" s="2693">
        <v>55</v>
      </c>
      <c r="R136" s="2694"/>
      <c r="S136" s="2695"/>
      <c r="T136" s="2696"/>
      <c r="U136" s="2697"/>
      <c r="V136" s="2697"/>
      <c r="W136" s="2697"/>
      <c r="X136" s="2697"/>
      <c r="Y136" s="2697"/>
      <c r="Z136" s="2697"/>
      <c r="AA136" s="2698"/>
      <c r="AB136" s="2690">
        <v>0</v>
      </c>
      <c r="AC136" s="2691"/>
      <c r="AD136" s="2691"/>
      <c r="AE136" s="2691"/>
      <c r="AF136" s="2691"/>
      <c r="AG136" s="2692"/>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78" t="s">
        <v>174</v>
      </c>
      <c r="D137" s="2679"/>
      <c r="E137" s="2679"/>
      <c r="F137" s="2610" t="s">
        <v>2058</v>
      </c>
      <c r="G137" s="2610"/>
      <c r="H137" s="2610"/>
      <c r="I137" s="2610"/>
      <c r="J137" s="2610"/>
      <c r="K137" s="2610"/>
      <c r="L137" s="2610"/>
      <c r="M137" s="2610"/>
      <c r="N137" s="2610"/>
      <c r="O137" s="2610"/>
      <c r="P137" s="2610"/>
      <c r="Q137" s="2680">
        <v>55</v>
      </c>
      <c r="R137" s="2680"/>
      <c r="S137" s="2680"/>
      <c r="T137" s="2681"/>
      <c r="U137" s="2681"/>
      <c r="V137" s="2681"/>
      <c r="W137" s="2681"/>
      <c r="X137" s="2681"/>
      <c r="Y137" s="2681"/>
      <c r="Z137" s="2681"/>
      <c r="AA137" s="2681"/>
      <c r="AB137" s="2682">
        <v>0</v>
      </c>
      <c r="AC137" s="2683"/>
      <c r="AD137" s="2683"/>
      <c r="AE137" s="2683"/>
      <c r="AF137" s="2683"/>
      <c r="AG137" s="2684"/>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78" t="s">
        <v>174</v>
      </c>
      <c r="D138" s="2679"/>
      <c r="E138" s="2679"/>
      <c r="F138" s="2610" t="s">
        <v>2058</v>
      </c>
      <c r="G138" s="2610"/>
      <c r="H138" s="2610"/>
      <c r="I138" s="2610"/>
      <c r="J138" s="2610"/>
      <c r="K138" s="2610"/>
      <c r="L138" s="2610"/>
      <c r="M138" s="2610"/>
      <c r="N138" s="2610"/>
      <c r="O138" s="2610"/>
      <c r="P138" s="2610"/>
      <c r="Q138" s="2680">
        <v>55</v>
      </c>
      <c r="R138" s="2680"/>
      <c r="S138" s="2680"/>
      <c r="T138" s="2681"/>
      <c r="U138" s="2681"/>
      <c r="V138" s="2681"/>
      <c r="W138" s="2681"/>
      <c r="X138" s="2681"/>
      <c r="Y138" s="2681"/>
      <c r="Z138" s="2681"/>
      <c r="AA138" s="2681"/>
      <c r="AB138" s="2682">
        <v>0</v>
      </c>
      <c r="AC138" s="2683"/>
      <c r="AD138" s="2683"/>
      <c r="AE138" s="2683"/>
      <c r="AF138" s="2683"/>
      <c r="AG138" s="2684"/>
      <c r="AH138" s="1762"/>
      <c r="AI138" s="1762"/>
      <c r="AJ138" s="1762"/>
      <c r="AK138" s="1762" t="s">
        <v>255</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78" t="s">
        <v>174</v>
      </c>
      <c r="D139" s="2679"/>
      <c r="E139" s="2679"/>
      <c r="F139" s="2601" t="s">
        <v>2058</v>
      </c>
      <c r="G139" s="2601"/>
      <c r="H139" s="2601"/>
      <c r="I139" s="2601"/>
      <c r="J139" s="2601"/>
      <c r="K139" s="2601"/>
      <c r="L139" s="2601"/>
      <c r="M139" s="2601"/>
      <c r="N139" s="2601"/>
      <c r="O139" s="2601"/>
      <c r="P139" s="2601"/>
      <c r="Q139" s="2685">
        <v>55</v>
      </c>
      <c r="R139" s="2685"/>
      <c r="S139" s="2685"/>
      <c r="T139" s="2686"/>
      <c r="U139" s="2686"/>
      <c r="V139" s="2686"/>
      <c r="W139" s="2686"/>
      <c r="X139" s="2686"/>
      <c r="Y139" s="2686"/>
      <c r="Z139" s="2686"/>
      <c r="AA139" s="2686"/>
      <c r="AB139" s="2687">
        <v>0</v>
      </c>
      <c r="AC139" s="2688"/>
      <c r="AD139" s="2688"/>
      <c r="AE139" s="2688"/>
      <c r="AF139" s="2688"/>
      <c r="AG139" s="2689"/>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63" t="s">
        <v>2059</v>
      </c>
      <c r="D141" s="2664"/>
      <c r="E141" s="2664"/>
      <c r="F141" s="2664"/>
      <c r="G141" s="2664"/>
      <c r="H141" s="2664"/>
      <c r="I141" s="2664"/>
      <c r="J141" s="2664"/>
      <c r="K141" s="2664"/>
      <c r="L141" s="2664"/>
      <c r="M141" s="2664"/>
      <c r="N141" s="2665"/>
      <c r="O141" s="1762"/>
      <c r="P141" s="2666" t="s">
        <v>2060</v>
      </c>
      <c r="Q141" s="2667"/>
      <c r="R141" s="2667"/>
      <c r="S141" s="2667"/>
      <c r="T141" s="2667"/>
      <c r="U141" s="2667"/>
      <c r="V141" s="2667"/>
      <c r="W141" s="2667"/>
      <c r="X141" s="2667"/>
      <c r="Y141" s="2667"/>
      <c r="Z141" s="2667"/>
      <c r="AA141" s="2667"/>
      <c r="AB141" s="2667"/>
      <c r="AC141" s="2667"/>
      <c r="AD141" s="2667"/>
      <c r="AE141" s="2667"/>
      <c r="AF141" s="2667"/>
      <c r="AG141" s="2667"/>
      <c r="AH141" s="2667"/>
      <c r="AI141" s="2667"/>
      <c r="AJ141" s="2667"/>
      <c r="AK141" s="2667"/>
      <c r="AL141" s="2667"/>
      <c r="AM141" s="2667"/>
      <c r="AN141" s="2667"/>
      <c r="AO141" s="2668"/>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69" t="s">
        <v>2061</v>
      </c>
      <c r="D142" s="2670"/>
      <c r="E142" s="2670"/>
      <c r="F142" s="2670"/>
      <c r="G142" s="2670"/>
      <c r="H142" s="2671"/>
      <c r="I142" s="2669" t="s">
        <v>2062</v>
      </c>
      <c r="J142" s="2670"/>
      <c r="K142" s="2670"/>
      <c r="L142" s="2670"/>
      <c r="M142" s="2670"/>
      <c r="N142" s="2671"/>
      <c r="O142" s="1762"/>
      <c r="P142" s="2672" t="s">
        <v>2456</v>
      </c>
      <c r="Q142" s="2673"/>
      <c r="R142" s="2673"/>
      <c r="S142" s="2673"/>
      <c r="T142" s="2673"/>
      <c r="U142" s="2673"/>
      <c r="V142" s="2673"/>
      <c r="W142" s="2673"/>
      <c r="X142" s="2673"/>
      <c r="Y142" s="2673"/>
      <c r="Z142" s="2673"/>
      <c r="AA142" s="2673"/>
      <c r="AB142" s="2673"/>
      <c r="AC142" s="2673"/>
      <c r="AD142" s="2673"/>
      <c r="AE142" s="2673"/>
      <c r="AF142" s="2673"/>
      <c r="AG142" s="2673"/>
      <c r="AH142" s="2673"/>
      <c r="AI142" s="2673"/>
      <c r="AJ142" s="2673"/>
      <c r="AK142" s="2673"/>
      <c r="AL142" s="2673"/>
      <c r="AM142" s="2673"/>
      <c r="AN142" s="2673"/>
      <c r="AO142" s="2674"/>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53"/>
      <c r="D143" s="2653"/>
      <c r="E143" s="2653"/>
      <c r="F143" s="2653"/>
      <c r="G143" s="2653"/>
      <c r="H143" s="2653"/>
      <c r="I143" s="2654"/>
      <c r="J143" s="2654"/>
      <c r="K143" s="2654"/>
      <c r="L143" s="2654"/>
      <c r="M143" s="2654"/>
      <c r="N143" s="2654"/>
      <c r="O143" s="1762"/>
      <c r="P143" s="2672"/>
      <c r="Q143" s="2673"/>
      <c r="R143" s="2673"/>
      <c r="S143" s="2673"/>
      <c r="T143" s="2673"/>
      <c r="U143" s="2673"/>
      <c r="V143" s="2673"/>
      <c r="W143" s="2673"/>
      <c r="X143" s="2673"/>
      <c r="Y143" s="2673"/>
      <c r="Z143" s="2673"/>
      <c r="AA143" s="2673"/>
      <c r="AB143" s="2673"/>
      <c r="AC143" s="2673"/>
      <c r="AD143" s="2673"/>
      <c r="AE143" s="2673"/>
      <c r="AF143" s="2673"/>
      <c r="AG143" s="2673"/>
      <c r="AH143" s="2673"/>
      <c r="AI143" s="2673"/>
      <c r="AJ143" s="2673"/>
      <c r="AK143" s="2673"/>
      <c r="AL143" s="2673"/>
      <c r="AM143" s="2673"/>
      <c r="AN143" s="2673"/>
      <c r="AO143" s="2674"/>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53"/>
      <c r="D144" s="2653"/>
      <c r="E144" s="2653"/>
      <c r="F144" s="2653"/>
      <c r="G144" s="2653"/>
      <c r="H144" s="2653"/>
      <c r="I144" s="2654"/>
      <c r="J144" s="2654"/>
      <c r="K144" s="2654"/>
      <c r="L144" s="2654"/>
      <c r="M144" s="2654"/>
      <c r="N144" s="2654"/>
      <c r="O144" s="1762"/>
      <c r="P144" s="2672"/>
      <c r="Q144" s="2673"/>
      <c r="R144" s="2673"/>
      <c r="S144" s="2673"/>
      <c r="T144" s="2673"/>
      <c r="U144" s="2673"/>
      <c r="V144" s="2673"/>
      <c r="W144" s="2673"/>
      <c r="X144" s="2673"/>
      <c r="Y144" s="2673"/>
      <c r="Z144" s="2673"/>
      <c r="AA144" s="2673"/>
      <c r="AB144" s="2673"/>
      <c r="AC144" s="2673"/>
      <c r="AD144" s="2673"/>
      <c r="AE144" s="2673"/>
      <c r="AF144" s="2673"/>
      <c r="AG144" s="2673"/>
      <c r="AH144" s="2673"/>
      <c r="AI144" s="2673"/>
      <c r="AJ144" s="2673"/>
      <c r="AK144" s="2673"/>
      <c r="AL144" s="2673"/>
      <c r="AM144" s="2673"/>
      <c r="AN144" s="2673"/>
      <c r="AO144" s="2674"/>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53"/>
      <c r="D145" s="2653"/>
      <c r="E145" s="2653"/>
      <c r="F145" s="2653"/>
      <c r="G145" s="2653"/>
      <c r="H145" s="2653"/>
      <c r="I145" s="2654"/>
      <c r="J145" s="2654"/>
      <c r="K145" s="2654"/>
      <c r="L145" s="2654"/>
      <c r="M145" s="2654"/>
      <c r="N145" s="2654"/>
      <c r="O145" s="1762"/>
      <c r="P145" s="2672"/>
      <c r="Q145" s="2673"/>
      <c r="R145" s="2673"/>
      <c r="S145" s="2673"/>
      <c r="T145" s="2673"/>
      <c r="U145" s="2673"/>
      <c r="V145" s="2673"/>
      <c r="W145" s="2673"/>
      <c r="X145" s="2673"/>
      <c r="Y145" s="2673"/>
      <c r="Z145" s="2673"/>
      <c r="AA145" s="2673"/>
      <c r="AB145" s="2673"/>
      <c r="AC145" s="2673"/>
      <c r="AD145" s="2673"/>
      <c r="AE145" s="2673"/>
      <c r="AF145" s="2673"/>
      <c r="AG145" s="2673"/>
      <c r="AH145" s="2673"/>
      <c r="AI145" s="2673"/>
      <c r="AJ145" s="2673"/>
      <c r="AK145" s="2673"/>
      <c r="AL145" s="2673"/>
      <c r="AM145" s="2673"/>
      <c r="AN145" s="2673"/>
      <c r="AO145" s="2674"/>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53"/>
      <c r="D146" s="2653"/>
      <c r="E146" s="2653"/>
      <c r="F146" s="2653"/>
      <c r="G146" s="2653"/>
      <c r="H146" s="2653"/>
      <c r="I146" s="2654"/>
      <c r="J146" s="2654"/>
      <c r="K146" s="2654"/>
      <c r="L146" s="2654"/>
      <c r="M146" s="2654"/>
      <c r="N146" s="2654"/>
      <c r="O146" s="1762"/>
      <c r="P146" s="2672"/>
      <c r="Q146" s="2673"/>
      <c r="R146" s="2673"/>
      <c r="S146" s="2673"/>
      <c r="T146" s="2673"/>
      <c r="U146" s="2673"/>
      <c r="V146" s="2673"/>
      <c r="W146" s="2673"/>
      <c r="X146" s="2673"/>
      <c r="Y146" s="2673"/>
      <c r="Z146" s="2673"/>
      <c r="AA146" s="2673"/>
      <c r="AB146" s="2673"/>
      <c r="AC146" s="2673"/>
      <c r="AD146" s="2673"/>
      <c r="AE146" s="2673"/>
      <c r="AF146" s="2673"/>
      <c r="AG146" s="2673"/>
      <c r="AH146" s="2673"/>
      <c r="AI146" s="2673"/>
      <c r="AJ146" s="2673"/>
      <c r="AK146" s="2673"/>
      <c r="AL146" s="2673"/>
      <c r="AM146" s="2673"/>
      <c r="AN146" s="2673"/>
      <c r="AO146" s="2674"/>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53"/>
      <c r="D147" s="2653"/>
      <c r="E147" s="2653"/>
      <c r="F147" s="2653"/>
      <c r="G147" s="2653"/>
      <c r="H147" s="2653"/>
      <c r="I147" s="2654"/>
      <c r="J147" s="2654"/>
      <c r="K147" s="2654"/>
      <c r="L147" s="2654"/>
      <c r="M147" s="2654"/>
      <c r="N147" s="2654"/>
      <c r="O147" s="1762"/>
      <c r="P147" s="2672"/>
      <c r="Q147" s="2673"/>
      <c r="R147" s="2673"/>
      <c r="S147" s="2673"/>
      <c r="T147" s="2673"/>
      <c r="U147" s="2673"/>
      <c r="V147" s="2673"/>
      <c r="W147" s="2673"/>
      <c r="X147" s="2673"/>
      <c r="Y147" s="2673"/>
      <c r="Z147" s="2673"/>
      <c r="AA147" s="2673"/>
      <c r="AB147" s="2673"/>
      <c r="AC147" s="2673"/>
      <c r="AD147" s="2673"/>
      <c r="AE147" s="2673"/>
      <c r="AF147" s="2673"/>
      <c r="AG147" s="2673"/>
      <c r="AH147" s="2673"/>
      <c r="AI147" s="2673"/>
      <c r="AJ147" s="2673"/>
      <c r="AK147" s="2673"/>
      <c r="AL147" s="2673"/>
      <c r="AM147" s="2673"/>
      <c r="AN147" s="2673"/>
      <c r="AO147" s="2674"/>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53"/>
      <c r="D148" s="2653"/>
      <c r="E148" s="2653"/>
      <c r="F148" s="2653"/>
      <c r="G148" s="2653"/>
      <c r="H148" s="2653"/>
      <c r="I148" s="2654"/>
      <c r="J148" s="2654"/>
      <c r="K148" s="2654"/>
      <c r="L148" s="2654"/>
      <c r="M148" s="2654"/>
      <c r="N148" s="2654"/>
      <c r="O148" s="1762"/>
      <c r="P148" s="2672"/>
      <c r="Q148" s="2673"/>
      <c r="R148" s="2673"/>
      <c r="S148" s="2673"/>
      <c r="T148" s="2673"/>
      <c r="U148" s="2673"/>
      <c r="V148" s="2673"/>
      <c r="W148" s="2673"/>
      <c r="X148" s="2673"/>
      <c r="Y148" s="2673"/>
      <c r="Z148" s="2673"/>
      <c r="AA148" s="2673"/>
      <c r="AB148" s="2673"/>
      <c r="AC148" s="2673"/>
      <c r="AD148" s="2673"/>
      <c r="AE148" s="2673"/>
      <c r="AF148" s="2673"/>
      <c r="AG148" s="2673"/>
      <c r="AH148" s="2673"/>
      <c r="AI148" s="2673"/>
      <c r="AJ148" s="2673"/>
      <c r="AK148" s="2673"/>
      <c r="AL148" s="2673"/>
      <c r="AM148" s="2673"/>
      <c r="AN148" s="2673"/>
      <c r="AO148" s="2674"/>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53"/>
      <c r="D149" s="2653"/>
      <c r="E149" s="2653"/>
      <c r="F149" s="2653"/>
      <c r="G149" s="2653"/>
      <c r="H149" s="2653"/>
      <c r="I149" s="2654"/>
      <c r="J149" s="2654"/>
      <c r="K149" s="2654"/>
      <c r="L149" s="2654"/>
      <c r="M149" s="2654"/>
      <c r="N149" s="2654"/>
      <c r="O149" s="1762"/>
      <c r="P149" s="2675"/>
      <c r="Q149" s="2676"/>
      <c r="R149" s="2676"/>
      <c r="S149" s="2676"/>
      <c r="T149" s="2676"/>
      <c r="U149" s="2676"/>
      <c r="V149" s="2676"/>
      <c r="W149" s="2676"/>
      <c r="X149" s="2676"/>
      <c r="Y149" s="2676"/>
      <c r="Z149" s="2676"/>
      <c r="AA149" s="2676"/>
      <c r="AB149" s="2676"/>
      <c r="AC149" s="2676"/>
      <c r="AD149" s="2676"/>
      <c r="AE149" s="2676"/>
      <c r="AF149" s="2676"/>
      <c r="AG149" s="2676"/>
      <c r="AH149" s="2676"/>
      <c r="AI149" s="2676"/>
      <c r="AJ149" s="2676"/>
      <c r="AK149" s="2676"/>
      <c r="AL149" s="2676"/>
      <c r="AM149" s="2676"/>
      <c r="AN149" s="2676"/>
      <c r="AO149" s="2677"/>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55"/>
      <c r="D153" s="2656"/>
      <c r="E153" s="2656"/>
      <c r="F153" s="2656"/>
      <c r="G153" s="2656"/>
      <c r="H153" s="2656"/>
      <c r="I153" s="2656"/>
      <c r="J153" s="2656"/>
      <c r="K153" s="2656"/>
      <c r="L153" s="2656"/>
      <c r="M153" s="2657"/>
      <c r="N153" s="2658" t="s">
        <v>2063</v>
      </c>
      <c r="O153" s="2658"/>
      <c r="P153" s="2658"/>
      <c r="Q153" s="2658"/>
      <c r="R153" s="2658"/>
      <c r="S153" s="2658"/>
      <c r="T153" s="2659"/>
      <c r="U153" s="2660" t="s">
        <v>2052</v>
      </c>
      <c r="V153" s="2661"/>
      <c r="W153" s="2661"/>
      <c r="X153" s="2661"/>
      <c r="Y153" s="2661"/>
      <c r="Z153" s="2661"/>
      <c r="AA153" s="2661"/>
      <c r="AB153" s="2661"/>
      <c r="AC153" s="2661"/>
      <c r="AD153" s="2661"/>
      <c r="AE153" s="2662"/>
      <c r="AF153" s="1762"/>
      <c r="AG153" s="1762"/>
      <c r="AH153" s="2622" t="s">
        <v>2064</v>
      </c>
      <c r="AI153" s="2623"/>
      <c r="AJ153" s="2623"/>
      <c r="AK153" s="2623"/>
      <c r="AL153" s="2623"/>
      <c r="AM153" s="2623"/>
      <c r="AN153" s="2623"/>
      <c r="AO153" s="2623"/>
      <c r="AP153" s="2623"/>
      <c r="AQ153" s="2623"/>
      <c r="AR153" s="2623"/>
      <c r="AS153" s="2637">
        <v>6500000</v>
      </c>
      <c r="AT153" s="2637"/>
      <c r="AU153" s="2637"/>
      <c r="AV153" s="2637"/>
      <c r="AW153" s="2637"/>
      <c r="AX153" s="1762"/>
      <c r="AY153" s="1762"/>
      <c r="AZ153" s="1762"/>
      <c r="BA153" s="1762"/>
      <c r="BB153" s="1762"/>
      <c r="BC153" s="1762"/>
      <c r="BD153" s="1762"/>
      <c r="BE153" s="1768"/>
    </row>
    <row r="154" spans="1:57" ht="15.75" customHeight="1">
      <c r="A154" s="1762"/>
      <c r="B154" s="1762"/>
      <c r="C154" s="2631" t="s">
        <v>2065</v>
      </c>
      <c r="D154" s="2632"/>
      <c r="E154" s="2632"/>
      <c r="F154" s="2632"/>
      <c r="G154" s="2632"/>
      <c r="H154" s="2632"/>
      <c r="I154" s="2632"/>
      <c r="J154" s="2632"/>
      <c r="K154" s="2632"/>
      <c r="L154" s="2632"/>
      <c r="M154" s="2633"/>
      <c r="N154" s="2634">
        <f>'Sources and Uses Budget'!B105</f>
        <v>71585067</v>
      </c>
      <c r="O154" s="2634"/>
      <c r="P154" s="2634"/>
      <c r="Q154" s="2634"/>
      <c r="R154" s="2634"/>
      <c r="S154" s="2634"/>
      <c r="T154" s="2635"/>
      <c r="U154" s="2644"/>
      <c r="V154" s="2645"/>
      <c r="W154" s="2645"/>
      <c r="X154" s="2645"/>
      <c r="Y154" s="2645"/>
      <c r="Z154" s="2645"/>
      <c r="AA154" s="2645"/>
      <c r="AB154" s="2645"/>
      <c r="AC154" s="2645"/>
      <c r="AD154" s="2645"/>
      <c r="AE154" s="2650"/>
      <c r="AF154" s="1762"/>
      <c r="AG154" s="1762"/>
      <c r="AH154" s="2651" t="s">
        <v>2066</v>
      </c>
      <c r="AI154" s="2652"/>
      <c r="AJ154" s="2652"/>
      <c r="AK154" s="2652"/>
      <c r="AL154" s="2652"/>
      <c r="AM154" s="2652"/>
      <c r="AN154" s="2652"/>
      <c r="AO154" s="2652"/>
      <c r="AP154" s="2652"/>
      <c r="AQ154" s="2652"/>
      <c r="AR154" s="2652"/>
      <c r="AS154" s="2637">
        <v>0</v>
      </c>
      <c r="AT154" s="2637"/>
      <c r="AU154" s="2637"/>
      <c r="AV154" s="2637"/>
      <c r="AW154" s="2637"/>
      <c r="AX154" s="1762"/>
      <c r="AY154" s="1762"/>
      <c r="AZ154" s="1762"/>
      <c r="BA154" s="1762"/>
      <c r="BB154" s="1762"/>
      <c r="BC154" s="1762"/>
      <c r="BD154" s="1762"/>
      <c r="BE154" s="1768"/>
    </row>
    <row r="155" spans="1:57" ht="15.75" customHeight="1">
      <c r="A155" s="1762"/>
      <c r="B155" s="1762"/>
      <c r="C155" s="2631" t="s">
        <v>2067</v>
      </c>
      <c r="D155" s="2632"/>
      <c r="E155" s="2632"/>
      <c r="F155" s="2632"/>
      <c r="G155" s="2632"/>
      <c r="H155" s="2632"/>
      <c r="I155" s="2632"/>
      <c r="J155" s="2632"/>
      <c r="K155" s="2632"/>
      <c r="L155" s="2632"/>
      <c r="M155" s="2633"/>
      <c r="N155" s="2634">
        <f>N154/J29</f>
        <v>1136270.9047619049</v>
      </c>
      <c r="O155" s="2634"/>
      <c r="P155" s="2634"/>
      <c r="Q155" s="2634"/>
      <c r="R155" s="2634"/>
      <c r="S155" s="2634"/>
      <c r="T155" s="2635"/>
      <c r="U155" s="1785"/>
      <c r="V155" s="1785"/>
      <c r="W155" s="1785"/>
      <c r="X155" s="1785"/>
      <c r="Y155" s="1785"/>
      <c r="Z155" s="1785"/>
      <c r="AA155" s="1785"/>
      <c r="AB155" s="1785"/>
      <c r="AC155" s="1785"/>
      <c r="AD155" s="1785"/>
      <c r="AE155" s="1786"/>
      <c r="AF155" s="1762"/>
      <c r="AG155" s="1762"/>
      <c r="AH155" s="2619" t="s">
        <v>2068</v>
      </c>
      <c r="AI155" s="2620"/>
      <c r="AJ155" s="2620"/>
      <c r="AK155" s="2620"/>
      <c r="AL155" s="2620"/>
      <c r="AM155" s="2620"/>
      <c r="AN155" s="2620"/>
      <c r="AO155" s="2620"/>
      <c r="AP155" s="2620"/>
      <c r="AQ155" s="2620"/>
      <c r="AR155" s="2636"/>
      <c r="AS155" s="2637">
        <v>2500000</v>
      </c>
      <c r="AT155" s="2637"/>
      <c r="AU155" s="2637"/>
      <c r="AV155" s="2637"/>
      <c r="AW155" s="2637"/>
      <c r="AX155" s="1762"/>
      <c r="AY155" s="1762"/>
      <c r="AZ155" s="1762"/>
      <c r="BA155" s="1762"/>
      <c r="BB155" s="1762"/>
      <c r="BC155" s="1762"/>
      <c r="BD155" s="1762"/>
      <c r="BE155" s="1768"/>
    </row>
    <row r="156" spans="1:57" ht="15.75" customHeight="1">
      <c r="A156" s="1762"/>
      <c r="B156" s="1762"/>
      <c r="C156" s="2638" t="s">
        <v>2069</v>
      </c>
      <c r="D156" s="2639"/>
      <c r="E156" s="2639"/>
      <c r="F156" s="2639"/>
      <c r="G156" s="2639"/>
      <c r="H156" s="2639"/>
      <c r="I156" s="2639"/>
      <c r="J156" s="2639"/>
      <c r="K156" s="2639"/>
      <c r="L156" s="2639"/>
      <c r="M156" s="2640"/>
      <c r="N156" s="2641">
        <v>0</v>
      </c>
      <c r="O156" s="2641"/>
      <c r="P156" s="2641"/>
      <c r="Q156" s="2641"/>
      <c r="R156" s="2641"/>
      <c r="S156" s="2641"/>
      <c r="T156" s="2642"/>
      <c r="U156" s="2608"/>
      <c r="V156" s="2609"/>
      <c r="W156" s="2609"/>
      <c r="X156" s="2609"/>
      <c r="Y156" s="2609"/>
      <c r="Z156" s="2609"/>
      <c r="AA156" s="2609"/>
      <c r="AB156" s="2609"/>
      <c r="AC156" s="2609"/>
      <c r="AD156" s="2609"/>
      <c r="AE156" s="2643"/>
      <c r="AF156" s="1762"/>
      <c r="AG156" s="1762"/>
      <c r="AH156" s="2644"/>
      <c r="AI156" s="2645"/>
      <c r="AJ156" s="2645"/>
      <c r="AK156" s="2645"/>
      <c r="AL156" s="2645"/>
      <c r="AM156" s="2645"/>
      <c r="AN156" s="2645"/>
      <c r="AO156" s="2645"/>
      <c r="AP156" s="2645"/>
      <c r="AQ156" s="2645"/>
      <c r="AR156" s="2646"/>
      <c r="AS156" s="2647"/>
      <c r="AT156" s="2648"/>
      <c r="AU156" s="2648"/>
      <c r="AV156" s="2648"/>
      <c r="AW156" s="2649"/>
      <c r="AX156" s="1762"/>
      <c r="AY156" s="1762"/>
      <c r="AZ156" s="1762"/>
      <c r="BA156" s="1762"/>
      <c r="BB156" s="1762"/>
      <c r="BC156" s="1762"/>
      <c r="BD156" s="1762"/>
      <c r="BE156" s="1768"/>
    </row>
    <row r="157" spans="1:57" ht="15.75" customHeight="1" thickBot="1">
      <c r="A157" s="1762"/>
      <c r="B157" s="1762"/>
      <c r="C157" s="2619" t="s">
        <v>2070</v>
      </c>
      <c r="D157" s="2620"/>
      <c r="E157" s="2620"/>
      <c r="F157" s="2620"/>
      <c r="G157" s="2620"/>
      <c r="H157" s="2620"/>
      <c r="I157" s="2620"/>
      <c r="J157" s="2620"/>
      <c r="K157" s="2620"/>
      <c r="L157" s="2620"/>
      <c r="M157" s="2621"/>
      <c r="N157" s="2626">
        <f>SUM('Sources and Uses Budget'!B85:B86)</f>
        <v>1027947</v>
      </c>
      <c r="O157" s="2626"/>
      <c r="P157" s="2626"/>
      <c r="Q157" s="2626"/>
      <c r="R157" s="2626"/>
      <c r="S157" s="2626"/>
      <c r="T157" s="2627"/>
      <c r="U157" s="2614"/>
      <c r="V157" s="2615"/>
      <c r="W157" s="2615"/>
      <c r="X157" s="2615"/>
      <c r="Y157" s="2615"/>
      <c r="Z157" s="2615"/>
      <c r="AA157" s="2615"/>
      <c r="AB157" s="2615"/>
      <c r="AC157" s="2615"/>
      <c r="AD157" s="2615"/>
      <c r="AE157" s="2616"/>
      <c r="AF157" s="1762"/>
      <c r="AG157" s="1762"/>
      <c r="AH157" s="2628" t="s">
        <v>2466</v>
      </c>
      <c r="AI157" s="2629"/>
      <c r="AJ157" s="2629"/>
      <c r="AK157" s="2629"/>
      <c r="AL157" s="2629"/>
      <c r="AM157" s="2629"/>
      <c r="AN157" s="2629"/>
      <c r="AO157" s="2629"/>
      <c r="AP157" s="2629"/>
      <c r="AQ157" s="2629"/>
      <c r="AR157" s="2629"/>
      <c r="AS157" s="2630">
        <f>SUM(AS153:AW155)</f>
        <v>9000000</v>
      </c>
      <c r="AT157" s="2630"/>
      <c r="AU157" s="2630"/>
      <c r="AV157" s="2630"/>
      <c r="AW157" s="2630"/>
      <c r="AX157" s="1762"/>
      <c r="AY157" s="1762"/>
      <c r="AZ157" s="1762"/>
      <c r="BA157" s="1762"/>
      <c r="BB157" s="1762"/>
      <c r="BC157" s="1762"/>
      <c r="BD157" s="1762"/>
      <c r="BE157" s="1768"/>
    </row>
    <row r="158" spans="1:57" ht="15.75" customHeight="1" thickBot="1">
      <c r="A158" s="1762"/>
      <c r="B158" s="1762"/>
      <c r="C158" s="2619" t="s">
        <v>2072</v>
      </c>
      <c r="D158" s="2620"/>
      <c r="E158" s="2620"/>
      <c r="F158" s="2620"/>
      <c r="G158" s="2620"/>
      <c r="H158" s="2620"/>
      <c r="I158" s="2620"/>
      <c r="J158" s="2620"/>
      <c r="K158" s="2620"/>
      <c r="L158" s="2620"/>
      <c r="M158" s="2621"/>
      <c r="N158" s="2626">
        <f>'Sources and Uses Budget'!B8</f>
        <v>400538</v>
      </c>
      <c r="O158" s="2626"/>
      <c r="P158" s="2626"/>
      <c r="Q158" s="2626"/>
      <c r="R158" s="2626"/>
      <c r="S158" s="2626"/>
      <c r="T158" s="2627"/>
      <c r="U158" s="2614"/>
      <c r="V158" s="2615"/>
      <c r="W158" s="2615"/>
      <c r="X158" s="2615"/>
      <c r="Y158" s="2615"/>
      <c r="Z158" s="2615"/>
      <c r="AA158" s="2615"/>
      <c r="AB158" s="2615"/>
      <c r="AC158" s="2615"/>
      <c r="AD158" s="2615"/>
      <c r="AE158" s="2616"/>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19" t="s">
        <v>2073</v>
      </c>
      <c r="D159" s="2620"/>
      <c r="E159" s="2620"/>
      <c r="F159" s="2620"/>
      <c r="G159" s="2620"/>
      <c r="H159" s="2620"/>
      <c r="I159" s="2620"/>
      <c r="J159" s="2620"/>
      <c r="K159" s="2620"/>
      <c r="L159" s="2620"/>
      <c r="M159" s="2621"/>
      <c r="N159" s="2612">
        <v>0</v>
      </c>
      <c r="O159" s="2612"/>
      <c r="P159" s="2612"/>
      <c r="Q159" s="2612"/>
      <c r="R159" s="2612"/>
      <c r="S159" s="2612"/>
      <c r="T159" s="2613"/>
      <c r="U159" s="2614"/>
      <c r="V159" s="2615"/>
      <c r="W159" s="2615"/>
      <c r="X159" s="2615"/>
      <c r="Y159" s="2615"/>
      <c r="Z159" s="2615"/>
      <c r="AA159" s="2615"/>
      <c r="AB159" s="2615"/>
      <c r="AC159" s="2615"/>
      <c r="AD159" s="2615"/>
      <c r="AE159" s="2616"/>
      <c r="AF159" s="1762"/>
      <c r="AG159" s="1762"/>
      <c r="AH159" s="2622" t="s">
        <v>2467</v>
      </c>
      <c r="AI159" s="2623"/>
      <c r="AJ159" s="2623"/>
      <c r="AK159" s="2623"/>
      <c r="AL159" s="2623"/>
      <c r="AM159" s="2623"/>
      <c r="AN159" s="2623"/>
      <c r="AO159" s="2623"/>
      <c r="AP159" s="2623"/>
      <c r="AQ159" s="2623"/>
      <c r="AR159" s="2623"/>
      <c r="AS159" s="2624" t="s">
        <v>2468</v>
      </c>
      <c r="AT159" s="2624"/>
      <c r="AU159" s="2624"/>
      <c r="AV159" s="2624"/>
      <c r="AW159" s="2624"/>
      <c r="AX159" s="2624"/>
      <c r="AY159" s="2624" t="s">
        <v>2469</v>
      </c>
      <c r="AZ159" s="2624"/>
      <c r="BA159" s="2624"/>
      <c r="BB159" s="2624"/>
      <c r="BC159" s="2624"/>
      <c r="BD159" s="2625"/>
      <c r="BE159" s="1768"/>
    </row>
    <row r="160" spans="1:57" ht="15.75" customHeight="1">
      <c r="A160" s="1762"/>
      <c r="B160" s="1762"/>
      <c r="C160" s="2619" t="s">
        <v>2066</v>
      </c>
      <c r="D160" s="2620"/>
      <c r="E160" s="2620"/>
      <c r="F160" s="2620"/>
      <c r="G160" s="2620"/>
      <c r="H160" s="2620"/>
      <c r="I160" s="2620"/>
      <c r="J160" s="2620"/>
      <c r="K160" s="2620"/>
      <c r="L160" s="2620"/>
      <c r="M160" s="2621"/>
      <c r="N160" s="2612">
        <v>0</v>
      </c>
      <c r="O160" s="2612"/>
      <c r="P160" s="2612"/>
      <c r="Q160" s="2612"/>
      <c r="R160" s="2612"/>
      <c r="S160" s="2612"/>
      <c r="T160" s="2613"/>
      <c r="U160" s="2614"/>
      <c r="V160" s="2615"/>
      <c r="W160" s="2615"/>
      <c r="X160" s="2615"/>
      <c r="Y160" s="2615"/>
      <c r="Z160" s="2615"/>
      <c r="AA160" s="2615"/>
      <c r="AB160" s="2615"/>
      <c r="AC160" s="2615"/>
      <c r="AD160" s="2615"/>
      <c r="AE160" s="2616"/>
      <c r="AF160" s="1762"/>
      <c r="AG160" s="1762"/>
      <c r="AH160" s="2585" t="s">
        <v>2470</v>
      </c>
      <c r="AI160" s="2586"/>
      <c r="AJ160" s="2586"/>
      <c r="AK160" s="2586"/>
      <c r="AL160" s="2586"/>
      <c r="AM160" s="2586"/>
      <c r="AN160" s="2586"/>
      <c r="AO160" s="2586"/>
      <c r="AP160" s="2586"/>
      <c r="AQ160" s="2586"/>
      <c r="AR160" s="2586"/>
      <c r="AS160" s="2587">
        <v>1000000</v>
      </c>
      <c r="AT160" s="2587"/>
      <c r="AU160" s="2587"/>
      <c r="AV160" s="2587"/>
      <c r="AW160" s="2587"/>
      <c r="AX160" s="2587"/>
      <c r="AY160" s="2587">
        <v>500000</v>
      </c>
      <c r="AZ160" s="2587"/>
      <c r="BA160" s="2587"/>
      <c r="BB160" s="2587"/>
      <c r="BC160" s="2587"/>
      <c r="BD160" s="2588"/>
      <c r="BE160" s="1768"/>
    </row>
    <row r="161" spans="1:57" ht="15.75" customHeight="1">
      <c r="A161" s="1762"/>
      <c r="B161" s="1762"/>
      <c r="C161" s="2617" t="s">
        <v>307</v>
      </c>
      <c r="D161" s="2618"/>
      <c r="E161" s="2610" t="s">
        <v>2058</v>
      </c>
      <c r="F161" s="2610"/>
      <c r="G161" s="2610"/>
      <c r="H161" s="2610"/>
      <c r="I161" s="2610"/>
      <c r="J161" s="2610"/>
      <c r="K161" s="2610"/>
      <c r="L161" s="2610"/>
      <c r="M161" s="2611"/>
      <c r="N161" s="2612">
        <v>0</v>
      </c>
      <c r="O161" s="2612"/>
      <c r="P161" s="2612"/>
      <c r="Q161" s="2612"/>
      <c r="R161" s="2612"/>
      <c r="S161" s="2612"/>
      <c r="T161" s="2613"/>
      <c r="U161" s="2614"/>
      <c r="V161" s="2615"/>
      <c r="W161" s="2615"/>
      <c r="X161" s="2615"/>
      <c r="Y161" s="2615"/>
      <c r="Z161" s="2615"/>
      <c r="AA161" s="2615"/>
      <c r="AB161" s="2615"/>
      <c r="AC161" s="2615"/>
      <c r="AD161" s="2615"/>
      <c r="AE161" s="2616"/>
      <c r="AF161" s="1762"/>
      <c r="AG161" s="1762"/>
      <c r="AH161" s="2585" t="s">
        <v>2471</v>
      </c>
      <c r="AI161" s="2586"/>
      <c r="AJ161" s="2586"/>
      <c r="AK161" s="2586"/>
      <c r="AL161" s="2586"/>
      <c r="AM161" s="2586"/>
      <c r="AN161" s="2586"/>
      <c r="AO161" s="2586"/>
      <c r="AP161" s="2586"/>
      <c r="AQ161" s="2586"/>
      <c r="AR161" s="2586"/>
      <c r="AS161" s="2587">
        <v>2000000</v>
      </c>
      <c r="AT161" s="2587"/>
      <c r="AU161" s="2587"/>
      <c r="AV161" s="2587"/>
      <c r="AW161" s="2587"/>
      <c r="AX161" s="2587"/>
      <c r="AY161" s="2587">
        <v>250000</v>
      </c>
      <c r="AZ161" s="2587"/>
      <c r="BA161" s="2587"/>
      <c r="BB161" s="2587"/>
      <c r="BC161" s="2587"/>
      <c r="BD161" s="2588"/>
      <c r="BE161" s="1768"/>
    </row>
    <row r="162" spans="1:57" ht="15.75" customHeight="1">
      <c r="A162" s="1762"/>
      <c r="B162" s="1762"/>
      <c r="C162" s="2608" t="s">
        <v>307</v>
      </c>
      <c r="D162" s="2609"/>
      <c r="E162" s="2610" t="s">
        <v>2058</v>
      </c>
      <c r="F162" s="2610"/>
      <c r="G162" s="2610"/>
      <c r="H162" s="2610"/>
      <c r="I162" s="2610"/>
      <c r="J162" s="2610"/>
      <c r="K162" s="2610"/>
      <c r="L162" s="2610"/>
      <c r="M162" s="2611"/>
      <c r="N162" s="2612">
        <v>0</v>
      </c>
      <c r="O162" s="2612"/>
      <c r="P162" s="2612"/>
      <c r="Q162" s="2612"/>
      <c r="R162" s="2612"/>
      <c r="S162" s="2612"/>
      <c r="T162" s="2613"/>
      <c r="U162" s="2614"/>
      <c r="V162" s="2615"/>
      <c r="W162" s="2615"/>
      <c r="X162" s="2615"/>
      <c r="Y162" s="2615"/>
      <c r="Z162" s="2615"/>
      <c r="AA162" s="2615"/>
      <c r="AB162" s="2615"/>
      <c r="AC162" s="2615"/>
      <c r="AD162" s="2615"/>
      <c r="AE162" s="2616"/>
      <c r="AF162" s="1762"/>
      <c r="AG162" s="1762"/>
      <c r="AH162" s="2585" t="s">
        <v>2472</v>
      </c>
      <c r="AI162" s="2586"/>
      <c r="AJ162" s="2586"/>
      <c r="AK162" s="2586"/>
      <c r="AL162" s="2586"/>
      <c r="AM162" s="2586"/>
      <c r="AN162" s="2586"/>
      <c r="AO162" s="2586"/>
      <c r="AP162" s="2586"/>
      <c r="AQ162" s="2586"/>
      <c r="AR162" s="2586"/>
      <c r="AS162" s="2587">
        <v>25000000</v>
      </c>
      <c r="AT162" s="2587"/>
      <c r="AU162" s="2587"/>
      <c r="AV162" s="2587"/>
      <c r="AW162" s="2587"/>
      <c r="AX162" s="2587"/>
      <c r="AY162" s="2587">
        <v>1500000</v>
      </c>
      <c r="AZ162" s="2587"/>
      <c r="BA162" s="2587"/>
      <c r="BB162" s="2587"/>
      <c r="BC162" s="2587"/>
      <c r="BD162" s="2588"/>
      <c r="BE162" s="1768"/>
    </row>
    <row r="163" spans="1:57" ht="15.75" customHeight="1" thickBot="1">
      <c r="A163" s="1762"/>
      <c r="B163" s="1762"/>
      <c r="C163" s="2599" t="s">
        <v>307</v>
      </c>
      <c r="D163" s="2600"/>
      <c r="E163" s="2601" t="s">
        <v>2058</v>
      </c>
      <c r="F163" s="2601"/>
      <c r="G163" s="2601"/>
      <c r="H163" s="2601"/>
      <c r="I163" s="2601"/>
      <c r="J163" s="2601"/>
      <c r="K163" s="2601"/>
      <c r="L163" s="2601"/>
      <c r="M163" s="2602"/>
      <c r="N163" s="2603">
        <v>0</v>
      </c>
      <c r="O163" s="2603"/>
      <c r="P163" s="2603"/>
      <c r="Q163" s="2603"/>
      <c r="R163" s="2603"/>
      <c r="S163" s="2603"/>
      <c r="T163" s="2604"/>
      <c r="U163" s="2605"/>
      <c r="V163" s="2606"/>
      <c r="W163" s="2606"/>
      <c r="X163" s="2606"/>
      <c r="Y163" s="2606"/>
      <c r="Z163" s="2606"/>
      <c r="AA163" s="2606"/>
      <c r="AB163" s="2606"/>
      <c r="AC163" s="2606"/>
      <c r="AD163" s="2606"/>
      <c r="AE163" s="2607"/>
      <c r="AF163" s="1762"/>
      <c r="AG163" s="1762"/>
      <c r="AH163" s="2585" t="s">
        <v>2473</v>
      </c>
      <c r="AI163" s="2586"/>
      <c r="AJ163" s="2586"/>
      <c r="AK163" s="2586"/>
      <c r="AL163" s="2586"/>
      <c r="AM163" s="2586"/>
      <c r="AN163" s="2586"/>
      <c r="AO163" s="2586"/>
      <c r="AP163" s="2586"/>
      <c r="AQ163" s="2586"/>
      <c r="AR163" s="2586"/>
      <c r="AS163" s="2587">
        <v>1500000</v>
      </c>
      <c r="AT163" s="2587"/>
      <c r="AU163" s="2587"/>
      <c r="AV163" s="2587"/>
      <c r="AW163" s="2587"/>
      <c r="AX163" s="2587"/>
      <c r="AY163" s="2587">
        <v>250000</v>
      </c>
      <c r="AZ163" s="2587"/>
      <c r="BA163" s="2587"/>
      <c r="BB163" s="2587"/>
      <c r="BC163" s="2587"/>
      <c r="BD163" s="2588"/>
      <c r="BE163" s="1768"/>
    </row>
    <row r="164" spans="1:57" ht="15.75" customHeight="1">
      <c r="A164" s="1762"/>
      <c r="B164" s="1762"/>
      <c r="C164" s="2593" t="s">
        <v>2074</v>
      </c>
      <c r="D164" s="2594"/>
      <c r="E164" s="2594"/>
      <c r="F164" s="2594"/>
      <c r="G164" s="2594"/>
      <c r="H164" s="2594"/>
      <c r="I164" s="2594"/>
      <c r="J164" s="2594"/>
      <c r="K164" s="2594"/>
      <c r="L164" s="2594"/>
      <c r="M164" s="2595"/>
      <c r="N164" s="2596">
        <f>SUM(N156:T163)</f>
        <v>1428485</v>
      </c>
      <c r="O164" s="2597"/>
      <c r="P164" s="2597"/>
      <c r="Q164" s="2597"/>
      <c r="R164" s="2597"/>
      <c r="S164" s="2597"/>
      <c r="T164" s="2598"/>
      <c r="U164" s="1762"/>
      <c r="V164" s="1762"/>
      <c r="W164" s="1762"/>
      <c r="X164" s="1762"/>
      <c r="Y164" s="1762"/>
      <c r="Z164" s="1762"/>
      <c r="AA164" s="1762"/>
      <c r="AB164" s="1762"/>
      <c r="AC164" s="1762"/>
      <c r="AD164" s="1762"/>
      <c r="AE164" s="1762"/>
      <c r="AF164" s="1762"/>
      <c r="AG164" s="1762"/>
      <c r="AH164" s="2585" t="s">
        <v>2474</v>
      </c>
      <c r="AI164" s="2586"/>
      <c r="AJ164" s="2586"/>
      <c r="AK164" s="2586"/>
      <c r="AL164" s="2586"/>
      <c r="AM164" s="2586"/>
      <c r="AN164" s="2586"/>
      <c r="AO164" s="2586"/>
      <c r="AP164" s="2586"/>
      <c r="AQ164" s="2586"/>
      <c r="AR164" s="2586"/>
      <c r="AS164" s="2587">
        <v>500000</v>
      </c>
      <c r="AT164" s="2587"/>
      <c r="AU164" s="2587"/>
      <c r="AV164" s="2587"/>
      <c r="AW164" s="2587"/>
      <c r="AX164" s="2587"/>
      <c r="AY164" s="2587">
        <v>0</v>
      </c>
      <c r="AZ164" s="2587"/>
      <c r="BA164" s="2587"/>
      <c r="BB164" s="2587"/>
      <c r="BC164" s="2587"/>
      <c r="BD164" s="2588"/>
      <c r="BE164" s="1768"/>
    </row>
    <row r="165" spans="1:57" ht="15.75" customHeight="1" thickBot="1">
      <c r="A165" s="1762"/>
      <c r="B165" s="1762"/>
      <c r="C165" s="2581" t="s">
        <v>2075</v>
      </c>
      <c r="D165" s="2582"/>
      <c r="E165" s="2582"/>
      <c r="F165" s="2582"/>
      <c r="G165" s="2582"/>
      <c r="H165" s="2582"/>
      <c r="I165" s="2582"/>
      <c r="J165" s="2582"/>
      <c r="K165" s="2582"/>
      <c r="L165" s="2582"/>
      <c r="M165" s="2582"/>
      <c r="N165" s="2583">
        <f>(N154-N164)/J29</f>
        <v>1113596.5396825396</v>
      </c>
      <c r="O165" s="2583"/>
      <c r="P165" s="2583"/>
      <c r="Q165" s="2583"/>
      <c r="R165" s="2583"/>
      <c r="S165" s="2583"/>
      <c r="T165" s="2584"/>
      <c r="U165" s="1769"/>
      <c r="V165" s="1762"/>
      <c r="W165" s="1762"/>
      <c r="X165" s="1762"/>
      <c r="Y165" s="1762"/>
      <c r="Z165" s="1762"/>
      <c r="AA165" s="1762"/>
      <c r="AB165" s="1762"/>
      <c r="AC165" s="1762"/>
      <c r="AD165" s="1762"/>
      <c r="AE165" s="1762"/>
      <c r="AF165" s="1762"/>
      <c r="AG165" s="1762"/>
      <c r="AH165" s="2585" t="s">
        <v>2475</v>
      </c>
      <c r="AI165" s="2586"/>
      <c r="AJ165" s="2586"/>
      <c r="AK165" s="2586"/>
      <c r="AL165" s="2586"/>
      <c r="AM165" s="2586"/>
      <c r="AN165" s="2586"/>
      <c r="AO165" s="2586"/>
      <c r="AP165" s="2586"/>
      <c r="AQ165" s="2586"/>
      <c r="AR165" s="2586"/>
      <c r="AS165" s="2587">
        <v>0</v>
      </c>
      <c r="AT165" s="2587"/>
      <c r="AU165" s="2587"/>
      <c r="AV165" s="2587"/>
      <c r="AW165" s="2587"/>
      <c r="AX165" s="2587"/>
      <c r="AY165" s="2587">
        <v>0</v>
      </c>
      <c r="AZ165" s="2587"/>
      <c r="BA165" s="2587"/>
      <c r="BB165" s="2587"/>
      <c r="BC165" s="2587"/>
      <c r="BD165" s="2588"/>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89" t="s">
        <v>2071</v>
      </c>
      <c r="AI166" s="2590"/>
      <c r="AJ166" s="2590"/>
      <c r="AK166" s="2590"/>
      <c r="AL166" s="2590"/>
      <c r="AM166" s="2590"/>
      <c r="AN166" s="2590"/>
      <c r="AO166" s="2590"/>
      <c r="AP166" s="2590"/>
      <c r="AQ166" s="2590"/>
      <c r="AR166" s="2590"/>
      <c r="AS166" s="2591">
        <f>SUM(AS160:AX165)</f>
        <v>30000000</v>
      </c>
      <c r="AT166" s="2591"/>
      <c r="AU166" s="2591"/>
      <c r="AV166" s="2591"/>
      <c r="AW166" s="2591"/>
      <c r="AX166" s="2591"/>
      <c r="AY166" s="2591">
        <f>SUM(AY160:BD165)</f>
        <v>2500000</v>
      </c>
      <c r="AZ166" s="2591"/>
      <c r="BA166" s="2591"/>
      <c r="BB166" s="2591"/>
      <c r="BC166" s="2591"/>
      <c r="BD166" s="2592"/>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68" t="s">
        <v>2076</v>
      </c>
      <c r="C168" s="2569"/>
      <c r="D168" s="2569"/>
      <c r="E168" s="2569"/>
      <c r="F168" s="2569"/>
      <c r="G168" s="2569"/>
      <c r="H168" s="2569"/>
      <c r="I168" s="2569"/>
      <c r="J168" s="2569"/>
      <c r="K168" s="2569"/>
      <c r="L168" s="2569"/>
      <c r="M168" s="2569"/>
      <c r="N168" s="2569"/>
      <c r="O168" s="2569"/>
      <c r="P168" s="2569"/>
      <c r="Q168" s="2569"/>
      <c r="R168" s="2569"/>
      <c r="S168" s="2569"/>
      <c r="T168" s="2569"/>
      <c r="U168" s="2569"/>
      <c r="V168" s="2569"/>
      <c r="W168" s="2569"/>
      <c r="X168" s="2569"/>
      <c r="Y168" s="2569"/>
      <c r="Z168" s="2569"/>
      <c r="AA168" s="2569"/>
      <c r="AB168" s="2569"/>
      <c r="AC168" s="2569"/>
      <c r="AD168" s="2569"/>
      <c r="AE168" s="2569"/>
      <c r="AF168" s="2569"/>
      <c r="AG168" s="2569"/>
      <c r="AH168" s="2569"/>
      <c r="AI168" s="2569"/>
      <c r="AJ168" s="2569"/>
      <c r="AK168" s="2569"/>
      <c r="AL168" s="2569"/>
      <c r="AM168" s="2569"/>
      <c r="AN168" s="2569"/>
      <c r="AO168" s="2569"/>
      <c r="AP168" s="2569"/>
      <c r="AQ168" s="2569"/>
      <c r="AR168" s="2569"/>
      <c r="AS168" s="2569"/>
      <c r="AT168" s="2569"/>
      <c r="AU168" s="2569"/>
      <c r="AV168" s="2569"/>
      <c r="AW168" s="2569"/>
      <c r="AX168" s="2569"/>
      <c r="AY168" s="2569"/>
      <c r="AZ168" s="2569"/>
      <c r="BA168" s="2569"/>
      <c r="BB168" s="2569"/>
      <c r="BC168" s="2569"/>
      <c r="BD168" s="2570"/>
      <c r="BE168" s="1768"/>
    </row>
    <row r="169" spans="1:57" ht="15.75" customHeight="1">
      <c r="A169" s="1762"/>
      <c r="B169" s="2571"/>
      <c r="C169" s="2572"/>
      <c r="D169" s="2572"/>
      <c r="E169" s="2572"/>
      <c r="F169" s="2572"/>
      <c r="G169" s="2572"/>
      <c r="H169" s="2572"/>
      <c r="I169" s="2572"/>
      <c r="J169" s="2572"/>
      <c r="K169" s="2572"/>
      <c r="L169" s="2572"/>
      <c r="M169" s="2572"/>
      <c r="N169" s="2572"/>
      <c r="O169" s="2572"/>
      <c r="P169" s="2572"/>
      <c r="Q169" s="2572"/>
      <c r="R169" s="2572"/>
      <c r="S169" s="2572"/>
      <c r="T169" s="2572"/>
      <c r="U169" s="2572"/>
      <c r="V169" s="2572"/>
      <c r="W169" s="2572"/>
      <c r="X169" s="2572"/>
      <c r="Y169" s="2572"/>
      <c r="Z169" s="2572"/>
      <c r="AA169" s="2572"/>
      <c r="AB169" s="2572"/>
      <c r="AC169" s="2572"/>
      <c r="AD169" s="2572"/>
      <c r="AE169" s="2572"/>
      <c r="AF169" s="2572"/>
      <c r="AG169" s="2572"/>
      <c r="AH169" s="2572"/>
      <c r="AI169" s="2572"/>
      <c r="AJ169" s="2572"/>
      <c r="AK169" s="2572"/>
      <c r="AL169" s="2572"/>
      <c r="AM169" s="2572"/>
      <c r="AN169" s="2572"/>
      <c r="AO169" s="2572"/>
      <c r="AP169" s="2572"/>
      <c r="AQ169" s="2572"/>
      <c r="AR169" s="2572"/>
      <c r="AS169" s="2572"/>
      <c r="AT169" s="2572"/>
      <c r="AU169" s="2572"/>
      <c r="AV169" s="2572"/>
      <c r="AW169" s="2572"/>
      <c r="AX169" s="2572"/>
      <c r="AY169" s="2572"/>
      <c r="AZ169" s="2572"/>
      <c r="BA169" s="2572"/>
      <c r="BB169" s="2572"/>
      <c r="BC169" s="2572"/>
      <c r="BD169" s="2573"/>
      <c r="BE169" s="1768"/>
    </row>
    <row r="170" spans="1:57" ht="15.75" customHeight="1">
      <c r="A170" s="1762"/>
      <c r="B170" s="2574" t="s">
        <v>2077</v>
      </c>
      <c r="C170" s="2575"/>
      <c r="D170" s="2575"/>
      <c r="E170" s="2575"/>
      <c r="F170" s="2575"/>
      <c r="G170" s="2575"/>
      <c r="H170" s="2575"/>
      <c r="I170" s="2575"/>
      <c r="J170" s="2575"/>
      <c r="K170" s="2575"/>
      <c r="L170" s="2575"/>
      <c r="M170" s="2575"/>
      <c r="N170" s="2575"/>
      <c r="O170" s="2575"/>
      <c r="P170" s="2575"/>
      <c r="Q170" s="2575"/>
      <c r="R170" s="2575"/>
      <c r="S170" s="2575"/>
      <c r="T170" s="2575"/>
      <c r="U170" s="2575"/>
      <c r="V170" s="2575"/>
      <c r="W170" s="2575"/>
      <c r="X170" s="2575"/>
      <c r="Y170" s="2575"/>
      <c r="Z170" s="2575"/>
      <c r="AA170" s="2575"/>
      <c r="AB170" s="2575"/>
      <c r="AC170" s="2575"/>
      <c r="AD170" s="2575"/>
      <c r="AE170" s="2575"/>
      <c r="AF170" s="2575"/>
      <c r="AG170" s="2575"/>
      <c r="AH170" s="2575"/>
      <c r="AI170" s="2575"/>
      <c r="AJ170" s="2575"/>
      <c r="AK170" s="2575"/>
      <c r="AL170" s="2575"/>
      <c r="AM170" s="2575"/>
      <c r="AN170" s="2575"/>
      <c r="AO170" s="2575"/>
      <c r="AP170" s="2575"/>
      <c r="AQ170" s="2575"/>
      <c r="AR170" s="2575"/>
      <c r="AS170" s="2575"/>
      <c r="AT170" s="2575"/>
      <c r="AU170" s="2575"/>
      <c r="AV170" s="2575"/>
      <c r="AW170" s="2575"/>
      <c r="AX170" s="2575"/>
      <c r="AY170" s="2575"/>
      <c r="AZ170" s="2575"/>
      <c r="BA170" s="2575"/>
      <c r="BB170" s="2575"/>
      <c r="BC170" s="2575"/>
      <c r="BD170" s="2576"/>
      <c r="BE170" s="1768"/>
    </row>
    <row r="171" spans="1:57" ht="15.75" customHeight="1">
      <c r="A171" s="1762"/>
      <c r="B171" s="2574" t="s">
        <v>2078</v>
      </c>
      <c r="C171" s="2575"/>
      <c r="D171" s="2575"/>
      <c r="E171" s="2575"/>
      <c r="F171" s="2575"/>
      <c r="G171" s="2575"/>
      <c r="H171" s="2575"/>
      <c r="I171" s="2575"/>
      <c r="J171" s="2575"/>
      <c r="K171" s="2575"/>
      <c r="L171" s="2575"/>
      <c r="M171" s="2575"/>
      <c r="N171" s="2575"/>
      <c r="O171" s="2575"/>
      <c r="P171" s="2575"/>
      <c r="Q171" s="2575"/>
      <c r="R171" s="2575"/>
      <c r="S171" s="2575"/>
      <c r="T171" s="2575"/>
      <c r="U171" s="2575"/>
      <c r="V171" s="2575"/>
      <c r="W171" s="2575"/>
      <c r="X171" s="2575"/>
      <c r="Y171" s="2575"/>
      <c r="Z171" s="2575"/>
      <c r="AA171" s="2575"/>
      <c r="AB171" s="2575"/>
      <c r="AC171" s="2575"/>
      <c r="AD171" s="2575"/>
      <c r="AE171" s="2575"/>
      <c r="AF171" s="2575"/>
      <c r="AG171" s="2575"/>
      <c r="AH171" s="2575"/>
      <c r="AI171" s="2575"/>
      <c r="AJ171" s="2575"/>
      <c r="AK171" s="2575"/>
      <c r="AL171" s="2575"/>
      <c r="AM171" s="2575"/>
      <c r="AN171" s="2575"/>
      <c r="AO171" s="2575"/>
      <c r="AP171" s="2575"/>
      <c r="AQ171" s="2575"/>
      <c r="AR171" s="2575"/>
      <c r="AS171" s="2575"/>
      <c r="AT171" s="2575"/>
      <c r="AU171" s="2575"/>
      <c r="AV171" s="2575"/>
      <c r="AW171" s="2575"/>
      <c r="AX171" s="2575"/>
      <c r="AY171" s="2575"/>
      <c r="AZ171" s="2575"/>
      <c r="BA171" s="2575"/>
      <c r="BB171" s="2575"/>
      <c r="BC171" s="2575"/>
      <c r="BD171" s="2576"/>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77" t="s">
        <v>2079</v>
      </c>
      <c r="C173" s="2578"/>
      <c r="D173" s="2578"/>
      <c r="E173" s="2578"/>
      <c r="F173" s="2578"/>
      <c r="G173" s="2578"/>
      <c r="H173" s="2578"/>
      <c r="I173" s="2578"/>
      <c r="J173" s="2578"/>
      <c r="K173" s="2578"/>
      <c r="L173" s="2578"/>
      <c r="M173" s="2578"/>
      <c r="N173" s="2578"/>
      <c r="O173" s="2578"/>
      <c r="P173" s="2578"/>
      <c r="Q173" s="2578"/>
      <c r="R173" s="2578"/>
      <c r="S173" s="2578"/>
      <c r="T173" s="2578"/>
      <c r="U173" s="2578"/>
      <c r="V173" s="2578"/>
      <c r="W173" s="2578"/>
      <c r="X173" s="2578"/>
      <c r="Y173" s="2578"/>
      <c r="Z173" s="2578"/>
      <c r="AA173" s="2578"/>
      <c r="AB173" s="2578"/>
      <c r="AC173" s="2578"/>
      <c r="AD173" s="2578"/>
      <c r="AE173" s="2578"/>
      <c r="AF173" s="2578"/>
      <c r="AG173" s="2578"/>
      <c r="AH173" s="2578"/>
      <c r="AI173" s="2578"/>
      <c r="AJ173" s="2578"/>
      <c r="AK173" s="2578"/>
      <c r="AL173" s="2578"/>
      <c r="AM173" s="2578"/>
      <c r="AN173" s="2578"/>
      <c r="AO173" s="2578"/>
      <c r="AP173" s="2578"/>
      <c r="AQ173" s="2578"/>
      <c r="AR173" s="2578"/>
      <c r="AS173" s="2578"/>
      <c r="AT173" s="2578"/>
      <c r="AU173" s="2578"/>
      <c r="AV173" s="2578"/>
      <c r="AW173" s="2578"/>
      <c r="AX173" s="2578"/>
      <c r="AY173" s="2578"/>
      <c r="AZ173" s="2578"/>
      <c r="BA173" s="2578"/>
      <c r="BB173" s="2578"/>
      <c r="BC173" s="2578"/>
      <c r="BD173" s="2579"/>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80" t="s">
        <v>2081</v>
      </c>
      <c r="I177" s="2580"/>
      <c r="J177" s="2580"/>
      <c r="K177" s="2580"/>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0"/>
      <c r="AG177" s="2580"/>
      <c r="AH177" s="2580"/>
      <c r="AI177" s="2580"/>
      <c r="AJ177" s="2580"/>
      <c r="AK177" s="2580"/>
      <c r="AL177" s="2580"/>
      <c r="AM177" s="2580"/>
      <c r="AN177" s="2580"/>
      <c r="AO177" s="2580"/>
      <c r="AP177" s="2580"/>
      <c r="AQ177" s="2580"/>
      <c r="AR177" s="2580"/>
      <c r="AS177" s="2580"/>
      <c r="AT177" s="2580"/>
      <c r="AU177" s="2580"/>
      <c r="AV177" s="2580"/>
      <c r="AW177" s="2580"/>
      <c r="AX177" s="2580"/>
      <c r="AY177" s="2580"/>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66" t="s">
        <v>2444</v>
      </c>
      <c r="I179" s="2566"/>
      <c r="J179" s="2566"/>
      <c r="K179" s="2566"/>
      <c r="L179" s="2566"/>
      <c r="M179" s="2566"/>
      <c r="N179" s="2566"/>
      <c r="O179" s="2566"/>
      <c r="P179" s="2566"/>
      <c r="Q179" s="2566"/>
      <c r="R179" s="2566"/>
      <c r="S179" s="2566"/>
      <c r="T179" s="2566"/>
      <c r="U179" s="2566"/>
      <c r="V179" s="2566"/>
      <c r="W179" s="2566"/>
      <c r="X179" s="2566"/>
      <c r="Y179" s="2566"/>
      <c r="Z179" s="2566"/>
      <c r="AA179" s="2566"/>
      <c r="AB179" s="2566"/>
      <c r="AC179" s="2566"/>
      <c r="AD179" s="2566"/>
      <c r="AE179" s="2566"/>
      <c r="AF179" s="2566"/>
      <c r="AG179" s="2566"/>
      <c r="AH179" s="2566"/>
      <c r="AI179" s="2566"/>
      <c r="AJ179" s="2566"/>
      <c r="AK179" s="2566"/>
      <c r="AL179" s="2566"/>
      <c r="AM179" s="2566"/>
      <c r="AN179" s="2566"/>
      <c r="AO179" s="2566"/>
      <c r="AP179" s="2566"/>
      <c r="AQ179" s="2566"/>
      <c r="AR179" s="2566"/>
      <c r="AS179" s="2566"/>
      <c r="AT179" s="2566"/>
      <c r="AU179" s="2566"/>
      <c r="AV179" s="2566"/>
      <c r="AW179" s="2566"/>
      <c r="AX179" s="2566"/>
      <c r="AY179" s="2566"/>
      <c r="AZ179" s="2566"/>
      <c r="BA179" s="1762"/>
      <c r="BB179" s="1762"/>
      <c r="BC179" s="1762"/>
      <c r="BD179" s="1768"/>
      <c r="BE179" s="1768"/>
    </row>
    <row r="180" spans="1:57" ht="15.75" customHeight="1">
      <c r="A180" s="1762"/>
      <c r="B180" s="1761"/>
      <c r="C180" s="1762"/>
      <c r="D180" s="1762"/>
      <c r="E180" s="1762"/>
      <c r="F180" s="1762"/>
      <c r="G180" s="1762"/>
      <c r="H180" s="2566"/>
      <c r="I180" s="2566"/>
      <c r="J180" s="2566"/>
      <c r="K180" s="2566"/>
      <c r="L180" s="2566"/>
      <c r="M180" s="2566"/>
      <c r="N180" s="2566"/>
      <c r="O180" s="2566"/>
      <c r="P180" s="2566"/>
      <c r="Q180" s="2566"/>
      <c r="R180" s="2566"/>
      <c r="S180" s="2566"/>
      <c r="T180" s="2566"/>
      <c r="U180" s="2566"/>
      <c r="V180" s="2566"/>
      <c r="W180" s="2566"/>
      <c r="X180" s="2566"/>
      <c r="Y180" s="2566"/>
      <c r="Z180" s="2566"/>
      <c r="AA180" s="2566"/>
      <c r="AB180" s="2566"/>
      <c r="AC180" s="2566"/>
      <c r="AD180" s="2566"/>
      <c r="AE180" s="2566"/>
      <c r="AF180" s="2566"/>
      <c r="AG180" s="2566"/>
      <c r="AH180" s="2566"/>
      <c r="AI180" s="2566"/>
      <c r="AJ180" s="2566"/>
      <c r="AK180" s="2566"/>
      <c r="AL180" s="2566"/>
      <c r="AM180" s="2566"/>
      <c r="AN180" s="2566"/>
      <c r="AO180" s="2566"/>
      <c r="AP180" s="2566"/>
      <c r="AQ180" s="2566"/>
      <c r="AR180" s="2566"/>
      <c r="AS180" s="2566"/>
      <c r="AT180" s="2566"/>
      <c r="AU180" s="2566"/>
      <c r="AV180" s="2566"/>
      <c r="AW180" s="2566"/>
      <c r="AX180" s="2566"/>
      <c r="AY180" s="2566"/>
      <c r="AZ180" s="2566"/>
      <c r="BA180" s="1762"/>
      <c r="BB180" s="1762"/>
      <c r="BC180" s="1762"/>
      <c r="BD180" s="1768"/>
      <c r="BE180" s="1768"/>
    </row>
    <row r="181" spans="1:57" ht="15.75" customHeight="1">
      <c r="A181" s="1762"/>
      <c r="B181" s="1761"/>
      <c r="C181" s="1762"/>
      <c r="D181" s="1762"/>
      <c r="E181" s="1762"/>
      <c r="F181" s="1762"/>
      <c r="G181" s="1762"/>
      <c r="H181" s="2566"/>
      <c r="I181" s="2566"/>
      <c r="J181" s="2566"/>
      <c r="K181" s="2566"/>
      <c r="L181" s="2566"/>
      <c r="M181" s="2566"/>
      <c r="N181" s="2566"/>
      <c r="O181" s="2566"/>
      <c r="P181" s="2566"/>
      <c r="Q181" s="2566"/>
      <c r="R181" s="2566"/>
      <c r="S181" s="2566"/>
      <c r="T181" s="2566"/>
      <c r="U181" s="2566"/>
      <c r="V181" s="2566"/>
      <c r="W181" s="2566"/>
      <c r="X181" s="2566"/>
      <c r="Y181" s="2566"/>
      <c r="Z181" s="2566"/>
      <c r="AA181" s="2566"/>
      <c r="AB181" s="2566"/>
      <c r="AC181" s="2566"/>
      <c r="AD181" s="2566"/>
      <c r="AE181" s="2566"/>
      <c r="AF181" s="2566"/>
      <c r="AG181" s="2566"/>
      <c r="AH181" s="2566"/>
      <c r="AI181" s="2566"/>
      <c r="AJ181" s="2566"/>
      <c r="AK181" s="2566"/>
      <c r="AL181" s="2566"/>
      <c r="AM181" s="2566"/>
      <c r="AN181" s="2566"/>
      <c r="AO181" s="2566"/>
      <c r="AP181" s="2566"/>
      <c r="AQ181" s="2566"/>
      <c r="AR181" s="2566"/>
      <c r="AS181" s="2566"/>
      <c r="AT181" s="2566"/>
      <c r="AU181" s="2566"/>
      <c r="AV181" s="2566"/>
      <c r="AW181" s="2566"/>
      <c r="AX181" s="2566"/>
      <c r="AY181" s="2566"/>
      <c r="AZ181" s="2566"/>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67" t="s">
        <v>2082</v>
      </c>
      <c r="I184" s="2567"/>
      <c r="J184" s="2567"/>
      <c r="K184" s="2567"/>
      <c r="L184" s="2567"/>
      <c r="M184" s="2567"/>
      <c r="N184" s="2567"/>
      <c r="O184" s="2567"/>
      <c r="P184" s="2567"/>
      <c r="Q184" s="2567"/>
      <c r="R184" s="2567"/>
      <c r="S184" s="2567"/>
      <c r="T184" s="2567"/>
      <c r="U184" s="2567"/>
      <c r="V184" s="2567"/>
      <c r="W184" s="2567"/>
      <c r="X184" s="2567"/>
      <c r="Y184" s="2567"/>
      <c r="Z184" s="2567"/>
      <c r="AA184" s="2567"/>
      <c r="AB184" s="2567"/>
      <c r="AC184" s="2567"/>
      <c r="AD184" s="2567"/>
      <c r="AE184" s="2567"/>
      <c r="AF184" s="2567"/>
      <c r="AG184" s="2567"/>
      <c r="AH184" s="2567"/>
      <c r="AI184" s="2567"/>
      <c r="AJ184" s="2567"/>
      <c r="AK184" s="2567"/>
      <c r="AL184" s="2567"/>
      <c r="AM184" s="2567"/>
      <c r="AN184" s="2567"/>
      <c r="AO184" s="2567"/>
      <c r="AP184" s="2567"/>
      <c r="AQ184" s="2567"/>
      <c r="AR184" s="2567"/>
      <c r="AS184" s="2567"/>
      <c r="AT184" s="2567"/>
      <c r="AU184" s="2567"/>
      <c r="AV184" s="2567"/>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60" t="s">
        <v>2083</v>
      </c>
      <c r="I186" s="2560"/>
      <c r="J186" s="2560"/>
      <c r="K186" s="2560"/>
      <c r="L186" s="1774"/>
      <c r="M186" s="1774"/>
      <c r="N186" s="1774"/>
      <c r="O186" s="1774"/>
      <c r="P186" s="1774"/>
      <c r="Q186" s="1774"/>
      <c r="R186" s="1774"/>
      <c r="S186" s="2561"/>
      <c r="T186" s="2562"/>
      <c r="U186" s="2562"/>
      <c r="V186" s="2562"/>
      <c r="W186" s="2562"/>
      <c r="X186" s="2562"/>
      <c r="Y186" s="2562"/>
      <c r="Z186" s="2562"/>
      <c r="AA186" s="2562"/>
      <c r="AB186" s="2562"/>
      <c r="AC186" s="2562"/>
      <c r="AD186" s="2562"/>
      <c r="AE186" s="2562"/>
      <c r="AF186" s="2562"/>
      <c r="AG186" s="2562"/>
      <c r="AH186" s="2562"/>
      <c r="AI186" s="2562"/>
      <c r="AJ186" s="2563"/>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60" t="s">
        <v>2084</v>
      </c>
      <c r="I188" s="2560"/>
      <c r="J188" s="2560"/>
      <c r="K188" s="1795"/>
      <c r="L188" s="1774"/>
      <c r="M188" s="1774"/>
      <c r="N188" s="1774"/>
      <c r="O188" s="1774"/>
      <c r="P188" s="1774"/>
      <c r="Q188" s="1774"/>
      <c r="R188" s="1774"/>
      <c r="S188" s="2561"/>
      <c r="T188" s="2562"/>
      <c r="U188" s="2562"/>
      <c r="V188" s="2562"/>
      <c r="W188" s="2562"/>
      <c r="X188" s="2562"/>
      <c r="Y188" s="2562"/>
      <c r="Z188" s="2562"/>
      <c r="AA188" s="2562"/>
      <c r="AB188" s="2562"/>
      <c r="AC188" s="2562"/>
      <c r="AD188" s="2562"/>
      <c r="AE188" s="2562"/>
      <c r="AF188" s="2562"/>
      <c r="AG188" s="2562"/>
      <c r="AH188" s="2562"/>
      <c r="AI188" s="2562"/>
      <c r="AJ188" s="2563"/>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60" t="s">
        <v>463</v>
      </c>
      <c r="I190" s="2560"/>
      <c r="J190" s="1795"/>
      <c r="K190" s="1795"/>
      <c r="L190" s="1774"/>
      <c r="M190" s="1774"/>
      <c r="N190" s="1774"/>
      <c r="O190" s="1774"/>
      <c r="P190" s="1774"/>
      <c r="Q190" s="1774"/>
      <c r="R190" s="1774"/>
      <c r="S190" s="2561"/>
      <c r="T190" s="2562"/>
      <c r="U190" s="2562"/>
      <c r="V190" s="2562"/>
      <c r="W190" s="2562"/>
      <c r="X190" s="2562"/>
      <c r="Y190" s="2562"/>
      <c r="Z190" s="2562"/>
      <c r="AA190" s="2562"/>
      <c r="AB190" s="2562"/>
      <c r="AC190" s="2562"/>
      <c r="AD190" s="2562"/>
      <c r="AE190" s="2562"/>
      <c r="AF190" s="2562"/>
      <c r="AG190" s="2562"/>
      <c r="AH190" s="2562"/>
      <c r="AI190" s="2562"/>
      <c r="AJ190" s="2563"/>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64" t="s">
        <v>2085</v>
      </c>
      <c r="I192" s="2564"/>
      <c r="J192" s="2564"/>
      <c r="K192" s="2564"/>
      <c r="L192" s="2564"/>
      <c r="M192" s="2564"/>
      <c r="N192" s="2564"/>
      <c r="O192" s="2564"/>
      <c r="P192" s="1774"/>
      <c r="Q192" s="1774"/>
      <c r="R192" s="1774"/>
      <c r="S192" s="2561"/>
      <c r="T192" s="2562"/>
      <c r="U192" s="2562"/>
      <c r="V192" s="2562"/>
      <c r="W192" s="2562"/>
      <c r="X192" s="2562"/>
      <c r="Y192" s="2562"/>
      <c r="Z192" s="2562"/>
      <c r="AA192" s="2562"/>
      <c r="AB192" s="2562"/>
      <c r="AC192" s="2562"/>
      <c r="AD192" s="2562"/>
      <c r="AE192" s="2562"/>
      <c r="AF192" s="2562"/>
      <c r="AG192" s="2562"/>
      <c r="AH192" s="2562"/>
      <c r="AI192" s="2562"/>
      <c r="AJ192" s="2563"/>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65" t="s">
        <v>2086</v>
      </c>
      <c r="I194" s="2565"/>
      <c r="J194" s="1774"/>
      <c r="K194" s="1774"/>
      <c r="L194" s="1774"/>
      <c r="M194" s="1774"/>
      <c r="N194" s="1774"/>
      <c r="O194" s="1774"/>
      <c r="P194" s="1774"/>
      <c r="Q194" s="1774"/>
      <c r="R194" s="1774"/>
      <c r="S194" s="2561"/>
      <c r="T194" s="2562"/>
      <c r="U194" s="2562"/>
      <c r="V194" s="2562"/>
      <c r="W194" s="2562"/>
      <c r="X194" s="2562"/>
      <c r="Y194" s="2562"/>
      <c r="Z194" s="2562"/>
      <c r="AA194" s="2562"/>
      <c r="AB194" s="2562"/>
      <c r="AC194" s="2562"/>
      <c r="AD194" s="2562"/>
      <c r="AE194" s="2562"/>
      <c r="AF194" s="2562"/>
      <c r="AG194" s="2562"/>
      <c r="AH194" s="2562"/>
      <c r="AI194" s="2562"/>
      <c r="AJ194" s="2563"/>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S752" sqref="S752"/>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0"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37" t="s">
        <v>1549</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row>
    <row r="2" spans="1:42" s="922" customFormat="1" ht="12.75" customHeight="1" thickBot="1">
      <c r="A2" s="3038"/>
      <c r="B2" s="3038"/>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26" t="s">
        <v>1554</v>
      </c>
      <c r="AF7" s="3026"/>
      <c r="AG7" s="3026"/>
      <c r="AH7" s="3026"/>
      <c r="AI7" s="3026"/>
      <c r="AJ7" s="3026"/>
      <c r="AK7" s="3026"/>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10" t="s">
        <v>625</v>
      </c>
      <c r="C12" s="3010"/>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39"/>
      <c r="AH12" s="3039"/>
      <c r="AI12" s="3039"/>
      <c r="AJ12" s="3040"/>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10" t="s">
        <v>625</v>
      </c>
      <c r="C15" s="3010"/>
      <c r="D15" s="935"/>
      <c r="E15" s="3027" t="s">
        <v>1557</v>
      </c>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8"/>
      <c r="AE15" s="3028"/>
      <c r="AF15" s="3028"/>
      <c r="AG15" s="3028"/>
      <c r="AH15" s="3028"/>
      <c r="AI15" s="3028"/>
      <c r="AJ15" s="3029"/>
      <c r="AK15" s="928"/>
      <c r="AL15" s="928"/>
      <c r="AM15" s="928"/>
      <c r="AN15" s="924"/>
      <c r="AO15" s="938">
        <f>IF($B24="yes",20,0)</f>
        <v>0</v>
      </c>
      <c r="AP15" s="51"/>
    </row>
    <row r="16" spans="1:42" s="925" customFormat="1" ht="12.75" customHeight="1">
      <c r="A16" s="928"/>
      <c r="B16" s="928"/>
      <c r="C16" s="928"/>
      <c r="D16" s="939"/>
      <c r="E16" s="3030"/>
      <c r="F16" s="3031"/>
      <c r="G16" s="3031"/>
      <c r="H16" s="3031"/>
      <c r="I16" s="3031"/>
      <c r="J16" s="3031"/>
      <c r="K16" s="3031"/>
      <c r="L16" s="3031"/>
      <c r="M16" s="3031"/>
      <c r="N16" s="3031"/>
      <c r="O16" s="3031"/>
      <c r="P16" s="3031"/>
      <c r="Q16" s="3031"/>
      <c r="R16" s="3031"/>
      <c r="S16" s="3031"/>
      <c r="T16" s="3031"/>
      <c r="U16" s="3031"/>
      <c r="V16" s="3031"/>
      <c r="W16" s="3031"/>
      <c r="X16" s="3031"/>
      <c r="Y16" s="3031"/>
      <c r="Z16" s="3031"/>
      <c r="AA16" s="3031"/>
      <c r="AB16" s="3031"/>
      <c r="AC16" s="3031"/>
      <c r="AD16" s="3031"/>
      <c r="AE16" s="3031"/>
      <c r="AF16" s="3031"/>
      <c r="AG16" s="3031"/>
      <c r="AH16" s="3031"/>
      <c r="AI16" s="3031"/>
      <c r="AJ16" s="3032"/>
      <c r="AK16" s="928"/>
      <c r="AL16" s="928"/>
      <c r="AM16" s="928"/>
      <c r="AN16" s="924"/>
      <c r="AO16" s="925">
        <f>IF(SUM(AO12:AO15)&gt;20,20,(SUM(AO12:AO15)))</f>
        <v>0</v>
      </c>
      <c r="AP16" s="925" t="s">
        <v>1558</v>
      </c>
    </row>
    <row r="17" spans="1:42" s="925" customFormat="1" ht="12.75" customHeight="1">
      <c r="A17" s="928"/>
      <c r="B17" s="928"/>
      <c r="C17" s="928"/>
      <c r="D17" s="939"/>
      <c r="E17" s="3030"/>
      <c r="F17" s="3031"/>
      <c r="G17" s="3031"/>
      <c r="H17" s="3031"/>
      <c r="I17" s="3031"/>
      <c r="J17" s="3031"/>
      <c r="K17" s="3031"/>
      <c r="L17" s="3031"/>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2"/>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10" t="s">
        <v>625</v>
      </c>
      <c r="C21" s="3010"/>
      <c r="D21" s="935"/>
      <c r="E21" s="3011" t="s">
        <v>1560</v>
      </c>
      <c r="F21" s="3012"/>
      <c r="G21" s="3012"/>
      <c r="H21" s="3012"/>
      <c r="I21" s="3012"/>
      <c r="J21" s="3012"/>
      <c r="K21" s="3012"/>
      <c r="L21" s="3012"/>
      <c r="M21" s="3012"/>
      <c r="N21" s="3012"/>
      <c r="O21" s="3012"/>
      <c r="P21" s="3012"/>
      <c r="Q21" s="3012"/>
      <c r="R21" s="3012"/>
      <c r="S21" s="3012"/>
      <c r="T21" s="3012"/>
      <c r="U21" s="3012"/>
      <c r="V21" s="3012"/>
      <c r="W21" s="3012"/>
      <c r="X21" s="3012"/>
      <c r="Y21" s="3012"/>
      <c r="Z21" s="3012"/>
      <c r="AA21" s="3012"/>
      <c r="AB21" s="3012"/>
      <c r="AC21" s="3012"/>
      <c r="AD21" s="3012"/>
      <c r="AE21" s="3012"/>
      <c r="AF21" s="3012"/>
      <c r="AG21" s="3012"/>
      <c r="AH21" s="3012"/>
      <c r="AI21" s="3012"/>
      <c r="AJ21" s="3013"/>
      <c r="AK21" s="928"/>
      <c r="AL21" s="928"/>
      <c r="AM21" s="928"/>
      <c r="AN21" s="924"/>
      <c r="AO21" s="925">
        <f>SUM(AO20)</f>
        <v>0</v>
      </c>
      <c r="AP21" s="925" t="s">
        <v>1558</v>
      </c>
    </row>
    <row r="22" spans="1:42" s="925" customFormat="1" ht="12.75" customHeight="1">
      <c r="A22" s="928"/>
      <c r="B22" s="928"/>
      <c r="C22" s="928"/>
      <c r="D22" s="938"/>
      <c r="E22" s="3014"/>
      <c r="F22" s="3015"/>
      <c r="G22" s="3015"/>
      <c r="H22" s="3015"/>
      <c r="I22" s="3015"/>
      <c r="J22" s="3015"/>
      <c r="K22" s="3015"/>
      <c r="L22" s="301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6"/>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10" t="s">
        <v>625</v>
      </c>
      <c r="C24" s="3010"/>
      <c r="D24" s="935"/>
      <c r="E24" s="3017" t="s">
        <v>1561</v>
      </c>
      <c r="F24" s="3018"/>
      <c r="G24" s="3018"/>
      <c r="H24" s="3018"/>
      <c r="I24" s="3018"/>
      <c r="J24" s="3018"/>
      <c r="K24" s="3018"/>
      <c r="L24" s="3018"/>
      <c r="M24" s="3018"/>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9"/>
      <c r="AK24" s="928"/>
      <c r="AL24" s="928"/>
      <c r="AM24" s="928"/>
      <c r="AN24" s="924"/>
      <c r="AO24" s="938">
        <f>IF($B39="yes",6,0)</f>
        <v>0</v>
      </c>
    </row>
    <row r="25" spans="1:42" s="925" customFormat="1" ht="12.75" customHeight="1">
      <c r="A25" s="928"/>
      <c r="B25" s="928"/>
      <c r="C25" s="928"/>
      <c r="D25" s="938"/>
      <c r="E25" s="3020"/>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10" t="s">
        <v>625</v>
      </c>
      <c r="C29" s="3010"/>
      <c r="D29" s="935"/>
      <c r="E29" s="3017" t="s">
        <v>1563</v>
      </c>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9"/>
      <c r="AK29" s="928"/>
      <c r="AL29" s="928"/>
      <c r="AM29" s="928"/>
      <c r="AN29" s="924"/>
      <c r="AO29" s="938">
        <f>IF($B49="yes",6,0)</f>
        <v>0</v>
      </c>
    </row>
    <row r="30" spans="1:42" s="925" customFormat="1" ht="12.75" customHeight="1">
      <c r="A30" s="928"/>
      <c r="B30" s="928"/>
      <c r="C30" s="928"/>
      <c r="E30" s="3023"/>
      <c r="F30" s="3024"/>
      <c r="G30" s="3024"/>
      <c r="H30" s="3024"/>
      <c r="I30" s="3024"/>
      <c r="J30" s="3024"/>
      <c r="K30" s="3024"/>
      <c r="L30" s="302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5"/>
      <c r="AK30" s="928"/>
      <c r="AL30" s="928"/>
      <c r="AM30" s="928"/>
      <c r="AN30" s="924"/>
      <c r="AO30" s="925">
        <f>IF(SUM(AO23:AO29)&gt;6,6,(SUM(AO23:AO29)))</f>
        <v>0</v>
      </c>
      <c r="AP30" s="925" t="s">
        <v>1558</v>
      </c>
    </row>
    <row r="31" spans="1:42" s="925" customFormat="1" ht="12.75" customHeight="1">
      <c r="A31" s="928"/>
      <c r="B31" s="928"/>
      <c r="C31" s="928"/>
      <c r="E31" s="3020"/>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2"/>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44" t="s">
        <v>2313</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28"/>
      <c r="AM34" s="928"/>
      <c r="AN34" s="924"/>
    </row>
    <row r="35" spans="1:41" s="925" customFormat="1" ht="12.75" customHeight="1">
      <c r="A35" s="928"/>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10" t="s">
        <v>625</v>
      </c>
      <c r="C37" s="3010"/>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10" t="s">
        <v>625</v>
      </c>
      <c r="C39" s="3010"/>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10" t="s">
        <v>625</v>
      </c>
      <c r="C41" s="3010"/>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10" t="s">
        <v>625</v>
      </c>
      <c r="C43" s="3010"/>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10" t="s">
        <v>625</v>
      </c>
      <c r="C45" s="3010"/>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10" t="s">
        <v>625</v>
      </c>
      <c r="C47" s="3010"/>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10" t="s">
        <v>625</v>
      </c>
      <c r="C49" s="3010"/>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041">
        <f>AO32</f>
        <v>0</v>
      </c>
      <c r="AL51" s="3042"/>
      <c r="AM51" s="3043"/>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26" t="s">
        <v>1575</v>
      </c>
      <c r="AF54" s="3026"/>
      <c r="AG54" s="3026"/>
      <c r="AH54" s="3026"/>
      <c r="AI54" s="3026"/>
      <c r="AJ54" s="3026"/>
      <c r="AK54" s="3026"/>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10" t="s">
        <v>577</v>
      </c>
      <c r="C57" s="3010"/>
      <c r="D57" s="935" t="s">
        <v>1576</v>
      </c>
      <c r="E57" s="3027" t="s">
        <v>2166</v>
      </c>
      <c r="F57" s="3028"/>
      <c r="G57" s="3028"/>
      <c r="H57" s="3028"/>
      <c r="I57" s="3028"/>
      <c r="J57" s="3028"/>
      <c r="K57" s="3028"/>
      <c r="L57" s="3028"/>
      <c r="M57" s="3028"/>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9"/>
      <c r="AK57" s="931"/>
      <c r="AL57" s="928"/>
      <c r="AM57" s="928"/>
      <c r="AN57" s="924"/>
      <c r="AO57" s="938">
        <f>IF($B57="yes",10,0)</f>
        <v>10</v>
      </c>
    </row>
    <row r="58" spans="1:50" s="925" customFormat="1" ht="12.75" customHeight="1">
      <c r="A58" s="926"/>
      <c r="B58" s="928"/>
      <c r="C58" s="928"/>
      <c r="D58" s="939"/>
      <c r="E58" s="3030"/>
      <c r="F58" s="3031"/>
      <c r="G58" s="3031"/>
      <c r="H58" s="3031"/>
      <c r="I58" s="3031"/>
      <c r="J58" s="3031"/>
      <c r="K58" s="3031"/>
      <c r="L58" s="3031"/>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2"/>
      <c r="AK58" s="931"/>
      <c r="AL58" s="928"/>
      <c r="AM58" s="928"/>
      <c r="AN58" s="924"/>
      <c r="AO58" s="938">
        <f>IF($B62="yes",10,0)</f>
        <v>0</v>
      </c>
    </row>
    <row r="59" spans="1:50" s="925" customFormat="1" ht="12.75" customHeight="1">
      <c r="A59" s="926"/>
      <c r="B59" s="928"/>
      <c r="C59" s="928"/>
      <c r="D59" s="939"/>
      <c r="E59" s="3030"/>
      <c r="F59" s="3031"/>
      <c r="G59" s="3031"/>
      <c r="H59" s="3031"/>
      <c r="I59" s="3031"/>
      <c r="J59" s="3031"/>
      <c r="K59" s="3031"/>
      <c r="L59" s="3031"/>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2"/>
      <c r="AK59" s="931"/>
      <c r="AL59" s="928"/>
      <c r="AM59" s="928"/>
      <c r="AN59" s="924"/>
      <c r="AO59" s="938">
        <f>IF($B69="yes",10,0)</f>
        <v>0</v>
      </c>
    </row>
    <row r="60" spans="1:50" s="925" customFormat="1" ht="12.75" customHeight="1">
      <c r="A60" s="926"/>
      <c r="B60" s="928"/>
      <c r="C60" s="928"/>
      <c r="D60" s="939"/>
      <c r="E60" s="3033"/>
      <c r="F60" s="3034"/>
      <c r="G60" s="3034"/>
      <c r="H60" s="3034"/>
      <c r="I60" s="3034"/>
      <c r="J60" s="3034"/>
      <c r="K60" s="3034"/>
      <c r="L60" s="3034"/>
      <c r="M60" s="3034"/>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5"/>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10" t="s">
        <v>625</v>
      </c>
      <c r="C62" s="3010"/>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36" t="s">
        <v>625</v>
      </c>
      <c r="F63" s="3010"/>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05" t="s">
        <v>625</v>
      </c>
      <c r="F64" s="3006"/>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05" t="s">
        <v>625</v>
      </c>
      <c r="F65" s="3006"/>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36" t="s">
        <v>625</v>
      </c>
      <c r="F67" s="3010"/>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10" t="s">
        <v>625</v>
      </c>
      <c r="C69" s="3010"/>
      <c r="D69" s="935" t="s">
        <v>1581</v>
      </c>
      <c r="E69" s="3017" t="s">
        <v>2167</v>
      </c>
      <c r="F69" s="3018"/>
      <c r="G69" s="3018"/>
      <c r="H69" s="3018"/>
      <c r="I69" s="3018"/>
      <c r="J69" s="3018"/>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9"/>
      <c r="AK69" s="931"/>
      <c r="AL69" s="928"/>
      <c r="AM69" s="928"/>
      <c r="AN69" s="924"/>
    </row>
    <row r="70" spans="1:40" s="925" customFormat="1" ht="12.75" customHeight="1">
      <c r="A70" s="926"/>
      <c r="B70" s="928"/>
      <c r="C70" s="928"/>
      <c r="D70" s="938"/>
      <c r="E70" s="3020"/>
      <c r="F70" s="3021"/>
      <c r="G70" s="3021"/>
      <c r="H70" s="3021"/>
      <c r="I70" s="3021"/>
      <c r="J70" s="3021"/>
      <c r="K70" s="3021"/>
      <c r="L70" s="3021"/>
      <c r="M70" s="3021"/>
      <c r="N70" s="3021"/>
      <c r="O70" s="3021"/>
      <c r="P70" s="3021"/>
      <c r="Q70" s="3021"/>
      <c r="R70" s="3021"/>
      <c r="S70" s="3021"/>
      <c r="T70" s="3021"/>
      <c r="U70" s="3021"/>
      <c r="V70" s="3021"/>
      <c r="W70" s="3021"/>
      <c r="X70" s="3021"/>
      <c r="Y70" s="3021"/>
      <c r="Z70" s="3021"/>
      <c r="AA70" s="3021"/>
      <c r="AB70" s="3021"/>
      <c r="AC70" s="3021"/>
      <c r="AD70" s="3021"/>
      <c r="AE70" s="3021"/>
      <c r="AF70" s="3021"/>
      <c r="AG70" s="3021"/>
      <c r="AH70" s="3021"/>
      <c r="AI70" s="3021"/>
      <c r="AJ70" s="3022"/>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041">
        <f>IF(AK51&gt;0,0,AO60)</f>
        <v>10</v>
      </c>
      <c r="AL72" s="3042"/>
      <c r="AM72" s="3043"/>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26" t="s">
        <v>1554</v>
      </c>
      <c r="AF75" s="3026"/>
      <c r="AG75" s="3026"/>
      <c r="AH75" s="3026"/>
      <c r="AI75" s="3026"/>
      <c r="AJ75" s="3026"/>
      <c r="AK75" s="3026"/>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10" t="s">
        <v>577</v>
      </c>
      <c r="C78" s="3010"/>
      <c r="D78" s="935" t="s">
        <v>1576</v>
      </c>
      <c r="E78" s="3049" t="s">
        <v>1586</v>
      </c>
      <c r="F78" s="3050"/>
      <c r="G78" s="3050"/>
      <c r="H78" s="3050"/>
      <c r="I78" s="3050"/>
      <c r="J78" s="3050"/>
      <c r="K78" s="3050"/>
      <c r="L78" s="3050"/>
      <c r="M78" s="3050"/>
      <c r="N78" s="3050"/>
      <c r="O78" s="3050"/>
      <c r="P78" s="3050"/>
      <c r="Q78" s="3050"/>
      <c r="R78" s="3050"/>
      <c r="S78" s="3050"/>
      <c r="T78" s="3050"/>
      <c r="U78" s="3050"/>
      <c r="V78" s="3050"/>
      <c r="W78" s="3050"/>
      <c r="X78" s="3050"/>
      <c r="Y78" s="3050"/>
      <c r="Z78" s="3050"/>
      <c r="AA78" s="3050"/>
      <c r="AB78" s="3050"/>
      <c r="AC78" s="3050"/>
      <c r="AD78" s="3050"/>
      <c r="AE78" s="3050"/>
      <c r="AF78" s="3050"/>
      <c r="AG78" s="3050"/>
      <c r="AH78" s="3050"/>
      <c r="AI78" s="3050"/>
      <c r="AJ78" s="3051"/>
      <c r="AK78" s="931"/>
      <c r="AL78" s="928"/>
      <c r="AM78" s="928"/>
      <c r="AN78" s="924"/>
    </row>
    <row r="79" spans="1:40" s="925" customFormat="1" ht="12.75" customHeight="1">
      <c r="A79" s="926"/>
      <c r="B79" s="927"/>
      <c r="C79" s="927"/>
      <c r="D79" s="927"/>
      <c r="E79" s="3052"/>
      <c r="F79" s="3053"/>
      <c r="G79" s="3053"/>
      <c r="H79" s="3053"/>
      <c r="I79" s="3053"/>
      <c r="J79" s="3053"/>
      <c r="K79" s="3053"/>
      <c r="L79" s="3053"/>
      <c r="M79" s="3053"/>
      <c r="N79" s="3053"/>
      <c r="O79" s="3053"/>
      <c r="P79" s="3053"/>
      <c r="Q79" s="3053"/>
      <c r="R79" s="3053"/>
      <c r="S79" s="3053"/>
      <c r="T79" s="3053"/>
      <c r="U79" s="3053"/>
      <c r="V79" s="3053"/>
      <c r="W79" s="3053"/>
      <c r="X79" s="3053"/>
      <c r="Y79" s="3053"/>
      <c r="Z79" s="3053"/>
      <c r="AA79" s="3053"/>
      <c r="AB79" s="3053"/>
      <c r="AC79" s="3053"/>
      <c r="AD79" s="3053"/>
      <c r="AE79" s="3053"/>
      <c r="AF79" s="3053"/>
      <c r="AG79" s="3053"/>
      <c r="AH79" s="3053"/>
      <c r="AI79" s="3053"/>
      <c r="AJ79" s="3054"/>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55">
        <f>Application!AH753</f>
        <v>0.27886597938144331</v>
      </c>
      <c r="F81" s="3056"/>
      <c r="G81" s="3056"/>
      <c r="H81" s="3056"/>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57">
        <f>0.6-ROUNDUP(E81,2)</f>
        <v>0.31999999999999995</v>
      </c>
      <c r="F82" s="3058"/>
      <c r="G82" s="3058"/>
      <c r="H82" s="3058"/>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47">
        <f>IF(E82*200&gt;20,20,E82*200)</f>
        <v>20</v>
      </c>
      <c r="F83" s="3048"/>
      <c r="G83" s="3048"/>
      <c r="H83" s="3048"/>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20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10" t="s">
        <v>625</v>
      </c>
      <c r="C86" s="3010"/>
      <c r="D86" s="935" t="s">
        <v>1578</v>
      </c>
      <c r="E86" s="3049" t="s">
        <v>2151</v>
      </c>
      <c r="F86" s="3050"/>
      <c r="G86" s="3050"/>
      <c r="H86" s="3050"/>
      <c r="I86" s="3050"/>
      <c r="J86" s="3050"/>
      <c r="K86" s="3050"/>
      <c r="L86" s="3050"/>
      <c r="M86" s="3050"/>
      <c r="N86" s="3050"/>
      <c r="O86" s="3050"/>
      <c r="P86" s="3050"/>
      <c r="Q86" s="3050"/>
      <c r="R86" s="3050"/>
      <c r="S86" s="3050"/>
      <c r="T86" s="3050"/>
      <c r="U86" s="3050"/>
      <c r="V86" s="3050"/>
      <c r="W86" s="3050"/>
      <c r="X86" s="3050"/>
      <c r="Y86" s="3050"/>
      <c r="Z86" s="3050"/>
      <c r="AA86" s="3050"/>
      <c r="AB86" s="3050"/>
      <c r="AC86" s="3050"/>
      <c r="AD86" s="3050"/>
      <c r="AE86" s="3050"/>
      <c r="AF86" s="3050"/>
      <c r="AG86" s="3050"/>
      <c r="AH86" s="3050"/>
      <c r="AI86" s="3050"/>
      <c r="AJ86" s="3051"/>
      <c r="AK86" s="931"/>
      <c r="AL86" s="928"/>
      <c r="AM86" s="928"/>
      <c r="AN86" s="924"/>
    </row>
    <row r="87" spans="1:47" s="925" customFormat="1" ht="12.75" customHeight="1">
      <c r="A87" s="926"/>
      <c r="B87" s="927"/>
      <c r="C87" s="927"/>
      <c r="D87" s="927"/>
      <c r="E87" s="3052"/>
      <c r="F87" s="3053"/>
      <c r="G87" s="3053"/>
      <c r="H87" s="3053"/>
      <c r="I87" s="3053"/>
      <c r="J87" s="3053"/>
      <c r="K87" s="3053"/>
      <c r="L87" s="3053"/>
      <c r="M87" s="3053"/>
      <c r="N87" s="3053"/>
      <c r="O87" s="3053"/>
      <c r="P87" s="3053"/>
      <c r="Q87" s="3053"/>
      <c r="R87" s="3053"/>
      <c r="S87" s="3053"/>
      <c r="T87" s="3053"/>
      <c r="U87" s="3053"/>
      <c r="V87" s="3053"/>
      <c r="W87" s="3053"/>
      <c r="X87" s="3053"/>
      <c r="Y87" s="3053"/>
      <c r="Z87" s="3053"/>
      <c r="AA87" s="3053"/>
      <c r="AB87" s="3053"/>
      <c r="AC87" s="3053"/>
      <c r="AD87" s="3053"/>
      <c r="AE87" s="3053"/>
      <c r="AF87" s="3053"/>
      <c r="AG87" s="3053"/>
      <c r="AH87" s="3053"/>
      <c r="AI87" s="3053"/>
      <c r="AJ87" s="3054"/>
      <c r="AK87" s="931"/>
      <c r="AL87" s="928"/>
      <c r="AM87" s="928"/>
      <c r="AN87" s="924"/>
    </row>
    <row r="88" spans="1:47" s="925" customFormat="1" ht="12.75" customHeight="1">
      <c r="A88" s="926"/>
      <c r="B88" s="927"/>
      <c r="C88" s="927"/>
      <c r="D88" s="927"/>
      <c r="E88" s="3052"/>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3"/>
      <c r="AI88" s="3053"/>
      <c r="AJ88" s="3054"/>
      <c r="AK88" s="931"/>
      <c r="AL88" s="928"/>
      <c r="AM88" s="928"/>
      <c r="AN88" s="924"/>
    </row>
    <row r="89" spans="1:47" s="925" customFormat="1" ht="12.75" customHeight="1">
      <c r="A89" s="926"/>
      <c r="B89" s="927"/>
      <c r="C89" s="927"/>
      <c r="D89" s="927"/>
      <c r="E89" s="3052"/>
      <c r="F89" s="3053"/>
      <c r="G89" s="3053"/>
      <c r="H89" s="3053"/>
      <c r="I89" s="3053"/>
      <c r="J89" s="3053"/>
      <c r="K89" s="3053"/>
      <c r="L89" s="3053"/>
      <c r="M89" s="3053"/>
      <c r="N89" s="3053"/>
      <c r="O89" s="3053"/>
      <c r="P89" s="3053"/>
      <c r="Q89" s="3053"/>
      <c r="R89" s="3053"/>
      <c r="S89" s="3053"/>
      <c r="T89" s="3053"/>
      <c r="U89" s="3053"/>
      <c r="V89" s="3053"/>
      <c r="W89" s="3053"/>
      <c r="X89" s="3053"/>
      <c r="Y89" s="3053"/>
      <c r="Z89" s="3053"/>
      <c r="AA89" s="3053"/>
      <c r="AB89" s="3053"/>
      <c r="AC89" s="3053"/>
      <c r="AD89" s="3053"/>
      <c r="AE89" s="3053"/>
      <c r="AF89" s="3053"/>
      <c r="AG89" s="3053"/>
      <c r="AH89" s="3053"/>
      <c r="AI89" s="3053"/>
      <c r="AJ89" s="3054"/>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55">
        <f>Application!AH753</f>
        <v>0.27886597938144331</v>
      </c>
      <c r="F91" s="3056"/>
      <c r="G91" s="3056"/>
      <c r="H91" s="3056"/>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55">
        <f ca="1">SUMIF(Application!AH728:AL752,0.2,Application!G728:J752)/Application!G753+SUMIF(Application!AH728:AL752,0.25,Application!G728:J752)/Application!G753+SUMIF(Application!AH728:AL752,0.3,Application!G728:J752)/Application!G753</f>
        <v>0.15463917525773196</v>
      </c>
      <c r="F92" s="3056"/>
      <c r="G92" s="3056"/>
      <c r="H92" s="3056"/>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55">
        <f ca="1">SUMIF(Application!AH728:AL752,0.35,Application!G728:J752)/Application!G753+SUMIF(Application!AH728:AL752,0.4,Application!G728:J752)/Application!G753+SUMIF(Application!AH728:AL752,0.45,Application!G728:J752)/Application!G753+SUMIF(Application!AH728:AL752,0.5,Application!G728:J752)/Application!G753</f>
        <v>0.4845360824742268</v>
      </c>
      <c r="F93" s="3056"/>
      <c r="G93" s="3056"/>
      <c r="H93" s="3056"/>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66">
        <f ca="1">IF(AND(E91&lt;=0.6,E92&gt;=0.1,OR(E93&gt;=0.1,E92=1)),20,0)</f>
        <v>20</v>
      </c>
      <c r="F94" s="3067"/>
      <c r="G94" s="3067"/>
      <c r="H94" s="3067"/>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IF(B86="yes",E94,0)</f>
        <v>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041">
        <f>MAX(AP83,AP94)</f>
        <v>20</v>
      </c>
      <c r="AL97" s="3042"/>
      <c r="AM97" s="3043"/>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26" t="s">
        <v>1575</v>
      </c>
      <c r="AF100" s="3026"/>
      <c r="AG100" s="3026"/>
      <c r="AH100" s="3026"/>
      <c r="AI100" s="3026"/>
      <c r="AJ100" s="3026"/>
      <c r="AK100" s="3026"/>
      <c r="AL100" s="928"/>
      <c r="AM100" s="928"/>
      <c r="AN100" s="924"/>
      <c r="AO100" s="925" t="str">
        <f>Application!B728</f>
        <v>SRO/Studio</v>
      </c>
      <c r="AQ100" s="925">
        <f>Application!O728</f>
        <v>252</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SRO/Studio</v>
      </c>
      <c r="AQ101" s="925">
        <f>Application!O729</f>
        <v>485</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SRO/Studio</v>
      </c>
      <c r="AQ102" s="925">
        <f>Application!O730</f>
        <v>252</v>
      </c>
    </row>
    <row r="103" spans="1:49" s="925" customFormat="1" ht="12.75" customHeight="1">
      <c r="A103" s="928"/>
      <c r="B103" s="3010" t="s">
        <v>577</v>
      </c>
      <c r="C103" s="3010"/>
      <c r="D103" s="935" t="s">
        <v>1576</v>
      </c>
      <c r="E103" s="3049" t="s">
        <v>2299</v>
      </c>
      <c r="F103" s="3050"/>
      <c r="G103" s="3050"/>
      <c r="H103" s="3050"/>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50"/>
      <c r="AD103" s="3050"/>
      <c r="AE103" s="3050"/>
      <c r="AF103" s="3050"/>
      <c r="AG103" s="3050"/>
      <c r="AH103" s="3050"/>
      <c r="AI103" s="3050"/>
      <c r="AJ103" s="3051"/>
      <c r="AK103" s="928"/>
      <c r="AL103" s="928"/>
      <c r="AM103" s="928"/>
      <c r="AN103" s="924"/>
      <c r="AO103" s="925" t="str">
        <f>Application!B731</f>
        <v>SRO/Studio</v>
      </c>
      <c r="AQ103" s="925">
        <f>Application!O731</f>
        <v>1068</v>
      </c>
      <c r="AU103" s="925" t="s">
        <v>2279</v>
      </c>
      <c r="AV103" s="1664" t="s">
        <v>2280</v>
      </c>
      <c r="AW103" s="925" t="s">
        <v>2281</v>
      </c>
    </row>
    <row r="104" spans="1:49" s="925" customFormat="1" ht="12.75" customHeight="1">
      <c r="A104" s="928"/>
      <c r="B104" s="927"/>
      <c r="C104" s="927"/>
      <c r="D104" s="927"/>
      <c r="E104" s="3052"/>
      <c r="F104" s="3053"/>
      <c r="G104" s="3053"/>
      <c r="H104" s="3053"/>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53"/>
      <c r="AD104" s="3053"/>
      <c r="AE104" s="3053"/>
      <c r="AF104" s="3053"/>
      <c r="AG104" s="3053"/>
      <c r="AH104" s="3053"/>
      <c r="AI104" s="3053"/>
      <c r="AJ104" s="3054"/>
      <c r="AK104" s="928"/>
      <c r="AL104" s="928"/>
      <c r="AM104" s="928"/>
      <c r="AN104" s="924"/>
      <c r="AO104" s="925" t="str">
        <f>Application!B732</f>
        <v>1 Bedroom</v>
      </c>
      <c r="AQ104" s="925">
        <f>Application!O732</f>
        <v>286</v>
      </c>
      <c r="AU104" s="1667" t="str">
        <f>E112</f>
        <v>Studio/SRO</v>
      </c>
      <c r="AV104" s="925">
        <f t="array" ref="AV104">SUM(IF(Application!B728:F752="SRO/Studio",Application!G728:J752))</f>
        <v>41</v>
      </c>
      <c r="AW104" s="1702">
        <f>AV104/AV110</f>
        <v>0.42268041237113402</v>
      </c>
    </row>
    <row r="105" spans="1:49" s="925" customFormat="1" ht="12.75" customHeight="1">
      <c r="A105" s="928"/>
      <c r="B105" s="927"/>
      <c r="C105" s="927"/>
      <c r="D105" s="927"/>
      <c r="E105" s="3052"/>
      <c r="F105" s="3053"/>
      <c r="G105" s="3053"/>
      <c r="H105" s="3053"/>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53"/>
      <c r="AD105" s="3053"/>
      <c r="AE105" s="3053"/>
      <c r="AF105" s="3053"/>
      <c r="AG105" s="3053"/>
      <c r="AH105" s="3053"/>
      <c r="AI105" s="3053"/>
      <c r="AJ105" s="3054"/>
      <c r="AK105" s="928"/>
      <c r="AL105" s="928"/>
      <c r="AM105" s="928"/>
      <c r="AN105" s="924"/>
      <c r="AO105" s="925" t="str">
        <f>Application!B733</f>
        <v>1 Bedroom</v>
      </c>
      <c r="AQ105" s="925">
        <f>Application!O733</f>
        <v>552</v>
      </c>
      <c r="AU105" s="1667" t="str">
        <f>J112</f>
        <v>1-bedroom</v>
      </c>
      <c r="AV105" s="925">
        <f t="array" ref="AV105">SUM(IF(Application!B728:F752="1 Bedroom",Application!G728:J752))</f>
        <v>56</v>
      </c>
      <c r="AW105" s="1702">
        <f>AV105/AV110</f>
        <v>0.57731958762886593</v>
      </c>
    </row>
    <row r="106" spans="1:49" s="925" customFormat="1" ht="12.75" customHeight="1">
      <c r="A106" s="928"/>
      <c r="B106" s="927"/>
      <c r="C106" s="927"/>
      <c r="D106" s="927"/>
      <c r="E106" s="3052"/>
      <c r="F106" s="3053"/>
      <c r="G106" s="3053"/>
      <c r="H106" s="3053"/>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53"/>
      <c r="AD106" s="3053"/>
      <c r="AE106" s="3053"/>
      <c r="AF106" s="3053"/>
      <c r="AG106" s="3053"/>
      <c r="AH106" s="3053"/>
      <c r="AI106" s="3053"/>
      <c r="AJ106" s="3054"/>
      <c r="AK106" s="928"/>
      <c r="AL106" s="928"/>
      <c r="AM106" s="928"/>
      <c r="AN106" s="924"/>
      <c r="AO106" s="925" t="str">
        <f>Application!B734</f>
        <v>1 Bedroom</v>
      </c>
      <c r="AQ106" s="925">
        <f>Application!O734</f>
        <v>286</v>
      </c>
      <c r="AU106" s="1667" t="str">
        <f>O112</f>
        <v>2-bedroom</v>
      </c>
      <c r="AV106" s="925">
        <f t="array" ref="AV106">SUM(IF(Application!B728:F752="2 Bedrooms",Application!G728:J752))</f>
        <v>0</v>
      </c>
      <c r="AW106" s="1702">
        <f>AV106/AV110</f>
        <v>0</v>
      </c>
    </row>
    <row r="107" spans="1:49" s="925" customFormat="1" ht="12.75" customHeight="1">
      <c r="A107" s="928"/>
      <c r="B107" s="927"/>
      <c r="C107" s="927"/>
      <c r="D107" s="927"/>
      <c r="E107" s="3052"/>
      <c r="F107" s="3053"/>
      <c r="G107" s="3053"/>
      <c r="H107" s="3053"/>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53"/>
      <c r="AD107" s="3053"/>
      <c r="AE107" s="3053"/>
      <c r="AF107" s="3053"/>
      <c r="AG107" s="3053"/>
      <c r="AH107" s="3053"/>
      <c r="AI107" s="3053"/>
      <c r="AJ107" s="3054"/>
      <c r="AK107" s="928"/>
      <c r="AL107" s="928"/>
      <c r="AM107" s="928"/>
      <c r="AN107" s="924"/>
      <c r="AO107" s="925" t="str">
        <f>Application!B735</f>
        <v>1 Bedroom</v>
      </c>
      <c r="AQ107" s="925">
        <f>Application!O735</f>
        <v>1219</v>
      </c>
      <c r="AU107" s="1667" t="str">
        <f>T112</f>
        <v>3-bedroom</v>
      </c>
      <c r="AV107" s="925">
        <f t="array" ref="AV107">SUM(IF(Application!B728:F752="3 Bedrooms",Application!G728:J752))</f>
        <v>0</v>
      </c>
      <c r="AW107" s="1702">
        <f>AV107/AV110</f>
        <v>0</v>
      </c>
    </row>
    <row r="108" spans="1:49" s="925" customFormat="1" ht="12.75" customHeight="1">
      <c r="A108" s="928"/>
      <c r="B108" s="927"/>
      <c r="C108" s="927"/>
      <c r="D108" s="927"/>
      <c r="E108" s="3052"/>
      <c r="F108" s="3053"/>
      <c r="G108" s="3053"/>
      <c r="H108" s="3053"/>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53"/>
      <c r="AD108" s="3053"/>
      <c r="AE108" s="3053"/>
      <c r="AF108" s="3053"/>
      <c r="AG108" s="3053"/>
      <c r="AH108" s="3053"/>
      <c r="AI108" s="3053"/>
      <c r="AJ108" s="3054"/>
      <c r="AK108" s="928"/>
      <c r="AL108" s="928"/>
      <c r="AM108" s="928"/>
      <c r="AN108" s="924"/>
      <c r="AO108" s="925" t="str">
        <f>Application!B736</f>
        <v>1 Bedroom</v>
      </c>
      <c r="AQ108" s="925">
        <f>Application!O736</f>
        <v>1219</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52"/>
      <c r="F109" s="3053"/>
      <c r="G109" s="3053"/>
      <c r="H109" s="3053"/>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53"/>
      <c r="AD109" s="3053"/>
      <c r="AE109" s="3053"/>
      <c r="AF109" s="3053"/>
      <c r="AG109" s="3053"/>
      <c r="AH109" s="3053"/>
      <c r="AI109" s="3053"/>
      <c r="AJ109" s="3054"/>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52"/>
      <c r="F110" s="3053"/>
      <c r="G110" s="3053"/>
      <c r="H110" s="3053"/>
      <c r="I110" s="3053"/>
      <c r="J110" s="3053"/>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53"/>
      <c r="AG110" s="3053"/>
      <c r="AH110" s="3053"/>
      <c r="AI110" s="3053"/>
      <c r="AJ110" s="3054"/>
      <c r="AK110" s="928"/>
      <c r="AL110" s="928"/>
      <c r="AM110" s="928"/>
      <c r="AN110" s="924"/>
      <c r="AO110" s="925">
        <f>Application!B738</f>
        <v>0</v>
      </c>
      <c r="AQ110" s="925">
        <f>Application!O738</f>
        <v>0</v>
      </c>
      <c r="AV110" s="925">
        <f>SUM(AV104:AV109)</f>
        <v>97</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055" t="s">
        <v>1877</v>
      </c>
      <c r="F112" s="3056"/>
      <c r="G112" s="3056"/>
      <c r="H112" s="3056"/>
      <c r="I112" s="1421"/>
      <c r="J112" s="3056" t="s">
        <v>1930</v>
      </c>
      <c r="K112" s="3056"/>
      <c r="L112" s="3056"/>
      <c r="M112" s="3056"/>
      <c r="N112" s="1421"/>
      <c r="O112" s="3056" t="s">
        <v>1931</v>
      </c>
      <c r="P112" s="3056"/>
      <c r="Q112" s="3056"/>
      <c r="R112" s="3056"/>
      <c r="S112" s="1421"/>
      <c r="T112" s="3056" t="s">
        <v>1595</v>
      </c>
      <c r="U112" s="3056"/>
      <c r="V112" s="3056"/>
      <c r="W112" s="3056"/>
      <c r="X112" s="1421"/>
      <c r="Y112" s="3056" t="s">
        <v>1932</v>
      </c>
      <c r="Z112" s="3056"/>
      <c r="AA112" s="3056"/>
      <c r="AB112" s="3056"/>
      <c r="AC112" s="1421"/>
      <c r="AD112" s="3056" t="s">
        <v>1933</v>
      </c>
      <c r="AE112" s="3056"/>
      <c r="AF112" s="3056"/>
      <c r="AG112" s="3056"/>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68">
        <v>2834</v>
      </c>
      <c r="F115" s="3045"/>
      <c r="G115" s="3045"/>
      <c r="H115" s="3045"/>
      <c r="I115" s="1423"/>
      <c r="J115" s="3045">
        <v>3321</v>
      </c>
      <c r="K115" s="3045"/>
      <c r="L115" s="3045"/>
      <c r="M115" s="3045"/>
      <c r="N115" s="1423"/>
      <c r="O115" s="3045"/>
      <c r="P115" s="3045"/>
      <c r="Q115" s="3045"/>
      <c r="R115" s="3045"/>
      <c r="S115" s="1423"/>
      <c r="T115" s="3045"/>
      <c r="U115" s="3045"/>
      <c r="V115" s="3045"/>
      <c r="W115" s="3045"/>
      <c r="X115" s="1423"/>
      <c r="Y115" s="3045"/>
      <c r="Z115" s="3045"/>
      <c r="AA115" s="3045"/>
      <c r="AB115" s="3045"/>
      <c r="AC115" s="1423"/>
      <c r="AD115" s="3045"/>
      <c r="AE115" s="3045"/>
      <c r="AF115" s="3045"/>
      <c r="AG115" s="3045"/>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46">
        <f>Application!DX663</f>
        <v>615.90243902439033</v>
      </c>
      <c r="F118" s="3004"/>
      <c r="G118" s="3004"/>
      <c r="H118" s="3004"/>
      <c r="I118" s="1423"/>
      <c r="J118" s="3004">
        <f>Application!EC663</f>
        <v>835.73214285714289</v>
      </c>
      <c r="K118" s="3004"/>
      <c r="L118" s="3004"/>
      <c r="M118" s="3004"/>
      <c r="N118" s="1423"/>
      <c r="O118" s="3004">
        <f>Application!EH663</f>
        <v>0</v>
      </c>
      <c r="P118" s="3004"/>
      <c r="Q118" s="3004"/>
      <c r="R118" s="3004"/>
      <c r="S118" s="1427"/>
      <c r="T118" s="3004">
        <f>Application!EM663</f>
        <v>0</v>
      </c>
      <c r="U118" s="3004"/>
      <c r="V118" s="3004"/>
      <c r="W118" s="3004"/>
      <c r="X118" s="1427"/>
      <c r="Y118" s="3004">
        <f>Application!ER663</f>
        <v>0</v>
      </c>
      <c r="Z118" s="3004"/>
      <c r="AA118" s="3004"/>
      <c r="AB118" s="3004"/>
      <c r="AC118" s="1427"/>
      <c r="AD118" s="3004">
        <f>Application!EW663</f>
        <v>0</v>
      </c>
      <c r="AE118" s="3004"/>
      <c r="AF118" s="3004"/>
      <c r="AG118" s="3004"/>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68">
        <f>(E115-E118)/E115</f>
        <v>0.78267380415511989</v>
      </c>
      <c r="F121" s="3269"/>
      <c r="G121" s="3269"/>
      <c r="H121" s="3270"/>
      <c r="I121" s="966"/>
      <c r="J121" s="3268">
        <f>(J115-J118)/J115</f>
        <v>0.74834924936550939</v>
      </c>
      <c r="K121" s="3269"/>
      <c r="L121" s="3269"/>
      <c r="M121" s="3270"/>
      <c r="N121" s="966"/>
      <c r="O121" s="3268" t="e">
        <f>(O115-O118)/O115</f>
        <v>#DIV/0!</v>
      </c>
      <c r="P121" s="3269"/>
      <c r="Q121" s="3269"/>
      <c r="R121" s="3270"/>
      <c r="S121" s="966"/>
      <c r="T121" s="3268" t="e">
        <f>(T115-T118)/T115</f>
        <v>#DIV/0!</v>
      </c>
      <c r="U121" s="3269"/>
      <c r="V121" s="3269"/>
      <c r="W121" s="3270"/>
      <c r="X121" s="966"/>
      <c r="Y121" s="3268" t="e">
        <f>(Y115-Y118)/Y115</f>
        <v>#DIV/0!</v>
      </c>
      <c r="Z121" s="3269"/>
      <c r="AA121" s="3269"/>
      <c r="AB121" s="3270"/>
      <c r="AC121" s="966"/>
      <c r="AD121" s="3268" t="e">
        <f>(AD115-AD118)/AD115</f>
        <v>#DIV/0!</v>
      </c>
      <c r="AE121" s="3269"/>
      <c r="AF121" s="3269"/>
      <c r="AG121" s="3270"/>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001">
        <f>IF(((E121-0.1)*AW104)&gt;0,((E121-0.1)*AW104),0)</f>
        <v>0.28855284505525686</v>
      </c>
      <c r="F124" s="3002"/>
      <c r="G124" s="3002"/>
      <c r="H124" s="3003"/>
      <c r="I124" s="966"/>
      <c r="J124" s="3001">
        <f>IF(((J121-0.1)*AW105)&gt;0,((J121-0.1)*AW105),0)</f>
        <v>0.37430472128318065</v>
      </c>
      <c r="K124" s="3002"/>
      <c r="L124" s="3002"/>
      <c r="M124" s="3003"/>
      <c r="N124" s="966"/>
      <c r="O124" s="3001" t="e">
        <f>IF(((O121-0.1)*AW106)&gt;0,((O121-0.1)*AW106),0)</f>
        <v>#DIV/0!</v>
      </c>
      <c r="P124" s="3002"/>
      <c r="Q124" s="3002"/>
      <c r="R124" s="3003"/>
      <c r="S124" s="966"/>
      <c r="T124" s="3001" t="e">
        <f>IF(((T121-0.1)*AW107)&gt;0,((T121-0.1)*AW107),0)</f>
        <v>#DIV/0!</v>
      </c>
      <c r="U124" s="3002"/>
      <c r="V124" s="3002"/>
      <c r="W124" s="3003"/>
      <c r="X124" s="966"/>
      <c r="Y124" s="3001" t="e">
        <f>IF(((Y121-0.1)*AW108)&gt;0,((Y121-0.1)*AW108),0)</f>
        <v>#DIV/0!</v>
      </c>
      <c r="Z124" s="3002"/>
      <c r="AA124" s="3002"/>
      <c r="AB124" s="3003"/>
      <c r="AC124" s="966"/>
      <c r="AD124" s="3001" t="e">
        <f>IF(((AD121-0.1)*AW109)&gt;0,((AD121-0.1)*AW109),0)</f>
        <v>#DIV/0!</v>
      </c>
      <c r="AE124" s="3002"/>
      <c r="AF124" s="3002"/>
      <c r="AG124" s="3003"/>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68">
        <f>ROUNDDOWN(SUMIF(E124:AG124,"&gt;0"),2)</f>
        <v>0.66</v>
      </c>
      <c r="F126" s="3269"/>
      <c r="G126" s="3269"/>
      <c r="H126" s="3270"/>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41">
        <f>IF((E126*100)&gt;10,10,E126*100)</f>
        <v>10</v>
      </c>
      <c r="F127" s="3042"/>
      <c r="G127" s="3042"/>
      <c r="H127" s="3043"/>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041">
        <f>E127</f>
        <v>10</v>
      </c>
      <c r="AL131" s="3042"/>
      <c r="AM131" s="3043"/>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026" t="s">
        <v>1575</v>
      </c>
      <c r="AF134" s="3026"/>
      <c r="AG134" s="3026"/>
      <c r="AH134" s="3026"/>
      <c r="AI134" s="3026"/>
      <c r="AJ134" s="3026"/>
      <c r="AK134" s="3026"/>
      <c r="AL134" s="980"/>
      <c r="AM134" s="981"/>
      <c r="AN134" s="982"/>
      <c r="AO134" s="925"/>
    </row>
    <row r="135" spans="1:52" s="927" customFormat="1" ht="13"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64" t="s">
        <v>1599</v>
      </c>
      <c r="AG136" s="3064"/>
      <c r="AH136" s="3064"/>
      <c r="AI136" s="3064"/>
      <c r="AJ136" s="3064"/>
      <c r="AK136" s="3064"/>
      <c r="AL136" s="3064"/>
      <c r="AM136" s="981"/>
      <c r="AN136" s="921"/>
    </row>
    <row r="137" spans="1:52" s="922" customFormat="1" ht="12.75" customHeight="1">
      <c r="A137" s="926"/>
      <c r="B137" s="983" t="s">
        <v>564</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65" t="s">
        <v>2541</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315</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081" t="s">
        <v>1602</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1"/>
      <c r="AN141" s="921"/>
      <c r="AO141" s="989" t="s">
        <v>1602</v>
      </c>
      <c r="AP141" s="990">
        <v>7</v>
      </c>
    </row>
    <row r="142" spans="1:52" s="922" customFormat="1" ht="13"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082" t="s">
        <v>625</v>
      </c>
      <c r="AC143" s="3082"/>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081" t="s">
        <v>1604</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084">
        <f>IF($AB$143="N/A",VLOOKUP($B$141,$AO$139:$AP$142,2,FALSE),VLOOKUP($B$146,$AO$144:$AP$147,2,FALSE))</f>
        <v>7</v>
      </c>
      <c r="AK149" s="3084"/>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64" t="s">
        <v>1613</v>
      </c>
      <c r="AG151" s="3064"/>
      <c r="AH151" s="3064"/>
      <c r="AI151" s="3064"/>
      <c r="AJ151" s="3064"/>
      <c r="AK151" s="3064"/>
      <c r="AL151" s="3064"/>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81" t="s">
        <v>1611</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25"/>
      <c r="AK153" s="925"/>
      <c r="AL153" s="925"/>
      <c r="AM153" s="1008"/>
      <c r="AN153" s="995"/>
      <c r="AO153" s="999" t="s">
        <v>315</v>
      </c>
      <c r="AP153" s="993"/>
    </row>
    <row r="154" spans="1:42" s="938" customFormat="1" ht="13"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82" t="s">
        <v>625</v>
      </c>
      <c r="AD155" s="3082"/>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081" t="s">
        <v>1604</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065" t="s">
        <v>2521</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83">
        <f>IF($AC$155="N/A",VLOOKUP($C$153,$AO$153:$AP$156,2,FALSE),VLOOKUP($C$157,$AO$160:$AP$162,2,FALSE))</f>
        <v>3</v>
      </c>
      <c r="AK163" s="3083"/>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041">
        <f>$AJ$149+$AJ$163</f>
        <v>10</v>
      </c>
      <c r="AL166" s="3042"/>
      <c r="AM166" s="3043"/>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78" t="s">
        <v>1575</v>
      </c>
      <c r="AF169" s="3078"/>
      <c r="AG169" s="3078"/>
      <c r="AH169" s="3078"/>
      <c r="AI169" s="3078"/>
      <c r="AJ169" s="3078"/>
      <c r="AK169" s="3078"/>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079" t="s">
        <v>1623</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18"/>
      <c r="AE171" s="1018"/>
      <c r="AF171" s="3064" t="s">
        <v>1624</v>
      </c>
      <c r="AG171" s="3064"/>
      <c r="AH171" s="3064"/>
      <c r="AI171" s="3064"/>
      <c r="AJ171" s="3064"/>
      <c r="AK171" s="3064"/>
      <c r="AL171" s="3064"/>
      <c r="AN171" s="995"/>
      <c r="AP171" s="938" t="s">
        <v>1152</v>
      </c>
      <c r="AQ171" s="938">
        <v>10</v>
      </c>
    </row>
    <row r="172" spans="1:81" s="938" customFormat="1" ht="12.75" customHeight="1">
      <c r="A172" s="922"/>
      <c r="B172" s="3080" t="s">
        <v>2152</v>
      </c>
      <c r="C172" s="3080"/>
      <c r="D172" s="3080"/>
      <c r="E172" s="3080"/>
      <c r="F172" s="3080"/>
      <c r="G172" s="3080"/>
      <c r="H172" s="3080"/>
      <c r="I172" s="3080"/>
      <c r="J172" s="3080"/>
      <c r="K172" s="3080"/>
      <c r="L172" s="3080"/>
      <c r="M172" s="3080"/>
      <c r="N172" s="3080"/>
      <c r="O172" s="3080"/>
      <c r="P172" s="3080"/>
      <c r="Q172" s="3080"/>
      <c r="R172" s="3080"/>
      <c r="S172" s="3080"/>
      <c r="T172" s="3065" t="s">
        <v>625</v>
      </c>
      <c r="U172" s="3065"/>
      <c r="V172" s="3065"/>
      <c r="W172" s="3065"/>
      <c r="X172" s="3065"/>
      <c r="Y172" s="3065"/>
      <c r="Z172" s="3065"/>
      <c r="AA172" s="3065"/>
      <c r="AB172" s="3065"/>
      <c r="AC172" s="3065"/>
      <c r="AD172" s="1001"/>
      <c r="AE172" s="1001"/>
      <c r="AF172" s="1001"/>
      <c r="AG172" s="1001"/>
      <c r="AH172" s="1001"/>
      <c r="AI172" s="1001"/>
      <c r="AJ172" s="1699"/>
      <c r="AK172" s="1000"/>
      <c r="AL172" s="1000"/>
      <c r="AM172" s="1000"/>
      <c r="AN172" s="995"/>
      <c r="AP172" s="938" t="s">
        <v>1151</v>
      </c>
      <c r="AQ172" s="938">
        <v>10</v>
      </c>
      <c r="AS172" s="938" t="s">
        <v>625</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88">
        <f>IF(AK72&gt;0,VLOOKUP($B$171,AP168:AQ175,2,FALSE),0)</f>
        <v>10</v>
      </c>
      <c r="AL174" s="3089"/>
      <c r="AM174" s="3090"/>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78" t="s">
        <v>1633</v>
      </c>
      <c r="AF177" s="3078"/>
      <c r="AG177" s="3078"/>
      <c r="AH177" s="3078"/>
      <c r="AI177" s="3078"/>
      <c r="AJ177" s="3078"/>
      <c r="AK177" s="3078"/>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70" t="s">
        <v>2641</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2"/>
      <c r="AD182" s="3073">
        <v>17482086</v>
      </c>
      <c r="AE182" s="3073"/>
      <c r="AF182" s="3073"/>
      <c r="AG182" s="3073"/>
      <c r="AH182" s="3073"/>
      <c r="AI182" s="3073"/>
      <c r="AJ182" s="3073"/>
      <c r="AK182" s="1019"/>
    </row>
    <row r="183" spans="1:37">
      <c r="A183" s="1011"/>
      <c r="B183" s="3070"/>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1392"/>
      <c r="AD183" s="3073"/>
      <c r="AE183" s="3073"/>
      <c r="AF183" s="3073"/>
      <c r="AG183" s="3073"/>
      <c r="AH183" s="3073"/>
      <c r="AI183" s="3073"/>
      <c r="AJ183" s="3073"/>
      <c r="AK183" s="1019"/>
    </row>
    <row r="184" spans="1:37">
      <c r="A184" s="1011"/>
      <c r="B184" s="3070"/>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1392"/>
      <c r="AD184" s="3073"/>
      <c r="AE184" s="3073"/>
      <c r="AF184" s="3073"/>
      <c r="AG184" s="3073"/>
      <c r="AH184" s="3073"/>
      <c r="AI184" s="3073"/>
      <c r="AJ184" s="3073"/>
      <c r="AK184" s="1019"/>
    </row>
    <row r="185" spans="1:37">
      <c r="A185" s="1011"/>
      <c r="B185" s="3070"/>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2"/>
      <c r="AD185" s="3073"/>
      <c r="AE185" s="3073"/>
      <c r="AF185" s="3073"/>
      <c r="AG185" s="3073"/>
      <c r="AH185" s="3073"/>
      <c r="AI185" s="3073"/>
      <c r="AJ185" s="3073"/>
      <c r="AK185" s="1019"/>
    </row>
    <row r="186" spans="1:37">
      <c r="A186" s="1011"/>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1392"/>
      <c r="AD186" s="3073"/>
      <c r="AE186" s="3073"/>
      <c r="AF186" s="3073"/>
      <c r="AG186" s="3073"/>
      <c r="AH186" s="3073"/>
      <c r="AI186" s="3073"/>
      <c r="AJ186" s="3073"/>
      <c r="AK186" s="1019"/>
    </row>
    <row r="187" spans="1:37">
      <c r="A187" s="1011"/>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2"/>
      <c r="AD187" s="3073"/>
      <c r="AE187" s="3073"/>
      <c r="AF187" s="3073"/>
      <c r="AG187" s="3073"/>
      <c r="AH187" s="3073"/>
      <c r="AI187" s="3073"/>
      <c r="AJ187" s="3073"/>
      <c r="AK187" s="1019"/>
    </row>
    <row r="188" spans="1:37">
      <c r="A188" s="1011"/>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2"/>
      <c r="AD188" s="3073"/>
      <c r="AE188" s="3073"/>
      <c r="AF188" s="3073"/>
      <c r="AG188" s="3073"/>
      <c r="AH188" s="3073"/>
      <c r="AI188" s="3073"/>
      <c r="AJ188" s="3073"/>
      <c r="AK188" s="1019"/>
    </row>
    <row r="189" spans="1:37">
      <c r="A189" s="1011"/>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2"/>
      <c r="AD189" s="3073"/>
      <c r="AE189" s="3073"/>
      <c r="AF189" s="3073"/>
      <c r="AG189" s="3073"/>
      <c r="AH189" s="3073"/>
      <c r="AI189" s="3073"/>
      <c r="AJ189" s="3073"/>
      <c r="AK189" s="1019"/>
    </row>
    <row r="190" spans="1:37">
      <c r="A190" s="1011"/>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2"/>
      <c r="AD190" s="3073"/>
      <c r="AE190" s="3073"/>
      <c r="AF190" s="3073"/>
      <c r="AG190" s="3073"/>
      <c r="AH190" s="3073"/>
      <c r="AI190" s="3073"/>
      <c r="AJ190" s="3073"/>
      <c r="AK190" s="1019"/>
    </row>
    <row r="191" spans="1:37">
      <c r="A191" s="1011"/>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2"/>
      <c r="AD191" s="3073"/>
      <c r="AE191" s="3073"/>
      <c r="AF191" s="3073"/>
      <c r="AG191" s="3073"/>
      <c r="AH191" s="3073"/>
      <c r="AI191" s="3073"/>
      <c r="AJ191" s="3073"/>
      <c r="AK191" s="1019"/>
    </row>
    <row r="192" spans="1:37">
      <c r="A192" s="1011"/>
      <c r="B192" s="3238" t="s">
        <v>1921</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2"/>
      <c r="AD192" s="3095">
        <f>AB243</f>
        <v>14196337.477917673</v>
      </c>
      <c r="AE192" s="3095"/>
      <c r="AF192" s="3095"/>
      <c r="AG192" s="3095"/>
      <c r="AH192" s="3095"/>
      <c r="AI192" s="3095"/>
      <c r="AJ192" s="3095"/>
      <c r="AK192" s="1019"/>
    </row>
    <row r="193" spans="1:37">
      <c r="A193" s="1011"/>
      <c r="B193" s="3236" t="s">
        <v>1884</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2"/>
      <c r="AD193" s="3096">
        <f>'Sources and Uses Budget'!B15</f>
        <v>0</v>
      </c>
      <c r="AE193" s="3096"/>
      <c r="AF193" s="3096"/>
      <c r="AG193" s="3096"/>
      <c r="AH193" s="3096"/>
      <c r="AI193" s="3096"/>
      <c r="AJ193" s="3096"/>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100">
        <f>SUM(AD182:AJ192)-AD193</f>
        <v>31678423.477917671</v>
      </c>
      <c r="AE194" s="3100"/>
      <c r="AF194" s="3100"/>
      <c r="AG194" s="3100"/>
      <c r="AH194" s="3100"/>
      <c r="AI194" s="3100"/>
      <c r="AJ194" s="3100"/>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76" t="s">
        <v>1901</v>
      </c>
      <c r="J205" s="3076"/>
      <c r="K205" s="3076"/>
      <c r="L205" s="986"/>
      <c r="M205" s="986"/>
      <c r="N205" s="986"/>
      <c r="O205" s="986"/>
      <c r="P205" s="986"/>
      <c r="Q205" s="986"/>
      <c r="R205" s="986"/>
      <c r="S205" s="986"/>
      <c r="T205" s="3272" t="s">
        <v>1895</v>
      </c>
      <c r="U205" s="3272"/>
      <c r="V205" s="3272"/>
      <c r="W205" s="3272"/>
      <c r="X205" s="3272"/>
      <c r="Y205" s="3272"/>
      <c r="Z205" s="1396"/>
      <c r="AA205" s="1397"/>
      <c r="AB205" s="3069" t="s">
        <v>1896</v>
      </c>
      <c r="AC205" s="3069"/>
      <c r="AD205" s="3069"/>
      <c r="AE205" s="3069"/>
      <c r="AF205" s="3069"/>
      <c r="AG205" s="3069"/>
      <c r="AH205" s="1366"/>
      <c r="AI205" s="1366"/>
      <c r="AJ205" s="1366"/>
      <c r="AK205" s="1019"/>
    </row>
    <row r="206" spans="1:37">
      <c r="A206" s="1011"/>
      <c r="B206" s="3074" t="s">
        <v>1874</v>
      </c>
      <c r="C206" s="3074"/>
      <c r="D206" s="3074"/>
      <c r="E206" s="3074"/>
      <c r="F206" s="3074"/>
      <c r="G206" s="3074"/>
      <c r="I206" s="3075" t="s">
        <v>1902</v>
      </c>
      <c r="J206" s="3075"/>
      <c r="K206" s="3075"/>
      <c r="L206" s="1698"/>
      <c r="N206" s="3062" t="s">
        <v>1897</v>
      </c>
      <c r="O206" s="3062"/>
      <c r="P206" s="3062"/>
      <c r="Q206" s="3062"/>
      <c r="R206" s="3062"/>
      <c r="T206" s="3062" t="s">
        <v>1898</v>
      </c>
      <c r="U206" s="3062"/>
      <c r="V206" s="3062"/>
      <c r="W206" s="3062"/>
      <c r="X206" s="3062"/>
      <c r="Y206" s="3062"/>
      <c r="Z206" s="1398"/>
      <c r="AA206" s="1397"/>
      <c r="AB206" s="3239" t="s">
        <v>1899</v>
      </c>
      <c r="AC206" s="3239"/>
      <c r="AD206" s="3239"/>
      <c r="AE206" s="3239"/>
      <c r="AF206" s="3239"/>
      <c r="AG206" s="3239"/>
      <c r="AH206" s="1366"/>
      <c r="AI206" s="1366"/>
      <c r="AJ206" s="1366"/>
      <c r="AK206" s="1019"/>
    </row>
    <row r="207" spans="1:37">
      <c r="A207" s="1011"/>
      <c r="B207" s="3077" t="s">
        <v>332</v>
      </c>
      <c r="C207" s="3077"/>
      <c r="D207" s="3077"/>
      <c r="E207" s="3077"/>
      <c r="F207" s="3077"/>
      <c r="G207" s="3077"/>
      <c r="H207" s="1400"/>
      <c r="I207" s="3060">
        <v>10</v>
      </c>
      <c r="J207" s="3060"/>
      <c r="K207" s="3060"/>
      <c r="L207" s="1698"/>
      <c r="N207" s="3063">
        <v>1270</v>
      </c>
      <c r="O207" s="3063"/>
      <c r="P207" s="3063"/>
      <c r="Q207" s="3063"/>
      <c r="R207" s="3063"/>
      <c r="T207" s="3237">
        <v>2115</v>
      </c>
      <c r="U207" s="3237"/>
      <c r="V207" s="3237"/>
      <c r="W207" s="3237"/>
      <c r="X207" s="3237"/>
      <c r="Y207" s="3237"/>
      <c r="Z207" s="1399"/>
      <c r="AA207" s="1399"/>
      <c r="AB207" s="3059">
        <f t="shared" ref="AB207:AB216" si="0">MAX(($T207-$N207)*$I207*12,0)</f>
        <v>101400</v>
      </c>
      <c r="AC207" s="3059"/>
      <c r="AD207" s="3059"/>
      <c r="AE207" s="3059"/>
      <c r="AF207" s="3059"/>
      <c r="AG207" s="3059"/>
      <c r="AH207" s="1366"/>
      <c r="AI207" s="1366"/>
      <c r="AJ207" s="1366"/>
      <c r="AK207" s="1019"/>
    </row>
    <row r="208" spans="1:37">
      <c r="A208" s="1011"/>
      <c r="B208" s="3077" t="s">
        <v>2638</v>
      </c>
      <c r="C208" s="3077"/>
      <c r="D208" s="3077"/>
      <c r="E208" s="3077"/>
      <c r="F208" s="3077"/>
      <c r="G208" s="3077"/>
      <c r="I208" s="3060">
        <v>10</v>
      </c>
      <c r="J208" s="3060"/>
      <c r="K208" s="3060"/>
      <c r="L208" s="1698"/>
      <c r="N208" s="3063">
        <v>1370</v>
      </c>
      <c r="O208" s="3063"/>
      <c r="P208" s="3063"/>
      <c r="Q208" s="3063"/>
      <c r="R208" s="3063"/>
      <c r="T208" s="3237">
        <v>2631</v>
      </c>
      <c r="U208" s="3237"/>
      <c r="V208" s="3237"/>
      <c r="W208" s="3237"/>
      <c r="X208" s="3237"/>
      <c r="Y208" s="3237"/>
      <c r="Z208" s="1399"/>
      <c r="AA208" s="1399"/>
      <c r="AB208" s="3059">
        <f t="shared" si="0"/>
        <v>151320</v>
      </c>
      <c r="AC208" s="3059"/>
      <c r="AD208" s="3059"/>
      <c r="AE208" s="3059"/>
      <c r="AF208" s="3059"/>
      <c r="AG208" s="3059"/>
      <c r="AH208" s="1366"/>
      <c r="AI208" s="1366"/>
      <c r="AJ208" s="1366"/>
      <c r="AK208" s="1019"/>
    </row>
    <row r="209" spans="1:37">
      <c r="A209" s="1011"/>
      <c r="B209" s="3077" t="s">
        <v>332</v>
      </c>
      <c r="C209" s="3077"/>
      <c r="D209" s="3077"/>
      <c r="E209" s="3077"/>
      <c r="F209" s="3077"/>
      <c r="G209" s="3077"/>
      <c r="I209" s="3060">
        <v>7</v>
      </c>
      <c r="J209" s="3060"/>
      <c r="K209" s="3060"/>
      <c r="L209" s="1698"/>
      <c r="N209" s="3063">
        <v>1270</v>
      </c>
      <c r="O209" s="3063"/>
      <c r="P209" s="3063"/>
      <c r="Q209" s="3063"/>
      <c r="R209" s="3063"/>
      <c r="T209" s="3237">
        <v>2115</v>
      </c>
      <c r="U209" s="3237"/>
      <c r="V209" s="3237"/>
      <c r="W209" s="3237"/>
      <c r="X209" s="3237"/>
      <c r="Y209" s="3237"/>
      <c r="Z209" s="1399"/>
      <c r="AA209" s="1399"/>
      <c r="AB209" s="3059">
        <f t="shared" si="0"/>
        <v>70980</v>
      </c>
      <c r="AC209" s="3059"/>
      <c r="AD209" s="3059"/>
      <c r="AE209" s="3059"/>
      <c r="AF209" s="3059"/>
      <c r="AG209" s="3059"/>
      <c r="AH209" s="1366"/>
      <c r="AI209" s="1366"/>
      <c r="AJ209" s="1366"/>
      <c r="AK209" s="1019"/>
    </row>
    <row r="210" spans="1:37">
      <c r="A210" s="1011"/>
      <c r="B210" s="3077" t="s">
        <v>2638</v>
      </c>
      <c r="C210" s="3077"/>
      <c r="D210" s="3077"/>
      <c r="E210" s="3077"/>
      <c r="F210" s="3077"/>
      <c r="G210" s="3077"/>
      <c r="I210" s="3060">
        <v>8</v>
      </c>
      <c r="J210" s="3060"/>
      <c r="K210" s="3060"/>
      <c r="L210" s="1698"/>
      <c r="N210" s="3063">
        <v>1370</v>
      </c>
      <c r="O210" s="3063"/>
      <c r="P210" s="3063"/>
      <c r="Q210" s="3063"/>
      <c r="R210" s="3063"/>
      <c r="T210" s="3237">
        <v>2631</v>
      </c>
      <c r="U210" s="3237"/>
      <c r="V210" s="3237"/>
      <c r="W210" s="3237"/>
      <c r="X210" s="3237"/>
      <c r="Y210" s="3237"/>
      <c r="Z210" s="1399"/>
      <c r="AA210" s="1399"/>
      <c r="AB210" s="3059">
        <f t="shared" si="0"/>
        <v>121056</v>
      </c>
      <c r="AC210" s="3059"/>
      <c r="AD210" s="3059"/>
      <c r="AE210" s="3059"/>
      <c r="AF210" s="3059"/>
      <c r="AG210" s="3059"/>
      <c r="AH210" s="1366"/>
      <c r="AI210" s="1366"/>
      <c r="AJ210" s="1366"/>
      <c r="AK210" s="1019"/>
    </row>
    <row r="211" spans="1:37">
      <c r="A211" s="1011"/>
      <c r="B211" s="3077" t="s">
        <v>332</v>
      </c>
      <c r="C211" s="3077"/>
      <c r="D211" s="3077"/>
      <c r="E211" s="3077"/>
      <c r="F211" s="3077"/>
      <c r="G211" s="3077"/>
      <c r="I211" s="3060">
        <v>8</v>
      </c>
      <c r="J211" s="3060"/>
      <c r="K211" s="3060"/>
      <c r="L211" s="1710"/>
      <c r="N211" s="3063">
        <v>1270</v>
      </c>
      <c r="O211" s="3063"/>
      <c r="P211" s="3063"/>
      <c r="Q211" s="3063"/>
      <c r="R211" s="3063"/>
      <c r="T211" s="3237">
        <v>2115</v>
      </c>
      <c r="U211" s="3237"/>
      <c r="V211" s="3237"/>
      <c r="W211" s="3237"/>
      <c r="X211" s="3237"/>
      <c r="Y211" s="3237"/>
      <c r="Z211" s="1399"/>
      <c r="AA211" s="1399"/>
      <c r="AB211" s="3059">
        <f t="shared" si="0"/>
        <v>81120</v>
      </c>
      <c r="AC211" s="3059"/>
      <c r="AD211" s="3059"/>
      <c r="AE211" s="3059"/>
      <c r="AF211" s="3059"/>
      <c r="AG211" s="3059"/>
      <c r="AH211" s="1366"/>
      <c r="AI211" s="1366"/>
      <c r="AJ211" s="1366"/>
      <c r="AK211" s="1019"/>
    </row>
    <row r="212" spans="1:37">
      <c r="A212" s="1011"/>
      <c r="B212" s="3077" t="s">
        <v>2638</v>
      </c>
      <c r="C212" s="3077"/>
      <c r="D212" s="3077"/>
      <c r="E212" s="3077"/>
      <c r="F212" s="3077"/>
      <c r="G212" s="3077"/>
      <c r="I212" s="3060">
        <v>7</v>
      </c>
      <c r="J212" s="3060"/>
      <c r="K212" s="3060"/>
      <c r="L212" s="1710"/>
      <c r="N212" s="3063">
        <v>1370</v>
      </c>
      <c r="O212" s="3063"/>
      <c r="P212" s="3063"/>
      <c r="Q212" s="3063"/>
      <c r="R212" s="3063"/>
      <c r="T212" s="3237">
        <v>2631</v>
      </c>
      <c r="U212" s="3237"/>
      <c r="V212" s="3237"/>
      <c r="W212" s="3237"/>
      <c r="X212" s="3237"/>
      <c r="Y212" s="3237"/>
      <c r="Z212" s="1399"/>
      <c r="AA212" s="1399"/>
      <c r="AB212" s="3059">
        <f t="shared" si="0"/>
        <v>105924</v>
      </c>
      <c r="AC212" s="3059"/>
      <c r="AD212" s="3059"/>
      <c r="AE212" s="3059"/>
      <c r="AF212" s="3059"/>
      <c r="AG212" s="3059"/>
      <c r="AH212" s="1366"/>
      <c r="AI212" s="1366"/>
      <c r="AJ212" s="1366"/>
      <c r="AK212" s="1019"/>
    </row>
    <row r="213" spans="1:37">
      <c r="A213" s="1011"/>
      <c r="B213" s="3077" t="s">
        <v>332</v>
      </c>
      <c r="C213" s="3077"/>
      <c r="D213" s="3077"/>
      <c r="E213" s="3077"/>
      <c r="F213" s="3077"/>
      <c r="G213" s="3077"/>
      <c r="I213" s="3060">
        <v>16</v>
      </c>
      <c r="J213" s="3060"/>
      <c r="K213" s="3060"/>
      <c r="L213" s="1710"/>
      <c r="N213" s="3063">
        <v>1270</v>
      </c>
      <c r="O213" s="3063"/>
      <c r="P213" s="3063"/>
      <c r="Q213" s="3063"/>
      <c r="R213" s="3063"/>
      <c r="T213" s="3237">
        <v>2115</v>
      </c>
      <c r="U213" s="3237"/>
      <c r="V213" s="3237"/>
      <c r="W213" s="3237"/>
      <c r="X213" s="3237"/>
      <c r="Y213" s="3237"/>
      <c r="Z213" s="1399"/>
      <c r="AA213" s="1399"/>
      <c r="AB213" s="3059">
        <f t="shared" si="0"/>
        <v>162240</v>
      </c>
      <c r="AC213" s="3059"/>
      <c r="AD213" s="3059"/>
      <c r="AE213" s="3059"/>
      <c r="AF213" s="3059"/>
      <c r="AG213" s="3059"/>
      <c r="AH213" s="1366"/>
      <c r="AI213" s="1366"/>
      <c r="AJ213" s="1366"/>
      <c r="AK213" s="1019"/>
    </row>
    <row r="214" spans="1:37">
      <c r="A214" s="1011"/>
      <c r="B214" s="3077" t="s">
        <v>2638</v>
      </c>
      <c r="C214" s="3077"/>
      <c r="D214" s="3077"/>
      <c r="E214" s="3077"/>
      <c r="F214" s="3077"/>
      <c r="G214" s="3077"/>
      <c r="I214" s="3060">
        <v>19</v>
      </c>
      <c r="J214" s="3060"/>
      <c r="K214" s="3060"/>
      <c r="L214" s="1710"/>
      <c r="N214" s="3063">
        <v>1370</v>
      </c>
      <c r="O214" s="3063"/>
      <c r="P214" s="3063"/>
      <c r="Q214" s="3063"/>
      <c r="R214" s="3063"/>
      <c r="T214" s="3237">
        <v>2631</v>
      </c>
      <c r="U214" s="3237"/>
      <c r="V214" s="3237"/>
      <c r="W214" s="3237"/>
      <c r="X214" s="3237"/>
      <c r="Y214" s="3237"/>
      <c r="Z214" s="1399"/>
      <c r="AA214" s="1399"/>
      <c r="AB214" s="3059">
        <f t="shared" si="0"/>
        <v>287508</v>
      </c>
      <c r="AC214" s="3059"/>
      <c r="AD214" s="3059"/>
      <c r="AE214" s="3059"/>
      <c r="AF214" s="3059"/>
      <c r="AG214" s="3059"/>
      <c r="AH214" s="1366"/>
      <c r="AI214" s="1366"/>
      <c r="AJ214" s="1366"/>
      <c r="AK214" s="1019"/>
    </row>
    <row r="215" spans="1:37">
      <c r="A215" s="1011"/>
      <c r="B215" s="3077" t="s">
        <v>332</v>
      </c>
      <c r="C215" s="3077"/>
      <c r="D215" s="3077"/>
      <c r="E215" s="3077"/>
      <c r="F215" s="3077"/>
      <c r="G215" s="3077"/>
      <c r="I215" s="3060">
        <v>0</v>
      </c>
      <c r="J215" s="3060"/>
      <c r="K215" s="3060"/>
      <c r="L215" s="1710"/>
      <c r="N215" s="3063">
        <v>1270</v>
      </c>
      <c r="O215" s="3063"/>
      <c r="P215" s="3063"/>
      <c r="Q215" s="3063"/>
      <c r="R215" s="3063"/>
      <c r="T215" s="3237">
        <v>2115</v>
      </c>
      <c r="U215" s="3237"/>
      <c r="V215" s="3237"/>
      <c r="W215" s="3237"/>
      <c r="X215" s="3237"/>
      <c r="Y215" s="3237"/>
      <c r="Z215" s="1399"/>
      <c r="AA215" s="1399"/>
      <c r="AB215" s="3059">
        <f t="shared" si="0"/>
        <v>0</v>
      </c>
      <c r="AC215" s="3059"/>
      <c r="AD215" s="3059"/>
      <c r="AE215" s="3059"/>
      <c r="AF215" s="3059"/>
      <c r="AG215" s="3059"/>
      <c r="AH215" s="1366"/>
      <c r="AI215" s="1366"/>
      <c r="AJ215" s="1366"/>
      <c r="AK215" s="1019"/>
    </row>
    <row r="216" spans="1:37">
      <c r="A216" s="1011"/>
      <c r="B216" s="3077" t="s">
        <v>2638</v>
      </c>
      <c r="C216" s="3077"/>
      <c r="D216" s="3077"/>
      <c r="E216" s="3077"/>
      <c r="F216" s="3077"/>
      <c r="G216" s="3077"/>
      <c r="I216" s="3061">
        <v>12</v>
      </c>
      <c r="J216" s="3061"/>
      <c r="K216" s="3061"/>
      <c r="L216" s="1710"/>
      <c r="N216" s="3063">
        <v>1370</v>
      </c>
      <c r="O216" s="3063"/>
      <c r="P216" s="3063"/>
      <c r="Q216" s="3063"/>
      <c r="R216" s="3063"/>
      <c r="T216" s="3237">
        <v>2631</v>
      </c>
      <c r="U216" s="3237"/>
      <c r="V216" s="3237"/>
      <c r="W216" s="3237"/>
      <c r="X216" s="3237"/>
      <c r="Y216" s="3237"/>
      <c r="Z216" s="1399"/>
      <c r="AA216" s="1399"/>
      <c r="AB216" s="3247">
        <f t="shared" si="0"/>
        <v>181584</v>
      </c>
      <c r="AC216" s="3247"/>
      <c r="AD216" s="3247"/>
      <c r="AE216" s="3247"/>
      <c r="AF216" s="3247"/>
      <c r="AG216" s="3247"/>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59">
        <f>SUM(AB207:AB216)</f>
        <v>1263132</v>
      </c>
      <c r="AC217" s="3059"/>
      <c r="AD217" s="3059"/>
      <c r="AE217" s="3059"/>
      <c r="AF217" s="3059"/>
      <c r="AG217" s="3059"/>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40">
        <v>262256</v>
      </c>
      <c r="AC223" s="3240"/>
      <c r="AD223" s="3240"/>
      <c r="AE223" s="3240"/>
      <c r="AF223" s="3240"/>
      <c r="AG223" s="3240"/>
      <c r="AH223" s="1019"/>
      <c r="AI223" s="1019"/>
      <c r="AJ223" s="1019"/>
      <c r="AK223" s="1019"/>
    </row>
    <row r="224" spans="1:37">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40"/>
      <c r="AC226" s="3240"/>
      <c r="AD226" s="3240"/>
      <c r="AE226" s="3240"/>
      <c r="AF226" s="3240"/>
      <c r="AG226" s="3240"/>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71"/>
      <c r="AC227" s="3271"/>
      <c r="AD227" s="3271"/>
      <c r="AE227" s="3271"/>
      <c r="AF227" s="3271"/>
      <c r="AG227" s="3271"/>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48">
        <f>IFERROR(AB226/AB227,0)</f>
        <v>0</v>
      </c>
      <c r="AC228" s="3248"/>
      <c r="AD228" s="3248"/>
      <c r="AE228" s="3248"/>
      <c r="AF228" s="3248"/>
      <c r="AG228" s="3248"/>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35">
        <f>MAX(AB223,AB228)</f>
        <v>262256</v>
      </c>
      <c r="AC230" s="3235"/>
      <c r="AD230" s="3235"/>
      <c r="AE230" s="3235"/>
      <c r="AF230" s="3235"/>
      <c r="AG230" s="3235"/>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71">
        <f>AB217+AB230</f>
        <v>1525388</v>
      </c>
      <c r="AC233" s="3071"/>
      <c r="AD233" s="3071"/>
      <c r="AE233" s="3071"/>
      <c r="AF233" s="3071"/>
      <c r="AG233" s="3071"/>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04">
        <v>0.05</v>
      </c>
      <c r="AC234" s="3104"/>
      <c r="AD234" s="3104"/>
      <c r="AE234" s="3104"/>
      <c r="AF234" s="3104"/>
      <c r="AG234" s="3104"/>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05">
        <f>AB233-(AB233*AB234)</f>
        <v>1449118.6</v>
      </c>
      <c r="AC235" s="3105"/>
      <c r="AD235" s="3105"/>
      <c r="AE235" s="3105"/>
      <c r="AF235" s="3105"/>
      <c r="AG235" s="3105"/>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71">
        <f>AB235/AB241</f>
        <v>1260103.1304347827</v>
      </c>
      <c r="AC237" s="3071"/>
      <c r="AD237" s="3071"/>
      <c r="AE237" s="3071"/>
      <c r="AF237" s="3071"/>
      <c r="AG237" s="3071"/>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72">
        <v>15</v>
      </c>
      <c r="AC239" s="3072"/>
      <c r="AD239" s="3072"/>
      <c r="AE239" s="3072"/>
      <c r="AF239" s="3072"/>
      <c r="AG239" s="3072"/>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06">
        <v>0.04</v>
      </c>
      <c r="AC240" s="3106"/>
      <c r="AD240" s="3106"/>
      <c r="AE240" s="3106"/>
      <c r="AF240" s="3106"/>
      <c r="AG240" s="3106"/>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07">
        <v>1.1499999999999999</v>
      </c>
      <c r="AC241" s="3107"/>
      <c r="AD241" s="3107"/>
      <c r="AE241" s="3107"/>
      <c r="AF241" s="3107"/>
      <c r="AG241" s="3107"/>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97">
        <f>PV(AB240/12,AB239*12,-AB237/12, ,0)</f>
        <v>14196337.477917673</v>
      </c>
      <c r="AC243" s="3098"/>
      <c r="AD243" s="3098"/>
      <c r="AE243" s="3098"/>
      <c r="AF243" s="3098"/>
      <c r="AG243" s="3099"/>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01">
        <f>IFERROR(('Sources and Uses Budget'!D105/'Sources and Uses Budget'!B105),0)</f>
        <v>2.2677103871398208E-2</v>
      </c>
      <c r="AC249" s="3102"/>
      <c r="AD249" s="3102"/>
      <c r="AE249" s="3102"/>
      <c r="AF249" s="3102"/>
      <c r="AG249" s="3103"/>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91">
        <f>AD194*(1-AB249)</f>
        <v>30960048.578226794</v>
      </c>
      <c r="AH251" s="3091"/>
      <c r="AI251" s="3091"/>
      <c r="AJ251" s="3091"/>
      <c r="AK251" s="3091"/>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91">
        <f>'Sources and Uses Budget'!C105</f>
        <v>69961725</v>
      </c>
      <c r="AH252" s="3091"/>
      <c r="AI252" s="3091"/>
      <c r="AJ252" s="3091"/>
      <c r="AK252" s="3091"/>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92">
        <f>ROUNDDOWN(IF(AND(C274="Yes",AK72=10),((AG251*2)/AG252),AG251/AG252),2)</f>
        <v>0.44</v>
      </c>
      <c r="AH253" s="3092"/>
      <c r="AI253" s="3092"/>
      <c r="AJ253" s="3092"/>
      <c r="AK253" s="3092"/>
    </row>
    <row r="254" spans="1:39">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093">
        <f>IF(AG253=0,0,IF((AG253*100)&gt;8,8,(AG253*100)))</f>
        <v>8</v>
      </c>
      <c r="AL256" s="3093"/>
      <c r="AM256" s="3094"/>
    </row>
    <row r="257" spans="1:81" ht="14"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5" customHeight="1">
      <c r="A261" s="1055"/>
      <c r="B261" s="1060"/>
      <c r="C261" s="3085" t="s">
        <v>577</v>
      </c>
      <c r="D261" s="3085"/>
      <c r="E261" s="935"/>
      <c r="F261" s="3256" t="s">
        <v>2327</v>
      </c>
      <c r="G261" s="3257"/>
      <c r="H261" s="3257"/>
      <c r="I261" s="3257"/>
      <c r="J261" s="3257"/>
      <c r="K261" s="3257"/>
      <c r="L261" s="3257"/>
      <c r="M261" s="3257"/>
      <c r="N261" s="3257"/>
      <c r="O261" s="3257"/>
      <c r="P261" s="3257"/>
      <c r="Q261" s="3257"/>
      <c r="R261" s="3257"/>
      <c r="S261" s="3257"/>
      <c r="T261" s="3257"/>
      <c r="U261" s="3257"/>
      <c r="V261" s="3257"/>
      <c r="W261" s="3257"/>
      <c r="X261" s="3257"/>
      <c r="Y261" s="3257"/>
      <c r="Z261" s="3257"/>
      <c r="AA261" s="3257"/>
      <c r="AB261" s="3257"/>
      <c r="AC261" s="3257"/>
      <c r="AD261" s="3258"/>
      <c r="AE261" s="938"/>
      <c r="AF261" s="1061"/>
      <c r="AG261" s="3086" t="s">
        <v>1624</v>
      </c>
      <c r="AH261" s="3086"/>
      <c r="AI261" s="3086"/>
      <c r="AJ261" s="3086"/>
      <c r="AK261" s="1021"/>
      <c r="AL261" s="1021"/>
      <c r="AM261" s="1021"/>
      <c r="AN261" s="1056"/>
      <c r="AO261" s="938"/>
      <c r="AS261" s="21"/>
      <c r="AT261" s="21"/>
    </row>
    <row r="262" spans="1:81" ht="13.75" customHeight="1">
      <c r="A262" s="1055"/>
      <c r="B262" s="1060"/>
      <c r="C262" s="1062"/>
      <c r="D262" s="938"/>
      <c r="E262" s="935"/>
      <c r="F262" s="3259"/>
      <c r="G262" s="3260"/>
      <c r="H262" s="3260"/>
      <c r="I262" s="3260"/>
      <c r="J262" s="3260"/>
      <c r="K262" s="3260"/>
      <c r="L262" s="3260"/>
      <c r="M262" s="3260"/>
      <c r="N262" s="3260"/>
      <c r="O262" s="3260"/>
      <c r="P262" s="3260"/>
      <c r="Q262" s="3260"/>
      <c r="R262" s="3260"/>
      <c r="S262" s="3260"/>
      <c r="T262" s="3260"/>
      <c r="U262" s="3260"/>
      <c r="V262" s="3260"/>
      <c r="W262" s="3260"/>
      <c r="X262" s="3260"/>
      <c r="Y262" s="3260"/>
      <c r="Z262" s="3260"/>
      <c r="AA262" s="3260"/>
      <c r="AB262" s="3260"/>
      <c r="AC262" s="3260"/>
      <c r="AD262" s="3261"/>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59"/>
      <c r="G263" s="3260"/>
      <c r="H263" s="3260"/>
      <c r="I263" s="3260"/>
      <c r="J263" s="3260"/>
      <c r="K263" s="3260"/>
      <c r="L263" s="3260"/>
      <c r="M263" s="3260"/>
      <c r="N263" s="3260"/>
      <c r="O263" s="3260"/>
      <c r="P263" s="3260"/>
      <c r="Q263" s="3260"/>
      <c r="R263" s="3260"/>
      <c r="S263" s="3260"/>
      <c r="T263" s="3260"/>
      <c r="U263" s="3260"/>
      <c r="V263" s="3260"/>
      <c r="W263" s="3260"/>
      <c r="X263" s="3260"/>
      <c r="Y263" s="3260"/>
      <c r="Z263" s="3260"/>
      <c r="AA263" s="3260"/>
      <c r="AB263" s="3260"/>
      <c r="AC263" s="3260"/>
      <c r="AD263" s="3261"/>
      <c r="AE263" s="938"/>
      <c r="AF263" s="1061"/>
      <c r="AG263" s="1061"/>
      <c r="AH263" s="1061"/>
      <c r="AI263" s="1061"/>
      <c r="AJ263" s="938"/>
      <c r="AK263" s="1021"/>
      <c r="AL263" s="1021"/>
      <c r="AM263" s="1021"/>
      <c r="AN263" s="1056"/>
      <c r="AO263" s="938"/>
      <c r="AP263" s="1063"/>
      <c r="AS263" s="21"/>
      <c r="AT263" s="21"/>
    </row>
    <row r="264" spans="1:81" ht="13.75" customHeight="1">
      <c r="A264" s="1055"/>
      <c r="B264" s="1060"/>
      <c r="C264" s="3087"/>
      <c r="D264" s="3087"/>
      <c r="E264" s="935"/>
      <c r="F264" s="3262"/>
      <c r="G264" s="3263"/>
      <c r="H264" s="3263"/>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63"/>
      <c r="AD264" s="3264"/>
      <c r="AE264" s="938"/>
      <c r="AF264" s="1061"/>
      <c r="AG264" s="3086"/>
      <c r="AH264" s="3086"/>
      <c r="AI264" s="3086"/>
      <c r="AJ264" s="3086"/>
      <c r="AK264" s="1021"/>
      <c r="AL264" s="1021"/>
      <c r="AM264" s="1021"/>
      <c r="AN264" s="1056"/>
      <c r="AS264" s="21"/>
      <c r="AT264" s="21"/>
    </row>
    <row r="265" spans="1:81" ht="13.75"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093">
        <f>IF($C$261="yes",10,0)</f>
        <v>10</v>
      </c>
      <c r="AL267" s="3093"/>
      <c r="AM267" s="3094"/>
      <c r="AN267" s="110"/>
      <c r="AR267" s="21"/>
    </row>
    <row r="268" spans="1:81" ht="14" thickBot="1"/>
    <row r="269" spans="1:81" ht="14"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1641</v>
      </c>
      <c r="B270" s="983" t="s">
        <v>2294</v>
      </c>
      <c r="AH270" s="1029" t="s">
        <v>1554</v>
      </c>
    </row>
    <row r="271" spans="1:81" ht="15" customHeight="1">
      <c r="B271" s="927" t="s">
        <v>2293</v>
      </c>
    </row>
    <row r="272" spans="1:81" ht="15" customHeight="1">
      <c r="B272" s="927" t="s">
        <v>2295</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14" t="s">
        <v>1643</v>
      </c>
      <c r="B274" s="3114"/>
      <c r="C274" s="3085" t="s">
        <v>625</v>
      </c>
      <c r="D274" s="3085"/>
      <c r="E274" s="935"/>
      <c r="F274" s="3115" t="s">
        <v>1644</v>
      </c>
      <c r="G274" s="3116"/>
      <c r="H274" s="3116"/>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6"/>
      <c r="AD274" s="3117"/>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08"/>
      <c r="G275" s="3109"/>
      <c r="H275" s="3109"/>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109"/>
      <c r="AD275" s="3110"/>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108"/>
      <c r="G276" s="3109"/>
      <c r="H276" s="3109"/>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109"/>
      <c r="AD276" s="3110"/>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08" t="s">
        <v>1646</v>
      </c>
      <c r="G277" s="3109"/>
      <c r="H277" s="3109"/>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109"/>
      <c r="AD277" s="3110"/>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08"/>
      <c r="G278" s="3109"/>
      <c r="H278" s="3109"/>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109"/>
      <c r="AD278" s="3110"/>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108" t="s">
        <v>1647</v>
      </c>
      <c r="G279" s="3109"/>
      <c r="H279" s="3109"/>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109"/>
      <c r="AD279" s="3110"/>
      <c r="AE279" s="1073"/>
      <c r="AF279" s="939"/>
      <c r="AG279" s="939"/>
      <c r="AH279" s="939"/>
      <c r="AI279" s="939"/>
      <c r="AJ279" s="938"/>
      <c r="AK279" s="1021"/>
      <c r="AL279" s="1021"/>
      <c r="AM279" s="1021"/>
      <c r="AN279" s="110"/>
      <c r="AO279" s="51"/>
      <c r="AP279" s="1074">
        <f>MAX(AP275,AP276,AP277,AP278)</f>
        <v>9</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08"/>
      <c r="G280" s="3109"/>
      <c r="H280" s="3109"/>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109"/>
      <c r="AD280" s="3110"/>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08" t="s">
        <v>1648</v>
      </c>
      <c r="G281" s="3109"/>
      <c r="H281" s="3109"/>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109"/>
      <c r="AD281" s="3110"/>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11"/>
      <c r="G282" s="3112"/>
      <c r="H282" s="3112"/>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12"/>
      <c r="AD282" s="3113"/>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14" t="s">
        <v>1649</v>
      </c>
      <c r="B284" s="3114"/>
      <c r="C284" s="3085" t="s">
        <v>625</v>
      </c>
      <c r="D284" s="3085"/>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08" t="s">
        <v>1652</v>
      </c>
      <c r="G285" s="3109"/>
      <c r="H285" s="3109"/>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109"/>
      <c r="AD285" s="3110"/>
      <c r="AE285" s="939"/>
      <c r="AF285" s="939"/>
      <c r="AG285" s="939"/>
      <c r="AH285" s="939"/>
      <c r="AI285" s="939"/>
      <c r="AJ285" s="938"/>
      <c r="AK285" s="1021"/>
      <c r="AL285" s="1021"/>
      <c r="AM285" s="1021"/>
      <c r="AR285" s="1081"/>
    </row>
    <row r="286" spans="1:53" ht="15" customHeight="1">
      <c r="A286" s="1055"/>
      <c r="B286" s="939"/>
      <c r="C286" s="938"/>
      <c r="D286" s="939"/>
      <c r="E286" s="938"/>
      <c r="F286" s="3108"/>
      <c r="G286" s="3109"/>
      <c r="H286" s="3109"/>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109"/>
      <c r="AD286" s="3110"/>
      <c r="AE286" s="939"/>
      <c r="AF286" s="939"/>
      <c r="AG286" s="939"/>
      <c r="AH286" s="939"/>
      <c r="AI286" s="939"/>
      <c r="AJ286" s="938"/>
      <c r="AK286" s="1021"/>
      <c r="AL286" s="1021"/>
      <c r="AM286" s="1021"/>
      <c r="AR286" s="1081"/>
    </row>
    <row r="287" spans="1:53">
      <c r="A287" s="1055"/>
      <c r="B287" s="939"/>
      <c r="C287" s="938"/>
      <c r="D287" s="939"/>
      <c r="E287" s="938"/>
      <c r="F287" s="3108" t="s">
        <v>1647</v>
      </c>
      <c r="G287" s="3109"/>
      <c r="H287" s="3109"/>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109"/>
      <c r="AD287" s="3110"/>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08"/>
      <c r="G288" s="3109"/>
      <c r="H288" s="3109"/>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109"/>
      <c r="AD288" s="3110"/>
      <c r="AE288" s="939"/>
      <c r="AF288" s="939"/>
      <c r="AG288" s="939"/>
      <c r="AH288" s="939"/>
      <c r="AI288" s="939"/>
      <c r="AJ288" s="938"/>
      <c r="AK288" s="1021"/>
      <c r="AL288" s="1021"/>
      <c r="AM288" s="1021"/>
      <c r="AP288" s="1074"/>
      <c r="AQ288" s="963"/>
      <c r="AR288" s="1081"/>
    </row>
    <row r="289" spans="1:60">
      <c r="A289" s="1055"/>
      <c r="B289" s="939"/>
      <c r="C289" s="938"/>
      <c r="D289" s="939"/>
      <c r="E289" s="938"/>
      <c r="F289" s="3108" t="s">
        <v>1653</v>
      </c>
      <c r="G289" s="3109"/>
      <c r="H289" s="3109"/>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109"/>
      <c r="AD289" s="3110"/>
      <c r="AE289" s="939"/>
      <c r="AF289" s="939"/>
      <c r="AG289" s="939"/>
      <c r="AH289" s="939"/>
      <c r="AI289" s="939"/>
      <c r="AJ289" s="938"/>
      <c r="AK289" s="1021"/>
      <c r="AL289" s="1021"/>
      <c r="AM289" s="1021"/>
      <c r="AP289" s="1074"/>
      <c r="AQ289" s="963"/>
      <c r="AR289" s="1081"/>
    </row>
    <row r="290" spans="1:60">
      <c r="A290" s="1055"/>
      <c r="B290" s="939"/>
      <c r="C290" s="938"/>
      <c r="D290" s="939"/>
      <c r="E290" s="938"/>
      <c r="F290" s="3111"/>
      <c r="G290" s="3112"/>
      <c r="H290" s="3112"/>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12"/>
      <c r="AD290" s="3113"/>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14" t="s">
        <v>1654</v>
      </c>
      <c r="B292" s="3114"/>
      <c r="C292" s="3085" t="s">
        <v>625</v>
      </c>
      <c r="D292" s="3085"/>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c r="A293" s="1695"/>
      <c r="B293" s="1695"/>
      <c r="C293" s="1691"/>
      <c r="D293" s="1691"/>
      <c r="E293" s="935"/>
      <c r="F293" s="3108" t="s">
        <v>1655</v>
      </c>
      <c r="G293" s="3109"/>
      <c r="H293" s="3109"/>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109"/>
      <c r="AD293" s="3110"/>
      <c r="AE293" s="939"/>
      <c r="AF293" s="939"/>
      <c r="AG293" s="1007"/>
      <c r="AH293" s="939"/>
      <c r="AI293" s="939"/>
      <c r="AJ293" s="938"/>
      <c r="AK293" s="1021"/>
      <c r="AL293" s="1021"/>
      <c r="AM293" s="1021"/>
      <c r="AN293" s="110"/>
      <c r="AO293" s="51"/>
      <c r="AP293" s="945" t="s">
        <v>1379</v>
      </c>
      <c r="AR293" s="21"/>
    </row>
    <row r="294" spans="1:60" s="21" customFormat="1">
      <c r="F294" s="3108"/>
      <c r="G294" s="3109"/>
      <c r="H294" s="3109"/>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109"/>
      <c r="AD294" s="3110"/>
      <c r="AE294" s="939"/>
      <c r="AF294" s="939"/>
      <c r="AH294" s="939"/>
      <c r="AI294" s="939"/>
      <c r="AJ294" s="1084"/>
      <c r="AK294" s="1055"/>
      <c r="AL294" s="1055"/>
      <c r="AM294" s="1055"/>
      <c r="AN294" s="1085"/>
      <c r="AP294" s="1086" t="s">
        <v>2156</v>
      </c>
      <c r="BD294" s="1087"/>
      <c r="BE294" s="1087"/>
      <c r="BF294" s="1087"/>
      <c r="BG294" s="1087"/>
      <c r="BH294" s="1087"/>
    </row>
    <row r="295" spans="1:60">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18" t="s">
        <v>1379</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724</v>
      </c>
      <c r="H306" s="964"/>
      <c r="I306" s="3124" t="s">
        <v>1379</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39"/>
      <c r="AF306" s="939"/>
      <c r="AG306" s="981"/>
      <c r="AH306" s="939"/>
      <c r="AI306" s="939"/>
      <c r="AJ306" s="938"/>
      <c r="AK306" s="1021"/>
      <c r="AL306" s="1021"/>
      <c r="AM306" s="1021"/>
      <c r="AN306" s="110"/>
      <c r="AO306" s="51"/>
      <c r="AP306" s="945" t="s">
        <v>1939</v>
      </c>
      <c r="AR306" s="21"/>
    </row>
    <row r="307" spans="1:60">
      <c r="A307" s="1055"/>
      <c r="B307" s="939"/>
      <c r="C307" s="1691"/>
      <c r="D307" s="1691"/>
      <c r="E307" s="935"/>
      <c r="F307" s="1093"/>
      <c r="G307" s="964"/>
      <c r="H307" s="964"/>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39"/>
      <c r="AF307" s="939"/>
      <c r="AG307" s="981"/>
      <c r="AH307" s="939"/>
      <c r="AI307" s="939"/>
      <c r="AJ307" s="938"/>
      <c r="AK307" s="1021"/>
      <c r="AL307" s="1021"/>
      <c r="AM307" s="1021"/>
      <c r="AN307" s="110"/>
      <c r="AO307" s="51"/>
      <c r="AP307" s="945" t="s">
        <v>2159</v>
      </c>
      <c r="AR307" s="21"/>
    </row>
    <row r="308" spans="1:60">
      <c r="A308" s="1055"/>
      <c r="B308" s="939"/>
      <c r="C308" s="1088"/>
      <c r="D308" s="1088"/>
      <c r="E308" s="935"/>
      <c r="F308" s="1093"/>
      <c r="G308" s="964"/>
      <c r="H308" s="964"/>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39"/>
      <c r="AF308" s="939"/>
      <c r="AG308" s="981"/>
      <c r="AH308" s="939"/>
      <c r="AI308" s="939"/>
      <c r="AJ308" s="938"/>
      <c r="AK308" s="1021"/>
      <c r="AL308" s="1021"/>
      <c r="AM308" s="1021"/>
      <c r="AN308" s="110"/>
      <c r="AO308" s="51"/>
      <c r="AP308" s="945" t="s">
        <v>2161</v>
      </c>
      <c r="AR308" s="21"/>
    </row>
    <row r="309" spans="1:60">
      <c r="A309" s="1055"/>
      <c r="B309" s="939"/>
      <c r="C309" s="1088"/>
      <c r="D309" s="1088"/>
      <c r="E309" s="935"/>
      <c r="F309" s="1091"/>
      <c r="G309" s="939"/>
      <c r="H309" s="939"/>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39"/>
      <c r="AF309" s="939"/>
      <c r="AG309" s="981"/>
      <c r="AH309" s="939"/>
      <c r="AI309" s="939"/>
      <c r="AJ309" s="938"/>
      <c r="AK309" s="1021"/>
      <c r="AL309" s="1021"/>
      <c r="AM309" s="1021"/>
      <c r="AN309" s="110"/>
      <c r="AO309" s="51"/>
      <c r="AP309" s="945" t="s">
        <v>2160</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541</v>
      </c>
      <c r="H311" s="939"/>
      <c r="I311" s="3124" t="s">
        <v>1379</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39"/>
      <c r="AF312" s="939"/>
      <c r="AG312" s="981"/>
      <c r="AH312" s="939"/>
      <c r="AI312" s="939"/>
      <c r="AJ312" s="938"/>
      <c r="AK312" s="1021"/>
      <c r="AL312" s="1021"/>
      <c r="AM312" s="1021"/>
      <c r="AN312" s="110"/>
      <c r="AO312" s="51"/>
      <c r="AP312" s="945" t="s">
        <v>1379</v>
      </c>
      <c r="AR312" s="21"/>
    </row>
    <row r="313" spans="1:60">
      <c r="A313" s="1055"/>
      <c r="B313" s="939"/>
      <c r="C313" s="1088"/>
      <c r="D313" s="1088"/>
      <c r="E313" s="935"/>
      <c r="F313" s="1094"/>
      <c r="G313" s="1095"/>
      <c r="H313" s="1095"/>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14" t="s">
        <v>1658</v>
      </c>
      <c r="B315" s="3114"/>
      <c r="C315" s="3085" t="s">
        <v>577</v>
      </c>
      <c r="D315" s="3085"/>
      <c r="E315" s="935"/>
      <c r="F315" s="3017" t="s">
        <v>1659</v>
      </c>
      <c r="G315" s="3018"/>
      <c r="H315" s="3018"/>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18"/>
      <c r="AD315" s="3019"/>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023"/>
      <c r="G316" s="3024"/>
      <c r="H316" s="3024"/>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24"/>
      <c r="AD316" s="3025"/>
      <c r="AE316" s="939"/>
      <c r="AF316" s="939"/>
      <c r="AG316" s="939"/>
      <c r="AH316" s="939"/>
      <c r="AI316" s="939"/>
      <c r="AJ316" s="938"/>
      <c r="AK316" s="1021"/>
      <c r="AL316" s="1021"/>
      <c r="AM316" s="1021"/>
      <c r="AN316" s="110"/>
      <c r="AO316" s="51"/>
    </row>
    <row r="317" spans="1:60" ht="15" customHeight="1">
      <c r="A317" s="1055"/>
      <c r="B317" s="939"/>
      <c r="C317" s="939"/>
      <c r="D317" s="939"/>
      <c r="E317" s="939"/>
      <c r="F317" s="3023"/>
      <c r="G317" s="3024"/>
      <c r="H317" s="3024"/>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24"/>
      <c r="AD317" s="3025"/>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88">
        <f>AP279</f>
        <v>9</v>
      </c>
      <c r="AL320" s="3089"/>
      <c r="AM320" s="3090"/>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78" t="s">
        <v>1575</v>
      </c>
      <c r="AF323" s="3078"/>
      <c r="AG323" s="3078"/>
      <c r="AH323" s="3078"/>
      <c r="AI323" s="3078"/>
      <c r="AJ323" s="3078"/>
      <c r="AK323" s="3078"/>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09" t="s">
        <v>2119</v>
      </c>
      <c r="C325" s="3109"/>
      <c r="D325" s="3109"/>
      <c r="E325" s="3109"/>
      <c r="F325" s="3109"/>
      <c r="G325" s="3109"/>
      <c r="H325" s="3109"/>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109"/>
      <c r="AD325" s="3109"/>
      <c r="AE325" s="3109"/>
      <c r="AF325" s="3109"/>
      <c r="AG325" s="3109"/>
      <c r="AH325" s="3109"/>
      <c r="AI325" s="3109"/>
      <c r="AJ325" s="3109"/>
      <c r="AK325" s="1073"/>
      <c r="AL325" s="962"/>
      <c r="AM325" s="1022"/>
      <c r="AN325" s="995"/>
    </row>
    <row r="326" spans="1:42" s="938" customFormat="1" ht="12.75" customHeight="1">
      <c r="A326" s="1022"/>
      <c r="B326" s="3109"/>
      <c r="C326" s="3109"/>
      <c r="D326" s="3109"/>
      <c r="E326" s="3109"/>
      <c r="F326" s="3109"/>
      <c r="G326" s="3109"/>
      <c r="H326" s="3109"/>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109"/>
      <c r="AD326" s="3109"/>
      <c r="AE326" s="3109"/>
      <c r="AF326" s="3109"/>
      <c r="AG326" s="3109"/>
      <c r="AH326" s="3109"/>
      <c r="AI326" s="3109"/>
      <c r="AJ326" s="3109"/>
      <c r="AK326" s="1073"/>
      <c r="AL326" s="962"/>
      <c r="AM326" s="1022"/>
      <c r="AN326" s="995"/>
    </row>
    <row r="327" spans="1:42" s="938" customFormat="1" ht="12.75" customHeight="1">
      <c r="A327" s="1022"/>
      <c r="B327" s="3109"/>
      <c r="C327" s="3109"/>
      <c r="D327" s="3109"/>
      <c r="E327" s="3109"/>
      <c r="F327" s="3109"/>
      <c r="G327" s="3109"/>
      <c r="H327" s="3109"/>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109"/>
      <c r="AD327" s="3109"/>
      <c r="AE327" s="3109"/>
      <c r="AF327" s="3109"/>
      <c r="AG327" s="3109"/>
      <c r="AH327" s="3109"/>
      <c r="AI327" s="3109"/>
      <c r="AJ327" s="3109"/>
      <c r="AK327" s="1073"/>
      <c r="AL327" s="962"/>
      <c r="AM327" s="1022"/>
      <c r="AN327" s="995"/>
    </row>
    <row r="328" spans="1:42" s="938" customFormat="1" ht="12.75" customHeight="1">
      <c r="A328" s="1022"/>
      <c r="B328" s="3109"/>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1073"/>
      <c r="AL328" s="962"/>
      <c r="AM328" s="1022"/>
      <c r="AN328" s="995"/>
    </row>
    <row r="329" spans="1:42" s="938" customFormat="1" ht="12.75" customHeight="1">
      <c r="A329" s="1022"/>
      <c r="B329" s="3109"/>
      <c r="C329" s="3109"/>
      <c r="D329" s="3109"/>
      <c r="E329" s="3109"/>
      <c r="F329" s="3109"/>
      <c r="G329" s="3109"/>
      <c r="H329" s="3109"/>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109"/>
      <c r="AD329" s="3109"/>
      <c r="AE329" s="3109"/>
      <c r="AF329" s="3109"/>
      <c r="AG329" s="3109"/>
      <c r="AH329" s="3109"/>
      <c r="AI329" s="3109"/>
      <c r="AJ329" s="3109"/>
      <c r="AK329" s="1073"/>
      <c r="AL329" s="962"/>
      <c r="AM329" s="1022"/>
      <c r="AN329" s="995"/>
    </row>
    <row r="330" spans="1:42" s="938" customFormat="1" ht="12.75" customHeight="1">
      <c r="A330" s="1022"/>
      <c r="B330" s="3109"/>
      <c r="C330" s="3109"/>
      <c r="D330" s="3109"/>
      <c r="E330" s="3109"/>
      <c r="F330" s="3109"/>
      <c r="G330" s="3109"/>
      <c r="H330" s="3109"/>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109"/>
      <c r="AD330" s="3109"/>
      <c r="AE330" s="3109"/>
      <c r="AF330" s="3109"/>
      <c r="AG330" s="3109"/>
      <c r="AH330" s="3109"/>
      <c r="AI330" s="3109"/>
      <c r="AJ330" s="3109"/>
      <c r="AK330" s="1073"/>
      <c r="AL330" s="962"/>
      <c r="AM330" s="1022"/>
      <c r="AN330" s="995"/>
    </row>
    <row r="331" spans="1:42" s="938" customFormat="1" ht="12.75" customHeight="1">
      <c r="A331" s="1022"/>
      <c r="B331" s="3109"/>
      <c r="C331" s="3109"/>
      <c r="D331" s="3109"/>
      <c r="E331" s="3109"/>
      <c r="F331" s="3109"/>
      <c r="G331" s="3109"/>
      <c r="H331" s="3109"/>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109"/>
      <c r="AD331" s="3109"/>
      <c r="AE331" s="3109"/>
      <c r="AF331" s="3109"/>
      <c r="AG331" s="3109"/>
      <c r="AH331" s="3109"/>
      <c r="AI331" s="3109"/>
      <c r="AJ331" s="3109"/>
      <c r="AK331" s="1073"/>
      <c r="AL331" s="962"/>
      <c r="AM331" s="1022"/>
      <c r="AN331" s="995"/>
    </row>
    <row r="332" spans="1:42" ht="12.75" customHeight="1">
      <c r="A332" s="1022"/>
      <c r="B332" s="3109"/>
      <c r="C332" s="3109"/>
      <c r="D332" s="3109"/>
      <c r="E332" s="3109"/>
      <c r="F332" s="3109"/>
      <c r="G332" s="3109"/>
      <c r="H332" s="3109"/>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109"/>
      <c r="AD332" s="3109"/>
      <c r="AE332" s="3109"/>
      <c r="AF332" s="3109"/>
      <c r="AG332" s="3109"/>
      <c r="AH332" s="3109"/>
      <c r="AI332" s="3109"/>
      <c r="AJ332" s="3109"/>
      <c r="AK332" s="1073"/>
      <c r="AL332" s="962"/>
      <c r="AM332" s="1022"/>
    </row>
    <row r="333" spans="1:42" s="938" customFormat="1" ht="12.75" customHeight="1">
      <c r="A333" s="1055"/>
      <c r="B333" s="3109"/>
      <c r="C333" s="3109"/>
      <c r="D333" s="3109"/>
      <c r="E333" s="3109"/>
      <c r="F333" s="3109"/>
      <c r="G333" s="3109"/>
      <c r="H333" s="3109"/>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109"/>
      <c r="AD333" s="3109"/>
      <c r="AE333" s="3109"/>
      <c r="AF333" s="3109"/>
      <c r="AG333" s="3109"/>
      <c r="AH333" s="3109"/>
      <c r="AI333" s="3109"/>
      <c r="AJ333" s="3109"/>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625</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577</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724</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64" t="s">
        <v>1599</v>
      </c>
      <c r="AG339" s="3064"/>
      <c r="AH339" s="3064"/>
      <c r="AI339" s="3064"/>
      <c r="AJ339" s="3064"/>
      <c r="AK339" s="3064"/>
      <c r="AL339" s="3064"/>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541</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64" t="s">
        <v>1665</v>
      </c>
      <c r="AG346" s="3064"/>
      <c r="AH346" s="3064"/>
      <c r="AI346" s="3064"/>
      <c r="AJ346" s="3064"/>
      <c r="AK346" s="3064"/>
      <c r="AL346" s="3064"/>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625</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724</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541</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283</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283</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64" t="s">
        <v>1639</v>
      </c>
      <c r="AG352" s="3064"/>
      <c r="AH352" s="3064"/>
      <c r="AI352" s="3064"/>
      <c r="AJ352" s="3064"/>
      <c r="AK352" s="3064"/>
      <c r="AL352" s="3064"/>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64" t="s">
        <v>1668</v>
      </c>
      <c r="AG358" s="3064"/>
      <c r="AH358" s="3064"/>
      <c r="AI358" s="3064"/>
      <c r="AJ358" s="3064"/>
      <c r="AK358" s="3064"/>
      <c r="AL358" s="3064"/>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31" t="s">
        <v>1379</v>
      </c>
      <c r="P362" s="3131"/>
      <c r="Q362" s="3131"/>
      <c r="R362" s="3131"/>
      <c r="S362" s="3131"/>
      <c r="T362" s="3131"/>
      <c r="U362" s="3131"/>
      <c r="V362" s="3131"/>
      <c r="W362" s="3131"/>
      <c r="X362" s="3131"/>
      <c r="Y362" s="3131"/>
      <c r="Z362" s="3131"/>
      <c r="AA362" s="3131"/>
      <c r="AB362" s="3131"/>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64" t="s">
        <v>1613</v>
      </c>
      <c r="AG364" s="3064"/>
      <c r="AH364" s="3064"/>
      <c r="AI364" s="3064"/>
      <c r="AJ364" s="3064"/>
      <c r="AK364" s="3064"/>
      <c r="AL364" s="3064"/>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625</v>
      </c>
      <c r="AP366" s="1115">
        <v>0</v>
      </c>
      <c r="AT366" s="938" t="s">
        <v>625</v>
      </c>
      <c r="AU366" s="1115">
        <v>0</v>
      </c>
    </row>
    <row r="367" spans="1:53" s="938" customFormat="1" ht="12.75" customHeight="1">
      <c r="A367" s="1055"/>
      <c r="B367" s="1018"/>
      <c r="C367" s="1542"/>
      <c r="D367" s="1018" t="s">
        <v>1669</v>
      </c>
      <c r="E367" s="1546"/>
      <c r="F367" s="1546"/>
      <c r="G367" s="1546"/>
      <c r="H367" s="3128" t="s">
        <v>724</v>
      </c>
      <c r="I367" s="3128"/>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724</v>
      </c>
      <c r="AP367" s="938">
        <v>3</v>
      </c>
      <c r="AT367" s="1113" t="s">
        <v>724</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541</v>
      </c>
      <c r="AP368" s="938">
        <v>2</v>
      </c>
      <c r="AT368" s="1113" t="s">
        <v>541</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625</v>
      </c>
      <c r="AP374" s="1115">
        <v>0</v>
      </c>
    </row>
    <row r="375" spans="1:46" s="938" customFormat="1" ht="12.75" customHeight="1">
      <c r="A375" s="1055"/>
      <c r="B375" s="1018"/>
      <c r="C375" s="1542"/>
      <c r="D375" s="1018"/>
      <c r="E375" s="1018" t="s">
        <v>1669</v>
      </c>
      <c r="F375" s="1546"/>
      <c r="G375" s="1546"/>
      <c r="I375" s="3130" t="s">
        <v>625</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082" t="s">
        <v>625</v>
      </c>
      <c r="C377" s="3082"/>
      <c r="D377" s="1547"/>
      <c r="E377" s="3109" t="s">
        <v>1672</v>
      </c>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3109"/>
      <c r="AH377" s="1547"/>
      <c r="AI377" s="1547"/>
      <c r="AJ377" s="1547"/>
      <c r="AK377" s="1547"/>
      <c r="AL377" s="1547"/>
      <c r="AN377" s="995"/>
    </row>
    <row r="378" spans="1:46" s="938" customFormat="1" ht="12.75" customHeight="1">
      <c r="A378" s="1055"/>
      <c r="B378" s="1018"/>
      <c r="C378" s="1542"/>
      <c r="D378" s="1547"/>
      <c r="E378" s="3109"/>
      <c r="F378" s="3109"/>
      <c r="G378" s="3109"/>
      <c r="H378" s="3109"/>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109"/>
      <c r="AD378" s="3109"/>
      <c r="AE378" s="3109"/>
      <c r="AF378" s="3109"/>
      <c r="AG378" s="3109"/>
      <c r="AH378" s="1547"/>
      <c r="AI378" s="1547"/>
      <c r="AJ378" s="1547"/>
      <c r="AK378" s="1547"/>
      <c r="AL378" s="1547"/>
      <c r="AN378" s="995"/>
    </row>
    <row r="379" spans="1:46" s="938" customFormat="1" ht="12.75" customHeight="1">
      <c r="A379" s="1055"/>
      <c r="B379" s="1018"/>
      <c r="C379" s="1542"/>
      <c r="D379" s="1547"/>
      <c r="E379" s="3109"/>
      <c r="F379" s="3109"/>
      <c r="G379" s="3109"/>
      <c r="H379" s="3109"/>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109"/>
      <c r="AD379" s="3109"/>
      <c r="AE379" s="3109"/>
      <c r="AF379" s="3109"/>
      <c r="AG379" s="3109"/>
      <c r="AH379" s="1547"/>
      <c r="AI379" s="1547"/>
      <c r="AJ379" s="1547"/>
      <c r="AK379" s="1547"/>
      <c r="AL379" s="1547"/>
      <c r="AN379" s="995"/>
    </row>
    <row r="380" spans="1:46" s="938" customFormat="1" ht="12.75" customHeight="1">
      <c r="A380" s="1055"/>
      <c r="B380" s="1018"/>
      <c r="C380" s="1542"/>
      <c r="D380" s="1549"/>
      <c r="E380" s="3109"/>
      <c r="F380" s="3109"/>
      <c r="G380" s="3109"/>
      <c r="H380" s="3109"/>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109"/>
      <c r="AD380" s="3109"/>
      <c r="AE380" s="3109"/>
      <c r="AF380" s="3109"/>
      <c r="AG380" s="3109"/>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88">
        <f>VLOOKUP($H$367,$AO$347:$AP$352,2,FALSE)+VLOOKUP($I$375,$AO$374:$AP$376,2,FALSE)</f>
        <v>7</v>
      </c>
      <c r="AK382" s="3090"/>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724</v>
      </c>
      <c r="E386" s="3129" t="s">
        <v>2120</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27"/>
      <c r="AF386" s="3064" t="s">
        <v>1613</v>
      </c>
      <c r="AG386" s="3064"/>
      <c r="AH386" s="3064"/>
      <c r="AI386" s="3064"/>
      <c r="AJ386" s="3064"/>
      <c r="AK386" s="3064"/>
      <c r="AL386" s="3064"/>
      <c r="AM386" s="1021"/>
      <c r="AN386" s="1120"/>
    </row>
    <row r="387" spans="1:42" s="938" customFormat="1" ht="12.75" customHeight="1">
      <c r="A387" s="1121"/>
      <c r="B387" s="1018"/>
      <c r="C387" s="1542"/>
      <c r="D387" s="1101"/>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1"/>
      <c r="AF387" s="1001"/>
      <c r="AG387" s="1001"/>
      <c r="AH387" s="1001"/>
      <c r="AI387" s="1001"/>
      <c r="AJ387" s="1001"/>
      <c r="AK387" s="1001"/>
      <c r="AL387" s="1001"/>
      <c r="AM387" s="1021"/>
      <c r="AN387" s="995"/>
    </row>
    <row r="388" spans="1:42" s="938" customFormat="1" ht="12.75" customHeight="1">
      <c r="A388" s="1055"/>
      <c r="B388" s="1018"/>
      <c r="C388" s="1543"/>
      <c r="D388" s="1101"/>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1"/>
      <c r="AF388" s="1001"/>
      <c r="AG388" s="1001"/>
      <c r="AH388" s="1001"/>
      <c r="AI388" s="1001"/>
      <c r="AJ388" s="1001"/>
      <c r="AK388" s="1001"/>
      <c r="AL388" s="1001"/>
      <c r="AM388" s="1021"/>
      <c r="AN388" s="995"/>
    </row>
    <row r="389" spans="1:42" s="938" customFormat="1" ht="12.75" customHeight="1">
      <c r="A389" s="1055"/>
      <c r="B389" s="1018"/>
      <c r="C389" s="1543"/>
      <c r="D389" s="1101"/>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1"/>
      <c r="AF389" s="1001"/>
      <c r="AG389" s="1001"/>
      <c r="AH389" s="1001"/>
      <c r="AI389" s="1001"/>
      <c r="AJ389" s="1001"/>
      <c r="AK389" s="1001"/>
      <c r="AL389" s="1001"/>
      <c r="AM389" s="1021"/>
      <c r="AN389" s="995"/>
    </row>
    <row r="390" spans="1:42" s="938" customFormat="1" ht="12.75" customHeight="1">
      <c r="A390" s="1055"/>
      <c r="B390" s="1018"/>
      <c r="C390" s="1543"/>
      <c r="D390" s="1101"/>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1"/>
      <c r="AF390" s="1001"/>
      <c r="AG390" s="1001"/>
      <c r="AH390" s="1001"/>
      <c r="AI390" s="1001"/>
      <c r="AJ390" s="1001"/>
      <c r="AK390" s="1001"/>
      <c r="AL390" s="1001"/>
      <c r="AM390" s="1021"/>
      <c r="AN390" s="995"/>
    </row>
    <row r="391" spans="1:42" s="938" customFormat="1" ht="12.75" customHeight="1">
      <c r="A391" s="1055"/>
      <c r="B391" s="1018"/>
      <c r="C391" s="1543"/>
      <c r="D391" s="1101"/>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1"/>
      <c r="AF391" s="1001"/>
      <c r="AG391" s="1001"/>
      <c r="AH391" s="1001"/>
      <c r="AI391" s="1001"/>
      <c r="AJ391" s="1001"/>
      <c r="AK391" s="1001"/>
      <c r="AL391" s="1001"/>
      <c r="AM391" s="1021"/>
      <c r="AN391" s="995"/>
    </row>
    <row r="392" spans="1:42" s="938" customFormat="1" ht="12.75" customHeight="1">
      <c r="A392" s="1114"/>
      <c r="B392" s="1030"/>
      <c r="C392" s="1552"/>
      <c r="D392" s="1101"/>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0"/>
      <c r="AF392" s="1030"/>
      <c r="AG392" s="1030"/>
      <c r="AH392" s="1030"/>
      <c r="AI392" s="1030"/>
      <c r="AJ392" s="1030"/>
      <c r="AK392" s="1001"/>
      <c r="AL392" s="1001"/>
      <c r="AM392" s="1021"/>
      <c r="AN392" s="995"/>
    </row>
    <row r="393" spans="1:42" s="938" customFormat="1" ht="12.75" customHeight="1">
      <c r="A393" s="1055"/>
      <c r="B393" s="1030"/>
      <c r="C393" s="1552"/>
      <c r="D393" s="1101"/>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625</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082" t="s">
        <v>625</v>
      </c>
      <c r="Y395" s="3082"/>
      <c r="Z395" s="1553"/>
      <c r="AA395" s="1553"/>
      <c r="AB395" s="1553"/>
      <c r="AC395" s="1553"/>
      <c r="AD395" s="1553"/>
      <c r="AE395" s="922"/>
      <c r="AF395" s="1030"/>
      <c r="AG395" s="1030"/>
      <c r="AH395" s="1030"/>
      <c r="AI395" s="1030"/>
      <c r="AJ395" s="1030"/>
      <c r="AK395" s="1001"/>
      <c r="AL395" s="1001"/>
      <c r="AM395" s="1021"/>
      <c r="AN395" s="995"/>
      <c r="AO395" s="1113" t="s">
        <v>724</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541</v>
      </c>
      <c r="AP396" s="1123">
        <v>4</v>
      </c>
    </row>
    <row r="397" spans="1:42" s="938" customFormat="1" ht="12.75" customHeight="1">
      <c r="A397" s="1055"/>
      <c r="B397" s="1001"/>
      <c r="C397" s="1540"/>
      <c r="D397" s="1101" t="s">
        <v>541</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64" t="s">
        <v>1677</v>
      </c>
      <c r="AG397" s="3064"/>
      <c r="AH397" s="3064"/>
      <c r="AI397" s="3064"/>
      <c r="AJ397" s="3064"/>
      <c r="AK397" s="3064"/>
      <c r="AL397" s="3064"/>
      <c r="AM397" s="1021"/>
      <c r="AN397" s="995"/>
      <c r="AO397" s="1113" t="s">
        <v>283</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128" t="s">
        <v>724</v>
      </c>
      <c r="I399" s="3128"/>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88">
        <f>VLOOKUP($H$399,$AO$366:$AP$368,2,FALSE)</f>
        <v>3</v>
      </c>
      <c r="AK401" s="3090"/>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724</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64" t="s">
        <v>1613</v>
      </c>
      <c r="AG405" s="3064"/>
      <c r="AH405" s="3064"/>
      <c r="AI405" s="3064"/>
      <c r="AJ405" s="3064"/>
      <c r="AK405" s="3064"/>
      <c r="AL405" s="3064"/>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541</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64" t="s">
        <v>1677</v>
      </c>
      <c r="AG408" s="3064"/>
      <c r="AH408" s="3064"/>
      <c r="AI408" s="3064"/>
      <c r="AJ408" s="3064"/>
      <c r="AK408" s="3064"/>
      <c r="AL408" s="3064"/>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128" t="s">
        <v>724</v>
      </c>
      <c r="I411" s="3128"/>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88">
        <f>VLOOKUP(H411,AT366:AU368,2,FALSE)</f>
        <v>3</v>
      </c>
      <c r="AK413" s="3090"/>
      <c r="AL413" s="1000"/>
      <c r="AN413" s="996"/>
      <c r="AO413" s="997" t="s">
        <v>625</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724</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541</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724</v>
      </c>
      <c r="E418" s="3109" t="s">
        <v>1689</v>
      </c>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922"/>
      <c r="AE418" s="922"/>
      <c r="AF418" s="3064" t="s">
        <v>1639</v>
      </c>
      <c r="AG418" s="3064"/>
      <c r="AH418" s="3064"/>
      <c r="AI418" s="3064"/>
      <c r="AJ418" s="3064"/>
      <c r="AK418" s="3064"/>
      <c r="AL418" s="3064"/>
      <c r="AN418" s="995"/>
    </row>
    <row r="419" spans="1:42" s="938" customFormat="1" ht="12.75" customHeight="1">
      <c r="B419" s="922"/>
      <c r="C419" s="981"/>
      <c r="D419" s="922"/>
      <c r="E419" s="3109"/>
      <c r="F419" s="3109"/>
      <c r="G419" s="3109"/>
      <c r="H419" s="3109"/>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109"/>
      <c r="AD419" s="922"/>
      <c r="AE419" s="922"/>
      <c r="AF419" s="922"/>
      <c r="AG419" s="922"/>
      <c r="AH419" s="922"/>
      <c r="AI419" s="922"/>
      <c r="AJ419" s="922"/>
      <c r="AK419" s="922"/>
      <c r="AL419" s="922"/>
      <c r="AN419" s="995"/>
    </row>
    <row r="420" spans="1:42" s="938" customFormat="1" ht="12.75" customHeight="1">
      <c r="B420" s="922"/>
      <c r="C420" s="981"/>
      <c r="D420" s="1101"/>
      <c r="E420" s="3109"/>
      <c r="F420" s="3109"/>
      <c r="G420" s="3109"/>
      <c r="H420" s="3109"/>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109"/>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541</v>
      </c>
      <c r="E422" s="3109" t="s">
        <v>1690</v>
      </c>
      <c r="F422" s="3109"/>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922"/>
      <c r="AE422" s="922"/>
      <c r="AF422" s="3064" t="s">
        <v>1668</v>
      </c>
      <c r="AG422" s="3064"/>
      <c r="AH422" s="3064"/>
      <c r="AI422" s="3064"/>
      <c r="AJ422" s="3064"/>
      <c r="AK422" s="3064"/>
      <c r="AL422" s="3064"/>
      <c r="AN422" s="995"/>
    </row>
    <row r="423" spans="1:42" s="938" customFormat="1" ht="12.75" customHeight="1">
      <c r="B423" s="922"/>
      <c r="C423" s="981"/>
      <c r="D423" s="922"/>
      <c r="E423" s="3109"/>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922"/>
      <c r="AE423" s="922"/>
      <c r="AF423" s="922"/>
      <c r="AG423" s="922"/>
      <c r="AH423" s="922"/>
      <c r="AI423" s="922"/>
      <c r="AJ423" s="922"/>
      <c r="AK423" s="922"/>
      <c r="AL423" s="922"/>
      <c r="AN423" s="995"/>
    </row>
    <row r="424" spans="1:42" s="938" customFormat="1" ht="15" customHeight="1">
      <c r="B424" s="922"/>
      <c r="C424" s="981"/>
      <c r="D424" s="1101"/>
      <c r="E424" s="3109"/>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283</v>
      </c>
      <c r="E426" s="3109" t="s">
        <v>1691</v>
      </c>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922"/>
      <c r="AE426" s="922"/>
      <c r="AF426" s="3064" t="s">
        <v>1613</v>
      </c>
      <c r="AG426" s="3064"/>
      <c r="AH426" s="3064"/>
      <c r="AI426" s="3064"/>
      <c r="AJ426" s="3064"/>
      <c r="AK426" s="3064"/>
      <c r="AL426" s="3064"/>
      <c r="AN426" s="995"/>
    </row>
    <row r="427" spans="1:42" s="938" customFormat="1" ht="12.75" customHeight="1">
      <c r="A427" s="1055"/>
      <c r="B427" s="1018"/>
      <c r="C427" s="1543"/>
      <c r="D427" s="922"/>
      <c r="E427" s="3109"/>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922"/>
      <c r="AE427" s="3064"/>
      <c r="AF427" s="3064"/>
      <c r="AG427" s="3064"/>
      <c r="AH427" s="3064"/>
      <c r="AI427" s="3064"/>
      <c r="AJ427" s="3064"/>
      <c r="AK427" s="3064"/>
      <c r="AL427" s="1499"/>
      <c r="AM427" s="1021"/>
      <c r="AN427" s="995"/>
      <c r="AO427" s="938" t="s">
        <v>625</v>
      </c>
      <c r="AP427" s="1115">
        <v>0</v>
      </c>
    </row>
    <row r="428" spans="1:42" s="938" customFormat="1" ht="12.75" customHeight="1">
      <c r="A428" s="1121"/>
      <c r="B428" s="922"/>
      <c r="C428" s="922"/>
      <c r="D428" s="1101"/>
      <c r="E428" s="3109"/>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922"/>
      <c r="AE428" s="922"/>
      <c r="AF428" s="922"/>
      <c r="AG428" s="1001"/>
      <c r="AH428" s="1001"/>
      <c r="AI428" s="1001"/>
      <c r="AJ428" s="1001"/>
      <c r="AK428" s="1001"/>
      <c r="AL428" s="1001"/>
      <c r="AM428" s="1021"/>
      <c r="AN428" s="995"/>
      <c r="AO428" s="1113" t="s">
        <v>724</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541</v>
      </c>
      <c r="AP429" s="938">
        <v>2</v>
      </c>
    </row>
    <row r="430" spans="1:42" s="938" customFormat="1" ht="12.75" customHeight="1">
      <c r="A430" s="1110"/>
      <c r="B430" s="1018"/>
      <c r="C430" s="1559"/>
      <c r="D430" s="1101" t="s">
        <v>1666</v>
      </c>
      <c r="E430" s="3109" t="s">
        <v>1692</v>
      </c>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922"/>
      <c r="AE430" s="922"/>
      <c r="AF430" s="3064" t="s">
        <v>1668</v>
      </c>
      <c r="AG430" s="3064"/>
      <c r="AH430" s="3064"/>
      <c r="AI430" s="3064"/>
      <c r="AJ430" s="3064"/>
      <c r="AK430" s="3064"/>
      <c r="AL430" s="3064"/>
      <c r="AN430" s="995"/>
    </row>
    <row r="431" spans="1:42" s="938" customFormat="1" ht="12.75" customHeight="1">
      <c r="A431" s="1110"/>
      <c r="B431" s="1018"/>
      <c r="C431" s="1559"/>
      <c r="D431" s="1101"/>
      <c r="E431" s="3109"/>
      <c r="F431" s="3109"/>
      <c r="G431" s="3109"/>
      <c r="H431" s="3109"/>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109"/>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09"/>
      <c r="F432" s="3109"/>
      <c r="G432" s="3109"/>
      <c r="H432" s="3109"/>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109"/>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109" t="s">
        <v>1693</v>
      </c>
      <c r="F434" s="3109"/>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922"/>
      <c r="AE434" s="922"/>
      <c r="AF434" s="3064" t="s">
        <v>1613</v>
      </c>
      <c r="AG434" s="3064"/>
      <c r="AH434" s="3064"/>
      <c r="AI434" s="3064"/>
      <c r="AJ434" s="3064"/>
      <c r="AK434" s="3064"/>
      <c r="AL434" s="3064"/>
      <c r="AM434" s="1060"/>
      <c r="AN434" s="995"/>
    </row>
    <row r="435" spans="1:42" s="938" customFormat="1" ht="12.75" customHeight="1">
      <c r="A435" s="1055"/>
      <c r="B435" s="1018"/>
      <c r="C435" s="1543"/>
      <c r="D435" s="1101"/>
      <c r="E435" s="3109"/>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09"/>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109" t="s">
        <v>1694</v>
      </c>
      <c r="F438" s="3109"/>
      <c r="G438" s="3109"/>
      <c r="H438" s="3109"/>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109"/>
      <c r="AD438" s="922"/>
      <c r="AE438" s="922"/>
      <c r="AF438" s="3064" t="s">
        <v>1677</v>
      </c>
      <c r="AG438" s="3064"/>
      <c r="AH438" s="3064"/>
      <c r="AI438" s="3064"/>
      <c r="AJ438" s="3064"/>
      <c r="AK438" s="3064"/>
      <c r="AL438" s="3064"/>
      <c r="AM438" s="1060"/>
      <c r="AN438" s="995"/>
    </row>
    <row r="439" spans="1:42" s="938" customFormat="1" ht="12.75" customHeight="1">
      <c r="A439" s="1502"/>
      <c r="B439" s="1001"/>
      <c r="C439" s="1540"/>
      <c r="D439" s="1101"/>
      <c r="E439" s="3109"/>
      <c r="F439" s="3109"/>
      <c r="G439" s="3109"/>
      <c r="H439" s="3109"/>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109"/>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09"/>
      <c r="F440" s="3109"/>
      <c r="G440" s="3109"/>
      <c r="H440" s="3109"/>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109"/>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625</v>
      </c>
      <c r="AP441" s="1126">
        <v>0</v>
      </c>
    </row>
    <row r="442" spans="1:42" s="938" customFormat="1" ht="12.75" customHeight="1">
      <c r="A442" s="1121"/>
      <c r="B442" s="1001"/>
      <c r="C442" s="1540"/>
      <c r="D442" s="1101" t="s">
        <v>1680</v>
      </c>
      <c r="E442" s="3109" t="s">
        <v>1695</v>
      </c>
      <c r="F442" s="3109"/>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922"/>
      <c r="AE442" s="922"/>
      <c r="AF442" s="3064" t="s">
        <v>1696</v>
      </c>
      <c r="AG442" s="3064"/>
      <c r="AH442" s="3064"/>
      <c r="AI442" s="3064"/>
      <c r="AJ442" s="3064"/>
      <c r="AK442" s="3064"/>
      <c r="AL442" s="3064"/>
      <c r="AM442" s="1060"/>
      <c r="AN442" s="995"/>
      <c r="AO442" s="1113" t="s">
        <v>724</v>
      </c>
      <c r="AP442" s="938">
        <v>3</v>
      </c>
    </row>
    <row r="443" spans="1:42" s="938" customFormat="1" ht="12.75" customHeight="1">
      <c r="A443" s="1502"/>
      <c r="B443" s="1001"/>
      <c r="C443" s="1540"/>
      <c r="D443" s="1101"/>
      <c r="E443" s="3109"/>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922"/>
      <c r="AE443" s="922"/>
      <c r="AF443" s="1499"/>
      <c r="AG443" s="1499"/>
      <c r="AH443" s="1499"/>
      <c r="AI443" s="1499"/>
      <c r="AJ443" s="1499"/>
      <c r="AK443" s="1499"/>
      <c r="AL443" s="1499"/>
      <c r="AM443" s="1060"/>
      <c r="AN443" s="995"/>
      <c r="AO443" s="1113" t="s">
        <v>541</v>
      </c>
      <c r="AP443" s="938">
        <v>2</v>
      </c>
    </row>
    <row r="444" spans="1:42" s="938" customFormat="1" ht="12.75" customHeight="1">
      <c r="A444" s="1121"/>
      <c r="B444" s="1001"/>
      <c r="C444" s="1540"/>
      <c r="D444" s="1101"/>
      <c r="E444" s="3109"/>
      <c r="F444" s="3109"/>
      <c r="G444" s="3109"/>
      <c r="H444" s="3109"/>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109"/>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128" t="s">
        <v>724</v>
      </c>
      <c r="I446" s="3128"/>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88">
        <f>VLOOKUP($H$446,$AO$394:$AP$401,2,FALSE)</f>
        <v>5</v>
      </c>
      <c r="AK448" s="3090"/>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724</v>
      </c>
      <c r="E452" s="3109" t="s">
        <v>2116</v>
      </c>
      <c r="F452" s="3109"/>
      <c r="G452" s="3109"/>
      <c r="H452" s="3109"/>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922"/>
      <c r="AD452" s="922"/>
      <c r="AE452" s="925"/>
      <c r="AF452" s="3064" t="s">
        <v>1613</v>
      </c>
      <c r="AG452" s="3064"/>
      <c r="AH452" s="3064"/>
      <c r="AI452" s="3064"/>
      <c r="AJ452" s="3064"/>
      <c r="AK452" s="3064"/>
      <c r="AL452" s="3064"/>
      <c r="AM452" s="1021"/>
      <c r="AN452" s="996"/>
    </row>
    <row r="453" spans="1:42" s="997" customFormat="1" ht="12.75" customHeight="1">
      <c r="A453" s="1055"/>
      <c r="B453" s="1018"/>
      <c r="C453" s="1552"/>
      <c r="D453" s="1101"/>
      <c r="E453" s="3109"/>
      <c r="F453" s="3109"/>
      <c r="G453" s="3109"/>
      <c r="H453" s="3109"/>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922"/>
      <c r="AD453" s="922"/>
      <c r="AE453" s="1030"/>
      <c r="AF453" s="925"/>
      <c r="AG453" s="925"/>
      <c r="AH453" s="925"/>
      <c r="AI453" s="925"/>
      <c r="AJ453" s="925"/>
      <c r="AK453" s="925"/>
      <c r="AL453" s="925"/>
      <c r="AM453" s="1021"/>
      <c r="AN453" s="996"/>
      <c r="AO453" s="3132"/>
      <c r="AP453" s="3132"/>
    </row>
    <row r="454" spans="1:42" s="997" customFormat="1" ht="12.75" customHeight="1">
      <c r="A454" s="1055"/>
      <c r="B454" s="1018"/>
      <c r="C454" s="1552"/>
      <c r="D454" s="1101"/>
      <c r="E454" s="3109"/>
      <c r="F454" s="3109"/>
      <c r="G454" s="3109"/>
      <c r="H454" s="3109"/>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09"/>
      <c r="F455" s="3109"/>
      <c r="G455" s="3109"/>
      <c r="H455" s="3109"/>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922"/>
      <c r="AD455" s="922"/>
      <c r="AE455" s="1030"/>
      <c r="AF455" s="1030"/>
      <c r="AG455" s="1030"/>
      <c r="AH455" s="1030"/>
      <c r="AI455" s="1030"/>
      <c r="AJ455" s="1030"/>
      <c r="AK455" s="1030"/>
      <c r="AL455" s="1030"/>
      <c r="AM455" s="1021"/>
      <c r="AN455" s="995"/>
      <c r="AO455" s="938" t="s">
        <v>625</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724</v>
      </c>
      <c r="AP456" s="938">
        <v>2</v>
      </c>
    </row>
    <row r="457" spans="1:42" s="938" customFormat="1" ht="12.75" customHeight="1">
      <c r="A457" s="1055"/>
      <c r="B457" s="1001"/>
      <c r="C457" s="1540"/>
      <c r="D457" s="1101" t="s">
        <v>541</v>
      </c>
      <c r="E457" s="3109" t="s">
        <v>2118</v>
      </c>
      <c r="F457" s="3109"/>
      <c r="G457" s="3109"/>
      <c r="H457" s="3109"/>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922"/>
      <c r="AD457" s="922"/>
      <c r="AE457" s="922"/>
      <c r="AF457" s="3064" t="s">
        <v>1677</v>
      </c>
      <c r="AG457" s="3064"/>
      <c r="AH457" s="3064"/>
      <c r="AI457" s="3064"/>
      <c r="AJ457" s="3064"/>
      <c r="AK457" s="3064"/>
      <c r="AL457" s="3064"/>
      <c r="AM457" s="1021"/>
      <c r="AN457" s="995"/>
      <c r="AO457" s="1113" t="s">
        <v>541</v>
      </c>
      <c r="AP457" s="938">
        <v>1</v>
      </c>
    </row>
    <row r="458" spans="1:42" s="938" customFormat="1" ht="12" customHeight="1">
      <c r="A458" s="1021"/>
      <c r="B458" s="922"/>
      <c r="C458" s="1560"/>
      <c r="D458" s="922"/>
      <c r="E458" s="3109"/>
      <c r="F458" s="3109"/>
      <c r="G458" s="3109"/>
      <c r="H458" s="3109"/>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09"/>
      <c r="F459" s="3109"/>
      <c r="G459" s="3109"/>
      <c r="H459" s="3109"/>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09"/>
      <c r="F460" s="3109"/>
      <c r="G460" s="3109"/>
      <c r="H460" s="3109"/>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09" t="s">
        <v>2117</v>
      </c>
      <c r="F462" s="3109"/>
      <c r="G462" s="3109"/>
      <c r="H462" s="3109"/>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09"/>
      <c r="F463" s="3109"/>
      <c r="G463" s="3109"/>
      <c r="H463" s="3109"/>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09"/>
      <c r="F464" s="3109"/>
      <c r="G464" s="3109"/>
      <c r="H464" s="3109"/>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128" t="s">
        <v>625</v>
      </c>
      <c r="I466" s="3128"/>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88">
        <f>VLOOKUP($H$466,$AO$413:$AP$415,2,FALSE)</f>
        <v>0</v>
      </c>
      <c r="AK468" s="3090"/>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724</v>
      </c>
      <c r="E472" s="3133" t="s">
        <v>2121</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2"/>
      <c r="AD472" s="922"/>
      <c r="AE472" s="922"/>
      <c r="AF472" s="3064" t="s">
        <v>1613</v>
      </c>
      <c r="AG472" s="3064"/>
      <c r="AH472" s="3064"/>
      <c r="AI472" s="3064"/>
      <c r="AJ472" s="3064"/>
      <c r="AK472" s="3064"/>
      <c r="AL472" s="3064"/>
      <c r="AM472" s="1021"/>
      <c r="AN472" s="1128"/>
      <c r="AP472" s="1130" t="s">
        <v>1705</v>
      </c>
    </row>
    <row r="473" spans="1:43" s="1129" customFormat="1" ht="11.75" customHeight="1">
      <c r="A473" s="1055"/>
      <c r="B473" s="1018"/>
      <c r="C473" s="1542"/>
      <c r="D473" s="1101"/>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2"/>
      <c r="AD473" s="922"/>
      <c r="AE473" s="1018"/>
      <c r="AF473" s="922"/>
      <c r="AG473" s="922"/>
      <c r="AH473" s="922"/>
      <c r="AI473" s="922"/>
      <c r="AJ473" s="922"/>
      <c r="AK473" s="922"/>
      <c r="AL473" s="922"/>
      <c r="AM473" s="1021"/>
      <c r="AN473" s="1128"/>
      <c r="AP473" s="1130" t="s">
        <v>1706</v>
      </c>
    </row>
    <row r="474" spans="1:43" s="1129" customFormat="1" ht="14" customHeight="1">
      <c r="A474" s="1055"/>
      <c r="B474" s="1019"/>
      <c r="C474" s="1543"/>
      <c r="D474" s="1101"/>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2"/>
      <c r="AD474" s="922"/>
      <c r="AE474" s="1030"/>
      <c r="AF474" s="922"/>
      <c r="AG474" s="922"/>
      <c r="AH474" s="922"/>
      <c r="AI474" s="922"/>
      <c r="AJ474" s="922"/>
      <c r="AK474" s="922"/>
      <c r="AL474" s="922"/>
      <c r="AM474" s="1021"/>
      <c r="AN474" s="1128"/>
      <c r="AP474" s="1130" t="s">
        <v>1707</v>
      </c>
    </row>
    <row r="475" spans="1:43" s="1129" customFormat="1" ht="14"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4" customHeight="1">
      <c r="A476" s="1055"/>
      <c r="B476" s="1001"/>
      <c r="C476" s="1540"/>
      <c r="D476" s="1101" t="s">
        <v>541</v>
      </c>
      <c r="E476" s="3134" t="s">
        <v>1708</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2"/>
      <c r="AD476" s="922"/>
      <c r="AE476" s="922"/>
      <c r="AF476" s="3064" t="s">
        <v>1677</v>
      </c>
      <c r="AG476" s="3064"/>
      <c r="AH476" s="3064"/>
      <c r="AI476" s="3064"/>
      <c r="AJ476" s="3064"/>
      <c r="AK476" s="3064"/>
      <c r="AL476" s="3064"/>
      <c r="AM476" s="1021"/>
      <c r="AN476" s="1131"/>
    </row>
    <row r="477" spans="1:43" s="1129" customFormat="1" ht="12.75" customHeight="1">
      <c r="A477" s="1055"/>
      <c r="B477" s="1018"/>
      <c r="C477" s="1542"/>
      <c r="D477" s="1018"/>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18"/>
      <c r="AD477" s="1018"/>
      <c r="AE477" s="1018"/>
      <c r="AF477" s="1018"/>
      <c r="AG477" s="1018"/>
      <c r="AH477" s="1018"/>
      <c r="AI477" s="1018"/>
      <c r="AJ477" s="922"/>
      <c r="AK477" s="1001"/>
      <c r="AL477" s="1001"/>
      <c r="AM477" s="1021"/>
      <c r="AN477" s="1128"/>
      <c r="AP477" s="938" t="s">
        <v>625</v>
      </c>
      <c r="AQ477" s="1115">
        <v>0</v>
      </c>
    </row>
    <row r="478" spans="1:43" s="1129" customFormat="1" ht="14" customHeight="1">
      <c r="A478" s="1055"/>
      <c r="B478" s="1018"/>
      <c r="C478" s="1542"/>
      <c r="D478" s="1018"/>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18"/>
      <c r="AD478" s="1018"/>
      <c r="AE478" s="1018"/>
      <c r="AF478" s="1018"/>
      <c r="AG478" s="1018"/>
      <c r="AH478" s="1018"/>
      <c r="AI478" s="1018"/>
      <c r="AJ478" s="922"/>
      <c r="AK478" s="1001"/>
      <c r="AL478" s="1001"/>
      <c r="AM478" s="1021"/>
      <c r="AN478" s="1128"/>
      <c r="AP478" s="1113" t="s">
        <v>724</v>
      </c>
      <c r="AQ478" s="938">
        <v>2</v>
      </c>
    </row>
    <row r="479" spans="1:43" s="1129" customFormat="1" ht="14"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541</v>
      </c>
      <c r="AQ479" s="938">
        <v>3</v>
      </c>
    </row>
    <row r="480" spans="1:43" s="1129" customFormat="1" ht="14" customHeight="1">
      <c r="A480" s="1055"/>
      <c r="B480" s="1018"/>
      <c r="C480" s="1542"/>
      <c r="D480" s="1018" t="s">
        <v>1669</v>
      </c>
      <c r="E480" s="1546"/>
      <c r="F480" s="1546"/>
      <c r="G480" s="1546"/>
      <c r="H480" s="3128" t="s">
        <v>724</v>
      </c>
      <c r="I480" s="3128"/>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88">
        <f>VLOOKUP($H$480,$AO$413:$AP$415,2,FALSE)</f>
        <v>3</v>
      </c>
      <c r="AK482" s="3090"/>
      <c r="AL482" s="1000"/>
      <c r="AM482" s="997"/>
      <c r="AN482" s="1133"/>
      <c r="AP482" s="3088"/>
      <c r="AQ482" s="3090"/>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724</v>
      </c>
      <c r="E486" s="3109" t="s">
        <v>2122</v>
      </c>
      <c r="F486" s="3109"/>
      <c r="G486" s="3109"/>
      <c r="H486" s="3109"/>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922"/>
      <c r="AD486" s="922"/>
      <c r="AE486" s="922"/>
      <c r="AF486" s="3064" t="s">
        <v>1613</v>
      </c>
      <c r="AG486" s="3064"/>
      <c r="AH486" s="3064"/>
      <c r="AI486" s="3064"/>
      <c r="AJ486" s="3064"/>
      <c r="AK486" s="3064"/>
      <c r="AL486" s="3064"/>
      <c r="AM486" s="1021"/>
      <c r="AN486" s="1128"/>
      <c r="AT486" s="51"/>
      <c r="AU486" s="51"/>
      <c r="AV486" s="51"/>
      <c r="AW486" s="51"/>
      <c r="AX486" s="51"/>
      <c r="AY486" s="51"/>
      <c r="AZ486" s="51"/>
    </row>
    <row r="487" spans="1:81" s="1129" customFormat="1">
      <c r="A487" s="1055"/>
      <c r="B487" s="1018"/>
      <c r="C487" s="1542"/>
      <c r="D487" s="1101"/>
      <c r="E487" s="3109"/>
      <c r="F487" s="3109"/>
      <c r="G487" s="3109"/>
      <c r="H487" s="3109"/>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541</v>
      </c>
      <c r="E489" s="3109" t="s">
        <v>1712</v>
      </c>
      <c r="F489" s="3109"/>
      <c r="G489" s="3109"/>
      <c r="H489" s="3109"/>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922"/>
      <c r="AD489" s="922"/>
      <c r="AE489" s="922"/>
      <c r="AF489" s="3064" t="s">
        <v>1677</v>
      </c>
      <c r="AG489" s="3064"/>
      <c r="AH489" s="3064"/>
      <c r="AI489" s="3064"/>
      <c r="AJ489" s="3064"/>
      <c r="AK489" s="3064"/>
      <c r="AL489" s="3064"/>
      <c r="AM489" s="1021"/>
      <c r="AN489" s="1128"/>
      <c r="AT489" s="51"/>
      <c r="AU489" s="51"/>
      <c r="AV489" s="51"/>
      <c r="AW489" s="51"/>
      <c r="AX489" s="51"/>
      <c r="AY489" s="51"/>
      <c r="AZ489" s="51"/>
    </row>
    <row r="490" spans="1:81" s="1129" customFormat="1">
      <c r="A490" s="1055"/>
      <c r="B490" s="1018"/>
      <c r="C490" s="1542"/>
      <c r="D490" s="1018"/>
      <c r="E490" s="3109"/>
      <c r="F490" s="3109"/>
      <c r="G490" s="3109"/>
      <c r="H490" s="3109"/>
      <c r="I490" s="3109"/>
      <c r="J490" s="3109"/>
      <c r="K490" s="3109"/>
      <c r="L490" s="3109"/>
      <c r="M490" s="3109"/>
      <c r="N490" s="3109"/>
      <c r="O490" s="3109"/>
      <c r="P490" s="3109"/>
      <c r="Q490" s="3109"/>
      <c r="R490" s="3109"/>
      <c r="S490" s="3109"/>
      <c r="T490" s="3109"/>
      <c r="U490" s="3109"/>
      <c r="V490" s="3109"/>
      <c r="W490" s="3109"/>
      <c r="X490" s="3109"/>
      <c r="Y490" s="3109"/>
      <c r="Z490" s="3109"/>
      <c r="AA490" s="3109"/>
      <c r="AB490" s="3109"/>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128" t="s">
        <v>625</v>
      </c>
      <c r="I492" s="3128"/>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88">
        <f>VLOOKUP($H$492,$AO$427:$AP$429,2,FALSE)</f>
        <v>0</v>
      </c>
      <c r="AK494" s="3090"/>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724</v>
      </c>
      <c r="E498" s="3109" t="s">
        <v>1715</v>
      </c>
      <c r="F498" s="3109"/>
      <c r="G498" s="3109"/>
      <c r="H498" s="3109"/>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922"/>
      <c r="AD498" s="922"/>
      <c r="AE498" s="922"/>
      <c r="AF498" s="3064" t="s">
        <v>1613</v>
      </c>
      <c r="AG498" s="3064"/>
      <c r="AH498" s="3064"/>
      <c r="AI498" s="3064"/>
      <c r="AJ498" s="3064"/>
      <c r="AK498" s="3064"/>
      <c r="AL498" s="3064"/>
      <c r="AM498" s="1021"/>
      <c r="AN498" s="1128"/>
      <c r="AT498" s="51"/>
      <c r="AU498" s="51"/>
      <c r="AV498" s="51"/>
      <c r="AW498" s="51"/>
      <c r="AX498" s="51"/>
      <c r="AY498" s="51"/>
      <c r="AZ498" s="51"/>
    </row>
    <row r="499" spans="1:81" s="1129" customFormat="1">
      <c r="A499" s="1055"/>
      <c r="B499" s="922"/>
      <c r="C499" s="1540"/>
      <c r="D499" s="1101"/>
      <c r="E499" s="3109"/>
      <c r="F499" s="3109"/>
      <c r="G499" s="3109"/>
      <c r="H499" s="3109"/>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09"/>
      <c r="F500" s="3109"/>
      <c r="G500" s="3109"/>
      <c r="H500" s="3109"/>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09"/>
      <c r="F501" s="3109"/>
      <c r="G501" s="3109"/>
      <c r="H501" s="3109"/>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541</v>
      </c>
      <c r="E503" s="3109" t="s">
        <v>1716</v>
      </c>
      <c r="F503" s="3109"/>
      <c r="G503" s="3109"/>
      <c r="H503" s="3109"/>
      <c r="I503" s="3109"/>
      <c r="J503" s="3109"/>
      <c r="K503" s="3109"/>
      <c r="L503" s="3109"/>
      <c r="M503" s="3109"/>
      <c r="N503" s="3109"/>
      <c r="O503" s="3109"/>
      <c r="P503" s="3109"/>
      <c r="Q503" s="3109"/>
      <c r="R503" s="3109"/>
      <c r="S503" s="3109"/>
      <c r="T503" s="3109"/>
      <c r="U503" s="3109"/>
      <c r="V503" s="3109"/>
      <c r="W503" s="3109"/>
      <c r="X503" s="3109"/>
      <c r="Y503" s="3109"/>
      <c r="Z503" s="3109"/>
      <c r="AA503" s="3109"/>
      <c r="AB503" s="964"/>
      <c r="AC503" s="922"/>
      <c r="AD503" s="922"/>
      <c r="AE503" s="922"/>
      <c r="AF503" s="3064" t="s">
        <v>1677</v>
      </c>
      <c r="AG503" s="3064"/>
      <c r="AH503" s="3064"/>
      <c r="AI503" s="3064"/>
      <c r="AJ503" s="3064"/>
      <c r="AK503" s="3064"/>
      <c r="AL503" s="3064"/>
      <c r="AM503" s="1021"/>
      <c r="AN503" s="1128"/>
      <c r="AO503" s="126"/>
      <c r="AP503" s="51"/>
    </row>
    <row r="504" spans="1:81" s="1129" customFormat="1">
      <c r="A504" s="1055"/>
      <c r="B504" s="1001"/>
      <c r="C504" s="1540"/>
      <c r="D504" s="1101"/>
      <c r="E504" s="3109"/>
      <c r="F504" s="3109"/>
      <c r="G504" s="3109"/>
      <c r="H504" s="3109"/>
      <c r="I504" s="3109"/>
      <c r="J504" s="3109"/>
      <c r="K504" s="3109"/>
      <c r="L504" s="3109"/>
      <c r="M504" s="3109"/>
      <c r="N504" s="3109"/>
      <c r="O504" s="3109"/>
      <c r="P504" s="3109"/>
      <c r="Q504" s="3109"/>
      <c r="R504" s="3109"/>
      <c r="S504" s="3109"/>
      <c r="T504" s="3109"/>
      <c r="U504" s="3109"/>
      <c r="V504" s="3109"/>
      <c r="W504" s="3109"/>
      <c r="X504" s="3109"/>
      <c r="Y504" s="3109"/>
      <c r="Z504" s="3109"/>
      <c r="AA504" s="3109"/>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09"/>
      <c r="F505" s="3109"/>
      <c r="G505" s="3109"/>
      <c r="H505" s="3109"/>
      <c r="I505" s="3109"/>
      <c r="J505" s="3109"/>
      <c r="K505" s="3109"/>
      <c r="L505" s="3109"/>
      <c r="M505" s="3109"/>
      <c r="N505" s="3109"/>
      <c r="O505" s="3109"/>
      <c r="P505" s="3109"/>
      <c r="Q505" s="3109"/>
      <c r="R505" s="3109"/>
      <c r="S505" s="3109"/>
      <c r="T505" s="3109"/>
      <c r="U505" s="3109"/>
      <c r="V505" s="3109"/>
      <c r="W505" s="3109"/>
      <c r="X505" s="3109"/>
      <c r="Y505" s="3109"/>
      <c r="Z505" s="3109"/>
      <c r="AA505" s="3109"/>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09"/>
      <c r="F506" s="3109"/>
      <c r="G506" s="3109"/>
      <c r="H506" s="3109"/>
      <c r="I506" s="3109"/>
      <c r="J506" s="3109"/>
      <c r="K506" s="3109"/>
      <c r="L506" s="3109"/>
      <c r="M506" s="3109"/>
      <c r="N506" s="3109"/>
      <c r="O506" s="3109"/>
      <c r="P506" s="3109"/>
      <c r="Q506" s="3109"/>
      <c r="R506" s="3109"/>
      <c r="S506" s="3109"/>
      <c r="T506" s="3109"/>
      <c r="U506" s="3109"/>
      <c r="V506" s="3109"/>
      <c r="W506" s="3109"/>
      <c r="X506" s="3109"/>
      <c r="Y506" s="3109"/>
      <c r="Z506" s="3109"/>
      <c r="AA506" s="3109"/>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128" t="s">
        <v>724</v>
      </c>
      <c r="I508" s="3128"/>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88">
        <f>VLOOKUP($H$508,$AO$441:$AP$443,2,FALSE)</f>
        <v>3</v>
      </c>
      <c r="AK510" s="3090"/>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724</v>
      </c>
      <c r="E514" s="3109" t="s">
        <v>1718</v>
      </c>
      <c r="F514" s="3109"/>
      <c r="G514" s="3109"/>
      <c r="H514" s="3109"/>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922"/>
      <c r="AD514" s="922"/>
      <c r="AE514" s="922"/>
      <c r="AF514" s="3064" t="s">
        <v>1677</v>
      </c>
      <c r="AG514" s="3064"/>
      <c r="AH514" s="3064"/>
      <c r="AI514" s="3064"/>
      <c r="AJ514" s="3064"/>
      <c r="AK514" s="3064"/>
      <c r="AL514" s="3064"/>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09"/>
      <c r="F515" s="3109"/>
      <c r="G515" s="3109"/>
      <c r="H515" s="3109"/>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541</v>
      </c>
      <c r="E517" s="3109" t="s">
        <v>1719</v>
      </c>
      <c r="F517" s="3109"/>
      <c r="G517" s="3109"/>
      <c r="H517" s="3109"/>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922"/>
      <c r="AD517" s="922"/>
      <c r="AE517" s="922"/>
      <c r="AF517" s="3064" t="s">
        <v>1696</v>
      </c>
      <c r="AG517" s="3064"/>
      <c r="AH517" s="3064"/>
      <c r="AI517" s="3064"/>
      <c r="AJ517" s="3064"/>
      <c r="AK517" s="3064"/>
      <c r="AL517" s="3064"/>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09"/>
      <c r="F518" s="3109"/>
      <c r="G518" s="3109"/>
      <c r="H518" s="3109"/>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128" t="s">
        <v>724</v>
      </c>
      <c r="I520" s="3128"/>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4"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88">
        <f>VLOOKUP($H$520,$AO$455:$AP$457,2,FALSE)</f>
        <v>2</v>
      </c>
      <c r="AK522" s="3090"/>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5" customHeight="1">
      <c r="A526" s="1055"/>
      <c r="B526" s="1030"/>
      <c r="C526" s="1552"/>
      <c r="D526" s="1101" t="s">
        <v>724</v>
      </c>
      <c r="E526" s="3109" t="s">
        <v>2115</v>
      </c>
      <c r="F526" s="3109"/>
      <c r="G526" s="3109"/>
      <c r="H526" s="3109"/>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109"/>
      <c r="AD526" s="3109"/>
      <c r="AE526" s="922"/>
      <c r="AF526" s="3064" t="s">
        <v>1677</v>
      </c>
      <c r="AG526" s="3064"/>
      <c r="AH526" s="3064"/>
      <c r="AI526" s="3064"/>
      <c r="AJ526" s="3064"/>
      <c r="AK526" s="3064"/>
      <c r="AL526" s="3064"/>
      <c r="AM526" s="1026"/>
      <c r="AN526" s="1128"/>
    </row>
    <row r="527" spans="1:74" s="1129" customFormat="1" ht="13.75" customHeight="1">
      <c r="A527" s="1055"/>
      <c r="B527" s="1030"/>
      <c r="C527" s="1552"/>
      <c r="D527" s="1101"/>
      <c r="E527" s="3109"/>
      <c r="F527" s="3109"/>
      <c r="G527" s="3109"/>
      <c r="H527" s="3109"/>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109"/>
      <c r="AD527" s="3109"/>
      <c r="AE527" s="922"/>
      <c r="AF527" s="1499"/>
      <c r="AG527" s="1499"/>
      <c r="AH527" s="1499"/>
      <c r="AI527" s="1499"/>
      <c r="AJ527" s="1499"/>
      <c r="AK527" s="1499"/>
      <c r="AL527" s="1499"/>
      <c r="AM527" s="1026"/>
      <c r="AN527" s="1128"/>
    </row>
    <row r="528" spans="1:74" s="1129" customFormat="1">
      <c r="A528" s="1055"/>
      <c r="B528" s="1030"/>
      <c r="C528" s="1552"/>
      <c r="D528" s="1101"/>
      <c r="E528" s="3109"/>
      <c r="F528" s="3109"/>
      <c r="G528" s="3109"/>
      <c r="H528" s="3109"/>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109"/>
      <c r="AD528" s="3109"/>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5" customHeight="1">
      <c r="A529" s="1055"/>
      <c r="B529" s="1030"/>
      <c r="C529" s="1552"/>
      <c r="D529" s="1101"/>
      <c r="E529" s="3109"/>
      <c r="F529" s="3109"/>
      <c r="G529" s="3109"/>
      <c r="H529" s="3109"/>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109"/>
      <c r="AD529" s="3109"/>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541</v>
      </c>
      <c r="E531" s="3136" t="s">
        <v>2123</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2"/>
      <c r="AF531" s="3064" t="s">
        <v>1613</v>
      </c>
      <c r="AG531" s="3064"/>
      <c r="AH531" s="3064"/>
      <c r="AI531" s="3064"/>
      <c r="AJ531" s="3064"/>
      <c r="AK531" s="3064"/>
      <c r="AL531" s="3064"/>
      <c r="AM531" s="1026"/>
      <c r="AN531" s="995"/>
    </row>
    <row r="532" spans="1:81" s="938" customFormat="1" ht="12.75" customHeight="1">
      <c r="A532" s="1055"/>
      <c r="B532" s="1030"/>
      <c r="C532" s="1552"/>
      <c r="D532" s="1101"/>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499"/>
      <c r="AF532" s="1499"/>
      <c r="AG532" s="1499"/>
      <c r="AH532" s="1499"/>
      <c r="AI532" s="1499"/>
      <c r="AJ532" s="1499"/>
      <c r="AK532" s="1499"/>
      <c r="AL532" s="1499"/>
      <c r="AM532" s="1026"/>
      <c r="AN532" s="995"/>
    </row>
    <row r="533" spans="1:81" s="938" customFormat="1" ht="12.75" customHeight="1">
      <c r="A533" s="1055"/>
      <c r="B533" s="1030"/>
      <c r="C533" s="1552"/>
      <c r="D533" s="1101"/>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499"/>
      <c r="AF533" s="1499"/>
      <c r="AG533" s="1499"/>
      <c r="AH533" s="1499"/>
      <c r="AI533" s="1499"/>
      <c r="AJ533" s="1499"/>
      <c r="AK533" s="1499"/>
      <c r="AL533" s="1499"/>
      <c r="AM533" s="1026"/>
      <c r="AN533" s="995"/>
    </row>
    <row r="534" spans="1:81" s="938" customFormat="1" ht="12.75" customHeight="1">
      <c r="A534" s="1055"/>
      <c r="B534" s="1030"/>
      <c r="C534" s="1552"/>
      <c r="D534" s="1101"/>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128" t="s">
        <v>625</v>
      </c>
      <c r="I536" s="3128"/>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88">
        <f>VLOOKUP($H$536,$AP$477:$AQ$479,2,FALSE)</f>
        <v>0</v>
      </c>
      <c r="AK538" s="3090"/>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625</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5" customHeight="1">
      <c r="A542" s="1055"/>
      <c r="B542" s="1030"/>
      <c r="C542" s="1552"/>
      <c r="D542" s="1101" t="s">
        <v>724</v>
      </c>
      <c r="E542" s="3109" t="s">
        <v>2114</v>
      </c>
      <c r="F542" s="3109"/>
      <c r="G542" s="3109"/>
      <c r="H542" s="3109"/>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109"/>
      <c r="AD542" s="3109"/>
      <c r="AE542" s="922"/>
      <c r="AF542" s="3064" t="s">
        <v>1723</v>
      </c>
      <c r="AG542" s="3064"/>
      <c r="AH542" s="3064"/>
      <c r="AI542" s="3064"/>
      <c r="AJ542" s="3064"/>
      <c r="AK542" s="3064"/>
      <c r="AL542" s="3064"/>
      <c r="AM542" s="1026"/>
      <c r="AN542" s="1128"/>
      <c r="AO542" s="1113" t="s">
        <v>577</v>
      </c>
      <c r="AP542" s="938">
        <v>8</v>
      </c>
      <c r="AT542" s="1138"/>
      <c r="AU542" s="1138"/>
      <c r="AV542" s="1138"/>
      <c r="AW542" s="1138"/>
      <c r="AX542" s="1138"/>
      <c r="AY542" s="1138"/>
      <c r="AZ542" s="1138"/>
    </row>
    <row r="543" spans="1:81" s="1129" customFormat="1" ht="13.75" customHeight="1">
      <c r="A543" s="1055"/>
      <c r="B543" s="1030"/>
      <c r="C543" s="1552"/>
      <c r="D543" s="1101"/>
      <c r="E543" s="3109"/>
      <c r="F543" s="3109"/>
      <c r="G543" s="3109"/>
      <c r="H543" s="3109"/>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109"/>
      <c r="AD543" s="3109"/>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09"/>
      <c r="F544" s="3109"/>
      <c r="G544" s="3109"/>
      <c r="H544" s="3109"/>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109"/>
      <c r="AD544" s="3109"/>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09"/>
      <c r="F545" s="3109"/>
      <c r="G545" s="3109"/>
      <c r="H545" s="3109"/>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109"/>
      <c r="AD545" s="3109"/>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1669</v>
      </c>
      <c r="E547" s="1546"/>
      <c r="F547" s="1546"/>
      <c r="G547" s="1546"/>
      <c r="H547" s="3128" t="s">
        <v>625</v>
      </c>
      <c r="I547" s="3128"/>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88">
        <f>VLOOKUP($H$547,$AO$541:$AP$542,2,FALSE)</f>
        <v>0</v>
      </c>
      <c r="AK549" s="3090"/>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88">
        <f>IF(($AJ$382+$AJ$401+$AJ$413+$AJ$448+$AJ$468+$AJ$482+$AJ$494+$AJ$510+$AJ$522+$AJ$538+AJ549)&gt;10,10,($AJ$382+$AJ$401+$AJ$413+$AJ$448+$AJ$468+$AJ$482+$AJ$494+$AJ$510+$AJ$522+$AJ$538+AJ549))</f>
        <v>10</v>
      </c>
      <c r="AL551" s="3089"/>
      <c r="AM551" s="3090"/>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88">
        <f>IF((AK320+AK551)&gt;20,20,(AK320+AK551))</f>
        <v>19</v>
      </c>
      <c r="AL553" s="3089"/>
      <c r="AM553" s="3090"/>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78" t="s">
        <v>1575</v>
      </c>
      <c r="AF556" s="3078"/>
      <c r="AG556" s="3078"/>
      <c r="AH556" s="3078"/>
      <c r="AI556" s="3078"/>
      <c r="AJ556" s="3078"/>
      <c r="AK556" s="3078"/>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35" t="s">
        <v>1728</v>
      </c>
      <c r="D558" s="3135"/>
      <c r="E558" s="3135"/>
      <c r="F558" s="3135"/>
      <c r="G558" s="3135"/>
      <c r="H558" s="3135"/>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35"/>
      <c r="AD558" s="3135"/>
      <c r="AE558" s="3135"/>
      <c r="AF558" s="3135"/>
      <c r="AG558" s="3135"/>
      <c r="AH558" s="3135"/>
      <c r="AI558" s="3135"/>
      <c r="AJ558" s="3135"/>
      <c r="AK558" s="1022"/>
      <c r="AL558" s="1022"/>
      <c r="AM558" s="1022"/>
      <c r="AN558" s="995"/>
    </row>
    <row r="559" spans="1:81" s="938" customFormat="1" ht="12.75" customHeight="1">
      <c r="A559" s="1022"/>
      <c r="B559" s="1023"/>
      <c r="C559" s="3135"/>
      <c r="D559" s="3135"/>
      <c r="E559" s="3135"/>
      <c r="F559" s="3135"/>
      <c r="G559" s="3135"/>
      <c r="H559" s="3135"/>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35"/>
      <c r="AD559" s="3135"/>
      <c r="AE559" s="3135"/>
      <c r="AF559" s="3135"/>
      <c r="AG559" s="3135"/>
      <c r="AH559" s="3135"/>
      <c r="AI559" s="3135"/>
      <c r="AJ559" s="3135"/>
      <c r="AK559" s="1022"/>
      <c r="AL559" s="1022"/>
      <c r="AM559" s="1022"/>
      <c r="AN559" s="995"/>
    </row>
    <row r="560" spans="1:81" s="938" customFormat="1" ht="12.75" customHeight="1">
      <c r="A560" s="1022"/>
      <c r="B560" s="1023"/>
      <c r="C560" s="3135"/>
      <c r="D560" s="3135"/>
      <c r="E560" s="3135"/>
      <c r="F560" s="3135"/>
      <c r="G560" s="3135"/>
      <c r="H560" s="3135"/>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35"/>
      <c r="AD560" s="3135"/>
      <c r="AE560" s="3135"/>
      <c r="AF560" s="3135"/>
      <c r="AG560" s="3135"/>
      <c r="AH560" s="3135"/>
      <c r="AI560" s="3135"/>
      <c r="AJ560" s="3135"/>
      <c r="AK560" s="1022"/>
      <c r="AL560" s="1022"/>
      <c r="AM560" s="1022"/>
      <c r="AN560" s="995"/>
      <c r="AQ560" s="1130"/>
      <c r="AR560" s="997"/>
    </row>
    <row r="561" spans="1:46" s="938" customFormat="1" ht="12.75" customHeight="1">
      <c r="A561" s="1022"/>
      <c r="B561" s="1113"/>
      <c r="C561" s="3135"/>
      <c r="D561" s="3135"/>
      <c r="E561" s="3135"/>
      <c r="F561" s="3135"/>
      <c r="G561" s="3135"/>
      <c r="H561" s="3135"/>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35"/>
      <c r="AD561" s="3135"/>
      <c r="AE561" s="3135"/>
      <c r="AF561" s="3135"/>
      <c r="AG561" s="3135"/>
      <c r="AH561" s="3135"/>
      <c r="AI561" s="3135"/>
      <c r="AJ561" s="3135"/>
      <c r="AK561" s="1022"/>
      <c r="AL561" s="1022"/>
      <c r="AM561" s="1022"/>
      <c r="AN561" s="995"/>
      <c r="AQ561" s="1130"/>
      <c r="AR561" s="997"/>
    </row>
    <row r="562" spans="1:46" s="938" customFormat="1" ht="12.5" customHeight="1">
      <c r="A562" s="1022"/>
      <c r="B562" s="1113"/>
      <c r="C562" s="3135"/>
      <c r="D562" s="3135"/>
      <c r="E562" s="3135"/>
      <c r="F562" s="3135"/>
      <c r="G562" s="3135"/>
      <c r="H562" s="3135"/>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35"/>
      <c r="AD562" s="3135"/>
      <c r="AE562" s="3135"/>
      <c r="AF562" s="3135"/>
      <c r="AG562" s="3135"/>
      <c r="AH562" s="3135"/>
      <c r="AI562" s="3135"/>
      <c r="AJ562" s="3135"/>
      <c r="AK562" s="1022"/>
      <c r="AL562" s="1022"/>
      <c r="AM562" s="1022"/>
      <c r="AN562" s="995"/>
      <c r="AQ562" s="1130"/>
      <c r="AR562" s="1130"/>
    </row>
    <row r="563" spans="1:46" s="938" customFormat="1" ht="25" customHeight="1">
      <c r="A563" s="1022"/>
      <c r="B563" s="1113"/>
      <c r="C563" s="3135" t="s">
        <v>1729</v>
      </c>
      <c r="D563" s="3135"/>
      <c r="E563" s="3135"/>
      <c r="F563" s="3135"/>
      <c r="G563" s="3135"/>
      <c r="H563" s="3135"/>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35"/>
      <c r="AD563" s="3135"/>
      <c r="AE563" s="3135"/>
      <c r="AF563" s="3135"/>
      <c r="AG563" s="3135"/>
      <c r="AH563" s="3135"/>
      <c r="AI563" s="3135"/>
      <c r="AJ563" s="3135"/>
      <c r="AK563" s="1022"/>
      <c r="AL563" s="1022"/>
      <c r="AM563" s="1022"/>
      <c r="AN563" s="995"/>
      <c r="AQ563" s="1130"/>
      <c r="AR563" s="1130"/>
    </row>
    <row r="564" spans="1:46" s="938" customFormat="1" ht="12.5"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35" t="s">
        <v>2306</v>
      </c>
      <c r="D565" s="3135"/>
      <c r="E565" s="3135"/>
      <c r="F565" s="3135"/>
      <c r="G565" s="3135"/>
      <c r="H565" s="3135"/>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35"/>
      <c r="AD565" s="3135"/>
      <c r="AE565" s="3135"/>
      <c r="AF565" s="3135"/>
      <c r="AG565" s="3135"/>
      <c r="AH565" s="3135"/>
      <c r="AI565" s="3135"/>
      <c r="AJ565" s="3135"/>
      <c r="AK565" s="1022"/>
      <c r="AL565" s="1022"/>
      <c r="AM565" s="1022"/>
      <c r="AN565" s="995"/>
      <c r="AQ565" s="1130"/>
      <c r="AR565" s="1130"/>
    </row>
    <row r="566" spans="1:46" s="938" customFormat="1" ht="30" customHeight="1">
      <c r="A566" s="1022"/>
      <c r="B566" s="1113"/>
      <c r="C566" s="3135"/>
      <c r="D566" s="3135"/>
      <c r="E566" s="3135"/>
      <c r="F566" s="3135"/>
      <c r="G566" s="3135"/>
      <c r="H566" s="3135"/>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35"/>
      <c r="AD566" s="3135"/>
      <c r="AE566" s="3135"/>
      <c r="AF566" s="3135"/>
      <c r="AG566" s="3135"/>
      <c r="AH566" s="3135"/>
      <c r="AI566" s="3135"/>
      <c r="AJ566" s="3135"/>
      <c r="AK566" s="1022"/>
      <c r="AL566" s="1022"/>
      <c r="AM566" s="1022"/>
      <c r="AN566" s="995"/>
      <c r="AQ566" s="997"/>
      <c r="AR566" s="1130"/>
    </row>
    <row r="567" spans="1:46" s="938" customFormat="1" ht="12.75" customHeight="1">
      <c r="A567" s="1022"/>
      <c r="B567" s="1113"/>
      <c r="C567" s="3135"/>
      <c r="D567" s="3135"/>
      <c r="E567" s="3135"/>
      <c r="F567" s="3135"/>
      <c r="G567" s="3135"/>
      <c r="H567" s="3135"/>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35"/>
      <c r="AD567" s="3135"/>
      <c r="AE567" s="3135"/>
      <c r="AF567" s="3135"/>
      <c r="AG567" s="3135"/>
      <c r="AH567" s="3135"/>
      <c r="AI567" s="3135"/>
      <c r="AJ567" s="3135"/>
      <c r="AK567" s="1022"/>
      <c r="AL567" s="1022"/>
      <c r="AM567" s="1022"/>
      <c r="AN567" s="995"/>
      <c r="AQ567" s="997"/>
      <c r="AR567" s="1130"/>
    </row>
    <row r="568" spans="1:46" s="938" customFormat="1" ht="12.75" customHeight="1">
      <c r="A568" s="1022"/>
      <c r="B568" s="1113"/>
      <c r="C568" s="3135" t="s">
        <v>1730</v>
      </c>
      <c r="D568" s="3135"/>
      <c r="E568" s="3135"/>
      <c r="F568" s="3135"/>
      <c r="G568" s="3135"/>
      <c r="H568" s="3135"/>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35"/>
      <c r="AD568" s="3135"/>
      <c r="AE568" s="3135"/>
      <c r="AF568" s="3135"/>
      <c r="AG568" s="3135"/>
      <c r="AH568" s="3135"/>
      <c r="AI568" s="3135"/>
      <c r="AJ568" s="3135"/>
      <c r="AK568" s="1022"/>
      <c r="AL568" s="1022"/>
      <c r="AM568" s="1022"/>
      <c r="AN568" s="995"/>
      <c r="AQ568" s="1130"/>
      <c r="AR568" s="1130"/>
    </row>
    <row r="569" spans="1:46" s="938" customFormat="1" ht="12.75" customHeight="1">
      <c r="A569" s="1022"/>
      <c r="B569" s="1113"/>
      <c r="C569" s="3135"/>
      <c r="D569" s="3135"/>
      <c r="E569" s="3135"/>
      <c r="F569" s="3135"/>
      <c r="G569" s="3135"/>
      <c r="H569" s="3135"/>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35"/>
      <c r="AD569" s="3135"/>
      <c r="AE569" s="3135"/>
      <c r="AF569" s="3135"/>
      <c r="AG569" s="3135"/>
      <c r="AH569" s="3135"/>
      <c r="AI569" s="3135"/>
      <c r="AJ569" s="3135"/>
      <c r="AK569" s="1022"/>
      <c r="AL569" s="1022"/>
      <c r="AM569" s="1022"/>
      <c r="AN569" s="995"/>
      <c r="AQ569" s="1130"/>
      <c r="AR569" s="1130"/>
    </row>
    <row r="570" spans="1:46" s="938" customFormat="1" ht="13.25" customHeight="1">
      <c r="A570" s="1022"/>
      <c r="B570" s="1113"/>
      <c r="C570" s="3135"/>
      <c r="D570" s="3135"/>
      <c r="E570" s="3135"/>
      <c r="F570" s="3135"/>
      <c r="G570" s="3135"/>
      <c r="H570" s="3135"/>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35"/>
      <c r="AD570" s="3135"/>
      <c r="AE570" s="3135"/>
      <c r="AF570" s="3135"/>
      <c r="AG570" s="3135"/>
      <c r="AH570" s="3135"/>
      <c r="AI570" s="3135"/>
      <c r="AJ570" s="3135"/>
      <c r="AK570" s="1022"/>
      <c r="AL570" s="1022"/>
      <c r="AM570" s="1022"/>
      <c r="AN570" s="995"/>
      <c r="AQ570" s="1130"/>
      <c r="AR570" s="1130"/>
    </row>
    <row r="571" spans="1:46" s="938" customFormat="1" ht="12.75" customHeight="1">
      <c r="A571" s="1022"/>
      <c r="B571" s="1113"/>
      <c r="C571" s="3135"/>
      <c r="D571" s="3135"/>
      <c r="E571" s="3135"/>
      <c r="F571" s="3135"/>
      <c r="G571" s="3135"/>
      <c r="H571" s="3135"/>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35"/>
      <c r="AD571" s="3135"/>
      <c r="AE571" s="3135"/>
      <c r="AF571" s="3135"/>
      <c r="AG571" s="3135"/>
      <c r="AH571" s="3135"/>
      <c r="AI571" s="3135"/>
      <c r="AJ571" s="3135"/>
      <c r="AK571" s="1022"/>
      <c r="AL571" s="1022"/>
      <c r="AM571" s="1022"/>
      <c r="AN571" s="995"/>
      <c r="AO571" s="1145"/>
      <c r="AP571" s="1145"/>
      <c r="AQ571" s="1130"/>
      <c r="AR571" s="997"/>
    </row>
    <row r="572" spans="1:46" s="938" customFormat="1" ht="11.75" customHeight="1">
      <c r="A572" s="1022"/>
      <c r="B572" s="1113"/>
      <c r="C572" s="3135"/>
      <c r="D572" s="3135"/>
      <c r="E572" s="3135"/>
      <c r="F572" s="3135"/>
      <c r="G572" s="3135"/>
      <c r="H572" s="3135"/>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35"/>
      <c r="AD572" s="3135"/>
      <c r="AE572" s="3135"/>
      <c r="AF572" s="3135"/>
      <c r="AG572" s="3135"/>
      <c r="AH572" s="3135"/>
      <c r="AI572" s="3135"/>
      <c r="AJ572" s="3135"/>
      <c r="AK572" s="1022"/>
      <c r="AL572" s="1022"/>
      <c r="AM572" s="1022"/>
      <c r="AN572" s="995"/>
      <c r="AO572" s="1146" t="s">
        <v>117</v>
      </c>
      <c r="AP572" s="1147">
        <f>IF(C596="Yes",5,0)</f>
        <v>5</v>
      </c>
      <c r="AQ572" s="997"/>
      <c r="AR572" s="997"/>
      <c r="AS572" s="927" t="s">
        <v>1731</v>
      </c>
    </row>
    <row r="573" spans="1:46" s="938" customFormat="1" ht="12.75" customHeight="1">
      <c r="A573" s="1022"/>
      <c r="B573" s="1113"/>
      <c r="C573" s="3135"/>
      <c r="D573" s="3135"/>
      <c r="E573" s="3135"/>
      <c r="F573" s="3135"/>
      <c r="G573" s="3135"/>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1022"/>
      <c r="AL573" s="1022"/>
      <c r="AM573" s="1022"/>
      <c r="AN573" s="995"/>
      <c r="AO573" s="1146" t="s">
        <v>118</v>
      </c>
      <c r="AP573" s="1147">
        <f>IF(C604="Yes",5,0)</f>
        <v>0</v>
      </c>
      <c r="AQ573" s="997"/>
      <c r="AR573" s="997"/>
      <c r="AS573" s="3142">
        <f>IF(Application!D210="Non-Targeted",(SUM(AQ581+AQ590)),AS577)</f>
        <v>12</v>
      </c>
      <c r="AT573" s="3142"/>
    </row>
    <row r="574" spans="1:46" s="938" customFormat="1" ht="12.75" customHeight="1">
      <c r="A574" s="1022"/>
      <c r="B574" s="1113"/>
      <c r="C574" s="3135"/>
      <c r="D574" s="3135"/>
      <c r="E574" s="3135"/>
      <c r="F574" s="3135"/>
      <c r="G574" s="3135"/>
      <c r="H574" s="3135"/>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35"/>
      <c r="AD574" s="3135"/>
      <c r="AE574" s="3135"/>
      <c r="AF574" s="3135"/>
      <c r="AG574" s="3135"/>
      <c r="AH574" s="3135"/>
      <c r="AI574" s="3135"/>
      <c r="AJ574" s="3135"/>
      <c r="AK574" s="1022"/>
      <c r="AL574" s="1022"/>
      <c r="AM574" s="1022"/>
      <c r="AN574" s="995"/>
      <c r="AO574" s="1146" t="s">
        <v>124</v>
      </c>
      <c r="AP574" s="1147">
        <f>IF(C612="Yes",7,0)</f>
        <v>7</v>
      </c>
      <c r="AS574" s="927" t="s">
        <v>1732</v>
      </c>
    </row>
    <row r="575" spans="1:46" s="938" customFormat="1" ht="12.75" customHeight="1">
      <c r="A575" s="1022"/>
      <c r="B575" s="1113"/>
      <c r="C575" s="3135"/>
      <c r="D575" s="3135"/>
      <c r="E575" s="3135"/>
      <c r="F575" s="3135"/>
      <c r="G575" s="3135"/>
      <c r="H575" s="3135"/>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35"/>
      <c r="AD575" s="3135"/>
      <c r="AE575" s="3135"/>
      <c r="AF575" s="3135"/>
      <c r="AG575" s="3135"/>
      <c r="AH575" s="3135"/>
      <c r="AI575" s="3135"/>
      <c r="AJ575" s="3135"/>
      <c r="AK575" s="1022"/>
      <c r="AL575" s="1022"/>
      <c r="AM575" s="1022"/>
      <c r="AN575" s="995"/>
      <c r="AO575" s="995"/>
      <c r="AP575" s="1147">
        <f>IF(C614="Yes",5,0)</f>
        <v>0</v>
      </c>
      <c r="AS575" s="3142">
        <f>IF(AND(AQ581&gt;0,AQ590&gt;0),(AQ581+AQ590)/2,0)</f>
        <v>0</v>
      </c>
      <c r="AT575" s="3142"/>
    </row>
    <row r="576" spans="1:46" s="938" customFormat="1" ht="12.75" customHeight="1">
      <c r="A576" s="1022"/>
      <c r="B576" s="1113"/>
      <c r="C576" s="3135"/>
      <c r="D576" s="3135"/>
      <c r="E576" s="3135"/>
      <c r="F576" s="3135"/>
      <c r="G576" s="3135"/>
      <c r="H576" s="3135"/>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35"/>
      <c r="AD576" s="3135"/>
      <c r="AE576" s="3135"/>
      <c r="AF576" s="3135"/>
      <c r="AG576" s="3135"/>
      <c r="AH576" s="3135"/>
      <c r="AI576" s="3135"/>
      <c r="AJ576" s="3135"/>
      <c r="AK576" s="1022"/>
      <c r="AL576" s="1022"/>
      <c r="AM576" s="1022"/>
      <c r="AN576" s="995"/>
      <c r="AO576" s="1146" t="s">
        <v>615</v>
      </c>
      <c r="AP576" s="1147">
        <f>IF(C622="Yes",5,0)</f>
        <v>0</v>
      </c>
      <c r="AQ576" s="997"/>
      <c r="AR576" s="997"/>
      <c r="AS576" s="927" t="s">
        <v>2328</v>
      </c>
    </row>
    <row r="577" spans="1:81" s="938" customFormat="1" ht="12.75" customHeight="1">
      <c r="A577" s="1022"/>
      <c r="B577" s="1113"/>
      <c r="C577" s="3143" t="s">
        <v>1733</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2"/>
      <c r="AL577" s="1022"/>
      <c r="AM577" s="1022"/>
      <c r="AN577" s="995"/>
      <c r="AO577" s="995"/>
      <c r="AP577" s="1147">
        <f>IF(C624="Yes",3,0)</f>
        <v>0</v>
      </c>
      <c r="AS577" s="3142">
        <f>IF(AQ581=0,AQ590,AQ581)</f>
        <v>12</v>
      </c>
      <c r="AT577" s="3142"/>
    </row>
    <row r="578" spans="1:81" s="938" customFormat="1" ht="12.75" customHeight="1">
      <c r="A578" s="1022"/>
      <c r="B578" s="1113"/>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2"/>
      <c r="AL578" s="1022"/>
      <c r="AM578" s="1022"/>
      <c r="AN578" s="995"/>
      <c r="AO578" s="1146" t="s">
        <v>820</v>
      </c>
      <c r="AP578" s="1147">
        <f>IF(C627="Yes",5,0)</f>
        <v>0</v>
      </c>
    </row>
    <row r="579" spans="1:81" s="938" customFormat="1" ht="12.75" customHeight="1">
      <c r="A579" s="1022"/>
      <c r="B579" s="1113"/>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2"/>
      <c r="AL579" s="1022"/>
      <c r="AM579" s="1022"/>
      <c r="AN579" s="995"/>
      <c r="AO579" s="1146" t="s">
        <v>618</v>
      </c>
      <c r="AP579" s="1147">
        <f>IF(C636="Yes",5,0)</f>
        <v>0</v>
      </c>
    </row>
    <row r="580" spans="1:81" s="938" customFormat="1" ht="11.75" customHeight="1">
      <c r="A580" s="1022"/>
      <c r="B580" s="1113"/>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2"/>
      <c r="AL580" s="1022"/>
      <c r="AM580" s="1022"/>
      <c r="AN580" s="995"/>
      <c r="AO580" s="1148"/>
      <c r="AP580" s="1149">
        <f>IF(C638="Yes",3,0)</f>
        <v>0</v>
      </c>
    </row>
    <row r="581" spans="1:81" s="938" customFormat="1" ht="12.5" customHeight="1">
      <c r="A581" s="1022"/>
      <c r="B581" s="1113"/>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2"/>
      <c r="AL581" s="1022"/>
      <c r="AM581" s="1022"/>
      <c r="AN581" s="995"/>
      <c r="AO581" s="1150" t="s">
        <v>232</v>
      </c>
      <c r="AP581" s="1151">
        <f>SUM(AP572:AP580)</f>
        <v>12</v>
      </c>
      <c r="AQ581" s="3144">
        <f>IF(AP581&gt;0,AP581,0)</f>
        <v>12</v>
      </c>
      <c r="AR581" s="3144"/>
    </row>
    <row r="582" spans="1:81" s="938" customFormat="1" ht="12.75" customHeight="1">
      <c r="A582" s="1022"/>
      <c r="B582" s="1113"/>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486</v>
      </c>
      <c r="AP583" s="1147">
        <f>IF(C645="Yes",5,0)</f>
        <v>0</v>
      </c>
    </row>
    <row r="584" spans="1:81" s="938" customFormat="1" ht="12.75" customHeight="1">
      <c r="A584" s="1022"/>
      <c r="B584" s="1113"/>
      <c r="C584" s="3135" t="s">
        <v>1734</v>
      </c>
      <c r="D584" s="3135"/>
      <c r="E584" s="3135"/>
      <c r="F584" s="3135"/>
      <c r="G584" s="3135"/>
      <c r="H584" s="3135"/>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35"/>
      <c r="AD584" s="3135"/>
      <c r="AE584" s="3135"/>
      <c r="AF584" s="3135"/>
      <c r="AG584" s="3135"/>
      <c r="AH584" s="3135"/>
      <c r="AI584" s="3135"/>
      <c r="AJ584" s="3135"/>
      <c r="AK584" s="1022"/>
      <c r="AL584" s="1022"/>
      <c r="AM584" s="1022"/>
      <c r="AN584" s="995"/>
      <c r="AO584" s="1146" t="s">
        <v>487</v>
      </c>
      <c r="AP584" s="1147">
        <f>IF(C657="Yes",5,0)</f>
        <v>0</v>
      </c>
    </row>
    <row r="585" spans="1:81" s="938" customFormat="1" ht="12.75" customHeight="1">
      <c r="A585" s="1022"/>
      <c r="B585" s="1113"/>
      <c r="C585" s="3135"/>
      <c r="D585" s="3135"/>
      <c r="E585" s="3135"/>
      <c r="F585" s="3135"/>
      <c r="G585" s="3135"/>
      <c r="H585" s="3135"/>
      <c r="I585" s="3135"/>
      <c r="J585" s="3135"/>
      <c r="K585" s="3135"/>
      <c r="L585" s="3135"/>
      <c r="M585" s="3135"/>
      <c r="N585" s="3135"/>
      <c r="O585" s="3135"/>
      <c r="P585" s="3135"/>
      <c r="Q585" s="3135"/>
      <c r="R585" s="3135"/>
      <c r="S585" s="3135"/>
      <c r="T585" s="3135"/>
      <c r="U585" s="3135"/>
      <c r="V585" s="3135"/>
      <c r="W585" s="3135"/>
      <c r="X585" s="3135"/>
      <c r="Y585" s="3135"/>
      <c r="Z585" s="3135"/>
      <c r="AA585" s="3135"/>
      <c r="AB585" s="3135"/>
      <c r="AC585" s="3135"/>
      <c r="AD585" s="3135"/>
      <c r="AE585" s="3135"/>
      <c r="AF585" s="3135"/>
      <c r="AG585" s="3135"/>
      <c r="AH585" s="3135"/>
      <c r="AI585" s="3135"/>
      <c r="AJ585" s="3135"/>
      <c r="AK585" s="1022"/>
      <c r="AL585" s="1022"/>
      <c r="AM585" s="1022"/>
      <c r="AN585" s="995"/>
      <c r="AO585" s="1146" t="s">
        <v>493</v>
      </c>
      <c r="AP585" s="1147">
        <f>IF(C664="Yes",5,0)</f>
        <v>0</v>
      </c>
    </row>
    <row r="586" spans="1:81" s="938" customFormat="1" ht="68" customHeight="1">
      <c r="A586" s="1022"/>
      <c r="B586" s="1113"/>
      <c r="C586" s="3135"/>
      <c r="D586" s="3135"/>
      <c r="E586" s="3135"/>
      <c r="F586" s="3135"/>
      <c r="G586" s="3135"/>
      <c r="H586" s="3135"/>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35"/>
      <c r="AD586" s="3135"/>
      <c r="AE586" s="3135"/>
      <c r="AF586" s="3135"/>
      <c r="AG586" s="3135"/>
      <c r="AH586" s="3135"/>
      <c r="AI586" s="3135"/>
      <c r="AJ586" s="3135"/>
      <c r="AK586" s="1022"/>
      <c r="AL586" s="1022"/>
      <c r="AM586" s="1022"/>
      <c r="AN586" s="995"/>
      <c r="AO586" s="1146" t="s">
        <v>680</v>
      </c>
      <c r="AP586" s="1153">
        <f>IF(C668="Yes",5,0)</f>
        <v>0</v>
      </c>
      <c r="AQ586" s="997"/>
      <c r="AR586" s="997"/>
    </row>
    <row r="587" spans="1:81" s="938" customFormat="1" ht="12.5" customHeight="1">
      <c r="A587" s="1022"/>
      <c r="B587" s="1113"/>
      <c r="C587" s="1154" t="s">
        <v>1735</v>
      </c>
      <c r="AF587" s="1022"/>
      <c r="AG587" s="1022"/>
      <c r="AH587" s="1022"/>
      <c r="AI587" s="1022"/>
      <c r="AJ587" s="1022"/>
      <c r="AK587" s="1022"/>
      <c r="AL587" s="1022"/>
      <c r="AM587" s="1022"/>
      <c r="AN587" s="995"/>
      <c r="AO587" s="1146" t="s">
        <v>371</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244">
        <f>Application!CS663-U589</f>
        <v>97</v>
      </c>
      <c r="V588" s="3244"/>
      <c r="W588" s="3244"/>
      <c r="X588" s="1156"/>
      <c r="Y588" s="1156"/>
      <c r="Z588" s="1156"/>
      <c r="AA588" s="1158"/>
      <c r="AB588" s="1159"/>
      <c r="AC588" s="1159"/>
      <c r="AD588" s="1159"/>
      <c r="AE588" s="1022"/>
      <c r="AF588" s="1022"/>
      <c r="AG588" s="1022"/>
      <c r="AH588" s="1022"/>
      <c r="AI588" s="1022"/>
      <c r="AJ588" s="1022"/>
      <c r="AK588" s="1022"/>
      <c r="AL588" s="1022"/>
      <c r="AM588" s="1022"/>
      <c r="AN588" s="995"/>
      <c r="AO588" s="1146" t="s">
        <v>372</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245">
        <f>Application!AG756</f>
        <v>0</v>
      </c>
      <c r="V589" s="3245"/>
      <c r="W589" s="3245"/>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232</v>
      </c>
      <c r="AP590" s="1165">
        <f>SUM(AP583:AP588)</f>
        <v>0</v>
      </c>
      <c r="AQ590" s="3144">
        <f>IF(AP590&gt;0,AP590,0)</f>
        <v>0</v>
      </c>
      <c r="AR590" s="3144"/>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140" t="s">
        <v>1739</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37" t="s">
        <v>577</v>
      </c>
      <c r="D596" s="3085"/>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38" t="s">
        <v>1741</v>
      </c>
      <c r="AG596" s="3138"/>
      <c r="AH596" s="3138"/>
      <c r="AI596" s="3138"/>
      <c r="AJ596" s="3138"/>
      <c r="AK596" s="3138"/>
      <c r="AL596" s="3139"/>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140" t="s">
        <v>1742</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37" t="s">
        <v>625</v>
      </c>
      <c r="D604" s="3085"/>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38" t="s">
        <v>1741</v>
      </c>
      <c r="AG604" s="3138"/>
      <c r="AH604" s="3138"/>
      <c r="AI604" s="3138"/>
      <c r="AJ604" s="3138"/>
      <c r="AK604" s="3138"/>
      <c r="AL604" s="3139"/>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140" t="s">
        <v>1744</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37" t="s">
        <v>577</v>
      </c>
      <c r="D612" s="3085"/>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38" t="s">
        <v>1746</v>
      </c>
      <c r="AG612" s="3138"/>
      <c r="AH612" s="3138"/>
      <c r="AI612" s="3138"/>
      <c r="AJ612" s="3138"/>
      <c r="AK612" s="3138"/>
      <c r="AL612" s="3139"/>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37" t="s">
        <v>625</v>
      </c>
      <c r="D614" s="3085"/>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38" t="s">
        <v>1741</v>
      </c>
      <c r="AG614" s="3138"/>
      <c r="AH614" s="3138"/>
      <c r="AI614" s="3138"/>
      <c r="AJ614" s="3138"/>
      <c r="AK614" s="3138"/>
      <c r="AL614" s="3139"/>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140" t="s">
        <v>1750</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37" t="s">
        <v>625</v>
      </c>
      <c r="D622" s="3085"/>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38" t="s">
        <v>1741</v>
      </c>
      <c r="AG622" s="3138"/>
      <c r="AH622" s="3138"/>
      <c r="AI622" s="3138"/>
      <c r="AJ622" s="3138"/>
      <c r="AK622" s="3138"/>
      <c r="AL622" s="3139"/>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37" t="s">
        <v>625</v>
      </c>
      <c r="D624" s="3085"/>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38" t="s">
        <v>1753</v>
      </c>
      <c r="AG624" s="3138"/>
      <c r="AH624" s="3138"/>
      <c r="AI624" s="3138"/>
      <c r="AJ624" s="3138"/>
      <c r="AK624" s="3138"/>
      <c r="AL624" s="3139"/>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37" t="s">
        <v>625</v>
      </c>
      <c r="D627" s="3085"/>
      <c r="E627" s="1169" t="s">
        <v>1754</v>
      </c>
      <c r="F627" s="3140" t="s">
        <v>1755</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6" t="s">
        <v>1741</v>
      </c>
      <c r="AG628" s="3146"/>
      <c r="AH628" s="3146"/>
      <c r="AI628" s="3146"/>
      <c r="AJ628" s="3146"/>
      <c r="AK628" s="3146"/>
      <c r="AL628" s="3147"/>
      <c r="AM628" s="1129"/>
      <c r="AN628" s="995"/>
      <c r="BS628" s="1129"/>
      <c r="BT628" s="1129"/>
      <c r="BY628" s="1129"/>
      <c r="BZ628" s="1129"/>
      <c r="CA628" s="1129"/>
      <c r="CB628" s="1129"/>
      <c r="CC628" s="1129"/>
    </row>
    <row r="629" spans="1:81" s="938" customFormat="1" ht="12.75" customHeight="1">
      <c r="A629" s="922"/>
      <c r="B629" s="51"/>
      <c r="C629" s="1187"/>
      <c r="D629" s="112"/>
      <c r="E629" s="1141"/>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48" t="s">
        <v>1757</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06"/>
      <c r="AG632" s="1206"/>
      <c r="AH632" s="1206"/>
      <c r="AI632" s="1206"/>
      <c r="AJ632" s="1206"/>
      <c r="AK632" s="1206"/>
      <c r="AL632" s="1207"/>
      <c r="AM632" s="1129"/>
    </row>
    <row r="633" spans="1:81">
      <c r="A633" s="922"/>
      <c r="C633" s="1187"/>
      <c r="D633" s="112"/>
      <c r="E633" s="1141"/>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08"/>
      <c r="AG633" s="986"/>
      <c r="AH633" s="1020"/>
      <c r="AI633" s="1020"/>
      <c r="AJ633" s="1020"/>
      <c r="AK633" s="1020"/>
      <c r="AL633" s="1188"/>
      <c r="AM633" s="1129"/>
    </row>
    <row r="634" spans="1:81" s="938" customFormat="1" ht="12.75" customHeight="1">
      <c r="A634" s="922"/>
      <c r="B634" s="51"/>
      <c r="C634" s="1187"/>
      <c r="D634" s="112"/>
      <c r="E634" s="1141"/>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0"/>
      <c r="AG634" s="1020"/>
      <c r="AH634" s="1020"/>
      <c r="AI634" s="1020"/>
      <c r="AJ634" s="1020"/>
      <c r="AK634" s="1020"/>
      <c r="AL634" s="1188"/>
      <c r="AM634" s="1129"/>
      <c r="AN634" s="995"/>
    </row>
    <row r="635" spans="1:81" s="938" customFormat="1" ht="12.75" customHeight="1">
      <c r="A635" s="922"/>
      <c r="B635" s="51"/>
      <c r="C635" s="1196"/>
      <c r="D635" s="1020"/>
      <c r="E635" s="1020"/>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0"/>
      <c r="AG635" s="1020"/>
      <c r="AH635" s="1020"/>
      <c r="AI635" s="1020"/>
      <c r="AJ635" s="1020"/>
      <c r="AK635" s="1020"/>
      <c r="AL635" s="1188"/>
      <c r="AM635" s="1129"/>
      <c r="AN635" s="995"/>
    </row>
    <row r="636" spans="1:81" s="938" customFormat="1" ht="12.75" customHeight="1">
      <c r="A636" s="922"/>
      <c r="B636" s="51"/>
      <c r="C636" s="3137" t="s">
        <v>625</v>
      </c>
      <c r="D636" s="3085"/>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6" t="s">
        <v>1741</v>
      </c>
      <c r="AG636" s="3146"/>
      <c r="AH636" s="3146"/>
      <c r="AI636" s="3146"/>
      <c r="AJ636" s="3146"/>
      <c r="AK636" s="3146"/>
      <c r="AL636" s="3147"/>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37" t="s">
        <v>625</v>
      </c>
      <c r="D638" s="3085"/>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6" t="s">
        <v>1753</v>
      </c>
      <c r="AG638" s="3146"/>
      <c r="AH638" s="3146"/>
      <c r="AI638" s="3146"/>
      <c r="AJ638" s="3146"/>
      <c r="AK638" s="3146"/>
      <c r="AL638" s="3147"/>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140" t="s">
        <v>1762</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08"/>
      <c r="AG643" s="986"/>
      <c r="AH643" s="1020"/>
      <c r="AI643" s="1020"/>
      <c r="AJ643" s="1020"/>
      <c r="AK643" s="1020"/>
      <c r="AL643" s="1188"/>
      <c r="AM643" s="1129"/>
      <c r="AN643" s="996"/>
      <c r="AO643" s="1020"/>
      <c r="AP643" s="1020"/>
    </row>
    <row r="644" spans="1:60" s="938" customFormat="1" ht="12.5" customHeight="1">
      <c r="A644" s="922"/>
      <c r="B644" s="51"/>
      <c r="C644" s="1187"/>
      <c r="D644" s="112"/>
      <c r="E644" s="1141"/>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0"/>
      <c r="AG644" s="1020"/>
      <c r="AH644" s="1020"/>
      <c r="AI644" s="1020"/>
      <c r="AJ644" s="1020"/>
      <c r="AK644" s="1020"/>
      <c r="AL644" s="1188"/>
      <c r="AM644" s="1129"/>
      <c r="AN644" s="995"/>
      <c r="AO644" s="1020"/>
      <c r="AP644" s="1020"/>
    </row>
    <row r="645" spans="1:60" s="938" customFormat="1" ht="12.75" customHeight="1">
      <c r="A645" s="922"/>
      <c r="B645" s="51"/>
      <c r="C645" s="3137" t="s">
        <v>625</v>
      </c>
      <c r="D645" s="3085"/>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6" t="s">
        <v>1741</v>
      </c>
      <c r="AG645" s="3146"/>
      <c r="AH645" s="3146"/>
      <c r="AI645" s="3146"/>
      <c r="AJ645" s="3146"/>
      <c r="AK645" s="3146"/>
      <c r="AL645" s="3147"/>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25" customHeight="1">
      <c r="A648" s="922"/>
      <c r="C648" s="1205"/>
      <c r="D648" s="1206"/>
      <c r="E648" s="1169" t="s">
        <v>1764</v>
      </c>
      <c r="F648" s="3140" t="s">
        <v>1765</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19"/>
      <c r="AG653" s="1219"/>
      <c r="AH653" s="1219"/>
      <c r="AI653" s="1219"/>
      <c r="AJ653" s="1219"/>
      <c r="AK653" s="1219"/>
      <c r="AL653" s="1220"/>
      <c r="AM653" s="1129"/>
      <c r="AN653" s="995"/>
    </row>
    <row r="654" spans="1:60" s="938" customFormat="1" ht="12.75" customHeight="1">
      <c r="A654" s="922"/>
      <c r="B654" s="51"/>
      <c r="C654" s="1221"/>
      <c r="D654" s="1186"/>
      <c r="E654" s="1173"/>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19"/>
      <c r="AG654" s="1219"/>
      <c r="AH654" s="1219"/>
      <c r="AI654" s="1219"/>
      <c r="AJ654" s="1219"/>
      <c r="AK654" s="1219"/>
      <c r="AL654" s="1220"/>
      <c r="AM654" s="1129"/>
      <c r="AN654" s="995"/>
    </row>
    <row r="655" spans="1:60" s="938" customFormat="1" ht="12.75" customHeight="1">
      <c r="A655" s="922"/>
      <c r="B655" s="51"/>
      <c r="C655" s="1221"/>
      <c r="D655" s="1186"/>
      <c r="E655" s="1173"/>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19"/>
      <c r="AG655" s="1219"/>
      <c r="AH655" s="1219"/>
      <c r="AI655" s="1219"/>
      <c r="AJ655" s="1219"/>
      <c r="AK655" s="1219"/>
      <c r="AL655" s="1220"/>
      <c r="AM655" s="1129"/>
      <c r="AN655" s="995"/>
    </row>
    <row r="656" spans="1:60" s="938" customFormat="1" ht="17.25" customHeight="1">
      <c r="A656" s="922"/>
      <c r="B656" s="51"/>
      <c r="C656" s="1221"/>
      <c r="D656" s="1186"/>
      <c r="E656" s="1173"/>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0"/>
      <c r="AG656" s="1020"/>
      <c r="AH656" s="1020"/>
      <c r="AI656" s="1020"/>
      <c r="AJ656" s="1020"/>
      <c r="AK656" s="1020"/>
      <c r="AL656" s="1188"/>
      <c r="AM656" s="1129"/>
      <c r="AN656" s="995"/>
    </row>
    <row r="657" spans="1:54" s="938" customFormat="1" ht="12.75" customHeight="1">
      <c r="A657" s="922"/>
      <c r="B657" s="51"/>
      <c r="C657" s="3137" t="s">
        <v>625</v>
      </c>
      <c r="D657" s="3085"/>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6" t="s">
        <v>1741</v>
      </c>
      <c r="AG657" s="3146"/>
      <c r="AH657" s="3146"/>
      <c r="AI657" s="3146"/>
      <c r="AJ657" s="3146"/>
      <c r="AK657" s="3146"/>
      <c r="AL657" s="3147"/>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140" t="s">
        <v>1768</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68"/>
      <c r="AG660" s="1168"/>
      <c r="AH660" s="1168"/>
      <c r="AI660" s="1168"/>
      <c r="AJ660" s="1168"/>
      <c r="AK660" s="1168"/>
      <c r="AL660" s="1204"/>
      <c r="AM660" s="1129"/>
      <c r="AN660" s="995"/>
      <c r="AO660" s="938" t="s">
        <v>625</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137" t="s">
        <v>625</v>
      </c>
      <c r="D664" s="3085"/>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6" t="s">
        <v>1741</v>
      </c>
      <c r="AG664" s="3146"/>
      <c r="AH664" s="3146"/>
      <c r="AI664" s="3146"/>
      <c r="AJ664" s="3146"/>
      <c r="AK664" s="3146"/>
      <c r="AL664" s="3147"/>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50" t="s">
        <v>625</v>
      </c>
      <c r="D668" s="3151"/>
      <c r="E668" s="1169" t="s">
        <v>1777</v>
      </c>
      <c r="F668" s="3140" t="s">
        <v>1778</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52" t="s">
        <v>1741</v>
      </c>
      <c r="AG668" s="3152"/>
      <c r="AH668" s="3152"/>
      <c r="AI668" s="3152"/>
      <c r="AJ668" s="3152"/>
      <c r="AK668" s="3152"/>
      <c r="AL668" s="3153"/>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75" customHeight="1">
      <c r="A670" s="922"/>
      <c r="B670" s="51"/>
      <c r="C670" s="1231"/>
      <c r="D670" s="1179"/>
      <c r="E670" s="1180"/>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4"/>
      <c r="AG670" s="1184"/>
      <c r="AH670" s="1184"/>
      <c r="AI670" s="1184"/>
      <c r="AJ670" s="1184"/>
      <c r="AK670" s="1184"/>
      <c r="AL670" s="1232"/>
      <c r="AM670" s="1129"/>
      <c r="AN670" s="1233"/>
      <c r="AO670" s="938" t="s">
        <v>625</v>
      </c>
      <c r="AP670" s="1063">
        <v>0</v>
      </c>
      <c r="AR670" s="938" t="s">
        <v>625</v>
      </c>
      <c r="AS670" s="1063">
        <v>0</v>
      </c>
      <c r="AT670" s="1234"/>
      <c r="AW670" s="938" t="s">
        <v>625</v>
      </c>
      <c r="AX670" s="1234">
        <v>0</v>
      </c>
      <c r="BA670" s="938" t="s">
        <v>625</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137" t="s">
        <v>625</v>
      </c>
      <c r="D672" s="3085"/>
      <c r="E672" s="1169" t="s">
        <v>1783</v>
      </c>
      <c r="F672" s="3140" t="s">
        <v>1784</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52" t="s">
        <v>1741</v>
      </c>
      <c r="AG672" s="3152"/>
      <c r="AH672" s="3152"/>
      <c r="AI672" s="3152"/>
      <c r="AJ672" s="3152"/>
      <c r="AK672" s="3152"/>
      <c r="AL672" s="3153"/>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08"/>
      <c r="AG674" s="986"/>
      <c r="AH674" s="1020"/>
      <c r="AI674" s="1020"/>
      <c r="AJ674" s="1020"/>
      <c r="AK674" s="1020"/>
      <c r="AL674" s="1188"/>
      <c r="AM674" s="1129"/>
      <c r="AN674" s="1235"/>
      <c r="AO674" s="938" t="s">
        <v>625</v>
      </c>
      <c r="AP674" s="1063">
        <v>0</v>
      </c>
      <c r="AW674" s="1236"/>
      <c r="AX674" s="1234"/>
    </row>
    <row r="675" spans="1:54" s="938" customFormat="1" ht="12.75" customHeight="1">
      <c r="A675" s="922"/>
      <c r="B675" s="51"/>
      <c r="C675" s="1231"/>
      <c r="D675" s="1179"/>
      <c r="E675" s="1180"/>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48" t="s">
        <v>1787</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3"/>
      <c r="AH677" s="1168"/>
      <c r="AI677" s="1168"/>
      <c r="AJ677" s="1168"/>
      <c r="AK677" s="1168"/>
      <c r="AL677" s="1204"/>
      <c r="AM677" s="1129"/>
      <c r="AN677" s="995"/>
    </row>
    <row r="678" spans="1:54" s="938" customFormat="1" ht="12.75" customHeight="1">
      <c r="A678" s="922"/>
      <c r="B678" s="51"/>
      <c r="C678" s="1187"/>
      <c r="D678" s="112"/>
      <c r="E678" s="1141"/>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0"/>
      <c r="AH678" s="1020"/>
      <c r="AI678" s="1020"/>
      <c r="AJ678" s="1020"/>
      <c r="AK678" s="1020"/>
      <c r="AL678" s="1188"/>
      <c r="AM678" s="1129"/>
      <c r="AN678" s="995"/>
    </row>
    <row r="679" spans="1:54" s="938" customFormat="1" ht="12.75" customHeight="1">
      <c r="A679" s="922"/>
      <c r="B679" s="51"/>
      <c r="C679" s="1196"/>
      <c r="D679" s="1020"/>
      <c r="E679" s="1020"/>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0"/>
      <c r="AH679" s="1020"/>
      <c r="AI679" s="1020"/>
      <c r="AJ679" s="1020"/>
      <c r="AK679" s="1020"/>
      <c r="AL679" s="1188"/>
      <c r="AM679" s="1129"/>
      <c r="AN679" s="995"/>
    </row>
    <row r="680" spans="1:54" s="938" customFormat="1" ht="12.75" customHeight="1">
      <c r="A680" s="922"/>
      <c r="B680" s="51"/>
      <c r="C680" s="1196"/>
      <c r="D680" s="1020"/>
      <c r="E680" s="1020"/>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0"/>
      <c r="AH680" s="1020"/>
      <c r="AI680" s="1020"/>
      <c r="AJ680" s="1020"/>
      <c r="AK680" s="1020"/>
      <c r="AL680" s="1188"/>
      <c r="AM680" s="1129"/>
      <c r="AN680" s="995"/>
    </row>
    <row r="681" spans="1:54" s="938" customFormat="1" ht="12.75" customHeight="1">
      <c r="A681" s="922"/>
      <c r="B681" s="51"/>
      <c r="C681" s="3137" t="s">
        <v>625</v>
      </c>
      <c r="D681" s="3085"/>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38" t="s">
        <v>1741</v>
      </c>
      <c r="AG681" s="3138"/>
      <c r="AH681" s="3138"/>
      <c r="AI681" s="3138"/>
      <c r="AJ681" s="3138"/>
      <c r="AK681" s="3138"/>
      <c r="AL681" s="3139"/>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88">
        <f>IF(Application!D213="N/A",AS573,AS575)</f>
        <v>12</v>
      </c>
      <c r="AL684" s="3089"/>
      <c r="AM684" s="3090"/>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625</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04" t="s">
        <v>1791</v>
      </c>
      <c r="AF687" s="3204"/>
      <c r="AG687" s="3204"/>
      <c r="AH687" s="3204"/>
      <c r="AI687" s="3204"/>
      <c r="AJ687" s="3204"/>
      <c r="AK687" s="3204"/>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54" t="s">
        <v>625</v>
      </c>
      <c r="D693" s="3155"/>
      <c r="E693" s="1243" t="s">
        <v>539</v>
      </c>
      <c r="F693" s="3156" t="s">
        <v>1797</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58" t="s">
        <v>625</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625</v>
      </c>
      <c r="AP696" s="1063">
        <v>0</v>
      </c>
    </row>
    <row r="697" spans="1:50" s="938" customFormat="1" ht="12.75" hidden="1" customHeight="1">
      <c r="A697" s="1055"/>
      <c r="C697" s="3159" t="s">
        <v>577</v>
      </c>
      <c r="D697" s="3160"/>
      <c r="E697" s="1243" t="s">
        <v>797</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166" t="s">
        <v>625</v>
      </c>
      <c r="W700" s="3166"/>
      <c r="X700" s="3166"/>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166" t="s">
        <v>625</v>
      </c>
      <c r="W702" s="3166"/>
      <c r="X702" s="3166"/>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625</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166" t="s">
        <v>625</v>
      </c>
      <c r="W707" s="3166"/>
      <c r="X707" s="3166"/>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625</v>
      </c>
      <c r="AP709" s="938">
        <v>0</v>
      </c>
      <c r="AQ709" s="1208"/>
    </row>
    <row r="710" spans="1:81" s="988" customFormat="1" ht="12.75" hidden="1" customHeight="1">
      <c r="A710" s="1055"/>
      <c r="B710" s="1021"/>
      <c r="C710" s="1266"/>
      <c r="D710" s="3165"/>
      <c r="E710" s="3165"/>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166" t="s">
        <v>625</v>
      </c>
      <c r="W711" s="3166"/>
      <c r="X711" s="3166"/>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166" t="s">
        <v>625</v>
      </c>
      <c r="W713" s="3166"/>
      <c r="X713" s="3166"/>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54" t="s">
        <v>625</v>
      </c>
      <c r="D716" s="3155"/>
      <c r="E716" s="1243" t="s">
        <v>539</v>
      </c>
      <c r="F716" s="3156" t="s">
        <v>1797</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61" t="s">
        <v>625</v>
      </c>
      <c r="G718" s="3161"/>
      <c r="H718" s="3161"/>
      <c r="I718" s="3161"/>
      <c r="J718" s="3161"/>
      <c r="K718" s="3161"/>
      <c r="L718" s="3161"/>
      <c r="M718" s="3161"/>
      <c r="N718" s="3161"/>
      <c r="O718" s="3161"/>
      <c r="P718" s="3161"/>
      <c r="Q718" s="3161"/>
      <c r="R718" s="3161"/>
      <c r="S718" s="3161"/>
      <c r="T718" s="3161"/>
      <c r="U718" s="3161"/>
      <c r="V718" s="3161"/>
      <c r="W718" s="3161"/>
      <c r="X718" s="3161"/>
      <c r="Y718" s="3161"/>
      <c r="Z718" s="3161"/>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4" t="s">
        <v>625</v>
      </c>
      <c r="D720" s="3155"/>
      <c r="E720" s="1243" t="s">
        <v>797</v>
      </c>
      <c r="F720" s="3162" t="s">
        <v>1819</v>
      </c>
      <c r="G720" s="3162"/>
      <c r="H720" s="3162"/>
      <c r="I720" s="3162"/>
      <c r="J720" s="3162"/>
      <c r="K720" s="3162"/>
      <c r="L720" s="3162"/>
      <c r="M720" s="3162"/>
      <c r="N720" s="3162"/>
      <c r="O720" s="3162"/>
      <c r="P720" s="3162"/>
      <c r="Q720" s="3162"/>
      <c r="R720" s="3162"/>
      <c r="S720" s="3162"/>
      <c r="T720" s="3162"/>
      <c r="U720" s="3162"/>
      <c r="V720" s="3162"/>
      <c r="W720" s="3162"/>
      <c r="X720" s="3162"/>
      <c r="Y720" s="3162"/>
      <c r="Z720" s="3162"/>
      <c r="AA720" s="3162"/>
      <c r="AB720" s="3162"/>
      <c r="AC720" s="3162"/>
      <c r="AD720" s="3162"/>
      <c r="AE720" s="3162"/>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3"/>
      <c r="G721" s="3163"/>
      <c r="H721" s="3163"/>
      <c r="I721" s="3163"/>
      <c r="J721" s="3163"/>
      <c r="K721" s="3163"/>
      <c r="L721" s="3163"/>
      <c r="M721" s="3163"/>
      <c r="N721" s="3163"/>
      <c r="O721" s="3163"/>
      <c r="P721" s="3163"/>
      <c r="Q721" s="3163"/>
      <c r="R721" s="3163"/>
      <c r="S721" s="3163"/>
      <c r="T721" s="3163"/>
      <c r="U721" s="3163"/>
      <c r="V721" s="3163"/>
      <c r="W721" s="3163"/>
      <c r="X721" s="3163"/>
      <c r="Y721" s="3163"/>
      <c r="Z721" s="3163"/>
      <c r="AA721" s="3163"/>
      <c r="AB721" s="3163"/>
      <c r="AC721" s="3163"/>
      <c r="AD721" s="3163"/>
      <c r="AE721" s="3163"/>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4" hidden="1" thickTop="1">
      <c r="A723" s="1055"/>
      <c r="B723" s="938"/>
      <c r="C723" s="1246"/>
      <c r="D723" s="1183"/>
      <c r="E723" s="1247"/>
      <c r="F723" s="3164" t="s">
        <v>625</v>
      </c>
      <c r="G723" s="3164"/>
      <c r="H723" s="3164"/>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4"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4" hidden="1" thickTop="1">
      <c r="A725" s="1055"/>
      <c r="B725" s="938"/>
      <c r="C725" s="3154" t="s">
        <v>625</v>
      </c>
      <c r="D725" s="3155"/>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4"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4" hidden="1" thickTop="1">
      <c r="A727" s="1021"/>
      <c r="B727" s="938"/>
      <c r="C727" s="3177"/>
      <c r="D727" s="3165"/>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4" hidden="1" thickTop="1">
      <c r="A728" s="1021"/>
      <c r="B728" s="938"/>
      <c r="C728" s="1244"/>
      <c r="D728" s="1021"/>
      <c r="E728" s="1245"/>
      <c r="F728" s="939"/>
      <c r="G728" s="3178" t="s">
        <v>625</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4"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79" t="s">
        <v>625</v>
      </c>
      <c r="D730" s="3180"/>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4"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79" t="s">
        <v>625</v>
      </c>
      <c r="D734" s="3180"/>
      <c r="E734" s="1020"/>
      <c r="F734" s="1285" t="s">
        <v>1827</v>
      </c>
      <c r="G734" s="3181" t="s">
        <v>1828</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67" t="s">
        <v>625</v>
      </c>
      <c r="D738" s="3168"/>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69" t="s">
        <v>625</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88">
        <f>SUM(AG694:AG739)</f>
        <v>0</v>
      </c>
      <c r="AL750" s="3089"/>
      <c r="AM750" s="3090"/>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4"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78" t="s">
        <v>1842</v>
      </c>
      <c r="AF753" s="3078"/>
      <c r="AG753" s="3078"/>
      <c r="AH753" s="3078"/>
      <c r="AI753" s="3078"/>
      <c r="AJ753" s="3078"/>
      <c r="AK753" s="3078"/>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85" t="s">
        <v>577</v>
      </c>
      <c r="D756" s="3085"/>
      <c r="E756" s="939"/>
      <c r="F756" s="3171" t="s">
        <v>1843</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0"/>
      <c r="AN756" s="995"/>
    </row>
    <row r="757" spans="1:49" s="938" customFormat="1" ht="12.75" customHeight="1">
      <c r="A757" s="1007"/>
      <c r="B757" s="1007"/>
      <c r="C757" s="939"/>
      <c r="D757" s="939"/>
      <c r="E757" s="939"/>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85" t="s">
        <v>625</v>
      </c>
      <c r="D759" s="3085"/>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49" t="s">
        <v>1845</v>
      </c>
      <c r="G760" s="3250"/>
      <c r="H760" s="3250"/>
      <c r="I760" s="3250"/>
      <c r="J760" s="3250"/>
      <c r="K760" s="3250"/>
      <c r="L760" s="3250"/>
      <c r="M760" s="3250"/>
      <c r="N760" s="3250"/>
      <c r="O760" s="3250"/>
      <c r="P760" s="3250"/>
      <c r="Q760" s="3250"/>
      <c r="R760" s="3250"/>
      <c r="S760" s="3250"/>
      <c r="T760" s="3250"/>
      <c r="U760" s="3250"/>
      <c r="V760" s="3250"/>
      <c r="W760" s="3250"/>
      <c r="X760" s="3250"/>
      <c r="Y760" s="3250"/>
      <c r="Z760" s="3250"/>
      <c r="AA760" s="3250"/>
      <c r="AB760" s="3250"/>
      <c r="AC760" s="3250"/>
      <c r="AD760" s="3250"/>
      <c r="AE760" s="3250"/>
      <c r="AF760" s="3250"/>
      <c r="AG760" s="3250"/>
      <c r="AH760" s="3250"/>
      <c r="AI760" s="3250"/>
      <c r="AJ760" s="3250"/>
      <c r="AK760" s="3250"/>
      <c r="AL760" s="3251"/>
      <c r="AM760" s="1000"/>
      <c r="AN760" s="995"/>
      <c r="AS760" s="1431"/>
      <c r="AT760" s="1431"/>
      <c r="AU760" s="1431"/>
      <c r="AV760" s="1431"/>
      <c r="AW760" s="1431"/>
    </row>
    <row r="761" spans="1:49" s="938" customFormat="1" ht="12.75" customHeight="1">
      <c r="A761" s="1021"/>
      <c r="B761" s="1300"/>
      <c r="C761" s="1300"/>
      <c r="D761" s="1300"/>
      <c r="E761" s="1300"/>
      <c r="F761" s="3249"/>
      <c r="G761" s="3250"/>
      <c r="H761" s="3250"/>
      <c r="I761" s="3250"/>
      <c r="J761" s="3250"/>
      <c r="K761" s="3250"/>
      <c r="L761" s="3250"/>
      <c r="M761" s="3250"/>
      <c r="N761" s="3250"/>
      <c r="O761" s="3250"/>
      <c r="P761" s="3250"/>
      <c r="Q761" s="3250"/>
      <c r="R761" s="3250"/>
      <c r="S761" s="3250"/>
      <c r="T761" s="3250"/>
      <c r="U761" s="3250"/>
      <c r="V761" s="3250"/>
      <c r="W761" s="3250"/>
      <c r="X761" s="3250"/>
      <c r="Y761" s="3250"/>
      <c r="Z761" s="3250"/>
      <c r="AA761" s="3250"/>
      <c r="AB761" s="3250"/>
      <c r="AC761" s="3250"/>
      <c r="AD761" s="3250"/>
      <c r="AE761" s="3250"/>
      <c r="AF761" s="3250"/>
      <c r="AG761" s="3250"/>
      <c r="AH761" s="3250"/>
      <c r="AI761" s="3250"/>
      <c r="AJ761" s="3250"/>
      <c r="AK761" s="3250"/>
      <c r="AL761" s="3251"/>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49" t="s">
        <v>1847</v>
      </c>
      <c r="G763" s="3250"/>
      <c r="H763" s="3250"/>
      <c r="I763" s="3250"/>
      <c r="J763" s="3250"/>
      <c r="K763" s="3250"/>
      <c r="L763" s="3250"/>
      <c r="M763" s="3250"/>
      <c r="N763" s="3250"/>
      <c r="O763" s="3250"/>
      <c r="P763" s="3250"/>
      <c r="Q763" s="3250"/>
      <c r="R763" s="3250"/>
      <c r="S763" s="3250"/>
      <c r="T763" s="3250"/>
      <c r="U763" s="3250"/>
      <c r="V763" s="3250"/>
      <c r="W763" s="3250"/>
      <c r="X763" s="3250"/>
      <c r="Y763" s="3250"/>
      <c r="Z763" s="3250"/>
      <c r="AA763" s="3250"/>
      <c r="AB763" s="3250"/>
      <c r="AC763" s="3250"/>
      <c r="AD763" s="3250"/>
      <c r="AE763" s="3250"/>
      <c r="AF763" s="3250"/>
      <c r="AG763" s="3250"/>
      <c r="AH763" s="3250"/>
      <c r="AI763" s="3250"/>
      <c r="AJ763" s="3250"/>
      <c r="AK763" s="3250"/>
      <c r="AL763" s="1309"/>
      <c r="AM763" s="1000"/>
      <c r="AN763" s="995"/>
      <c r="AT763" s="1084"/>
      <c r="AU763" s="1084"/>
      <c r="AV763" s="1084"/>
    </row>
    <row r="764" spans="1:49" s="938" customFormat="1" ht="12.75" customHeight="1">
      <c r="A764" s="1021"/>
      <c r="B764" s="1300"/>
      <c r="C764" s="1300"/>
      <c r="D764" s="1300"/>
      <c r="E764" s="1300"/>
      <c r="F764" s="3252"/>
      <c r="G764" s="3253"/>
      <c r="H764" s="3253"/>
      <c r="I764" s="3253"/>
      <c r="J764" s="3253"/>
      <c r="K764" s="3253"/>
      <c r="L764" s="3253"/>
      <c r="M764" s="3253"/>
      <c r="N764" s="3253"/>
      <c r="O764" s="3253"/>
      <c r="P764" s="3253"/>
      <c r="Q764" s="3253"/>
      <c r="R764" s="3253"/>
      <c r="S764" s="3253"/>
      <c r="T764" s="3253"/>
      <c r="U764" s="3253"/>
      <c r="V764" s="3253"/>
      <c r="W764" s="3253"/>
      <c r="X764" s="3253"/>
      <c r="Y764" s="3253"/>
      <c r="Z764" s="3253"/>
      <c r="AA764" s="3253"/>
      <c r="AB764" s="3253"/>
      <c r="AC764" s="3253"/>
      <c r="AD764" s="3253"/>
      <c r="AE764" s="3253"/>
      <c r="AF764" s="3253"/>
      <c r="AG764" s="3253"/>
      <c r="AH764" s="3253"/>
      <c r="AI764" s="3253"/>
      <c r="AJ764" s="3253"/>
      <c r="AK764" s="3253"/>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42">
        <f>Application!AJ975</f>
        <v>56658948</v>
      </c>
      <c r="AQ765" s="3242"/>
      <c r="AR765" s="3242"/>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91">
        <f>'Sources and Uses Budget'!S107+'Sources and Uses Budget'!T107</f>
        <v>65584363</v>
      </c>
      <c r="AG766" s="3091"/>
      <c r="AH766" s="3091"/>
      <c r="AI766" s="3091"/>
      <c r="AJ766" s="3091"/>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54">
        <f>AP774</f>
        <v>124649686.40000001</v>
      </c>
      <c r="AG767" s="3254"/>
      <c r="AH767" s="3254"/>
      <c r="AI767" s="3254"/>
      <c r="AJ767" s="3254"/>
      <c r="AK767" s="1000"/>
      <c r="AL767" s="1000"/>
      <c r="AM767" s="1000"/>
      <c r="AN767" s="995"/>
      <c r="AP767" s="3242">
        <f>Application!AJ1024</f>
        <v>27196295.039999999</v>
      </c>
      <c r="AQ767" s="3242"/>
      <c r="AR767" s="3242"/>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55">
        <f>ROUNDDOWN(IF(C759="YES",((1-(AF766/AF767))*2),(1-(AF766/AF767))),2)</f>
        <v>0.47</v>
      </c>
      <c r="AG768" s="3255"/>
      <c r="AH768" s="3255"/>
      <c r="AI768" s="3255"/>
      <c r="AJ768" s="3255"/>
      <c r="AK768" s="1000"/>
      <c r="AL768" s="1000"/>
      <c r="AM768" s="1000"/>
      <c r="AN768" s="995"/>
      <c r="AP768" s="3246">
        <f>Application!AJ1028</f>
        <v>57792126.960000001</v>
      </c>
      <c r="AQ768" s="3246"/>
      <c r="AR768" s="3246"/>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41">
        <f>IF(((AP767+AP768)/AP765)&gt;0.8,0.8,((AP767+AP768)/AP765))</f>
        <v>0.8</v>
      </c>
      <c r="AQ769" s="3241"/>
      <c r="AR769" s="3241"/>
    </row>
    <row r="770" spans="1:44" s="938" customFormat="1" ht="12.75" customHeight="1">
      <c r="A770" s="1043"/>
      <c r="B770" s="3190" t="s">
        <v>1850</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0"/>
      <c r="AL770" s="1000"/>
      <c r="AM770" s="1000"/>
      <c r="AN770" s="995"/>
    </row>
    <row r="771" spans="1:44" s="938" customFormat="1" ht="12.75" customHeight="1">
      <c r="A771" s="1043"/>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0"/>
      <c r="AL771" s="1000"/>
      <c r="AM771" s="1000"/>
      <c r="AN771" s="995"/>
      <c r="AP771" s="3242">
        <f>AP772-AP767-AP768</f>
        <v>79322528</v>
      </c>
      <c r="AQ771" s="3243"/>
      <c r="AR771" s="3243"/>
    </row>
    <row r="772" spans="1:44" s="938" customFormat="1" ht="12.75" customHeight="1">
      <c r="A772" s="1043"/>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0"/>
      <c r="AL772" s="1000"/>
      <c r="AM772" s="1000"/>
      <c r="AN772" s="995"/>
      <c r="AP772" s="3242">
        <f>Application!AJ1032</f>
        <v>164310950</v>
      </c>
      <c r="AQ772" s="3242"/>
      <c r="AR772" s="3242"/>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199">
        <f>IF(AF768=0,0,IF((AF768*100)&gt;12,12,(AF768*100)))</f>
        <v>12</v>
      </c>
      <c r="AL774" s="3199"/>
      <c r="AM774" s="3200"/>
      <c r="AN774" s="995"/>
      <c r="AP774" s="3265">
        <f>AP771+(AP765*AP769)</f>
        <v>124649686.40000001</v>
      </c>
      <c r="AQ774" s="3266"/>
      <c r="AR774" s="3267"/>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201" t="s">
        <v>1852</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204"/>
      <c r="B780" s="3204"/>
      <c r="C780" s="3204"/>
      <c r="D780" s="3204"/>
      <c r="E780" s="3204"/>
      <c r="F780" s="3204"/>
      <c r="G780" s="3204"/>
      <c r="H780" s="3204"/>
      <c r="I780" s="3204"/>
      <c r="J780" s="3204"/>
      <c r="K780" s="3204"/>
      <c r="L780" s="3204"/>
      <c r="M780" s="3204"/>
      <c r="N780" s="3204"/>
      <c r="O780" s="3204"/>
      <c r="P780" s="3204"/>
      <c r="Q780" s="3204"/>
      <c r="R780" s="3204"/>
      <c r="S780" s="3204"/>
      <c r="T780" s="3204"/>
      <c r="U780" s="3204"/>
      <c r="V780" s="3204"/>
      <c r="W780" s="3204"/>
      <c r="X780" s="3204"/>
      <c r="Y780" s="3204"/>
      <c r="Z780" s="3204"/>
      <c r="AA780" s="3204"/>
      <c r="AB780" s="3204"/>
      <c r="AC780" s="3204"/>
      <c r="AD780" s="3204"/>
      <c r="AE780" s="3204"/>
      <c r="AF780" s="3204"/>
      <c r="AG780" s="3204"/>
      <c r="AH780" s="3204"/>
      <c r="AI780" s="3204"/>
      <c r="AJ780" s="3204"/>
      <c r="AK780" s="3204"/>
      <c r="AL780" s="3204"/>
      <c r="AM780" s="3204"/>
      <c r="AO780" s="1222"/>
      <c r="AP780" s="1315"/>
      <c r="AQ780" s="1314"/>
    </row>
    <row r="781" spans="1:44">
      <c r="A781" s="3204"/>
      <c r="B781" s="3204"/>
      <c r="C781" s="3204"/>
      <c r="D781" s="3204"/>
      <c r="E781" s="3204"/>
      <c r="F781" s="3204"/>
      <c r="G781" s="3204"/>
      <c r="H781" s="3204"/>
      <c r="I781" s="3204"/>
      <c r="J781" s="3204"/>
      <c r="K781" s="3204"/>
      <c r="L781" s="3204"/>
      <c r="M781" s="3204"/>
      <c r="N781" s="3204"/>
      <c r="O781" s="3204"/>
      <c r="P781" s="3204"/>
      <c r="Q781" s="3204"/>
      <c r="R781" s="3204"/>
      <c r="S781" s="3204"/>
      <c r="T781" s="3204"/>
      <c r="U781" s="3204"/>
      <c r="V781" s="3204"/>
      <c r="W781" s="3204"/>
      <c r="X781" s="3204"/>
      <c r="Y781" s="3204"/>
      <c r="Z781" s="3204"/>
      <c r="AA781" s="3204"/>
      <c r="AB781" s="3204"/>
      <c r="AC781" s="3204"/>
      <c r="AD781" s="3204"/>
      <c r="AE781" s="3204"/>
      <c r="AF781" s="3204"/>
      <c r="AG781" s="3204"/>
      <c r="AH781" s="3204"/>
      <c r="AI781" s="3204"/>
      <c r="AJ781" s="3204"/>
      <c r="AK781" s="3204"/>
      <c r="AL781" s="3204"/>
      <c r="AM781" s="3204"/>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05" t="s">
        <v>1853</v>
      </c>
      <c r="U782" s="3206"/>
      <c r="V782" s="3206"/>
      <c r="W782" s="3206"/>
      <c r="X782" s="3206"/>
      <c r="Y782" s="3207"/>
      <c r="Z782" s="3205" t="s">
        <v>1854</v>
      </c>
      <c r="AA782" s="3206"/>
      <c r="AB782" s="3206"/>
      <c r="AC782" s="3206"/>
      <c r="AD782" s="3206"/>
      <c r="AE782" s="3207"/>
      <c r="AF782" s="3205" t="s">
        <v>1855</v>
      </c>
      <c r="AG782" s="3206"/>
      <c r="AH782" s="3206"/>
      <c r="AI782" s="3206"/>
      <c r="AJ782" s="3206"/>
      <c r="AK782" s="3207"/>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08"/>
      <c r="U783" s="3209"/>
      <c r="V783" s="3209"/>
      <c r="W783" s="3209"/>
      <c r="X783" s="3209"/>
      <c r="Y783" s="3210"/>
      <c r="Z783" s="3208"/>
      <c r="AA783" s="3209"/>
      <c r="AB783" s="3209"/>
      <c r="AC783" s="3209"/>
      <c r="AD783" s="3209"/>
      <c r="AE783" s="3210"/>
      <c r="AF783" s="3208"/>
      <c r="AG783" s="3209"/>
      <c r="AH783" s="3209"/>
      <c r="AI783" s="3209"/>
      <c r="AJ783" s="3209"/>
      <c r="AK783" s="3210"/>
      <c r="AL783" s="1317"/>
      <c r="AM783" s="1211"/>
      <c r="AO783" s="1315"/>
      <c r="AP783" s="1314"/>
      <c r="AQ783" s="1314"/>
    </row>
    <row r="784" spans="1:44">
      <c r="A784" s="1318" t="s">
        <v>797</v>
      </c>
      <c r="B784" s="3183" t="s">
        <v>1553</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17"/>
      <c r="AM784" s="1211"/>
      <c r="AO784" s="1314"/>
      <c r="AP784" s="1314"/>
      <c r="AQ784" s="1314"/>
    </row>
    <row r="785" spans="1:81">
      <c r="A785" s="1318" t="s">
        <v>1821</v>
      </c>
      <c r="B785" s="3183" t="s">
        <v>1574</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17"/>
      <c r="AM785" s="1211"/>
      <c r="AO785" s="1314"/>
      <c r="AP785" s="1314"/>
      <c r="AQ785" s="1314"/>
    </row>
    <row r="786" spans="1:81">
      <c r="A786" s="1318" t="s">
        <v>1830</v>
      </c>
      <c r="B786" s="3183" t="s">
        <v>1584</v>
      </c>
      <c r="C786" s="3183"/>
      <c r="D786" s="3183"/>
      <c r="E786" s="3183"/>
      <c r="F786" s="3183"/>
      <c r="G786" s="3183"/>
      <c r="H786" s="3183"/>
      <c r="I786" s="3183"/>
      <c r="J786" s="3183"/>
      <c r="K786" s="3183"/>
      <c r="L786" s="3183"/>
      <c r="M786" s="3183"/>
      <c r="N786" s="3183"/>
      <c r="O786" s="3183"/>
      <c r="P786" s="3183"/>
      <c r="Q786" s="3183"/>
      <c r="R786" s="3183"/>
      <c r="S786" s="3184"/>
      <c r="T786" s="3185">
        <f>AK97</f>
        <v>20</v>
      </c>
      <c r="U786" s="3186"/>
      <c r="V786" s="3186"/>
      <c r="W786" s="3186"/>
      <c r="X786" s="3186"/>
      <c r="Y786" s="3187"/>
      <c r="Z786" s="3188">
        <v>20</v>
      </c>
      <c r="AA786" s="3186"/>
      <c r="AB786" s="3186"/>
      <c r="AC786" s="3186"/>
      <c r="AD786" s="3186"/>
      <c r="AE786" s="3187"/>
      <c r="AF786" s="3189">
        <f>IF(T786&gt;Z786,Z786,T786)</f>
        <v>20</v>
      </c>
      <c r="AG786" s="3189"/>
      <c r="AH786" s="3189"/>
      <c r="AI786" s="3189"/>
      <c r="AJ786" s="3189"/>
      <c r="AK786" s="3189"/>
      <c r="AL786" s="1317"/>
      <c r="AM786" s="1211"/>
      <c r="AO786" s="1314"/>
      <c r="AP786" s="1314"/>
      <c r="AQ786" s="1314"/>
    </row>
    <row r="787" spans="1:81">
      <c r="A787" s="1318" t="s">
        <v>1856</v>
      </c>
      <c r="B787" s="3183" t="s">
        <v>1594</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17"/>
      <c r="AM787" s="1211"/>
      <c r="AO787" s="1314"/>
      <c r="AP787" s="1314"/>
      <c r="AQ787" s="1314"/>
    </row>
    <row r="788" spans="1:81">
      <c r="A788" s="1320" t="s">
        <v>1857</v>
      </c>
      <c r="B788" s="3183" t="s">
        <v>1858</v>
      </c>
      <c r="C788" s="3183"/>
      <c r="D788" s="3183"/>
      <c r="E788" s="3183"/>
      <c r="F788" s="3183"/>
      <c r="G788" s="3183"/>
      <c r="H788" s="3183"/>
      <c r="I788" s="3183"/>
      <c r="J788" s="3183"/>
      <c r="K788" s="3183"/>
      <c r="L788" s="3183"/>
      <c r="M788" s="3183"/>
      <c r="N788" s="3183"/>
      <c r="O788" s="3183"/>
      <c r="P788" s="3183"/>
      <c r="Q788" s="3183"/>
      <c r="R788" s="3183"/>
      <c r="S788" s="3184"/>
      <c r="T788" s="3211">
        <f>SUM(T789:Y790)</f>
        <v>10</v>
      </c>
      <c r="U788" s="3211"/>
      <c r="V788" s="3211"/>
      <c r="W788" s="3211"/>
      <c r="X788" s="3211"/>
      <c r="Y788" s="3211"/>
      <c r="Z788" s="3189">
        <v>10</v>
      </c>
      <c r="AA788" s="3189"/>
      <c r="AB788" s="3189"/>
      <c r="AC788" s="3189"/>
      <c r="AD788" s="3189"/>
      <c r="AE788" s="3189"/>
      <c r="AF788" s="3189">
        <f>IF(T788&gt;Z788,Z788,T788)</f>
        <v>10</v>
      </c>
      <c r="AG788" s="3189"/>
      <c r="AH788" s="3189"/>
      <c r="AI788" s="3189"/>
      <c r="AJ788" s="3189"/>
      <c r="AK788" s="3189"/>
      <c r="AL788" s="1317"/>
      <c r="AM788" s="1211"/>
    </row>
    <row r="789" spans="1:81">
      <c r="A789" s="921"/>
      <c r="B789" s="1004"/>
      <c r="C789" s="3212" t="s">
        <v>1859</v>
      </c>
      <c r="D789" s="3212"/>
      <c r="E789" s="3212"/>
      <c r="F789" s="3212"/>
      <c r="G789" s="3212"/>
      <c r="H789" s="3212"/>
      <c r="I789" s="3212"/>
      <c r="J789" s="3212"/>
      <c r="K789" s="3212"/>
      <c r="L789" s="3212"/>
      <c r="M789" s="3212"/>
      <c r="N789" s="3212"/>
      <c r="O789" s="3212"/>
      <c r="P789" s="3212"/>
      <c r="Q789" s="3212"/>
      <c r="R789" s="3212"/>
      <c r="S789" s="3213"/>
      <c r="T789" s="3083">
        <f>AJ149</f>
        <v>7</v>
      </c>
      <c r="U789" s="3083"/>
      <c r="V789" s="3083"/>
      <c r="W789" s="3083"/>
      <c r="X789" s="3083"/>
      <c r="Y789" s="3083"/>
      <c r="Z789" s="3214">
        <v>7</v>
      </c>
      <c r="AA789" s="3214"/>
      <c r="AB789" s="3214"/>
      <c r="AC789" s="3214"/>
      <c r="AD789" s="3214"/>
      <c r="AE789" s="3214"/>
      <c r="AF789" s="3215"/>
      <c r="AG789" s="3215"/>
      <c r="AH789" s="3215"/>
      <c r="AI789" s="3215"/>
      <c r="AJ789" s="3215"/>
      <c r="AK789" s="3215"/>
      <c r="AL789" s="1317"/>
      <c r="AM789" s="1211"/>
    </row>
    <row r="790" spans="1:81">
      <c r="A790" s="1321"/>
      <c r="B790" s="1004"/>
      <c r="C790" s="3212" t="s">
        <v>1860</v>
      </c>
      <c r="D790" s="3212"/>
      <c r="E790" s="3212"/>
      <c r="F790" s="3212"/>
      <c r="G790" s="3212"/>
      <c r="H790" s="3212"/>
      <c r="I790" s="3212"/>
      <c r="J790" s="3212"/>
      <c r="K790" s="3212"/>
      <c r="L790" s="3212"/>
      <c r="M790" s="3212"/>
      <c r="N790" s="3212"/>
      <c r="O790" s="3212"/>
      <c r="P790" s="3212"/>
      <c r="Q790" s="3212"/>
      <c r="R790" s="3212"/>
      <c r="S790" s="3213"/>
      <c r="T790" s="3083">
        <f>AJ163</f>
        <v>3</v>
      </c>
      <c r="U790" s="3083"/>
      <c r="V790" s="3083"/>
      <c r="W790" s="3083"/>
      <c r="X790" s="3083"/>
      <c r="Y790" s="3083"/>
      <c r="Z790" s="3214">
        <v>3</v>
      </c>
      <c r="AA790" s="3214"/>
      <c r="AB790" s="3214"/>
      <c r="AC790" s="3214"/>
      <c r="AD790" s="3214"/>
      <c r="AE790" s="3214"/>
      <c r="AF790" s="3215"/>
      <c r="AG790" s="3215"/>
      <c r="AH790" s="3215"/>
      <c r="AI790" s="3215"/>
      <c r="AJ790" s="3215"/>
      <c r="AK790" s="3215"/>
      <c r="AL790" s="1317"/>
      <c r="AM790" s="1211"/>
      <c r="AO790" s="938"/>
    </row>
    <row r="791" spans="1:81">
      <c r="A791" s="1320" t="s">
        <v>1622</v>
      </c>
      <c r="B791" s="3183" t="s">
        <v>1861</v>
      </c>
      <c r="C791" s="3183"/>
      <c r="D791" s="3183"/>
      <c r="E791" s="3183"/>
      <c r="F791" s="3183"/>
      <c r="G791" s="3183"/>
      <c r="H791" s="3183"/>
      <c r="I791" s="3183"/>
      <c r="J791" s="3183"/>
      <c r="K791" s="3183"/>
      <c r="L791" s="3183"/>
      <c r="M791" s="3183"/>
      <c r="N791" s="3183"/>
      <c r="O791" s="3183"/>
      <c r="P791" s="3183"/>
      <c r="Q791" s="3183"/>
      <c r="R791" s="3183"/>
      <c r="S791" s="3184"/>
      <c r="T791" s="3211">
        <f>AK174</f>
        <v>10</v>
      </c>
      <c r="U791" s="3211"/>
      <c r="V791" s="3211"/>
      <c r="W791" s="3211"/>
      <c r="X791" s="3211"/>
      <c r="Y791" s="3211"/>
      <c r="Z791" s="3189">
        <v>10</v>
      </c>
      <c r="AA791" s="3189"/>
      <c r="AB791" s="3189"/>
      <c r="AC791" s="3189"/>
      <c r="AD791" s="3189"/>
      <c r="AE791" s="3189"/>
      <c r="AF791" s="3189">
        <f>IF(T791&gt;Z791,Z791,T791)</f>
        <v>10</v>
      </c>
      <c r="AG791" s="3189"/>
      <c r="AH791" s="3189"/>
      <c r="AI791" s="3189"/>
      <c r="AJ791" s="3189"/>
      <c r="AK791" s="3189"/>
      <c r="AL791" s="1317"/>
      <c r="AM791" s="1211"/>
    </row>
    <row r="792" spans="1:81">
      <c r="A792" s="1318" t="s">
        <v>1631</v>
      </c>
      <c r="B792" s="3183" t="s">
        <v>1632</v>
      </c>
      <c r="C792" s="3183"/>
      <c r="D792" s="3183"/>
      <c r="E792" s="3183"/>
      <c r="F792" s="3183"/>
      <c r="G792" s="3183"/>
      <c r="H792" s="3183"/>
      <c r="I792" s="3183"/>
      <c r="J792" s="3183"/>
      <c r="K792" s="3183"/>
      <c r="L792" s="3183"/>
      <c r="M792" s="3183"/>
      <c r="N792" s="3183"/>
      <c r="O792" s="3183"/>
      <c r="P792" s="3183"/>
      <c r="Q792" s="3183"/>
      <c r="R792" s="3183"/>
      <c r="S792" s="3184"/>
      <c r="T792" s="3211">
        <f>AK256</f>
        <v>8</v>
      </c>
      <c r="U792" s="3211"/>
      <c r="V792" s="3211"/>
      <c r="W792" s="3211"/>
      <c r="X792" s="3211"/>
      <c r="Y792" s="3211"/>
      <c r="Z792" s="3188">
        <v>8</v>
      </c>
      <c r="AA792" s="3186"/>
      <c r="AB792" s="3186"/>
      <c r="AC792" s="3186"/>
      <c r="AD792" s="3186"/>
      <c r="AE792" s="3187"/>
      <c r="AF792" s="3189">
        <f>IF(T792&gt;Z792,Z792,T792)</f>
        <v>8</v>
      </c>
      <c r="AG792" s="3189"/>
      <c r="AH792" s="3189"/>
      <c r="AI792" s="3189"/>
      <c r="AJ792" s="3189"/>
      <c r="AK792" s="3189"/>
      <c r="AL792" s="1317"/>
      <c r="AM792" s="1211"/>
    </row>
    <row r="793" spans="1:81" s="920" customFormat="1" hidden="1">
      <c r="A793" s="1320" t="s">
        <v>623</v>
      </c>
      <c r="B793" s="3183" t="s">
        <v>1862</v>
      </c>
      <c r="C793" s="3183"/>
      <c r="D793" s="3183"/>
      <c r="E793" s="3183"/>
      <c r="F793" s="3183"/>
      <c r="G793" s="3183"/>
      <c r="H793" s="3183"/>
      <c r="I793" s="3183"/>
      <c r="J793" s="3183"/>
      <c r="K793" s="3183"/>
      <c r="L793" s="3183"/>
      <c r="M793" s="3183"/>
      <c r="N793" s="3183"/>
      <c r="O793" s="3183"/>
      <c r="P793" s="3183"/>
      <c r="Q793" s="3183"/>
      <c r="R793" s="3183"/>
      <c r="S793" s="3184"/>
      <c r="T793" s="3211">
        <f>IF(AK750&gt;5,5,AK750)</f>
        <v>0</v>
      </c>
      <c r="U793" s="3211"/>
      <c r="V793" s="3211"/>
      <c r="W793" s="3211"/>
      <c r="X793" s="3211"/>
      <c r="Y793" s="3211"/>
      <c r="Z793" s="3189">
        <v>5</v>
      </c>
      <c r="AA793" s="3189"/>
      <c r="AB793" s="3189"/>
      <c r="AC793" s="3189"/>
      <c r="AD793" s="3189"/>
      <c r="AE793" s="3189"/>
      <c r="AF793" s="3189">
        <f>IF(T793&gt;Z793,5,T793)</f>
        <v>0</v>
      </c>
      <c r="AG793" s="3189"/>
      <c r="AH793" s="3189"/>
      <c r="AI793" s="3189"/>
      <c r="AJ793" s="3189"/>
      <c r="AK793" s="3189"/>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1637</v>
      </c>
      <c r="B794" s="3183" t="s">
        <v>1863</v>
      </c>
      <c r="C794" s="3183"/>
      <c r="D794" s="3183"/>
      <c r="E794" s="3183"/>
      <c r="F794" s="3183"/>
      <c r="G794" s="3183"/>
      <c r="H794" s="3183"/>
      <c r="I794" s="3183"/>
      <c r="J794" s="3183"/>
      <c r="K794" s="3183"/>
      <c r="L794" s="3183"/>
      <c r="M794" s="3183"/>
      <c r="N794" s="3183"/>
      <c r="O794" s="3183"/>
      <c r="P794" s="3183"/>
      <c r="Q794" s="3183"/>
      <c r="R794" s="3183"/>
      <c r="S794" s="3184"/>
      <c r="T794" s="3211">
        <f>AK267</f>
        <v>10</v>
      </c>
      <c r="U794" s="3211"/>
      <c r="V794" s="3211"/>
      <c r="W794" s="3211"/>
      <c r="X794" s="3211"/>
      <c r="Y794" s="3211"/>
      <c r="Z794" s="3189">
        <v>10</v>
      </c>
      <c r="AA794" s="3189"/>
      <c r="AB794" s="3189"/>
      <c r="AC794" s="3189"/>
      <c r="AD794" s="3189"/>
      <c r="AE794" s="3189"/>
      <c r="AF794" s="3218">
        <f>IF(T794&gt;Z794,Z794,T794)</f>
        <v>10</v>
      </c>
      <c r="AG794" s="3219"/>
      <c r="AH794" s="3219"/>
      <c r="AI794" s="3219"/>
      <c r="AJ794" s="3219"/>
      <c r="AK794" s="3220"/>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1641</v>
      </c>
      <c r="B795" s="3183" t="s">
        <v>1642</v>
      </c>
      <c r="C795" s="3183"/>
      <c r="D795" s="3183"/>
      <c r="E795" s="3183"/>
      <c r="F795" s="3183"/>
      <c r="G795" s="3183"/>
      <c r="H795" s="3183"/>
      <c r="I795" s="3183"/>
      <c r="J795" s="3183"/>
      <c r="K795" s="3183"/>
      <c r="L795" s="3183"/>
      <c r="M795" s="3183"/>
      <c r="N795" s="3183"/>
      <c r="O795" s="3183"/>
      <c r="P795" s="3183"/>
      <c r="Q795" s="3183"/>
      <c r="R795" s="3183"/>
      <c r="S795" s="3184"/>
      <c r="T795" s="3211">
        <f>AK553</f>
        <v>19</v>
      </c>
      <c r="U795" s="3211"/>
      <c r="V795" s="3211"/>
      <c r="W795" s="3211"/>
      <c r="X795" s="3211"/>
      <c r="Y795" s="3211"/>
      <c r="Z795" s="3218">
        <v>20</v>
      </c>
      <c r="AA795" s="3219"/>
      <c r="AB795" s="3219"/>
      <c r="AC795" s="3219"/>
      <c r="AD795" s="3219"/>
      <c r="AE795" s="3220"/>
      <c r="AF795" s="3218">
        <f>IF(T795&gt;Z795,Z795,T795)</f>
        <v>19</v>
      </c>
      <c r="AG795" s="3233"/>
      <c r="AH795" s="3233"/>
      <c r="AI795" s="3233"/>
      <c r="AJ795" s="3233"/>
      <c r="AK795" s="3234"/>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83">
        <f>AK320</f>
        <v>9</v>
      </c>
      <c r="U796" s="3083"/>
      <c r="V796" s="3083"/>
      <c r="W796" s="3083"/>
      <c r="X796" s="3083"/>
      <c r="Y796" s="3083"/>
      <c r="Z796" s="3088">
        <v>20</v>
      </c>
      <c r="AA796" s="3089"/>
      <c r="AB796" s="3089"/>
      <c r="AC796" s="3089"/>
      <c r="AD796" s="3089"/>
      <c r="AE796" s="3090"/>
      <c r="AF796" s="3215"/>
      <c r="AG796" s="3215"/>
      <c r="AH796" s="3215"/>
      <c r="AI796" s="3215"/>
      <c r="AJ796" s="3215"/>
      <c r="AK796" s="3215"/>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83">
        <f>AK551</f>
        <v>10</v>
      </c>
      <c r="U797" s="3083"/>
      <c r="V797" s="3083"/>
      <c r="W797" s="3083"/>
      <c r="X797" s="3083"/>
      <c r="Y797" s="3083"/>
      <c r="Z797" s="3088">
        <v>10</v>
      </c>
      <c r="AA797" s="3089"/>
      <c r="AB797" s="3089"/>
      <c r="AC797" s="3089"/>
      <c r="AD797" s="3089"/>
      <c r="AE797" s="3090"/>
      <c r="AF797" s="3215"/>
      <c r="AG797" s="3215"/>
      <c r="AH797" s="3215"/>
      <c r="AI797" s="3215"/>
      <c r="AJ797" s="3215"/>
      <c r="AK797" s="3215"/>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1727</v>
      </c>
      <c r="B798" s="3183" t="s">
        <v>906</v>
      </c>
      <c r="C798" s="3183"/>
      <c r="D798" s="3183"/>
      <c r="E798" s="3183"/>
      <c r="F798" s="3183"/>
      <c r="G798" s="3183"/>
      <c r="H798" s="3183"/>
      <c r="I798" s="3183"/>
      <c r="J798" s="3183"/>
      <c r="K798" s="3183"/>
      <c r="L798" s="3183"/>
      <c r="M798" s="3183"/>
      <c r="N798" s="3183"/>
      <c r="O798" s="3183"/>
      <c r="P798" s="3183"/>
      <c r="Q798" s="3183"/>
      <c r="R798" s="3183"/>
      <c r="S798" s="3184"/>
      <c r="T798" s="3211">
        <f>AK684</f>
        <v>12</v>
      </c>
      <c r="U798" s="3211"/>
      <c r="V798" s="3211"/>
      <c r="W798" s="3211"/>
      <c r="X798" s="3211"/>
      <c r="Y798" s="3211"/>
      <c r="Z798" s="3218">
        <v>10</v>
      </c>
      <c r="AA798" s="3219"/>
      <c r="AB798" s="3219"/>
      <c r="AC798" s="3219"/>
      <c r="AD798" s="3219"/>
      <c r="AE798" s="3220"/>
      <c r="AF798" s="3189">
        <f>IF(T798&gt;Z798,Z798,T798)</f>
        <v>10</v>
      </c>
      <c r="AG798" s="3189"/>
      <c r="AH798" s="3189"/>
      <c r="AI798" s="3189"/>
      <c r="AJ798" s="3189"/>
      <c r="AK798" s="3189"/>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1840</v>
      </c>
      <c r="B799" s="3183" t="s">
        <v>1841</v>
      </c>
      <c r="C799" s="3183"/>
      <c r="D799" s="3183"/>
      <c r="E799" s="3183"/>
      <c r="F799" s="3183"/>
      <c r="G799" s="3183"/>
      <c r="H799" s="3183"/>
      <c r="I799" s="3183"/>
      <c r="J799" s="3183"/>
      <c r="K799" s="3183"/>
      <c r="L799" s="3183"/>
      <c r="M799" s="3183"/>
      <c r="N799" s="3183"/>
      <c r="O799" s="3183"/>
      <c r="P799" s="3183"/>
      <c r="Q799" s="3183"/>
      <c r="R799" s="3183"/>
      <c r="S799" s="3184"/>
      <c r="T799" s="3211">
        <f>AK774</f>
        <v>12</v>
      </c>
      <c r="U799" s="3211"/>
      <c r="V799" s="3211"/>
      <c r="W799" s="3211"/>
      <c r="X799" s="3211"/>
      <c r="Y799" s="3211"/>
      <c r="Z799" s="3218">
        <v>12</v>
      </c>
      <c r="AA799" s="3219"/>
      <c r="AB799" s="3219"/>
      <c r="AC799" s="3219"/>
      <c r="AD799" s="3219"/>
      <c r="AE799" s="3220"/>
      <c r="AF799" s="3189">
        <f>IF(T799&gt;Z799,Z799,T799)</f>
        <v>12</v>
      </c>
      <c r="AG799" s="3189"/>
      <c r="AH799" s="3189"/>
      <c r="AI799" s="3189"/>
      <c r="AJ799" s="3189"/>
      <c r="AK799" s="3189"/>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16" t="s">
        <v>1866</v>
      </c>
      <c r="B800" s="3183"/>
      <c r="C800" s="3183"/>
      <c r="D800" s="3183"/>
      <c r="E800" s="3183"/>
      <c r="F800" s="3183"/>
      <c r="G800" s="3183"/>
      <c r="H800" s="3183"/>
      <c r="I800" s="3183"/>
      <c r="J800" s="3183"/>
      <c r="K800" s="3183"/>
      <c r="L800" s="3183"/>
      <c r="M800" s="3183"/>
      <c r="N800" s="3183"/>
      <c r="O800" s="3183"/>
      <c r="P800" s="3183"/>
      <c r="Q800" s="3183"/>
      <c r="R800" s="3183"/>
      <c r="S800" s="3184"/>
      <c r="T800" s="3217"/>
      <c r="U800" s="3217"/>
      <c r="V800" s="3217"/>
      <c r="W800" s="3217"/>
      <c r="X800" s="3217"/>
      <c r="Y800" s="3217"/>
      <c r="Z800" s="3214" t="s">
        <v>1867</v>
      </c>
      <c r="AA800" s="3214"/>
      <c r="AB800" s="3214"/>
      <c r="AC800" s="3214"/>
      <c r="AD800" s="3214"/>
      <c r="AE800" s="3214"/>
      <c r="AF800" s="3218">
        <f>IF(T800&gt;0,T800,0)</f>
        <v>0</v>
      </c>
      <c r="AG800" s="3219"/>
      <c r="AH800" s="3219"/>
      <c r="AI800" s="3219"/>
      <c r="AJ800" s="3219"/>
      <c r="AK800" s="3220"/>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6">
      <c r="A801" s="3221" t="s">
        <v>1868</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SUM(AF784:AK799)-AF800</f>
        <v>119</v>
      </c>
      <c r="AG801" s="3228"/>
      <c r="AH801" s="3228"/>
      <c r="AI801" s="3228"/>
      <c r="AJ801" s="3228"/>
      <c r="AK801" s="3229"/>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6">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4" ma:contentTypeDescription="Create a new document." ma:contentTypeScope="" ma:versionID="21e9d860b6737bec3dd8320675df0cba">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48014f64d7e75d05f5da76a6cff9ac4b"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 xmlns="7c9b6a16-f59e-47c1-aced-43f9fa5809d2">
      <Url xsi:nil="true"/>
      <Description xsi:nil="true"/>
    </Link>
  </documentManagement>
</p:properties>
</file>

<file path=customXml/itemProps1.xml><?xml version="1.0" encoding="utf-8"?>
<ds:datastoreItem xmlns:ds="http://schemas.openxmlformats.org/officeDocument/2006/customXml" ds:itemID="{4DBE437D-53B1-46AE-8D53-490D4621C6C2}">
  <ds:schemaRefs>
    <ds:schemaRef ds:uri="http://schemas.microsoft.com/sharepoint/v3/contenttype/forms"/>
  </ds:schemaRefs>
</ds:datastoreItem>
</file>

<file path=customXml/itemProps2.xml><?xml version="1.0" encoding="utf-8"?>
<ds:datastoreItem xmlns:ds="http://schemas.openxmlformats.org/officeDocument/2006/customXml" ds:itemID="{70A9D641-FE4C-4C23-89BA-859432CF9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3A4185-2821-4E69-B327-621DC966E5E7}">
  <ds:schemaRefs>
    <ds:schemaRef ds:uri="http://schemas.microsoft.com/office/2006/metadata/properties"/>
    <ds:schemaRef ds:uri="http://schemas.microsoft.com/office/infopath/2007/PartnerControls"/>
    <ds:schemaRef ds:uri="7c9b6a16-f59e-47c1-aced-43f9fa5809d2"/>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2022-03-13T08:07:37Z</cp:lastPrinted>
  <dcterms:created xsi:type="dcterms:W3CDTF">2007-12-27T18:26:28Z</dcterms:created>
  <dcterms:modified xsi:type="dcterms:W3CDTF">2022-03-15T01:26:05Z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0x0101002E53F82B1503134290A8C39AE99A92BB</vt:lpwstr>
  </property>
</Properties>
</file>