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02 Mercy Village\"/>
    </mc:Choice>
  </mc:AlternateContent>
  <xr:revisionPtr revIDLastSave="0" documentId="13_ncr:1_{B7DBFBB8-5E92-4D63-B5F3-410DB9EBA76F}" xr6:coauthVersionLast="47" xr6:coauthVersionMax="47" xr10:uidLastSave="{00000000-0000-0000-0000-000000000000}"/>
  <bookViews>
    <workbookView xWindow="-12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806" i="20" l="1"/>
  <c r="K30" i="4"/>
  <c r="L85" i="4"/>
  <c r="E85" i="4" s="1"/>
  <c r="AD190" i="20" l="1"/>
  <c r="AD189" i="20"/>
  <c r="AD188" i="20"/>
  <c r="B188" i="20"/>
  <c r="G55" i="7" l="1"/>
  <c r="I55" i="7" s="1"/>
  <c r="K55" i="7" s="1"/>
  <c r="M55" i="7" s="1"/>
  <c r="O55" i="7" s="1"/>
  <c r="Q55" i="7" s="1"/>
  <c r="S55" i="7" s="1"/>
  <c r="U55" i="7" s="1"/>
  <c r="W55" i="7" s="1"/>
  <c r="Y55" i="7" s="1"/>
  <c r="AA55" i="7" s="1"/>
  <c r="AC55" i="7" s="1"/>
  <c r="AE55" i="7" s="1"/>
  <c r="AG55" i="7" s="1"/>
  <c r="AI10" i="7"/>
  <c r="AJ10" i="7"/>
  <c r="AK10" i="7"/>
  <c r="AL10" i="7"/>
  <c r="AM10" i="7"/>
  <c r="AN10" i="7"/>
  <c r="AO10" i="7"/>
  <c r="AP10" i="7"/>
  <c r="AQ10" i="7"/>
  <c r="AR10" i="7"/>
  <c r="AS10" i="7"/>
  <c r="AT10" i="7"/>
  <c r="AU10" i="7"/>
  <c r="AV10" i="7"/>
  <c r="AW10" i="7"/>
  <c r="AX10" i="7"/>
  <c r="AY10" i="7"/>
  <c r="AZ10" i="7"/>
  <c r="BA10" i="7"/>
  <c r="BB10" i="7"/>
  <c r="BC10" i="7"/>
  <c r="BD10" i="7"/>
  <c r="BE10" i="7"/>
  <c r="BF10" i="7"/>
  <c r="BG10" i="7"/>
  <c r="BH10" i="7"/>
  <c r="BI10" i="7"/>
  <c r="BJ10" i="7"/>
  <c r="BK10" i="7"/>
  <c r="BL10" i="7"/>
  <c r="BM10" i="7"/>
  <c r="BN10" i="7"/>
  <c r="BO10" i="7"/>
  <c r="BP10" i="7"/>
  <c r="BQ10" i="7"/>
  <c r="BR10" i="7"/>
  <c r="BS10" i="7"/>
  <c r="BT10" i="7"/>
  <c r="BU10" i="7"/>
  <c r="BV10" i="7"/>
  <c r="BW10" i="7"/>
  <c r="BX10" i="7"/>
  <c r="BY10" i="7"/>
  <c r="BZ10" i="7"/>
  <c r="CA10" i="7"/>
  <c r="CB10" i="7"/>
  <c r="CC10" i="7"/>
  <c r="CD10" i="7"/>
  <c r="CE10" i="7"/>
  <c r="CF10" i="7"/>
  <c r="CG10" i="7"/>
  <c r="CH10" i="7"/>
  <c r="CI10" i="7"/>
  <c r="CJ10" i="7"/>
  <c r="CK10" i="7"/>
  <c r="CL10" i="7"/>
  <c r="CM10" i="7"/>
  <c r="CN10" i="7"/>
  <c r="CO10" i="7"/>
  <c r="CP10" i="7"/>
  <c r="CQ10" i="7"/>
  <c r="CR10" i="7"/>
  <c r="CS10" i="7"/>
  <c r="CT10" i="7"/>
  <c r="CU10" i="7"/>
  <c r="CV10" i="7"/>
  <c r="CW10" i="7"/>
  <c r="CX10" i="7"/>
  <c r="CY10" i="7"/>
  <c r="CZ10" i="7"/>
  <c r="DA10" i="7"/>
  <c r="DB10" i="7"/>
  <c r="DC10" i="7"/>
  <c r="DD10" i="7"/>
  <c r="DE10" i="7"/>
  <c r="DF10" i="7"/>
  <c r="DG10" i="7"/>
  <c r="DH10" i="7"/>
  <c r="DI10" i="7"/>
  <c r="DJ10" i="7"/>
  <c r="DK10" i="7"/>
  <c r="DL10" i="7"/>
  <c r="DM10" i="7"/>
  <c r="DN10" i="7"/>
  <c r="DO10" i="7"/>
  <c r="DP10" i="7"/>
  <c r="DQ10" i="7"/>
  <c r="DR10" i="7"/>
  <c r="DS10" i="7"/>
  <c r="DT10" i="7"/>
  <c r="DU10" i="7"/>
  <c r="DV10" i="7"/>
  <c r="DW10" i="7"/>
  <c r="DX10" i="7"/>
  <c r="DY10" i="7"/>
  <c r="DZ10" i="7"/>
  <c r="EA10" i="7"/>
  <c r="EB10" i="7"/>
  <c r="EC10" i="7"/>
  <c r="ED10" i="7"/>
  <c r="EE10" i="7"/>
  <c r="EF10" i="7"/>
  <c r="EG10" i="7"/>
  <c r="EH10" i="7"/>
  <c r="EI10" i="7"/>
  <c r="EJ10" i="7"/>
  <c r="EK10" i="7"/>
  <c r="EL10" i="7"/>
  <c r="EM10" i="7"/>
  <c r="EN10" i="7"/>
  <c r="EO10" i="7"/>
  <c r="EP10" i="7"/>
  <c r="EQ10" i="7"/>
  <c r="ER10" i="7"/>
  <c r="ES10" i="7"/>
  <c r="ET10" i="7"/>
  <c r="EU10" i="7"/>
  <c r="EV10" i="7"/>
  <c r="EW10" i="7"/>
  <c r="EX10" i="7"/>
  <c r="EY10" i="7"/>
  <c r="EZ10" i="7"/>
  <c r="FA10" i="7"/>
  <c r="FB10" i="7"/>
  <c r="FC10" i="7"/>
  <c r="FD10" i="7"/>
  <c r="FE10" i="7"/>
  <c r="FF10" i="7"/>
  <c r="FG10" i="7"/>
  <c r="FH10" i="7"/>
  <c r="FI10" i="7"/>
  <c r="FJ10" i="7"/>
  <c r="FK10" i="7"/>
  <c r="FL10" i="7"/>
  <c r="FM10" i="7"/>
  <c r="FN10" i="7"/>
  <c r="FO10" i="7"/>
  <c r="FP10" i="7"/>
  <c r="FQ10" i="7"/>
  <c r="FR10" i="7"/>
  <c r="FS10" i="7"/>
  <c r="FT10" i="7"/>
  <c r="FU10" i="7"/>
  <c r="FV10" i="7"/>
  <c r="FW10" i="7"/>
  <c r="FX10" i="7"/>
  <c r="FY10" i="7"/>
  <c r="FZ10" i="7"/>
  <c r="GA10" i="7"/>
  <c r="GB10" i="7"/>
  <c r="GC10" i="7"/>
  <c r="GD10" i="7"/>
  <c r="GE10" i="7"/>
  <c r="GF10" i="7"/>
  <c r="GG10" i="7"/>
  <c r="GH10" i="7"/>
  <c r="GI10" i="7"/>
  <c r="GJ10" i="7"/>
  <c r="GK10" i="7"/>
  <c r="GL10" i="7"/>
  <c r="GM10" i="7"/>
  <c r="GN10" i="7"/>
  <c r="GO10" i="7"/>
  <c r="GP10" i="7"/>
  <c r="GQ10" i="7"/>
  <c r="GR10" i="7"/>
  <c r="GS10" i="7"/>
  <c r="GT10" i="7"/>
  <c r="GU10" i="7"/>
  <c r="GV10" i="7"/>
  <c r="GW10" i="7"/>
  <c r="GX10" i="7"/>
  <c r="GY10" i="7"/>
  <c r="GZ10" i="7"/>
  <c r="HA10" i="7"/>
  <c r="HB10" i="7"/>
  <c r="HC10" i="7"/>
  <c r="HD10" i="7"/>
  <c r="HE10" i="7"/>
  <c r="HF10" i="7"/>
  <c r="HG10" i="7"/>
  <c r="HH10" i="7"/>
  <c r="HI10" i="7"/>
  <c r="HJ10" i="7"/>
  <c r="HK10" i="7"/>
  <c r="HL10" i="7"/>
  <c r="HM10" i="7"/>
  <c r="HN10" i="7"/>
  <c r="HO10" i="7"/>
  <c r="HP10" i="7"/>
  <c r="HQ10" i="7"/>
  <c r="HR10" i="7"/>
  <c r="HS10" i="7"/>
  <c r="HT10" i="7"/>
  <c r="HU10" i="7"/>
  <c r="HV10" i="7"/>
  <c r="HW10" i="7"/>
  <c r="HX10" i="7"/>
  <c r="HY10" i="7"/>
  <c r="HZ10" i="7"/>
  <c r="IA10" i="7"/>
  <c r="IB10" i="7"/>
  <c r="IC10" i="7"/>
  <c r="ID10" i="7"/>
  <c r="IE10" i="7"/>
  <c r="IF10" i="7"/>
  <c r="IG10" i="7"/>
  <c r="IH10" i="7"/>
  <c r="II10" i="7"/>
  <c r="IJ10" i="7"/>
  <c r="IK10" i="7"/>
  <c r="IL10" i="7"/>
  <c r="IM10" i="7"/>
  <c r="IN10" i="7"/>
  <c r="IO10" i="7"/>
  <c r="IP10" i="7"/>
  <c r="IQ10" i="7"/>
  <c r="IR10" i="7"/>
  <c r="IS10" i="7"/>
  <c r="IT10" i="7"/>
  <c r="IU10" i="7"/>
  <c r="IV10" i="7"/>
  <c r="IW10" i="7"/>
  <c r="IX10" i="7"/>
  <c r="IY10" i="7"/>
  <c r="IZ10" i="7"/>
  <c r="JA10" i="7"/>
  <c r="JB10" i="7"/>
  <c r="JC10" i="7"/>
  <c r="JD10" i="7"/>
  <c r="JE10" i="7"/>
  <c r="JF10" i="7"/>
  <c r="JG10" i="7"/>
  <c r="JH10" i="7"/>
  <c r="JI10" i="7"/>
  <c r="JJ10" i="7"/>
  <c r="JK10" i="7"/>
  <c r="JL10" i="7"/>
  <c r="JM10" i="7"/>
  <c r="JN10" i="7"/>
  <c r="JO10" i="7"/>
  <c r="JP10" i="7"/>
  <c r="JQ10" i="7"/>
  <c r="JR10" i="7"/>
  <c r="JS10" i="7"/>
  <c r="JT10" i="7"/>
  <c r="JU10" i="7"/>
  <c r="JV10" i="7"/>
  <c r="JW10" i="7"/>
  <c r="JX10" i="7"/>
  <c r="JY10" i="7"/>
  <c r="JZ10" i="7"/>
  <c r="KA10" i="7"/>
  <c r="KB10" i="7"/>
  <c r="KC10" i="7"/>
  <c r="KD10" i="7"/>
  <c r="KE10" i="7"/>
  <c r="KF10" i="7"/>
  <c r="KG10" i="7"/>
  <c r="KH10" i="7"/>
  <c r="KI10" i="7"/>
  <c r="KJ10" i="7"/>
  <c r="KK10" i="7"/>
  <c r="KL10" i="7"/>
  <c r="KM10" i="7"/>
  <c r="KN10" i="7"/>
  <c r="KO10" i="7"/>
  <c r="KP10" i="7"/>
  <c r="KQ10" i="7"/>
  <c r="KR10" i="7"/>
  <c r="KS10" i="7"/>
  <c r="KT10" i="7"/>
  <c r="KU10" i="7"/>
  <c r="KV10" i="7"/>
  <c r="KW10" i="7"/>
  <c r="KX10" i="7"/>
  <c r="KY10" i="7"/>
  <c r="KZ10" i="7"/>
  <c r="LA10" i="7"/>
  <c r="LB10" i="7"/>
  <c r="LC10" i="7"/>
  <c r="LD10" i="7"/>
  <c r="LE10" i="7"/>
  <c r="LF10" i="7"/>
  <c r="LG10" i="7"/>
  <c r="LH10" i="7"/>
  <c r="LI10" i="7"/>
  <c r="LJ10" i="7"/>
  <c r="LK10" i="7"/>
  <c r="LL10" i="7"/>
  <c r="LM10" i="7"/>
  <c r="LN10" i="7"/>
  <c r="LO10" i="7"/>
  <c r="LP10" i="7"/>
  <c r="LQ10" i="7"/>
  <c r="LR10" i="7"/>
  <c r="LS10" i="7"/>
  <c r="LT10" i="7"/>
  <c r="LU10" i="7"/>
  <c r="LV10" i="7"/>
  <c r="LW10" i="7"/>
  <c r="LX10" i="7"/>
  <c r="LY10" i="7"/>
  <c r="LZ10" i="7"/>
  <c r="MA10" i="7"/>
  <c r="MB10" i="7"/>
  <c r="MC10" i="7"/>
  <c r="MD10" i="7"/>
  <c r="ME10" i="7"/>
  <c r="MF10" i="7"/>
  <c r="MG10" i="7"/>
  <c r="MH10" i="7"/>
  <c r="MI10" i="7"/>
  <c r="MJ10" i="7"/>
  <c r="MK10" i="7"/>
  <c r="ML10" i="7"/>
  <c r="MM10" i="7"/>
  <c r="MN10" i="7"/>
  <c r="MO10" i="7"/>
  <c r="MP10" i="7"/>
  <c r="MQ10" i="7"/>
  <c r="MR10" i="7"/>
  <c r="MS10" i="7"/>
  <c r="MT10" i="7"/>
  <c r="MU10" i="7"/>
  <c r="MV10" i="7"/>
  <c r="MW10" i="7"/>
  <c r="MX10" i="7"/>
  <c r="MY10" i="7"/>
  <c r="MZ10" i="7"/>
  <c r="NA10" i="7"/>
  <c r="NB10" i="7"/>
  <c r="NC10" i="7"/>
  <c r="ND10" i="7"/>
  <c r="NE10" i="7"/>
  <c r="NF10" i="7"/>
  <c r="NG10" i="7"/>
  <c r="NH10" i="7"/>
  <c r="NI10" i="7"/>
  <c r="NJ10" i="7"/>
  <c r="NK10" i="7"/>
  <c r="NL10" i="7"/>
  <c r="NM10" i="7"/>
  <c r="NN10" i="7"/>
  <c r="NO10" i="7"/>
  <c r="NP10" i="7"/>
  <c r="NQ10" i="7"/>
  <c r="NR10" i="7"/>
  <c r="NS10" i="7"/>
  <c r="NT10" i="7"/>
  <c r="NU10" i="7"/>
  <c r="NV10" i="7"/>
  <c r="NW10" i="7"/>
  <c r="NX10" i="7"/>
  <c r="NY10" i="7"/>
  <c r="NZ10" i="7"/>
  <c r="OA10" i="7"/>
  <c r="OB10" i="7"/>
  <c r="OC10" i="7"/>
  <c r="OD10" i="7"/>
  <c r="OE10" i="7"/>
  <c r="OF10" i="7"/>
  <c r="OG10" i="7"/>
  <c r="OH10" i="7"/>
  <c r="OI10" i="7"/>
  <c r="OJ10" i="7"/>
  <c r="OK10" i="7"/>
  <c r="OL10" i="7"/>
  <c r="OM10" i="7"/>
  <c r="ON10" i="7"/>
  <c r="OO10" i="7"/>
  <c r="OP10" i="7"/>
  <c r="OQ10" i="7"/>
  <c r="OR10" i="7"/>
  <c r="OS10" i="7"/>
  <c r="OT10" i="7"/>
  <c r="OU10" i="7"/>
  <c r="OV10" i="7"/>
  <c r="OW10" i="7"/>
  <c r="OX10" i="7"/>
  <c r="OY10" i="7"/>
  <c r="OZ10" i="7"/>
  <c r="PA10" i="7"/>
  <c r="PB10" i="7"/>
  <c r="PC10" i="7"/>
  <c r="PD10" i="7"/>
  <c r="PE10" i="7"/>
  <c r="PF10" i="7"/>
  <c r="PG10" i="7"/>
  <c r="PH10" i="7"/>
  <c r="PI10" i="7"/>
  <c r="PJ10" i="7"/>
  <c r="PK10" i="7"/>
  <c r="PL10" i="7"/>
  <c r="PM10" i="7"/>
  <c r="PN10" i="7"/>
  <c r="PO10" i="7"/>
  <c r="PP10" i="7"/>
  <c r="PQ10" i="7"/>
  <c r="PR10" i="7"/>
  <c r="PS10" i="7"/>
  <c r="PT10" i="7"/>
  <c r="PU10" i="7"/>
  <c r="PV10" i="7"/>
  <c r="PW10" i="7"/>
  <c r="PX10" i="7"/>
  <c r="PY10" i="7"/>
  <c r="PZ10" i="7"/>
  <c r="QA10" i="7"/>
  <c r="QB10" i="7"/>
  <c r="QC10" i="7"/>
  <c r="QD10" i="7"/>
  <c r="QE10" i="7"/>
  <c r="QF10" i="7"/>
  <c r="QG10" i="7"/>
  <c r="QH10" i="7"/>
  <c r="QI10" i="7"/>
  <c r="QJ10" i="7"/>
  <c r="QK10" i="7"/>
  <c r="QL10" i="7"/>
  <c r="QM10" i="7"/>
  <c r="QN10" i="7"/>
  <c r="QO10" i="7"/>
  <c r="QP10" i="7"/>
  <c r="QQ10" i="7"/>
  <c r="QR10" i="7"/>
  <c r="QS10" i="7"/>
  <c r="QT10" i="7"/>
  <c r="QU10" i="7"/>
  <c r="QV10" i="7"/>
  <c r="QW10" i="7"/>
  <c r="QX10" i="7"/>
  <c r="QY10" i="7"/>
  <c r="QZ10" i="7"/>
  <c r="RA10" i="7"/>
  <c r="RB10" i="7"/>
  <c r="RC10" i="7"/>
  <c r="RD10" i="7"/>
  <c r="RE10" i="7"/>
  <c r="RF10" i="7"/>
  <c r="RG10" i="7"/>
  <c r="RH10" i="7"/>
  <c r="RI10" i="7"/>
  <c r="RJ10" i="7"/>
  <c r="RK10" i="7"/>
  <c r="RL10" i="7"/>
  <c r="RM10" i="7"/>
  <c r="RN10" i="7"/>
  <c r="RO10" i="7"/>
  <c r="RP10" i="7"/>
  <c r="RQ10" i="7"/>
  <c r="RR10" i="7"/>
  <c r="RS10" i="7"/>
  <c r="RT10" i="7"/>
  <c r="RU10" i="7"/>
  <c r="RV10" i="7"/>
  <c r="RW10" i="7"/>
  <c r="RX10" i="7"/>
  <c r="RY10" i="7"/>
  <c r="RZ10" i="7"/>
  <c r="SA10" i="7"/>
  <c r="SB10" i="7"/>
  <c r="SC10" i="7"/>
  <c r="SD10" i="7"/>
  <c r="SE10" i="7"/>
  <c r="SF10" i="7"/>
  <c r="SG10" i="7"/>
  <c r="SH10" i="7"/>
  <c r="SI10" i="7"/>
  <c r="SJ10" i="7"/>
  <c r="SK10" i="7"/>
  <c r="SL10" i="7"/>
  <c r="SM10" i="7"/>
  <c r="SN10" i="7"/>
  <c r="SO10" i="7"/>
  <c r="SP10" i="7"/>
  <c r="SQ10" i="7"/>
  <c r="SR10" i="7"/>
  <c r="SS10" i="7"/>
  <c r="ST10" i="7"/>
  <c r="SU10" i="7"/>
  <c r="SV10" i="7"/>
  <c r="SW10" i="7"/>
  <c r="SX10" i="7"/>
  <c r="SY10" i="7"/>
  <c r="SZ10" i="7"/>
  <c r="TA10" i="7"/>
  <c r="TB10" i="7"/>
  <c r="TC10" i="7"/>
  <c r="TD10" i="7"/>
  <c r="TE10" i="7"/>
  <c r="TF10" i="7"/>
  <c r="TG10" i="7"/>
  <c r="TH10" i="7"/>
  <c r="TI10" i="7"/>
  <c r="TJ10" i="7"/>
  <c r="TK10" i="7"/>
  <c r="TL10" i="7"/>
  <c r="TM10" i="7"/>
  <c r="TN10" i="7"/>
  <c r="TO10" i="7"/>
  <c r="TP10" i="7"/>
  <c r="TQ10" i="7"/>
  <c r="TR10" i="7"/>
  <c r="TS10" i="7"/>
  <c r="TT10" i="7"/>
  <c r="TU10" i="7"/>
  <c r="TV10" i="7"/>
  <c r="TW10" i="7"/>
  <c r="TX10" i="7"/>
  <c r="TY10" i="7"/>
  <c r="TZ10" i="7"/>
  <c r="UA10" i="7"/>
  <c r="UB10" i="7"/>
  <c r="UC10" i="7"/>
  <c r="UD10" i="7"/>
  <c r="UE10" i="7"/>
  <c r="UF10" i="7"/>
  <c r="UG10" i="7"/>
  <c r="UH10" i="7"/>
  <c r="UI10" i="7"/>
  <c r="UJ10" i="7"/>
  <c r="UK10" i="7"/>
  <c r="UL10" i="7"/>
  <c r="UM10" i="7"/>
  <c r="UN10" i="7"/>
  <c r="UO10" i="7"/>
  <c r="UP10" i="7"/>
  <c r="UQ10" i="7"/>
  <c r="UR10" i="7"/>
  <c r="US10" i="7"/>
  <c r="UT10" i="7"/>
  <c r="UU10" i="7"/>
  <c r="UV10" i="7"/>
  <c r="UW10" i="7"/>
  <c r="UX10" i="7"/>
  <c r="UY10" i="7"/>
  <c r="UZ10" i="7"/>
  <c r="VA10" i="7"/>
  <c r="VB10" i="7"/>
  <c r="VC10" i="7"/>
  <c r="VD10" i="7"/>
  <c r="VE10" i="7"/>
  <c r="VF10" i="7"/>
  <c r="VG10" i="7"/>
  <c r="VH10" i="7"/>
  <c r="VI10" i="7"/>
  <c r="VJ10" i="7"/>
  <c r="VK10" i="7"/>
  <c r="VL10" i="7"/>
  <c r="VM10" i="7"/>
  <c r="VN10" i="7"/>
  <c r="VO10" i="7"/>
  <c r="VP10" i="7"/>
  <c r="VQ10" i="7"/>
  <c r="VR10" i="7"/>
  <c r="VS10" i="7"/>
  <c r="VT10" i="7"/>
  <c r="VU10" i="7"/>
  <c r="VV10" i="7"/>
  <c r="VW10" i="7"/>
  <c r="VX10" i="7"/>
  <c r="VY10" i="7"/>
  <c r="VZ10" i="7"/>
  <c r="WA10" i="7"/>
  <c r="WB10" i="7"/>
  <c r="WC10" i="7"/>
  <c r="WD10" i="7"/>
  <c r="WE10" i="7"/>
  <c r="WF10" i="7"/>
  <c r="WG10" i="7"/>
  <c r="WH10" i="7"/>
  <c r="WI10" i="7"/>
  <c r="WJ10" i="7"/>
  <c r="WK10" i="7"/>
  <c r="WL10" i="7"/>
  <c r="WM10" i="7"/>
  <c r="WN10" i="7"/>
  <c r="WO10" i="7"/>
  <c r="WP10" i="7"/>
  <c r="WQ10" i="7"/>
  <c r="WR10" i="7"/>
  <c r="WS10" i="7"/>
  <c r="WT10" i="7"/>
  <c r="WU10" i="7"/>
  <c r="WV10" i="7"/>
  <c r="WW10" i="7"/>
  <c r="WX10" i="7"/>
  <c r="WY10" i="7"/>
  <c r="WZ10" i="7"/>
  <c r="XA10" i="7"/>
  <c r="XB10" i="7"/>
  <c r="XC10" i="7"/>
  <c r="XD10" i="7"/>
  <c r="XE10" i="7"/>
  <c r="XF10" i="7"/>
  <c r="XG10" i="7"/>
  <c r="XH10" i="7"/>
  <c r="XI10" i="7"/>
  <c r="XJ10" i="7"/>
  <c r="XK10" i="7"/>
  <c r="XL10" i="7"/>
  <c r="XM10" i="7"/>
  <c r="XN10" i="7"/>
  <c r="XO10" i="7"/>
  <c r="XP10" i="7"/>
  <c r="XQ10" i="7"/>
  <c r="XR10" i="7"/>
  <c r="XS10" i="7"/>
  <c r="XT10" i="7"/>
  <c r="XU10" i="7"/>
  <c r="XV10" i="7"/>
  <c r="XW10" i="7"/>
  <c r="XX10" i="7"/>
  <c r="XY10" i="7"/>
  <c r="XZ10" i="7"/>
  <c r="YA10" i="7"/>
  <c r="YB10" i="7"/>
  <c r="YC10" i="7"/>
  <c r="YD10" i="7"/>
  <c r="YE10" i="7"/>
  <c r="YF10" i="7"/>
  <c r="YG10" i="7"/>
  <c r="YH10" i="7"/>
  <c r="YI10" i="7"/>
  <c r="YJ10" i="7"/>
  <c r="YK10" i="7"/>
  <c r="YL10" i="7"/>
  <c r="YM10" i="7"/>
  <c r="YN10" i="7"/>
  <c r="YO10" i="7"/>
  <c r="YP10" i="7"/>
  <c r="YQ10" i="7"/>
  <c r="YR10" i="7"/>
  <c r="YS10" i="7"/>
  <c r="YT10" i="7"/>
  <c r="YU10" i="7"/>
  <c r="YV10" i="7"/>
  <c r="YW10" i="7"/>
  <c r="YX10" i="7"/>
  <c r="YY10" i="7"/>
  <c r="YZ10" i="7"/>
  <c r="ZA10" i="7"/>
  <c r="ZB10" i="7"/>
  <c r="ZC10" i="7"/>
  <c r="ZD10" i="7"/>
  <c r="ZE10" i="7"/>
  <c r="ZF10" i="7"/>
  <c r="ZG10" i="7"/>
  <c r="ZH10" i="7"/>
  <c r="ZI10" i="7"/>
  <c r="ZJ10" i="7"/>
  <c r="ZK10" i="7"/>
  <c r="ZL10" i="7"/>
  <c r="ZM10" i="7"/>
  <c r="ZN10" i="7"/>
  <c r="ZO10" i="7"/>
  <c r="ZP10" i="7"/>
  <c r="ZQ10" i="7"/>
  <c r="ZR10" i="7"/>
  <c r="ZS10" i="7"/>
  <c r="ZT10" i="7"/>
  <c r="ZU10" i="7"/>
  <c r="ZV10" i="7"/>
  <c r="ZW10" i="7"/>
  <c r="ZX10" i="7"/>
  <c r="ZY10" i="7"/>
  <c r="ZZ10" i="7"/>
  <c r="AAA10" i="7"/>
  <c r="AAB10" i="7"/>
  <c r="AAC10" i="7"/>
  <c r="AAD10" i="7"/>
  <c r="AAE10" i="7"/>
  <c r="AAF10" i="7"/>
  <c r="AAG10" i="7"/>
  <c r="AAH10" i="7"/>
  <c r="AAI10" i="7"/>
  <c r="AAJ10" i="7"/>
  <c r="AAK10" i="7"/>
  <c r="AAL10" i="7"/>
  <c r="AAM10" i="7"/>
  <c r="AAN10" i="7"/>
  <c r="AAO10" i="7"/>
  <c r="AAP10" i="7"/>
  <c r="AAQ10" i="7"/>
  <c r="AAR10" i="7"/>
  <c r="AAS10" i="7"/>
  <c r="AAT10" i="7"/>
  <c r="AAU10" i="7"/>
  <c r="AAV10" i="7"/>
  <c r="AAW10" i="7"/>
  <c r="AAX10" i="7"/>
  <c r="AAY10" i="7"/>
  <c r="AAZ10" i="7"/>
  <c r="ABA10" i="7"/>
  <c r="ABB10" i="7"/>
  <c r="ABC10" i="7"/>
  <c r="ABD10" i="7"/>
  <c r="ABE10" i="7"/>
  <c r="ABF10" i="7"/>
  <c r="ABG10" i="7"/>
  <c r="ABH10" i="7"/>
  <c r="ABI10" i="7"/>
  <c r="ABJ10" i="7"/>
  <c r="ABK10" i="7"/>
  <c r="ABL10" i="7"/>
  <c r="ABM10" i="7"/>
  <c r="ABN10" i="7"/>
  <c r="ABO10" i="7"/>
  <c r="ABP10" i="7"/>
  <c r="ABQ10" i="7"/>
  <c r="ABR10" i="7"/>
  <c r="ABS10" i="7"/>
  <c r="ABT10" i="7"/>
  <c r="ABU10" i="7"/>
  <c r="ABV10" i="7"/>
  <c r="ABW10" i="7"/>
  <c r="ABX10" i="7"/>
  <c r="ABY10" i="7"/>
  <c r="ABZ10" i="7"/>
  <c r="ACA10" i="7"/>
  <c r="ACB10" i="7"/>
  <c r="ACC10" i="7"/>
  <c r="ACD10" i="7"/>
  <c r="ACE10" i="7"/>
  <c r="ACF10" i="7"/>
  <c r="ACG10" i="7"/>
  <c r="ACH10" i="7"/>
  <c r="ACI10" i="7"/>
  <c r="ACJ10" i="7"/>
  <c r="ACK10" i="7"/>
  <c r="ACL10" i="7"/>
  <c r="ACM10" i="7"/>
  <c r="ACN10" i="7"/>
  <c r="ACO10" i="7"/>
  <c r="ACP10" i="7"/>
  <c r="ACQ10" i="7"/>
  <c r="ACR10" i="7"/>
  <c r="ACS10" i="7"/>
  <c r="ACT10" i="7"/>
  <c r="ACU10" i="7"/>
  <c r="ACV10" i="7"/>
  <c r="ACW10" i="7"/>
  <c r="ACX10" i="7"/>
  <c r="ACY10" i="7"/>
  <c r="ACZ10" i="7"/>
  <c r="ADA10" i="7"/>
  <c r="ADB10" i="7"/>
  <c r="ADC10" i="7"/>
  <c r="ADD10" i="7"/>
  <c r="ADE10" i="7"/>
  <c r="ADF10" i="7"/>
  <c r="ADG10" i="7"/>
  <c r="ADH10" i="7"/>
  <c r="ADI10" i="7"/>
  <c r="ADJ10" i="7"/>
  <c r="ADK10" i="7"/>
  <c r="ADL10" i="7"/>
  <c r="ADM10" i="7"/>
  <c r="ADN10" i="7"/>
  <c r="ADO10" i="7"/>
  <c r="ADP10" i="7"/>
  <c r="ADQ10" i="7"/>
  <c r="ADR10" i="7"/>
  <c r="ADS10" i="7"/>
  <c r="ADT10" i="7"/>
  <c r="ADU10" i="7"/>
  <c r="ADV10" i="7"/>
  <c r="ADW10" i="7"/>
  <c r="ADX10" i="7"/>
  <c r="ADY10" i="7"/>
  <c r="ADZ10" i="7"/>
  <c r="AEA10" i="7"/>
  <c r="AEB10" i="7"/>
  <c r="AEC10" i="7"/>
  <c r="AED10" i="7"/>
  <c r="AEE10" i="7"/>
  <c r="AEF10" i="7"/>
  <c r="AEG10" i="7"/>
  <c r="AEH10" i="7"/>
  <c r="AEI10" i="7"/>
  <c r="AEJ10" i="7"/>
  <c r="AEK10" i="7"/>
  <c r="AEL10" i="7"/>
  <c r="AEM10" i="7"/>
  <c r="AEN10" i="7"/>
  <c r="AEO10" i="7"/>
  <c r="AEP10" i="7"/>
  <c r="AEQ10" i="7"/>
  <c r="AER10" i="7"/>
  <c r="AES10" i="7"/>
  <c r="AET10" i="7"/>
  <c r="AEU10" i="7"/>
  <c r="AEV10" i="7"/>
  <c r="AEW10" i="7"/>
  <c r="AEX10" i="7"/>
  <c r="AEY10" i="7"/>
  <c r="AEZ10" i="7"/>
  <c r="AFA10" i="7"/>
  <c r="AFB10" i="7"/>
  <c r="AFC10" i="7"/>
  <c r="AFD10" i="7"/>
  <c r="AFE10" i="7"/>
  <c r="AFF10" i="7"/>
  <c r="AFG10" i="7"/>
  <c r="AFH10" i="7"/>
  <c r="AFI10" i="7"/>
  <c r="AFJ10" i="7"/>
  <c r="AFK10" i="7"/>
  <c r="AFL10" i="7"/>
  <c r="AFM10" i="7"/>
  <c r="AFN10" i="7"/>
  <c r="AFO10" i="7"/>
  <c r="AFP10" i="7"/>
  <c r="AFQ10" i="7"/>
  <c r="AFR10" i="7"/>
  <c r="AFS10" i="7"/>
  <c r="AFT10" i="7"/>
  <c r="AFU10" i="7"/>
  <c r="AFV10" i="7"/>
  <c r="AFW10" i="7"/>
  <c r="AFX10" i="7"/>
  <c r="AFY10" i="7"/>
  <c r="AFZ10" i="7"/>
  <c r="AGA10" i="7"/>
  <c r="AGB10" i="7"/>
  <c r="AGC10" i="7"/>
  <c r="AGD10" i="7"/>
  <c r="AGE10" i="7"/>
  <c r="AGF10" i="7"/>
  <c r="AGG10" i="7"/>
  <c r="AGH10" i="7"/>
  <c r="AGI10" i="7"/>
  <c r="AGJ10" i="7"/>
  <c r="AGK10" i="7"/>
  <c r="AGL10" i="7"/>
  <c r="AGM10" i="7"/>
  <c r="AGN10" i="7"/>
  <c r="AGO10" i="7"/>
  <c r="AGP10" i="7"/>
  <c r="AGQ10" i="7"/>
  <c r="AGR10" i="7"/>
  <c r="AGS10" i="7"/>
  <c r="AGT10" i="7"/>
  <c r="AGU10" i="7"/>
  <c r="AGV10" i="7"/>
  <c r="AGW10" i="7"/>
  <c r="AGX10" i="7"/>
  <c r="AGY10" i="7"/>
  <c r="AGZ10" i="7"/>
  <c r="AHA10" i="7"/>
  <c r="AHB10" i="7"/>
  <c r="AHC10" i="7"/>
  <c r="AHD10" i="7"/>
  <c r="AHE10" i="7"/>
  <c r="AHF10" i="7"/>
  <c r="AHG10" i="7"/>
  <c r="AHH10" i="7"/>
  <c r="AHI10" i="7"/>
  <c r="AHJ10" i="7"/>
  <c r="AHK10" i="7"/>
  <c r="AHL10" i="7"/>
  <c r="AHM10" i="7"/>
  <c r="AHN10" i="7"/>
  <c r="AHO10" i="7"/>
  <c r="AHP10" i="7"/>
  <c r="AHQ10" i="7"/>
  <c r="AHR10" i="7"/>
  <c r="AHS10" i="7"/>
  <c r="AHT10" i="7"/>
  <c r="AHU10" i="7"/>
  <c r="AHV10" i="7"/>
  <c r="AHW10" i="7"/>
  <c r="AHX10" i="7"/>
  <c r="AHY10" i="7"/>
  <c r="AHZ10" i="7"/>
  <c r="AIA10" i="7"/>
  <c r="AIB10" i="7"/>
  <c r="AIC10" i="7"/>
  <c r="AID10" i="7"/>
  <c r="AIE10" i="7"/>
  <c r="AIF10" i="7"/>
  <c r="AIG10" i="7"/>
  <c r="AIH10" i="7"/>
  <c r="AII10" i="7"/>
  <c r="AIJ10" i="7"/>
  <c r="AIK10" i="7"/>
  <c r="AIL10" i="7"/>
  <c r="AIM10" i="7"/>
  <c r="AIN10" i="7"/>
  <c r="AIO10" i="7"/>
  <c r="AIP10" i="7"/>
  <c r="AIQ10" i="7"/>
  <c r="AIR10" i="7"/>
  <c r="AIS10" i="7"/>
  <c r="AIT10" i="7"/>
  <c r="AIU10" i="7"/>
  <c r="AIV10" i="7"/>
  <c r="AIW10" i="7"/>
  <c r="AIX10" i="7"/>
  <c r="AIY10" i="7"/>
  <c r="AIZ10" i="7"/>
  <c r="AJA10" i="7"/>
  <c r="AJB10" i="7"/>
  <c r="AJC10" i="7"/>
  <c r="AJD10" i="7"/>
  <c r="AJE10" i="7"/>
  <c r="AJF10" i="7"/>
  <c r="AJG10" i="7"/>
  <c r="AJH10" i="7"/>
  <c r="AJI10" i="7"/>
  <c r="AJJ10" i="7"/>
  <c r="AJK10" i="7"/>
  <c r="AJL10" i="7"/>
  <c r="AJM10" i="7"/>
  <c r="AJN10" i="7"/>
  <c r="AJO10" i="7"/>
  <c r="AJP10" i="7"/>
  <c r="AJQ10" i="7"/>
  <c r="AJR10" i="7"/>
  <c r="AJS10" i="7"/>
  <c r="AJT10" i="7"/>
  <c r="AJU10" i="7"/>
  <c r="AJV10" i="7"/>
  <c r="AJW10" i="7"/>
  <c r="AJX10" i="7"/>
  <c r="AJY10" i="7"/>
  <c r="AJZ10" i="7"/>
  <c r="AKA10" i="7"/>
  <c r="AKB10" i="7"/>
  <c r="AKC10" i="7"/>
  <c r="AKD10" i="7"/>
  <c r="AKE10" i="7"/>
  <c r="AKF10" i="7"/>
  <c r="AKG10" i="7"/>
  <c r="AKH10" i="7"/>
  <c r="AKI10" i="7"/>
  <c r="AKJ10" i="7"/>
  <c r="AKK10" i="7"/>
  <c r="AKL10" i="7"/>
  <c r="AKM10" i="7"/>
  <c r="AKN10" i="7"/>
  <c r="AKO10" i="7"/>
  <c r="AKP10" i="7"/>
  <c r="AKQ10" i="7"/>
  <c r="AKR10" i="7"/>
  <c r="AKS10" i="7"/>
  <c r="AKT10" i="7"/>
  <c r="AKU10" i="7"/>
  <c r="AKV10" i="7"/>
  <c r="AKW10" i="7"/>
  <c r="AKX10" i="7"/>
  <c r="AKY10" i="7"/>
  <c r="AKZ10" i="7"/>
  <c r="ALA10" i="7"/>
  <c r="ALB10" i="7"/>
  <c r="ALC10" i="7"/>
  <c r="ALD10" i="7"/>
  <c r="ALE10" i="7"/>
  <c r="ALF10" i="7"/>
  <c r="ALG10" i="7"/>
  <c r="ALH10" i="7"/>
  <c r="ALI10" i="7"/>
  <c r="ALJ10" i="7"/>
  <c r="ALK10" i="7"/>
  <c r="ALL10" i="7"/>
  <c r="ALM10" i="7"/>
  <c r="ALN10" i="7"/>
  <c r="ALO10" i="7"/>
  <c r="ALP10" i="7"/>
  <c r="ALQ10" i="7"/>
  <c r="ALR10" i="7"/>
  <c r="ALS10" i="7"/>
  <c r="ALT10" i="7"/>
  <c r="ALU10" i="7"/>
  <c r="ALV10" i="7"/>
  <c r="ALW10" i="7"/>
  <c r="ALX10" i="7"/>
  <c r="ALY10" i="7"/>
  <c r="ALZ10" i="7"/>
  <c r="AMA10" i="7"/>
  <c r="AMB10" i="7"/>
  <c r="AMC10" i="7"/>
  <c r="AMD10" i="7"/>
  <c r="AME10" i="7"/>
  <c r="AMF10" i="7"/>
  <c r="AMG10" i="7"/>
  <c r="AMH10" i="7"/>
  <c r="AMI10" i="7"/>
  <c r="AMJ10" i="7"/>
  <c r="AMK10" i="7"/>
  <c r="AML10" i="7"/>
  <c r="AMM10" i="7"/>
  <c r="AMN10" i="7"/>
  <c r="AMO10" i="7"/>
  <c r="AMP10" i="7"/>
  <c r="AMQ10" i="7"/>
  <c r="AMR10" i="7"/>
  <c r="AMS10" i="7"/>
  <c r="AMT10" i="7"/>
  <c r="AMU10" i="7"/>
  <c r="AMV10" i="7"/>
  <c r="AMW10" i="7"/>
  <c r="AMX10" i="7"/>
  <c r="AMY10" i="7"/>
  <c r="AMZ10" i="7"/>
  <c r="ANA10" i="7"/>
  <c r="ANB10" i="7"/>
  <c r="ANC10" i="7"/>
  <c r="AND10" i="7"/>
  <c r="ANE10" i="7"/>
  <c r="ANF10" i="7"/>
  <c r="ANG10" i="7"/>
  <c r="ANH10" i="7"/>
  <c r="ANI10" i="7"/>
  <c r="ANJ10" i="7"/>
  <c r="ANK10" i="7"/>
  <c r="ANL10" i="7"/>
  <c r="ANM10" i="7"/>
  <c r="ANN10" i="7"/>
  <c r="ANO10" i="7"/>
  <c r="ANP10" i="7"/>
  <c r="ANQ10" i="7"/>
  <c r="ANR10" i="7"/>
  <c r="ANS10" i="7"/>
  <c r="ANT10" i="7"/>
  <c r="ANU10" i="7"/>
  <c r="ANV10" i="7"/>
  <c r="ANW10" i="7"/>
  <c r="ANX10" i="7"/>
  <c r="ANY10" i="7"/>
  <c r="ANZ10" i="7"/>
  <c r="AOA10" i="7"/>
  <c r="AOB10" i="7"/>
  <c r="AOC10" i="7"/>
  <c r="AOD10" i="7"/>
  <c r="AOE10" i="7"/>
  <c r="AOF10" i="7"/>
  <c r="AOG10" i="7"/>
  <c r="AOH10" i="7"/>
  <c r="AOI10" i="7"/>
  <c r="AOJ10" i="7"/>
  <c r="AOK10" i="7"/>
  <c r="AOL10" i="7"/>
  <c r="AOM10" i="7"/>
  <c r="AON10" i="7"/>
  <c r="AOO10" i="7"/>
  <c r="AOP10" i="7"/>
  <c r="AOQ10" i="7"/>
  <c r="AOR10" i="7"/>
  <c r="AOS10" i="7"/>
  <c r="AOT10" i="7"/>
  <c r="AOU10" i="7"/>
  <c r="AOV10" i="7"/>
  <c r="AOW10" i="7"/>
  <c r="AOX10" i="7"/>
  <c r="AOY10" i="7"/>
  <c r="AOZ10" i="7"/>
  <c r="APA10" i="7"/>
  <c r="APB10" i="7"/>
  <c r="APC10" i="7"/>
  <c r="APD10" i="7"/>
  <c r="APE10" i="7"/>
  <c r="APF10" i="7"/>
  <c r="APG10" i="7"/>
  <c r="APH10" i="7"/>
  <c r="API10" i="7"/>
  <c r="APJ10" i="7"/>
  <c r="APK10" i="7"/>
  <c r="APL10" i="7"/>
  <c r="APM10" i="7"/>
  <c r="APN10" i="7"/>
  <c r="APO10" i="7"/>
  <c r="APP10" i="7"/>
  <c r="APQ10" i="7"/>
  <c r="APR10" i="7"/>
  <c r="APS10" i="7"/>
  <c r="APT10" i="7"/>
  <c r="APU10" i="7"/>
  <c r="APV10" i="7"/>
  <c r="APW10" i="7"/>
  <c r="APX10" i="7"/>
  <c r="APY10" i="7"/>
  <c r="APZ10" i="7"/>
  <c r="AQA10" i="7"/>
  <c r="AQB10" i="7"/>
  <c r="AQC10" i="7"/>
  <c r="AQD10" i="7"/>
  <c r="AQE10" i="7"/>
  <c r="AQF10" i="7"/>
  <c r="AQG10" i="7"/>
  <c r="AQH10" i="7"/>
  <c r="AQI10" i="7"/>
  <c r="AQJ10" i="7"/>
  <c r="AQK10" i="7"/>
  <c r="AQL10" i="7"/>
  <c r="AQM10" i="7"/>
  <c r="AQN10" i="7"/>
  <c r="AQO10" i="7"/>
  <c r="AQP10" i="7"/>
  <c r="AQQ10" i="7"/>
  <c r="AQR10" i="7"/>
  <c r="AQS10" i="7"/>
  <c r="AQT10" i="7"/>
  <c r="AQU10" i="7"/>
  <c r="AQV10" i="7"/>
  <c r="AQW10" i="7"/>
  <c r="AQX10" i="7"/>
  <c r="AQY10" i="7"/>
  <c r="AQZ10" i="7"/>
  <c r="ARA10" i="7"/>
  <c r="ARB10" i="7"/>
  <c r="ARC10" i="7"/>
  <c r="ARD10" i="7"/>
  <c r="ARE10" i="7"/>
  <c r="ARF10" i="7"/>
  <c r="ARG10" i="7"/>
  <c r="ARH10" i="7"/>
  <c r="ARI10" i="7"/>
  <c r="ARJ10" i="7"/>
  <c r="ARK10" i="7"/>
  <c r="ARL10" i="7"/>
  <c r="ARM10" i="7"/>
  <c r="ARN10" i="7"/>
  <c r="ARO10" i="7"/>
  <c r="ARP10" i="7"/>
  <c r="ARQ10" i="7"/>
  <c r="ARR10" i="7"/>
  <c r="ARS10" i="7"/>
  <c r="ART10" i="7"/>
  <c r="ARU10" i="7"/>
  <c r="ARV10" i="7"/>
  <c r="ARW10" i="7"/>
  <c r="ARX10" i="7"/>
  <c r="ARY10" i="7"/>
  <c r="ARZ10" i="7"/>
  <c r="ASA10" i="7"/>
  <c r="ASB10" i="7"/>
  <c r="ASC10" i="7"/>
  <c r="ASD10" i="7"/>
  <c r="ASE10" i="7"/>
  <c r="ASF10" i="7"/>
  <c r="ASG10" i="7"/>
  <c r="ASH10" i="7"/>
  <c r="ASI10" i="7"/>
  <c r="ASJ10" i="7"/>
  <c r="ASK10" i="7"/>
  <c r="ASL10" i="7"/>
  <c r="ASM10" i="7"/>
  <c r="ASN10" i="7"/>
  <c r="ASO10" i="7"/>
  <c r="ASP10" i="7"/>
  <c r="ASQ10" i="7"/>
  <c r="ASR10" i="7"/>
  <c r="ASS10" i="7"/>
  <c r="AST10" i="7"/>
  <c r="ASU10" i="7"/>
  <c r="ASV10" i="7"/>
  <c r="ASW10" i="7"/>
  <c r="ASX10" i="7"/>
  <c r="ASY10" i="7"/>
  <c r="ASZ10" i="7"/>
  <c r="ATA10" i="7"/>
  <c r="ATB10" i="7"/>
  <c r="ATC10" i="7"/>
  <c r="ATD10" i="7"/>
  <c r="ATE10" i="7"/>
  <c r="ATF10" i="7"/>
  <c r="ATG10" i="7"/>
  <c r="ATH10" i="7"/>
  <c r="ATI10" i="7"/>
  <c r="ATJ10" i="7"/>
  <c r="ATK10" i="7"/>
  <c r="ATL10" i="7"/>
  <c r="ATM10" i="7"/>
  <c r="ATN10" i="7"/>
  <c r="ATO10" i="7"/>
  <c r="ATP10" i="7"/>
  <c r="ATQ10" i="7"/>
  <c r="ATR10" i="7"/>
  <c r="ATS10" i="7"/>
  <c r="ATT10" i="7"/>
  <c r="ATU10" i="7"/>
  <c r="ATV10" i="7"/>
  <c r="ATW10" i="7"/>
  <c r="ATX10" i="7"/>
  <c r="ATY10" i="7"/>
  <c r="ATZ10" i="7"/>
  <c r="AUA10" i="7"/>
  <c r="AUB10" i="7"/>
  <c r="AUC10" i="7"/>
  <c r="AUD10" i="7"/>
  <c r="AUE10" i="7"/>
  <c r="AUF10" i="7"/>
  <c r="AUG10" i="7"/>
  <c r="AUH10" i="7"/>
  <c r="AUI10" i="7"/>
  <c r="AUJ10" i="7"/>
  <c r="AUK10" i="7"/>
  <c r="AUL10" i="7"/>
  <c r="AUM10" i="7"/>
  <c r="AUN10" i="7"/>
  <c r="AUO10" i="7"/>
  <c r="AUP10" i="7"/>
  <c r="AUQ10" i="7"/>
  <c r="AUR10" i="7"/>
  <c r="AUS10" i="7"/>
  <c r="AUT10" i="7"/>
  <c r="AUU10" i="7"/>
  <c r="AUV10" i="7"/>
  <c r="AUW10" i="7"/>
  <c r="AUX10" i="7"/>
  <c r="AUY10" i="7"/>
  <c r="AUZ10" i="7"/>
  <c r="AVA10" i="7"/>
  <c r="AVB10" i="7"/>
  <c r="AVC10" i="7"/>
  <c r="AVD10" i="7"/>
  <c r="AVE10" i="7"/>
  <c r="AVF10" i="7"/>
  <c r="AVG10" i="7"/>
  <c r="AVH10" i="7"/>
  <c r="AVI10" i="7"/>
  <c r="AVJ10" i="7"/>
  <c r="AVK10" i="7"/>
  <c r="AVL10" i="7"/>
  <c r="AVM10" i="7"/>
  <c r="AVN10" i="7"/>
  <c r="AVO10" i="7"/>
  <c r="AVP10" i="7"/>
  <c r="AVQ10" i="7"/>
  <c r="AVR10" i="7"/>
  <c r="AVS10" i="7"/>
  <c r="AVT10" i="7"/>
  <c r="AVU10" i="7"/>
  <c r="AVV10" i="7"/>
  <c r="AVW10" i="7"/>
  <c r="AVX10" i="7"/>
  <c r="AVY10" i="7"/>
  <c r="AVZ10" i="7"/>
  <c r="AWA10" i="7"/>
  <c r="AWB10" i="7"/>
  <c r="AWC10" i="7"/>
  <c r="AWD10" i="7"/>
  <c r="AWE10" i="7"/>
  <c r="AWF10" i="7"/>
  <c r="AWG10" i="7"/>
  <c r="AWH10" i="7"/>
  <c r="AWI10" i="7"/>
  <c r="AWJ10" i="7"/>
  <c r="AWK10" i="7"/>
  <c r="AWL10" i="7"/>
  <c r="AWM10" i="7"/>
  <c r="AWN10" i="7"/>
  <c r="AWO10" i="7"/>
  <c r="AWP10" i="7"/>
  <c r="AWQ10" i="7"/>
  <c r="AWR10" i="7"/>
  <c r="AWS10" i="7"/>
  <c r="AWT10" i="7"/>
  <c r="AWU10" i="7"/>
  <c r="AWV10" i="7"/>
  <c r="AWW10" i="7"/>
  <c r="AWX10" i="7"/>
  <c r="AWY10" i="7"/>
  <c r="AWZ10" i="7"/>
  <c r="AXA10" i="7"/>
  <c r="AXB10" i="7"/>
  <c r="AXC10" i="7"/>
  <c r="AXD10" i="7"/>
  <c r="AXE10" i="7"/>
  <c r="AXF10" i="7"/>
  <c r="AXG10" i="7"/>
  <c r="AXH10" i="7"/>
  <c r="AXI10" i="7"/>
  <c r="AXJ10" i="7"/>
  <c r="AXK10" i="7"/>
  <c r="AXL10" i="7"/>
  <c r="AXM10" i="7"/>
  <c r="AXN10" i="7"/>
  <c r="AXO10" i="7"/>
  <c r="AXP10" i="7"/>
  <c r="AXQ10" i="7"/>
  <c r="AXR10" i="7"/>
  <c r="AXS10" i="7"/>
  <c r="AXT10" i="7"/>
  <c r="AXU10" i="7"/>
  <c r="AXV10" i="7"/>
  <c r="AXW10" i="7"/>
  <c r="AXX10" i="7"/>
  <c r="AXY10" i="7"/>
  <c r="AXZ10" i="7"/>
  <c r="AYA10" i="7"/>
  <c r="AYB10" i="7"/>
  <c r="AYC10" i="7"/>
  <c r="AYD10" i="7"/>
  <c r="AYE10" i="7"/>
  <c r="AYF10" i="7"/>
  <c r="AYG10" i="7"/>
  <c r="AYH10" i="7"/>
  <c r="AYI10" i="7"/>
  <c r="AYJ10" i="7"/>
  <c r="AYK10" i="7"/>
  <c r="AYL10" i="7"/>
  <c r="AYM10" i="7"/>
  <c r="AYN10" i="7"/>
  <c r="AYO10" i="7"/>
  <c r="AYP10" i="7"/>
  <c r="AYQ10" i="7"/>
  <c r="AYR10" i="7"/>
  <c r="AYS10" i="7"/>
  <c r="AYT10" i="7"/>
  <c r="AYU10" i="7"/>
  <c r="AYV10" i="7"/>
  <c r="AYW10" i="7"/>
  <c r="AYX10" i="7"/>
  <c r="AYY10" i="7"/>
  <c r="AYZ10" i="7"/>
  <c r="AZA10" i="7"/>
  <c r="AZB10" i="7"/>
  <c r="AZC10" i="7"/>
  <c r="AZD10" i="7"/>
  <c r="AZE10" i="7"/>
  <c r="AZF10" i="7"/>
  <c r="AZG10" i="7"/>
  <c r="AZH10" i="7"/>
  <c r="AZI10" i="7"/>
  <c r="AZJ10" i="7"/>
  <c r="AZK10" i="7"/>
  <c r="AZL10" i="7"/>
  <c r="AZM10" i="7"/>
  <c r="AZN10" i="7"/>
  <c r="AZO10" i="7"/>
  <c r="AZP10" i="7"/>
  <c r="AZQ10" i="7"/>
  <c r="AZR10" i="7"/>
  <c r="AZS10" i="7"/>
  <c r="AZT10" i="7"/>
  <c r="AZU10" i="7"/>
  <c r="AZV10" i="7"/>
  <c r="AZW10" i="7"/>
  <c r="AZX10" i="7"/>
  <c r="AZY10" i="7"/>
  <c r="AZZ10" i="7"/>
  <c r="BAA10" i="7"/>
  <c r="BAB10" i="7"/>
  <c r="BAC10" i="7"/>
  <c r="BAD10" i="7"/>
  <c r="BAE10" i="7"/>
  <c r="BAF10" i="7"/>
  <c r="BAG10" i="7"/>
  <c r="BAH10" i="7"/>
  <c r="BAI10" i="7"/>
  <c r="BAJ10" i="7"/>
  <c r="BAK10" i="7"/>
  <c r="BAL10" i="7"/>
  <c r="BAM10" i="7"/>
  <c r="BAN10" i="7"/>
  <c r="BAO10" i="7"/>
  <c r="BAP10" i="7"/>
  <c r="BAQ10" i="7"/>
  <c r="BAR10" i="7"/>
  <c r="BAS10" i="7"/>
  <c r="BAT10" i="7"/>
  <c r="BAU10" i="7"/>
  <c r="BAV10" i="7"/>
  <c r="BAW10" i="7"/>
  <c r="BAX10" i="7"/>
  <c r="BAY10" i="7"/>
  <c r="BAZ10" i="7"/>
  <c r="BBA10" i="7"/>
  <c r="BBB10" i="7"/>
  <c r="BBC10" i="7"/>
  <c r="BBD10" i="7"/>
  <c r="BBE10" i="7"/>
  <c r="BBF10" i="7"/>
  <c r="BBG10" i="7"/>
  <c r="BBH10" i="7"/>
  <c r="BBI10" i="7"/>
  <c r="BBJ10" i="7"/>
  <c r="BBK10" i="7"/>
  <c r="BBL10" i="7"/>
  <c r="BBM10" i="7"/>
  <c r="BBN10" i="7"/>
  <c r="BBO10" i="7"/>
  <c r="BBP10" i="7"/>
  <c r="BBQ10" i="7"/>
  <c r="BBR10" i="7"/>
  <c r="BBS10" i="7"/>
  <c r="BBT10" i="7"/>
  <c r="BBU10" i="7"/>
  <c r="BBV10" i="7"/>
  <c r="BBW10" i="7"/>
  <c r="BBX10" i="7"/>
  <c r="BBY10" i="7"/>
  <c r="BBZ10" i="7"/>
  <c r="BCA10" i="7"/>
  <c r="BCB10" i="7"/>
  <c r="BCC10" i="7"/>
  <c r="BCD10" i="7"/>
  <c r="BCE10" i="7"/>
  <c r="BCF10" i="7"/>
  <c r="BCG10" i="7"/>
  <c r="BCH10" i="7"/>
  <c r="BCI10" i="7"/>
  <c r="BCJ10" i="7"/>
  <c r="BCK10" i="7"/>
  <c r="BCL10" i="7"/>
  <c r="BCM10" i="7"/>
  <c r="BCN10" i="7"/>
  <c r="BCO10" i="7"/>
  <c r="BCP10" i="7"/>
  <c r="BCQ10" i="7"/>
  <c r="BCR10" i="7"/>
  <c r="BCS10" i="7"/>
  <c r="BCT10" i="7"/>
  <c r="BCU10" i="7"/>
  <c r="BCV10" i="7"/>
  <c r="BCW10" i="7"/>
  <c r="BCX10" i="7"/>
  <c r="BCY10" i="7"/>
  <c r="BCZ10" i="7"/>
  <c r="BDA10" i="7"/>
  <c r="BDB10" i="7"/>
  <c r="BDC10" i="7"/>
  <c r="BDD10" i="7"/>
  <c r="BDE10" i="7"/>
  <c r="BDF10" i="7"/>
  <c r="BDG10" i="7"/>
  <c r="BDH10" i="7"/>
  <c r="BDI10" i="7"/>
  <c r="BDJ10" i="7"/>
  <c r="BDK10" i="7"/>
  <c r="BDL10" i="7"/>
  <c r="BDM10" i="7"/>
  <c r="BDN10" i="7"/>
  <c r="BDO10" i="7"/>
  <c r="BDP10" i="7"/>
  <c r="BDQ10" i="7"/>
  <c r="BDR10" i="7"/>
  <c r="BDS10" i="7"/>
  <c r="BDT10" i="7"/>
  <c r="BDU10" i="7"/>
  <c r="BDV10" i="7"/>
  <c r="BDW10" i="7"/>
  <c r="BDX10" i="7"/>
  <c r="BDY10" i="7"/>
  <c r="BDZ10" i="7"/>
  <c r="BEA10" i="7"/>
  <c r="BEB10" i="7"/>
  <c r="BEC10" i="7"/>
  <c r="BED10" i="7"/>
  <c r="BEE10" i="7"/>
  <c r="BEF10" i="7"/>
  <c r="BEG10" i="7"/>
  <c r="BEH10" i="7"/>
  <c r="BEI10" i="7"/>
  <c r="BEJ10" i="7"/>
  <c r="BEK10" i="7"/>
  <c r="BEL10" i="7"/>
  <c r="BEM10" i="7"/>
  <c r="BEN10" i="7"/>
  <c r="BEO10" i="7"/>
  <c r="BEP10" i="7"/>
  <c r="BEQ10" i="7"/>
  <c r="BER10" i="7"/>
  <c r="BES10" i="7"/>
  <c r="BET10" i="7"/>
  <c r="BEU10" i="7"/>
  <c r="BEV10" i="7"/>
  <c r="BEW10" i="7"/>
  <c r="BEX10" i="7"/>
  <c r="BEY10" i="7"/>
  <c r="BEZ10" i="7"/>
  <c r="BFA10" i="7"/>
  <c r="BFB10" i="7"/>
  <c r="BFC10" i="7"/>
  <c r="BFD10" i="7"/>
  <c r="BFE10" i="7"/>
  <c r="BFF10" i="7"/>
  <c r="BFG10" i="7"/>
  <c r="BFH10" i="7"/>
  <c r="BFI10" i="7"/>
  <c r="BFJ10" i="7"/>
  <c r="BFK10" i="7"/>
  <c r="BFL10" i="7"/>
  <c r="BFM10" i="7"/>
  <c r="BFN10" i="7"/>
  <c r="BFO10" i="7"/>
  <c r="BFP10" i="7"/>
  <c r="BFQ10" i="7"/>
  <c r="BFR10" i="7"/>
  <c r="BFS10" i="7"/>
  <c r="BFT10" i="7"/>
  <c r="BFU10" i="7"/>
  <c r="BFV10" i="7"/>
  <c r="BFW10" i="7"/>
  <c r="BFX10" i="7"/>
  <c r="BFY10" i="7"/>
  <c r="BFZ10" i="7"/>
  <c r="BGA10" i="7"/>
  <c r="BGB10" i="7"/>
  <c r="BGC10" i="7"/>
  <c r="BGD10" i="7"/>
  <c r="BGE10" i="7"/>
  <c r="BGF10" i="7"/>
  <c r="BGG10" i="7"/>
  <c r="BGH10" i="7"/>
  <c r="BGI10" i="7"/>
  <c r="BGJ10" i="7"/>
  <c r="BGK10" i="7"/>
  <c r="BGL10" i="7"/>
  <c r="BGM10" i="7"/>
  <c r="BGN10" i="7"/>
  <c r="BGO10" i="7"/>
  <c r="BGP10" i="7"/>
  <c r="BGQ10" i="7"/>
  <c r="BGR10" i="7"/>
  <c r="BGS10" i="7"/>
  <c r="BGT10" i="7"/>
  <c r="BGU10" i="7"/>
  <c r="BGV10" i="7"/>
  <c r="BGW10" i="7"/>
  <c r="BGX10" i="7"/>
  <c r="BGY10" i="7"/>
  <c r="BGZ10" i="7"/>
  <c r="BHA10" i="7"/>
  <c r="BHB10" i="7"/>
  <c r="BHC10" i="7"/>
  <c r="BHD10" i="7"/>
  <c r="BHE10" i="7"/>
  <c r="BHF10" i="7"/>
  <c r="BHG10" i="7"/>
  <c r="BHH10" i="7"/>
  <c r="BHI10" i="7"/>
  <c r="BHJ10" i="7"/>
  <c r="BHK10" i="7"/>
  <c r="BHL10" i="7"/>
  <c r="BHM10" i="7"/>
  <c r="BHN10" i="7"/>
  <c r="BHO10" i="7"/>
  <c r="BHP10" i="7"/>
  <c r="BHQ10" i="7"/>
  <c r="BHR10" i="7"/>
  <c r="BHS10" i="7"/>
  <c r="BHT10" i="7"/>
  <c r="BHU10" i="7"/>
  <c r="BHV10" i="7"/>
  <c r="BHW10" i="7"/>
  <c r="BHX10" i="7"/>
  <c r="BHY10" i="7"/>
  <c r="BHZ10" i="7"/>
  <c r="BIA10" i="7"/>
  <c r="BIB10" i="7"/>
  <c r="BIC10" i="7"/>
  <c r="BID10" i="7"/>
  <c r="BIE10" i="7"/>
  <c r="BIF10" i="7"/>
  <c r="BIG10" i="7"/>
  <c r="BIH10" i="7"/>
  <c r="BII10" i="7"/>
  <c r="BIJ10" i="7"/>
  <c r="BIK10" i="7"/>
  <c r="BIL10" i="7"/>
  <c r="BIM10" i="7"/>
  <c r="BIN10" i="7"/>
  <c r="BIO10" i="7"/>
  <c r="BIP10" i="7"/>
  <c r="BIQ10" i="7"/>
  <c r="BIR10" i="7"/>
  <c r="BIS10" i="7"/>
  <c r="BIT10" i="7"/>
  <c r="BIU10" i="7"/>
  <c r="BIV10" i="7"/>
  <c r="BIW10" i="7"/>
  <c r="BIX10" i="7"/>
  <c r="BIY10" i="7"/>
  <c r="BIZ10" i="7"/>
  <c r="BJA10" i="7"/>
  <c r="BJB10" i="7"/>
  <c r="BJC10" i="7"/>
  <c r="BJD10" i="7"/>
  <c r="BJE10" i="7"/>
  <c r="BJF10" i="7"/>
  <c r="BJG10" i="7"/>
  <c r="BJH10" i="7"/>
  <c r="BJI10" i="7"/>
  <c r="BJJ10" i="7"/>
  <c r="BJK10" i="7"/>
  <c r="BJL10" i="7"/>
  <c r="BJM10" i="7"/>
  <c r="BJN10" i="7"/>
  <c r="BJO10" i="7"/>
  <c r="BJP10" i="7"/>
  <c r="BJQ10" i="7"/>
  <c r="BJR10" i="7"/>
  <c r="BJS10" i="7"/>
  <c r="BJT10" i="7"/>
  <c r="BJU10" i="7"/>
  <c r="BJV10" i="7"/>
  <c r="BJW10" i="7"/>
  <c r="BJX10" i="7"/>
  <c r="BJY10" i="7"/>
  <c r="BJZ10" i="7"/>
  <c r="BKA10" i="7"/>
  <c r="BKB10" i="7"/>
  <c r="BKC10" i="7"/>
  <c r="BKD10" i="7"/>
  <c r="BKE10" i="7"/>
  <c r="BKF10" i="7"/>
  <c r="BKG10" i="7"/>
  <c r="BKH10" i="7"/>
  <c r="BKI10" i="7"/>
  <c r="BKJ10" i="7"/>
  <c r="BKK10" i="7"/>
  <c r="BKL10" i="7"/>
  <c r="BKM10" i="7"/>
  <c r="BKN10" i="7"/>
  <c r="BKO10" i="7"/>
  <c r="BKP10" i="7"/>
  <c r="BKQ10" i="7"/>
  <c r="BKR10" i="7"/>
  <c r="BKS10" i="7"/>
  <c r="BKT10" i="7"/>
  <c r="BKU10" i="7"/>
  <c r="BKV10" i="7"/>
  <c r="BKW10" i="7"/>
  <c r="BKX10" i="7"/>
  <c r="BKY10" i="7"/>
  <c r="BKZ10" i="7"/>
  <c r="BLA10" i="7"/>
  <c r="BLB10" i="7"/>
  <c r="BLC10" i="7"/>
  <c r="BLD10" i="7"/>
  <c r="BLE10" i="7"/>
  <c r="BLF10" i="7"/>
  <c r="BLG10" i="7"/>
  <c r="BLH10" i="7"/>
  <c r="BLI10" i="7"/>
  <c r="BLJ10" i="7"/>
  <c r="BLK10" i="7"/>
  <c r="BLL10" i="7"/>
  <c r="BLM10" i="7"/>
  <c r="BLN10" i="7"/>
  <c r="BLO10" i="7"/>
  <c r="BLP10" i="7"/>
  <c r="BLQ10" i="7"/>
  <c r="BLR10" i="7"/>
  <c r="BLS10" i="7"/>
  <c r="BLT10" i="7"/>
  <c r="BLU10" i="7"/>
  <c r="BLV10" i="7"/>
  <c r="BLW10" i="7"/>
  <c r="BLX10" i="7"/>
  <c r="BLY10" i="7"/>
  <c r="BLZ10" i="7"/>
  <c r="BMA10" i="7"/>
  <c r="BMB10" i="7"/>
  <c r="BMC10" i="7"/>
  <c r="BMD10" i="7"/>
  <c r="BME10" i="7"/>
  <c r="BMF10" i="7"/>
  <c r="BMG10" i="7"/>
  <c r="BMH10" i="7"/>
  <c r="BMI10" i="7"/>
  <c r="BMJ10" i="7"/>
  <c r="BMK10" i="7"/>
  <c r="BML10" i="7"/>
  <c r="BMM10" i="7"/>
  <c r="BMN10" i="7"/>
  <c r="BMO10" i="7"/>
  <c r="BMP10" i="7"/>
  <c r="BMQ10" i="7"/>
  <c r="BMR10" i="7"/>
  <c r="BMS10" i="7"/>
  <c r="BMT10" i="7"/>
  <c r="BMU10" i="7"/>
  <c r="BMV10" i="7"/>
  <c r="BMW10" i="7"/>
  <c r="BMX10" i="7"/>
  <c r="BMY10" i="7"/>
  <c r="BMZ10" i="7"/>
  <c r="BNA10" i="7"/>
  <c r="BNB10" i="7"/>
  <c r="BNC10" i="7"/>
  <c r="BND10" i="7"/>
  <c r="BNE10" i="7"/>
  <c r="BNF10" i="7"/>
  <c r="BNG10" i="7"/>
  <c r="BNH10" i="7"/>
  <c r="BNI10" i="7"/>
  <c r="BNJ10" i="7"/>
  <c r="BNK10" i="7"/>
  <c r="BNL10" i="7"/>
  <c r="BNM10" i="7"/>
  <c r="BNN10" i="7"/>
  <c r="BNO10" i="7"/>
  <c r="BNP10" i="7"/>
  <c r="BNQ10" i="7"/>
  <c r="BNR10" i="7"/>
  <c r="BNS10" i="7"/>
  <c r="BNT10" i="7"/>
  <c r="BNU10" i="7"/>
  <c r="BNV10" i="7"/>
  <c r="BNW10" i="7"/>
  <c r="BNX10" i="7"/>
  <c r="BNY10" i="7"/>
  <c r="BNZ10" i="7"/>
  <c r="BOA10" i="7"/>
  <c r="BOB10" i="7"/>
  <c r="BOC10" i="7"/>
  <c r="BOD10" i="7"/>
  <c r="BOE10" i="7"/>
  <c r="BOF10" i="7"/>
  <c r="BOG10" i="7"/>
  <c r="BOH10" i="7"/>
  <c r="BOI10" i="7"/>
  <c r="BOJ10" i="7"/>
  <c r="BOK10" i="7"/>
  <c r="BOL10" i="7"/>
  <c r="BOM10" i="7"/>
  <c r="BON10" i="7"/>
  <c r="BOO10" i="7"/>
  <c r="BOP10" i="7"/>
  <c r="BOQ10" i="7"/>
  <c r="BOR10" i="7"/>
  <c r="BOS10" i="7"/>
  <c r="BOT10" i="7"/>
  <c r="BOU10" i="7"/>
  <c r="BOV10" i="7"/>
  <c r="BOW10" i="7"/>
  <c r="BOX10" i="7"/>
  <c r="BOY10" i="7"/>
  <c r="BOZ10" i="7"/>
  <c r="BPA10" i="7"/>
  <c r="BPB10" i="7"/>
  <c r="BPC10" i="7"/>
  <c r="BPD10" i="7"/>
  <c r="BPE10" i="7"/>
  <c r="BPF10" i="7"/>
  <c r="BPG10" i="7"/>
  <c r="BPH10" i="7"/>
  <c r="BPI10" i="7"/>
  <c r="BPJ10" i="7"/>
  <c r="BPK10" i="7"/>
  <c r="BPL10" i="7"/>
  <c r="BPM10" i="7"/>
  <c r="BPN10" i="7"/>
  <c r="BPO10" i="7"/>
  <c r="BPP10" i="7"/>
  <c r="BPQ10" i="7"/>
  <c r="BPR10" i="7"/>
  <c r="BPS10" i="7"/>
  <c r="BPT10" i="7"/>
  <c r="BPU10" i="7"/>
  <c r="BPV10" i="7"/>
  <c r="BPW10" i="7"/>
  <c r="BPX10" i="7"/>
  <c r="BPY10" i="7"/>
  <c r="BPZ10" i="7"/>
  <c r="BQA10" i="7"/>
  <c r="BQB10" i="7"/>
  <c r="BQC10" i="7"/>
  <c r="BQD10" i="7"/>
  <c r="BQE10" i="7"/>
  <c r="BQF10" i="7"/>
  <c r="BQG10" i="7"/>
  <c r="BQH10" i="7"/>
  <c r="BQI10" i="7"/>
  <c r="BQJ10" i="7"/>
  <c r="BQK10" i="7"/>
  <c r="BQL10" i="7"/>
  <c r="BQM10" i="7"/>
  <c r="BQN10" i="7"/>
  <c r="BQO10" i="7"/>
  <c r="BQP10" i="7"/>
  <c r="BQQ10" i="7"/>
  <c r="BQR10" i="7"/>
  <c r="BQS10" i="7"/>
  <c r="BQT10" i="7"/>
  <c r="BQU10" i="7"/>
  <c r="BQV10" i="7"/>
  <c r="BQW10" i="7"/>
  <c r="BQX10" i="7"/>
  <c r="BQY10" i="7"/>
  <c r="BQZ10" i="7"/>
  <c r="BRA10" i="7"/>
  <c r="BRB10" i="7"/>
  <c r="BRC10" i="7"/>
  <c r="BRD10" i="7"/>
  <c r="BRE10" i="7"/>
  <c r="BRF10" i="7"/>
  <c r="BRG10" i="7"/>
  <c r="BRH10" i="7"/>
  <c r="BRI10" i="7"/>
  <c r="BRJ10" i="7"/>
  <c r="BRK10" i="7"/>
  <c r="BRL10" i="7"/>
  <c r="BRM10" i="7"/>
  <c r="BRN10" i="7"/>
  <c r="BRO10" i="7"/>
  <c r="BRP10" i="7"/>
  <c r="BRQ10" i="7"/>
  <c r="BRR10" i="7"/>
  <c r="BRS10" i="7"/>
  <c r="BRT10" i="7"/>
  <c r="BRU10" i="7"/>
  <c r="BRV10" i="7"/>
  <c r="BRW10" i="7"/>
  <c r="BRX10" i="7"/>
  <c r="BRY10" i="7"/>
  <c r="BRZ10" i="7"/>
  <c r="BSA10" i="7"/>
  <c r="BSB10" i="7"/>
  <c r="BSC10" i="7"/>
  <c r="BSD10" i="7"/>
  <c r="BSE10" i="7"/>
  <c r="BSF10" i="7"/>
  <c r="BSG10" i="7"/>
  <c r="BSH10" i="7"/>
  <c r="BSI10" i="7"/>
  <c r="BSJ10" i="7"/>
  <c r="BSK10" i="7"/>
  <c r="BSL10" i="7"/>
  <c r="BSM10" i="7"/>
  <c r="BSN10" i="7"/>
  <c r="BSO10" i="7"/>
  <c r="BSP10" i="7"/>
  <c r="BSQ10" i="7"/>
  <c r="BSR10" i="7"/>
  <c r="BSS10" i="7"/>
  <c r="BST10" i="7"/>
  <c r="BSU10" i="7"/>
  <c r="BSV10" i="7"/>
  <c r="BSW10" i="7"/>
  <c r="BSX10" i="7"/>
  <c r="BSY10" i="7"/>
  <c r="BSZ10" i="7"/>
  <c r="BTA10" i="7"/>
  <c r="BTB10" i="7"/>
  <c r="BTC10" i="7"/>
  <c r="BTD10" i="7"/>
  <c r="BTE10" i="7"/>
  <c r="BTF10" i="7"/>
  <c r="BTG10" i="7"/>
  <c r="BTH10" i="7"/>
  <c r="BTI10" i="7"/>
  <c r="BTJ10" i="7"/>
  <c r="BTK10" i="7"/>
  <c r="BTL10" i="7"/>
  <c r="BTM10" i="7"/>
  <c r="BTN10" i="7"/>
  <c r="BTO10" i="7"/>
  <c r="BTP10" i="7"/>
  <c r="BTQ10" i="7"/>
  <c r="BTR10" i="7"/>
  <c r="BTS10" i="7"/>
  <c r="BTT10" i="7"/>
  <c r="BTU10" i="7"/>
  <c r="BTV10" i="7"/>
  <c r="BTW10" i="7"/>
  <c r="BTX10" i="7"/>
  <c r="BTY10" i="7"/>
  <c r="BTZ10" i="7"/>
  <c r="BUA10" i="7"/>
  <c r="BUB10" i="7"/>
  <c r="BUC10" i="7"/>
  <c r="BUD10" i="7"/>
  <c r="BUE10" i="7"/>
  <c r="BUF10" i="7"/>
  <c r="BUG10" i="7"/>
  <c r="BUH10" i="7"/>
  <c r="BUI10" i="7"/>
  <c r="BUJ10" i="7"/>
  <c r="BUK10" i="7"/>
  <c r="BUL10" i="7"/>
  <c r="BUM10" i="7"/>
  <c r="BUN10" i="7"/>
  <c r="BUO10" i="7"/>
  <c r="BUP10" i="7"/>
  <c r="BUQ10" i="7"/>
  <c r="BUR10" i="7"/>
  <c r="BUS10" i="7"/>
  <c r="BUT10" i="7"/>
  <c r="BUU10" i="7"/>
  <c r="BUV10" i="7"/>
  <c r="BUW10" i="7"/>
  <c r="BUX10" i="7"/>
  <c r="BUY10" i="7"/>
  <c r="BUZ10" i="7"/>
  <c r="BVA10" i="7"/>
  <c r="BVB10" i="7"/>
  <c r="BVC10" i="7"/>
  <c r="BVD10" i="7"/>
  <c r="BVE10" i="7"/>
  <c r="BVF10" i="7"/>
  <c r="BVG10" i="7"/>
  <c r="BVH10" i="7"/>
  <c r="BVI10" i="7"/>
  <c r="BVJ10" i="7"/>
  <c r="BVK10" i="7"/>
  <c r="BVL10" i="7"/>
  <c r="BVM10" i="7"/>
  <c r="BVN10" i="7"/>
  <c r="BVO10" i="7"/>
  <c r="BVP10" i="7"/>
  <c r="BVQ10" i="7"/>
  <c r="BVR10" i="7"/>
  <c r="BVS10" i="7"/>
  <c r="BVT10" i="7"/>
  <c r="BVU10" i="7"/>
  <c r="BVV10" i="7"/>
  <c r="BVW10" i="7"/>
  <c r="BVX10" i="7"/>
  <c r="BVY10" i="7"/>
  <c r="BVZ10" i="7"/>
  <c r="BWA10" i="7"/>
  <c r="BWB10" i="7"/>
  <c r="BWC10" i="7"/>
  <c r="BWD10" i="7"/>
  <c r="BWE10" i="7"/>
  <c r="BWF10" i="7"/>
  <c r="BWG10" i="7"/>
  <c r="BWH10" i="7"/>
  <c r="BWI10" i="7"/>
  <c r="BWJ10" i="7"/>
  <c r="BWK10" i="7"/>
  <c r="BWL10" i="7"/>
  <c r="BWM10" i="7"/>
  <c r="BWN10" i="7"/>
  <c r="BWO10" i="7"/>
  <c r="BWP10" i="7"/>
  <c r="BWQ10" i="7"/>
  <c r="BWR10" i="7"/>
  <c r="BWS10" i="7"/>
  <c r="BWT10" i="7"/>
  <c r="BWU10" i="7"/>
  <c r="BWV10" i="7"/>
  <c r="BWW10" i="7"/>
  <c r="BWX10" i="7"/>
  <c r="BWY10" i="7"/>
  <c r="BWZ10" i="7"/>
  <c r="BXA10" i="7"/>
  <c r="BXB10" i="7"/>
  <c r="BXC10" i="7"/>
  <c r="BXD10" i="7"/>
  <c r="BXE10" i="7"/>
  <c r="BXF10" i="7"/>
  <c r="BXG10" i="7"/>
  <c r="BXH10" i="7"/>
  <c r="BXI10" i="7"/>
  <c r="BXJ10" i="7"/>
  <c r="BXK10" i="7"/>
  <c r="BXL10" i="7"/>
  <c r="BXM10" i="7"/>
  <c r="BXN10" i="7"/>
  <c r="BXO10" i="7"/>
  <c r="BXP10" i="7"/>
  <c r="BXQ10" i="7"/>
  <c r="BXR10" i="7"/>
  <c r="BXS10" i="7"/>
  <c r="BXT10" i="7"/>
  <c r="BXU10" i="7"/>
  <c r="BXV10" i="7"/>
  <c r="BXW10" i="7"/>
  <c r="BXX10" i="7"/>
  <c r="BXY10" i="7"/>
  <c r="BXZ10" i="7"/>
  <c r="BYA10" i="7"/>
  <c r="BYB10" i="7"/>
  <c r="BYC10" i="7"/>
  <c r="BYD10" i="7"/>
  <c r="BYE10" i="7"/>
  <c r="BYF10" i="7"/>
  <c r="BYG10" i="7"/>
  <c r="BYH10" i="7"/>
  <c r="BYI10" i="7"/>
  <c r="BYJ10" i="7"/>
  <c r="BYK10" i="7"/>
  <c r="BYL10" i="7"/>
  <c r="BYM10" i="7"/>
  <c r="BYN10" i="7"/>
  <c r="BYO10" i="7"/>
  <c r="BYP10" i="7"/>
  <c r="BYQ10" i="7"/>
  <c r="BYR10" i="7"/>
  <c r="BYS10" i="7"/>
  <c r="BYT10" i="7"/>
  <c r="BYU10" i="7"/>
  <c r="BYV10" i="7"/>
  <c r="BYW10" i="7"/>
  <c r="BYX10" i="7"/>
  <c r="BYY10" i="7"/>
  <c r="BYZ10" i="7"/>
  <c r="BZA10" i="7"/>
  <c r="BZB10" i="7"/>
  <c r="BZC10" i="7"/>
  <c r="BZD10" i="7"/>
  <c r="BZE10" i="7"/>
  <c r="BZF10" i="7"/>
  <c r="BZG10" i="7"/>
  <c r="BZH10" i="7"/>
  <c r="BZI10" i="7"/>
  <c r="BZJ10" i="7"/>
  <c r="BZK10" i="7"/>
  <c r="BZL10" i="7"/>
  <c r="BZM10" i="7"/>
  <c r="BZN10" i="7"/>
  <c r="BZO10" i="7"/>
  <c r="BZP10" i="7"/>
  <c r="BZQ10" i="7"/>
  <c r="BZR10" i="7"/>
  <c r="BZS10" i="7"/>
  <c r="BZT10" i="7"/>
  <c r="BZU10" i="7"/>
  <c r="BZV10" i="7"/>
  <c r="BZW10" i="7"/>
  <c r="BZX10" i="7"/>
  <c r="BZY10" i="7"/>
  <c r="BZZ10" i="7"/>
  <c r="CAA10" i="7"/>
  <c r="CAB10" i="7"/>
  <c r="CAC10" i="7"/>
  <c r="CAD10" i="7"/>
  <c r="CAE10" i="7"/>
  <c r="CAF10" i="7"/>
  <c r="CAG10" i="7"/>
  <c r="CAH10" i="7"/>
  <c r="CAI10" i="7"/>
  <c r="CAJ10" i="7"/>
  <c r="CAK10" i="7"/>
  <c r="CAL10" i="7"/>
  <c r="CAM10" i="7"/>
  <c r="CAN10" i="7"/>
  <c r="CAO10" i="7"/>
  <c r="CAP10" i="7"/>
  <c r="CAQ10" i="7"/>
  <c r="CAR10" i="7"/>
  <c r="CAS10" i="7"/>
  <c r="CAT10" i="7"/>
  <c r="CAU10" i="7"/>
  <c r="CAV10" i="7"/>
  <c r="CAW10" i="7"/>
  <c r="CAX10" i="7"/>
  <c r="CAY10" i="7"/>
  <c r="CAZ10" i="7"/>
  <c r="CBA10" i="7"/>
  <c r="CBB10" i="7"/>
  <c r="CBC10" i="7"/>
  <c r="CBD10" i="7"/>
  <c r="CBE10" i="7"/>
  <c r="CBF10" i="7"/>
  <c r="CBG10" i="7"/>
  <c r="CBH10" i="7"/>
  <c r="CBI10" i="7"/>
  <c r="CBJ10" i="7"/>
  <c r="CBK10" i="7"/>
  <c r="CBL10" i="7"/>
  <c r="CBM10" i="7"/>
  <c r="CBN10" i="7"/>
  <c r="CBO10" i="7"/>
  <c r="CBP10" i="7"/>
  <c r="CBQ10" i="7"/>
  <c r="CBR10" i="7"/>
  <c r="CBS10" i="7"/>
  <c r="CBT10" i="7"/>
  <c r="CBU10" i="7"/>
  <c r="CBV10" i="7"/>
  <c r="CBW10" i="7"/>
  <c r="CBX10" i="7"/>
  <c r="CBY10" i="7"/>
  <c r="CBZ10" i="7"/>
  <c r="CCA10" i="7"/>
  <c r="CCB10" i="7"/>
  <c r="CCC10" i="7"/>
  <c r="CCD10" i="7"/>
  <c r="CCE10" i="7"/>
  <c r="CCF10" i="7"/>
  <c r="CCG10" i="7"/>
  <c r="CCH10" i="7"/>
  <c r="CCI10" i="7"/>
  <c r="CCJ10" i="7"/>
  <c r="CCK10" i="7"/>
  <c r="CCL10" i="7"/>
  <c r="CCM10" i="7"/>
  <c r="CCN10" i="7"/>
  <c r="CCO10" i="7"/>
  <c r="CCP10" i="7"/>
  <c r="CCQ10" i="7"/>
  <c r="CCR10" i="7"/>
  <c r="CCS10" i="7"/>
  <c r="CCT10" i="7"/>
  <c r="CCU10" i="7"/>
  <c r="CCV10" i="7"/>
  <c r="CCW10" i="7"/>
  <c r="CCX10" i="7"/>
  <c r="CCY10" i="7"/>
  <c r="CCZ10" i="7"/>
  <c r="CDA10" i="7"/>
  <c r="CDB10" i="7"/>
  <c r="CDC10" i="7"/>
  <c r="CDD10" i="7"/>
  <c r="CDE10" i="7"/>
  <c r="CDF10" i="7"/>
  <c r="CDG10" i="7"/>
  <c r="CDH10" i="7"/>
  <c r="CDI10" i="7"/>
  <c r="CDJ10" i="7"/>
  <c r="CDK10" i="7"/>
  <c r="CDL10" i="7"/>
  <c r="CDM10" i="7"/>
  <c r="CDN10" i="7"/>
  <c r="CDO10" i="7"/>
  <c r="CDP10" i="7"/>
  <c r="CDQ10" i="7"/>
  <c r="CDR10" i="7"/>
  <c r="CDS10" i="7"/>
  <c r="CDT10" i="7"/>
  <c r="CDU10" i="7"/>
  <c r="CDV10" i="7"/>
  <c r="CDW10" i="7"/>
  <c r="CDX10" i="7"/>
  <c r="CDY10" i="7"/>
  <c r="CDZ10" i="7"/>
  <c r="CEA10" i="7"/>
  <c r="CEB10" i="7"/>
  <c r="CEC10" i="7"/>
  <c r="CED10" i="7"/>
  <c r="CEE10" i="7"/>
  <c r="CEF10" i="7"/>
  <c r="CEG10" i="7"/>
  <c r="CEH10" i="7"/>
  <c r="CEI10" i="7"/>
  <c r="CEJ10" i="7"/>
  <c r="CEK10" i="7"/>
  <c r="CEL10" i="7"/>
  <c r="CEM10" i="7"/>
  <c r="CEN10" i="7"/>
  <c r="CEO10" i="7"/>
  <c r="CEP10" i="7"/>
  <c r="CEQ10" i="7"/>
  <c r="CER10" i="7"/>
  <c r="CES10" i="7"/>
  <c r="CET10" i="7"/>
  <c r="CEU10" i="7"/>
  <c r="CEV10" i="7"/>
  <c r="CEW10" i="7"/>
  <c r="CEX10" i="7"/>
  <c r="CEY10" i="7"/>
  <c r="CEZ10" i="7"/>
  <c r="CFA10" i="7"/>
  <c r="CFB10" i="7"/>
  <c r="CFC10" i="7"/>
  <c r="CFD10" i="7"/>
  <c r="CFE10" i="7"/>
  <c r="CFF10" i="7"/>
  <c r="CFG10" i="7"/>
  <c r="CFH10" i="7"/>
  <c r="CFI10" i="7"/>
  <c r="CFJ10" i="7"/>
  <c r="CFK10" i="7"/>
  <c r="CFL10" i="7"/>
  <c r="CFM10" i="7"/>
  <c r="CFN10" i="7"/>
  <c r="CFO10" i="7"/>
  <c r="CFP10" i="7"/>
  <c r="CFQ10" i="7"/>
  <c r="CFR10" i="7"/>
  <c r="CFS10" i="7"/>
  <c r="CFT10" i="7"/>
  <c r="CFU10" i="7"/>
  <c r="CFV10" i="7"/>
  <c r="CFW10" i="7"/>
  <c r="CFX10" i="7"/>
  <c r="CFY10" i="7"/>
  <c r="CFZ10" i="7"/>
  <c r="CGA10" i="7"/>
  <c r="CGB10" i="7"/>
  <c r="CGC10" i="7"/>
  <c r="CGD10" i="7"/>
  <c r="CGE10" i="7"/>
  <c r="CGF10" i="7"/>
  <c r="CGG10" i="7"/>
  <c r="CGH10" i="7"/>
  <c r="CGI10" i="7"/>
  <c r="CGJ10" i="7"/>
  <c r="CGK10" i="7"/>
  <c r="CGL10" i="7"/>
  <c r="CGM10" i="7"/>
  <c r="CGN10" i="7"/>
  <c r="CGO10" i="7"/>
  <c r="CGP10" i="7"/>
  <c r="CGQ10" i="7"/>
  <c r="CGR10" i="7"/>
  <c r="CGS10" i="7"/>
  <c r="CGT10" i="7"/>
  <c r="CGU10" i="7"/>
  <c r="CGV10" i="7"/>
  <c r="CGW10" i="7"/>
  <c r="CGX10" i="7"/>
  <c r="CGY10" i="7"/>
  <c r="CGZ10" i="7"/>
  <c r="CHA10" i="7"/>
  <c r="CHB10" i="7"/>
  <c r="CHC10" i="7"/>
  <c r="CHD10" i="7"/>
  <c r="CHE10" i="7"/>
  <c r="CHF10" i="7"/>
  <c r="CHG10" i="7"/>
  <c r="CHH10" i="7"/>
  <c r="CHI10" i="7"/>
  <c r="CHJ10" i="7"/>
  <c r="CHK10" i="7"/>
  <c r="CHL10" i="7"/>
  <c r="CHM10" i="7"/>
  <c r="CHN10" i="7"/>
  <c r="CHO10" i="7"/>
  <c r="CHP10" i="7"/>
  <c r="CHQ10" i="7"/>
  <c r="CHR10" i="7"/>
  <c r="CHS10" i="7"/>
  <c r="CHT10" i="7"/>
  <c r="CHU10" i="7"/>
  <c r="CHV10" i="7"/>
  <c r="CHW10" i="7"/>
  <c r="CHX10" i="7"/>
  <c r="CHY10" i="7"/>
  <c r="CHZ10" i="7"/>
  <c r="CIA10" i="7"/>
  <c r="CIB10" i="7"/>
  <c r="CIC10" i="7"/>
  <c r="CID10" i="7"/>
  <c r="CIE10" i="7"/>
  <c r="CIF10" i="7"/>
  <c r="CIG10" i="7"/>
  <c r="CIH10" i="7"/>
  <c r="CII10" i="7"/>
  <c r="CIJ10" i="7"/>
  <c r="CIK10" i="7"/>
  <c r="CIL10" i="7"/>
  <c r="CIM10" i="7"/>
  <c r="CIN10" i="7"/>
  <c r="CIO10" i="7"/>
  <c r="CIP10" i="7"/>
  <c r="CIQ10" i="7"/>
  <c r="CIR10" i="7"/>
  <c r="CIS10" i="7"/>
  <c r="CIT10" i="7"/>
  <c r="CIU10" i="7"/>
  <c r="CIV10" i="7"/>
  <c r="CIW10" i="7"/>
  <c r="CIX10" i="7"/>
  <c r="CIY10" i="7"/>
  <c r="CIZ10" i="7"/>
  <c r="CJA10" i="7"/>
  <c r="CJB10" i="7"/>
  <c r="CJC10" i="7"/>
  <c r="CJD10" i="7"/>
  <c r="CJE10" i="7"/>
  <c r="CJF10" i="7"/>
  <c r="CJG10" i="7"/>
  <c r="CJH10" i="7"/>
  <c r="CJI10" i="7"/>
  <c r="CJJ10" i="7"/>
  <c r="CJK10" i="7"/>
  <c r="CJL10" i="7"/>
  <c r="CJM10" i="7"/>
  <c r="CJN10" i="7"/>
  <c r="CJO10" i="7"/>
  <c r="CJP10" i="7"/>
  <c r="CJQ10" i="7"/>
  <c r="CJR10" i="7"/>
  <c r="CJS10" i="7"/>
  <c r="CJT10" i="7"/>
  <c r="CJU10" i="7"/>
  <c r="CJV10" i="7"/>
  <c r="CJW10" i="7"/>
  <c r="CJX10" i="7"/>
  <c r="CJY10" i="7"/>
  <c r="CJZ10" i="7"/>
  <c r="CKA10" i="7"/>
  <c r="CKB10" i="7"/>
  <c r="CKC10" i="7"/>
  <c r="CKD10" i="7"/>
  <c r="CKE10" i="7"/>
  <c r="CKF10" i="7"/>
  <c r="CKG10" i="7"/>
  <c r="CKH10" i="7"/>
  <c r="CKI10" i="7"/>
  <c r="CKJ10" i="7"/>
  <c r="CKK10" i="7"/>
  <c r="CKL10" i="7"/>
  <c r="CKM10" i="7"/>
  <c r="CKN10" i="7"/>
  <c r="CKO10" i="7"/>
  <c r="CKP10" i="7"/>
  <c r="CKQ10" i="7"/>
  <c r="CKR10" i="7"/>
  <c r="CKS10" i="7"/>
  <c r="CKT10" i="7"/>
  <c r="CKU10" i="7"/>
  <c r="CKV10" i="7"/>
  <c r="CKW10" i="7"/>
  <c r="CKX10" i="7"/>
  <c r="CKY10" i="7"/>
  <c r="CKZ10" i="7"/>
  <c r="CLA10" i="7"/>
  <c r="CLB10" i="7"/>
  <c r="CLC10" i="7"/>
  <c r="CLD10" i="7"/>
  <c r="CLE10" i="7"/>
  <c r="CLF10" i="7"/>
  <c r="CLG10" i="7"/>
  <c r="CLH10" i="7"/>
  <c r="CLI10" i="7"/>
  <c r="CLJ10" i="7"/>
  <c r="CLK10" i="7"/>
  <c r="CLL10" i="7"/>
  <c r="CLM10" i="7"/>
  <c r="CLN10" i="7"/>
  <c r="CLO10" i="7"/>
  <c r="CLP10" i="7"/>
  <c r="CLQ10" i="7"/>
  <c r="CLR10" i="7"/>
  <c r="CLS10" i="7"/>
  <c r="CLT10" i="7"/>
  <c r="CLU10" i="7"/>
  <c r="CLV10" i="7"/>
  <c r="CLW10" i="7"/>
  <c r="CLX10" i="7"/>
  <c r="CLY10" i="7"/>
  <c r="CLZ10" i="7"/>
  <c r="CMA10" i="7"/>
  <c r="CMB10" i="7"/>
  <c r="CMC10" i="7"/>
  <c r="CMD10" i="7"/>
  <c r="CME10" i="7"/>
  <c r="CMF10" i="7"/>
  <c r="CMG10" i="7"/>
  <c r="CMH10" i="7"/>
  <c r="CMI10" i="7"/>
  <c r="CMJ10" i="7"/>
  <c r="CMK10" i="7"/>
  <c r="CML10" i="7"/>
  <c r="CMM10" i="7"/>
  <c r="CMN10" i="7"/>
  <c r="CMO10" i="7"/>
  <c r="CMP10" i="7"/>
  <c r="CMQ10" i="7"/>
  <c r="CMR10" i="7"/>
  <c r="CMS10" i="7"/>
  <c r="CMT10" i="7"/>
  <c r="CMU10" i="7"/>
  <c r="CMV10" i="7"/>
  <c r="CMW10" i="7"/>
  <c r="CMX10" i="7"/>
  <c r="CMY10" i="7"/>
  <c r="CMZ10" i="7"/>
  <c r="CNA10" i="7"/>
  <c r="CNB10" i="7"/>
  <c r="CNC10" i="7"/>
  <c r="CND10" i="7"/>
  <c r="CNE10" i="7"/>
  <c r="CNF10" i="7"/>
  <c r="CNG10" i="7"/>
  <c r="CNH10" i="7"/>
  <c r="CNI10" i="7"/>
  <c r="CNJ10" i="7"/>
  <c r="CNK10" i="7"/>
  <c r="CNL10" i="7"/>
  <c r="CNM10" i="7"/>
  <c r="CNN10" i="7"/>
  <c r="CNO10" i="7"/>
  <c r="CNP10" i="7"/>
  <c r="CNQ10" i="7"/>
  <c r="CNR10" i="7"/>
  <c r="CNS10" i="7"/>
  <c r="CNT10" i="7"/>
  <c r="CNU10" i="7"/>
  <c r="CNV10" i="7"/>
  <c r="CNW10" i="7"/>
  <c r="CNX10" i="7"/>
  <c r="CNY10" i="7"/>
  <c r="CNZ10" i="7"/>
  <c r="COA10" i="7"/>
  <c r="COB10" i="7"/>
  <c r="COC10" i="7"/>
  <c r="COD10" i="7"/>
  <c r="COE10" i="7"/>
  <c r="COF10" i="7"/>
  <c r="COG10" i="7"/>
  <c r="COH10" i="7"/>
  <c r="COI10" i="7"/>
  <c r="COJ10" i="7"/>
  <c r="COK10" i="7"/>
  <c r="COL10" i="7"/>
  <c r="COM10" i="7"/>
  <c r="CON10" i="7"/>
  <c r="COO10" i="7"/>
  <c r="COP10" i="7"/>
  <c r="COQ10" i="7"/>
  <c r="COR10" i="7"/>
  <c r="COS10" i="7"/>
  <c r="COT10" i="7"/>
  <c r="COU10" i="7"/>
  <c r="COV10" i="7"/>
  <c r="COW10" i="7"/>
  <c r="COX10" i="7"/>
  <c r="COY10" i="7"/>
  <c r="COZ10" i="7"/>
  <c r="CPA10" i="7"/>
  <c r="CPB10" i="7"/>
  <c r="CPC10" i="7"/>
  <c r="CPD10" i="7"/>
  <c r="CPE10" i="7"/>
  <c r="CPF10" i="7"/>
  <c r="CPG10" i="7"/>
  <c r="CPH10" i="7"/>
  <c r="CPI10" i="7"/>
  <c r="CPJ10" i="7"/>
  <c r="CPK10" i="7"/>
  <c r="CPL10" i="7"/>
  <c r="CPM10" i="7"/>
  <c r="CPN10" i="7"/>
  <c r="CPO10" i="7"/>
  <c r="CPP10" i="7"/>
  <c r="CPQ10" i="7"/>
  <c r="CPR10" i="7"/>
  <c r="CPS10" i="7"/>
  <c r="CPT10" i="7"/>
  <c r="CPU10" i="7"/>
  <c r="CPV10" i="7"/>
  <c r="CPW10" i="7"/>
  <c r="CPX10" i="7"/>
  <c r="CPY10" i="7"/>
  <c r="CPZ10" i="7"/>
  <c r="CQA10" i="7"/>
  <c r="CQB10" i="7"/>
  <c r="CQC10" i="7"/>
  <c r="CQD10" i="7"/>
  <c r="CQE10" i="7"/>
  <c r="CQF10" i="7"/>
  <c r="CQG10" i="7"/>
  <c r="CQH10" i="7"/>
  <c r="CQI10" i="7"/>
  <c r="CQJ10" i="7"/>
  <c r="CQK10" i="7"/>
  <c r="CQL10" i="7"/>
  <c r="CQM10" i="7"/>
  <c r="CQN10" i="7"/>
  <c r="CQO10" i="7"/>
  <c r="CQP10" i="7"/>
  <c r="CQQ10" i="7"/>
  <c r="CQR10" i="7"/>
  <c r="CQS10" i="7"/>
  <c r="CQT10" i="7"/>
  <c r="CQU10" i="7"/>
  <c r="CQV10" i="7"/>
  <c r="CQW10" i="7"/>
  <c r="CQX10" i="7"/>
  <c r="CQY10" i="7"/>
  <c r="CQZ10" i="7"/>
  <c r="CRA10" i="7"/>
  <c r="CRB10" i="7"/>
  <c r="CRC10" i="7"/>
  <c r="CRD10" i="7"/>
  <c r="CRE10" i="7"/>
  <c r="CRF10" i="7"/>
  <c r="CRG10" i="7"/>
  <c r="CRH10" i="7"/>
  <c r="CRI10" i="7"/>
  <c r="CRJ10" i="7"/>
  <c r="CRK10" i="7"/>
  <c r="CRL10" i="7"/>
  <c r="CRM10" i="7"/>
  <c r="CRN10" i="7"/>
  <c r="CRO10" i="7"/>
  <c r="CRP10" i="7"/>
  <c r="CRQ10" i="7"/>
  <c r="CRR10" i="7"/>
  <c r="CRS10" i="7"/>
  <c r="CRT10" i="7"/>
  <c r="CRU10" i="7"/>
  <c r="CRV10" i="7"/>
  <c r="CRW10" i="7"/>
  <c r="CRX10" i="7"/>
  <c r="CRY10" i="7"/>
  <c r="CRZ10" i="7"/>
  <c r="CSA10" i="7"/>
  <c r="CSB10" i="7"/>
  <c r="CSC10" i="7"/>
  <c r="CSD10" i="7"/>
  <c r="CSE10" i="7"/>
  <c r="CSF10" i="7"/>
  <c r="CSG10" i="7"/>
  <c r="CSH10" i="7"/>
  <c r="CSI10" i="7"/>
  <c r="CSJ10" i="7"/>
  <c r="CSK10" i="7"/>
  <c r="CSL10" i="7"/>
  <c r="CSM10" i="7"/>
  <c r="CSN10" i="7"/>
  <c r="CSO10" i="7"/>
  <c r="CSP10" i="7"/>
  <c r="CSQ10" i="7"/>
  <c r="CSR10" i="7"/>
  <c r="CSS10" i="7"/>
  <c r="CST10" i="7"/>
  <c r="CSU10" i="7"/>
  <c r="CSV10" i="7"/>
  <c r="CSW10" i="7"/>
  <c r="CSX10" i="7"/>
  <c r="CSY10" i="7"/>
  <c r="CSZ10" i="7"/>
  <c r="CTA10" i="7"/>
  <c r="CTB10" i="7"/>
  <c r="CTC10" i="7"/>
  <c r="CTD10" i="7"/>
  <c r="CTE10" i="7"/>
  <c r="CTF10" i="7"/>
  <c r="CTG10" i="7"/>
  <c r="CTH10" i="7"/>
  <c r="CTI10" i="7"/>
  <c r="CTJ10" i="7"/>
  <c r="CTK10" i="7"/>
  <c r="CTL10" i="7"/>
  <c r="CTM10" i="7"/>
  <c r="CTN10" i="7"/>
  <c r="CTO10" i="7"/>
  <c r="CTP10" i="7"/>
  <c r="CTQ10" i="7"/>
  <c r="CTR10" i="7"/>
  <c r="CTS10" i="7"/>
  <c r="CTT10" i="7"/>
  <c r="CTU10" i="7"/>
  <c r="CTV10" i="7"/>
  <c r="CTW10" i="7"/>
  <c r="CTX10" i="7"/>
  <c r="CTY10" i="7"/>
  <c r="CTZ10" i="7"/>
  <c r="CUA10" i="7"/>
  <c r="CUB10" i="7"/>
  <c r="CUC10" i="7"/>
  <c r="CUD10" i="7"/>
  <c r="CUE10" i="7"/>
  <c r="CUF10" i="7"/>
  <c r="CUG10" i="7"/>
  <c r="CUH10" i="7"/>
  <c r="CUI10" i="7"/>
  <c r="CUJ10" i="7"/>
  <c r="CUK10" i="7"/>
  <c r="CUL10" i="7"/>
  <c r="CUM10" i="7"/>
  <c r="CUN10" i="7"/>
  <c r="CUO10" i="7"/>
  <c r="CUP10" i="7"/>
  <c r="CUQ10" i="7"/>
  <c r="CUR10" i="7"/>
  <c r="CUS10" i="7"/>
  <c r="CUT10" i="7"/>
  <c r="CUU10" i="7"/>
  <c r="CUV10" i="7"/>
  <c r="CUW10" i="7"/>
  <c r="CUX10" i="7"/>
  <c r="CUY10" i="7"/>
  <c r="CUZ10" i="7"/>
  <c r="CVA10" i="7"/>
  <c r="CVB10" i="7"/>
  <c r="CVC10" i="7"/>
  <c r="CVD10" i="7"/>
  <c r="CVE10" i="7"/>
  <c r="CVF10" i="7"/>
  <c r="CVG10" i="7"/>
  <c r="CVH10" i="7"/>
  <c r="CVI10" i="7"/>
  <c r="CVJ10" i="7"/>
  <c r="CVK10" i="7"/>
  <c r="CVL10" i="7"/>
  <c r="CVM10" i="7"/>
  <c r="CVN10" i="7"/>
  <c r="CVO10" i="7"/>
  <c r="CVP10" i="7"/>
  <c r="CVQ10" i="7"/>
  <c r="CVR10" i="7"/>
  <c r="CVS10" i="7"/>
  <c r="CVT10" i="7"/>
  <c r="CVU10" i="7"/>
  <c r="CVV10" i="7"/>
  <c r="CVW10" i="7"/>
  <c r="CVX10" i="7"/>
  <c r="CVY10" i="7"/>
  <c r="CVZ10" i="7"/>
  <c r="CWA10" i="7"/>
  <c r="CWB10" i="7"/>
  <c r="CWC10" i="7"/>
  <c r="CWD10" i="7"/>
  <c r="CWE10" i="7"/>
  <c r="CWF10" i="7"/>
  <c r="CWG10" i="7"/>
  <c r="CWH10" i="7"/>
  <c r="CWI10" i="7"/>
  <c r="CWJ10" i="7"/>
  <c r="CWK10" i="7"/>
  <c r="CWL10" i="7"/>
  <c r="CWM10" i="7"/>
  <c r="CWN10" i="7"/>
  <c r="CWO10" i="7"/>
  <c r="CWP10" i="7"/>
  <c r="CWQ10" i="7"/>
  <c r="CWR10" i="7"/>
  <c r="CWS10" i="7"/>
  <c r="CWT10" i="7"/>
  <c r="CWU10" i="7"/>
  <c r="CWV10" i="7"/>
  <c r="CWW10" i="7"/>
  <c r="CWX10" i="7"/>
  <c r="CWY10" i="7"/>
  <c r="CWZ10" i="7"/>
  <c r="CXA10" i="7"/>
  <c r="CXB10" i="7"/>
  <c r="CXC10" i="7"/>
  <c r="CXD10" i="7"/>
  <c r="CXE10" i="7"/>
  <c r="CXF10" i="7"/>
  <c r="CXG10" i="7"/>
  <c r="CXH10" i="7"/>
  <c r="CXI10" i="7"/>
  <c r="CXJ10" i="7"/>
  <c r="CXK10" i="7"/>
  <c r="CXL10" i="7"/>
  <c r="CXM10" i="7"/>
  <c r="CXN10" i="7"/>
  <c r="CXO10" i="7"/>
  <c r="CXP10" i="7"/>
  <c r="CXQ10" i="7"/>
  <c r="CXR10" i="7"/>
  <c r="CXS10" i="7"/>
  <c r="CXT10" i="7"/>
  <c r="CXU10" i="7"/>
  <c r="CXV10" i="7"/>
  <c r="CXW10" i="7"/>
  <c r="CXX10" i="7"/>
  <c r="CXY10" i="7"/>
  <c r="CXZ10" i="7"/>
  <c r="CYA10" i="7"/>
  <c r="CYB10" i="7"/>
  <c r="CYC10" i="7"/>
  <c r="CYD10" i="7"/>
  <c r="CYE10" i="7"/>
  <c r="CYF10" i="7"/>
  <c r="CYG10" i="7"/>
  <c r="CYH10" i="7"/>
  <c r="CYI10" i="7"/>
  <c r="CYJ10" i="7"/>
  <c r="CYK10" i="7"/>
  <c r="CYL10" i="7"/>
  <c r="CYM10" i="7"/>
  <c r="CYN10" i="7"/>
  <c r="CYO10" i="7"/>
  <c r="CYP10" i="7"/>
  <c r="CYQ10" i="7"/>
  <c r="CYR10" i="7"/>
  <c r="CYS10" i="7"/>
  <c r="CYT10" i="7"/>
  <c r="CYU10" i="7"/>
  <c r="CYV10" i="7"/>
  <c r="CYW10" i="7"/>
  <c r="CYX10" i="7"/>
  <c r="CYY10" i="7"/>
  <c r="CYZ10" i="7"/>
  <c r="CZA10" i="7"/>
  <c r="CZB10" i="7"/>
  <c r="CZC10" i="7"/>
  <c r="CZD10" i="7"/>
  <c r="CZE10" i="7"/>
  <c r="CZF10" i="7"/>
  <c r="CZG10" i="7"/>
  <c r="CZH10" i="7"/>
  <c r="CZI10" i="7"/>
  <c r="CZJ10" i="7"/>
  <c r="CZK10" i="7"/>
  <c r="CZL10" i="7"/>
  <c r="CZM10" i="7"/>
  <c r="CZN10" i="7"/>
  <c r="CZO10" i="7"/>
  <c r="CZP10" i="7"/>
  <c r="CZQ10" i="7"/>
  <c r="CZR10" i="7"/>
  <c r="CZS10" i="7"/>
  <c r="CZT10" i="7"/>
  <c r="CZU10" i="7"/>
  <c r="CZV10" i="7"/>
  <c r="CZW10" i="7"/>
  <c r="CZX10" i="7"/>
  <c r="CZY10" i="7"/>
  <c r="CZZ10" i="7"/>
  <c r="DAA10" i="7"/>
  <c r="DAB10" i="7"/>
  <c r="DAC10" i="7"/>
  <c r="DAD10" i="7"/>
  <c r="DAE10" i="7"/>
  <c r="DAF10" i="7"/>
  <c r="DAG10" i="7"/>
  <c r="DAH10" i="7"/>
  <c r="DAI10" i="7"/>
  <c r="DAJ10" i="7"/>
  <c r="DAK10" i="7"/>
  <c r="DAL10" i="7"/>
  <c r="DAM10" i="7"/>
  <c r="DAN10" i="7"/>
  <c r="DAO10" i="7"/>
  <c r="DAP10" i="7"/>
  <c r="DAQ10" i="7"/>
  <c r="DAR10" i="7"/>
  <c r="DAS10" i="7"/>
  <c r="DAT10" i="7"/>
  <c r="DAU10" i="7"/>
  <c r="DAV10" i="7"/>
  <c r="DAW10" i="7"/>
  <c r="DAX10" i="7"/>
  <c r="DAY10" i="7"/>
  <c r="DAZ10" i="7"/>
  <c r="DBA10" i="7"/>
  <c r="DBB10" i="7"/>
  <c r="DBC10" i="7"/>
  <c r="DBD10" i="7"/>
  <c r="DBE10" i="7"/>
  <c r="DBF10" i="7"/>
  <c r="DBG10" i="7"/>
  <c r="DBH10" i="7"/>
  <c r="DBI10" i="7"/>
  <c r="DBJ10" i="7"/>
  <c r="DBK10" i="7"/>
  <c r="DBL10" i="7"/>
  <c r="DBM10" i="7"/>
  <c r="DBN10" i="7"/>
  <c r="DBO10" i="7"/>
  <c r="DBP10" i="7"/>
  <c r="DBQ10" i="7"/>
  <c r="DBR10" i="7"/>
  <c r="DBS10" i="7"/>
  <c r="DBT10" i="7"/>
  <c r="DBU10" i="7"/>
  <c r="DBV10" i="7"/>
  <c r="DBW10" i="7"/>
  <c r="DBX10" i="7"/>
  <c r="DBY10" i="7"/>
  <c r="DBZ10" i="7"/>
  <c r="DCA10" i="7"/>
  <c r="DCB10" i="7"/>
  <c r="DCC10" i="7"/>
  <c r="DCD10" i="7"/>
  <c r="DCE10" i="7"/>
  <c r="DCF10" i="7"/>
  <c r="DCG10" i="7"/>
  <c r="DCH10" i="7"/>
  <c r="DCI10" i="7"/>
  <c r="DCJ10" i="7"/>
  <c r="DCK10" i="7"/>
  <c r="DCL10" i="7"/>
  <c r="DCM10" i="7"/>
  <c r="DCN10" i="7"/>
  <c r="DCO10" i="7"/>
  <c r="DCP10" i="7"/>
  <c r="DCQ10" i="7"/>
  <c r="DCR10" i="7"/>
  <c r="DCS10" i="7"/>
  <c r="DCT10" i="7"/>
  <c r="DCU10" i="7"/>
  <c r="DCV10" i="7"/>
  <c r="DCW10" i="7"/>
  <c r="DCX10" i="7"/>
  <c r="DCY10" i="7"/>
  <c r="DCZ10" i="7"/>
  <c r="DDA10" i="7"/>
  <c r="DDB10" i="7"/>
  <c r="DDC10" i="7"/>
  <c r="DDD10" i="7"/>
  <c r="DDE10" i="7"/>
  <c r="DDF10" i="7"/>
  <c r="DDG10" i="7"/>
  <c r="DDH10" i="7"/>
  <c r="DDI10" i="7"/>
  <c r="DDJ10" i="7"/>
  <c r="DDK10" i="7"/>
  <c r="DDL10" i="7"/>
  <c r="DDM10" i="7"/>
  <c r="DDN10" i="7"/>
  <c r="DDO10" i="7"/>
  <c r="DDP10" i="7"/>
  <c r="DDQ10" i="7"/>
  <c r="DDR10" i="7"/>
  <c r="DDS10" i="7"/>
  <c r="DDT10" i="7"/>
  <c r="DDU10" i="7"/>
  <c r="DDV10" i="7"/>
  <c r="DDW10" i="7"/>
  <c r="DDX10" i="7"/>
  <c r="DDY10" i="7"/>
  <c r="DDZ10" i="7"/>
  <c r="DEA10" i="7"/>
  <c r="DEB10" i="7"/>
  <c r="DEC10" i="7"/>
  <c r="DED10" i="7"/>
  <c r="DEE10" i="7"/>
  <c r="DEF10" i="7"/>
  <c r="DEG10" i="7"/>
  <c r="DEH10" i="7"/>
  <c r="DEI10" i="7"/>
  <c r="DEJ10" i="7"/>
  <c r="DEK10" i="7"/>
  <c r="DEL10" i="7"/>
  <c r="DEM10" i="7"/>
  <c r="DEN10" i="7"/>
  <c r="DEO10" i="7"/>
  <c r="DEP10" i="7"/>
  <c r="DEQ10" i="7"/>
  <c r="DER10" i="7"/>
  <c r="DES10" i="7"/>
  <c r="DET10" i="7"/>
  <c r="DEU10" i="7"/>
  <c r="DEV10" i="7"/>
  <c r="DEW10" i="7"/>
  <c r="DEX10" i="7"/>
  <c r="DEY10" i="7"/>
  <c r="DEZ10" i="7"/>
  <c r="DFA10" i="7"/>
  <c r="DFB10" i="7"/>
  <c r="DFC10" i="7"/>
  <c r="DFD10" i="7"/>
  <c r="DFE10" i="7"/>
  <c r="DFF10" i="7"/>
  <c r="DFG10" i="7"/>
  <c r="DFH10" i="7"/>
  <c r="DFI10" i="7"/>
  <c r="DFJ10" i="7"/>
  <c r="DFK10" i="7"/>
  <c r="DFL10" i="7"/>
  <c r="DFM10" i="7"/>
  <c r="DFN10" i="7"/>
  <c r="DFO10" i="7"/>
  <c r="DFP10" i="7"/>
  <c r="DFQ10" i="7"/>
  <c r="DFR10" i="7"/>
  <c r="DFS10" i="7"/>
  <c r="DFT10" i="7"/>
  <c r="DFU10" i="7"/>
  <c r="DFV10" i="7"/>
  <c r="DFW10" i="7"/>
  <c r="DFX10" i="7"/>
  <c r="DFY10" i="7"/>
  <c r="DFZ10" i="7"/>
  <c r="DGA10" i="7"/>
  <c r="DGB10" i="7"/>
  <c r="DGC10" i="7"/>
  <c r="DGD10" i="7"/>
  <c r="DGE10" i="7"/>
  <c r="DGF10" i="7"/>
  <c r="DGG10" i="7"/>
  <c r="DGH10" i="7"/>
  <c r="DGI10" i="7"/>
  <c r="DGJ10" i="7"/>
  <c r="DGK10" i="7"/>
  <c r="DGL10" i="7"/>
  <c r="DGM10" i="7"/>
  <c r="DGN10" i="7"/>
  <c r="DGO10" i="7"/>
  <c r="DGP10" i="7"/>
  <c r="DGQ10" i="7"/>
  <c r="DGR10" i="7"/>
  <c r="DGS10" i="7"/>
  <c r="DGT10" i="7"/>
  <c r="DGU10" i="7"/>
  <c r="DGV10" i="7"/>
  <c r="DGW10" i="7"/>
  <c r="DGX10" i="7"/>
  <c r="DGY10" i="7"/>
  <c r="DGZ10" i="7"/>
  <c r="DHA10" i="7"/>
  <c r="DHB10" i="7"/>
  <c r="DHC10" i="7"/>
  <c r="DHD10" i="7"/>
  <c r="DHE10" i="7"/>
  <c r="DHF10" i="7"/>
  <c r="DHG10" i="7"/>
  <c r="DHH10" i="7"/>
  <c r="DHI10" i="7"/>
  <c r="DHJ10" i="7"/>
  <c r="DHK10" i="7"/>
  <c r="DHL10" i="7"/>
  <c r="DHM10" i="7"/>
  <c r="DHN10" i="7"/>
  <c r="DHO10" i="7"/>
  <c r="DHP10" i="7"/>
  <c r="DHQ10" i="7"/>
  <c r="DHR10" i="7"/>
  <c r="DHS10" i="7"/>
  <c r="DHT10" i="7"/>
  <c r="DHU10" i="7"/>
  <c r="DHV10" i="7"/>
  <c r="DHW10" i="7"/>
  <c r="DHX10" i="7"/>
  <c r="DHY10" i="7"/>
  <c r="DHZ10" i="7"/>
  <c r="DIA10" i="7"/>
  <c r="DIB10" i="7"/>
  <c r="DIC10" i="7"/>
  <c r="DID10" i="7"/>
  <c r="DIE10" i="7"/>
  <c r="DIF10" i="7"/>
  <c r="DIG10" i="7"/>
  <c r="DIH10" i="7"/>
  <c r="DII10" i="7"/>
  <c r="DIJ10" i="7"/>
  <c r="DIK10" i="7"/>
  <c r="DIL10" i="7"/>
  <c r="DIM10" i="7"/>
  <c r="DIN10" i="7"/>
  <c r="DIO10" i="7"/>
  <c r="DIP10" i="7"/>
  <c r="DIQ10" i="7"/>
  <c r="DIR10" i="7"/>
  <c r="DIS10" i="7"/>
  <c r="DIT10" i="7"/>
  <c r="DIU10" i="7"/>
  <c r="DIV10" i="7"/>
  <c r="DIW10" i="7"/>
  <c r="DIX10" i="7"/>
  <c r="DIY10" i="7"/>
  <c r="DIZ10" i="7"/>
  <c r="DJA10" i="7"/>
  <c r="DJB10" i="7"/>
  <c r="DJC10" i="7"/>
  <c r="DJD10" i="7"/>
  <c r="DJE10" i="7"/>
  <c r="DJF10" i="7"/>
  <c r="DJG10" i="7"/>
  <c r="DJH10" i="7"/>
  <c r="DJI10" i="7"/>
  <c r="DJJ10" i="7"/>
  <c r="DJK10" i="7"/>
  <c r="DJL10" i="7"/>
  <c r="DJM10" i="7"/>
  <c r="DJN10" i="7"/>
  <c r="DJO10" i="7"/>
  <c r="DJP10" i="7"/>
  <c r="DJQ10" i="7"/>
  <c r="DJR10" i="7"/>
  <c r="DJS10" i="7"/>
  <c r="DJT10" i="7"/>
  <c r="DJU10" i="7"/>
  <c r="DJV10" i="7"/>
  <c r="DJW10" i="7"/>
  <c r="DJX10" i="7"/>
  <c r="DJY10" i="7"/>
  <c r="DJZ10" i="7"/>
  <c r="DKA10" i="7"/>
  <c r="DKB10" i="7"/>
  <c r="DKC10" i="7"/>
  <c r="DKD10" i="7"/>
  <c r="DKE10" i="7"/>
  <c r="DKF10" i="7"/>
  <c r="DKG10" i="7"/>
  <c r="DKH10" i="7"/>
  <c r="DKI10" i="7"/>
  <c r="DKJ10" i="7"/>
  <c r="DKK10" i="7"/>
  <c r="DKL10" i="7"/>
  <c r="DKM10" i="7"/>
  <c r="DKN10" i="7"/>
  <c r="DKO10" i="7"/>
  <c r="DKP10" i="7"/>
  <c r="DKQ10" i="7"/>
  <c r="DKR10" i="7"/>
  <c r="DKS10" i="7"/>
  <c r="DKT10" i="7"/>
  <c r="DKU10" i="7"/>
  <c r="DKV10" i="7"/>
  <c r="DKW10" i="7"/>
  <c r="DKX10" i="7"/>
  <c r="DKY10" i="7"/>
  <c r="DKZ10" i="7"/>
  <c r="DLA10" i="7"/>
  <c r="DLB10" i="7"/>
  <c r="DLC10" i="7"/>
  <c r="DLD10" i="7"/>
  <c r="DLE10" i="7"/>
  <c r="DLF10" i="7"/>
  <c r="DLG10" i="7"/>
  <c r="DLH10" i="7"/>
  <c r="DLI10" i="7"/>
  <c r="DLJ10" i="7"/>
  <c r="DLK10" i="7"/>
  <c r="DLL10" i="7"/>
  <c r="DLM10" i="7"/>
  <c r="DLN10" i="7"/>
  <c r="DLO10" i="7"/>
  <c r="DLP10" i="7"/>
  <c r="DLQ10" i="7"/>
  <c r="DLR10" i="7"/>
  <c r="DLS10" i="7"/>
  <c r="DLT10" i="7"/>
  <c r="DLU10" i="7"/>
  <c r="DLV10" i="7"/>
  <c r="DLW10" i="7"/>
  <c r="DLX10" i="7"/>
  <c r="DLY10" i="7"/>
  <c r="DLZ10" i="7"/>
  <c r="DMA10" i="7"/>
  <c r="DMB10" i="7"/>
  <c r="DMC10" i="7"/>
  <c r="DMD10" i="7"/>
  <c r="DME10" i="7"/>
  <c r="DMF10" i="7"/>
  <c r="DMG10" i="7"/>
  <c r="DMH10" i="7"/>
  <c r="DMI10" i="7"/>
  <c r="DMJ10" i="7"/>
  <c r="DMK10" i="7"/>
  <c r="DML10" i="7"/>
  <c r="DMM10" i="7"/>
  <c r="DMN10" i="7"/>
  <c r="DMO10" i="7"/>
  <c r="DMP10" i="7"/>
  <c r="DMQ10" i="7"/>
  <c r="DMR10" i="7"/>
  <c r="DMS10" i="7"/>
  <c r="DMT10" i="7"/>
  <c r="DMU10" i="7"/>
  <c r="DMV10" i="7"/>
  <c r="DMW10" i="7"/>
  <c r="DMX10" i="7"/>
  <c r="DMY10" i="7"/>
  <c r="DMZ10" i="7"/>
  <c r="DNA10" i="7"/>
  <c r="DNB10" i="7"/>
  <c r="DNC10" i="7"/>
  <c r="DND10" i="7"/>
  <c r="DNE10" i="7"/>
  <c r="DNF10" i="7"/>
  <c r="DNG10" i="7"/>
  <c r="DNH10" i="7"/>
  <c r="DNI10" i="7"/>
  <c r="DNJ10" i="7"/>
  <c r="DNK10" i="7"/>
  <c r="DNL10" i="7"/>
  <c r="DNM10" i="7"/>
  <c r="DNN10" i="7"/>
  <c r="DNO10" i="7"/>
  <c r="DNP10" i="7"/>
  <c r="DNQ10" i="7"/>
  <c r="DNR10" i="7"/>
  <c r="DNS10" i="7"/>
  <c r="DNT10" i="7"/>
  <c r="DNU10" i="7"/>
  <c r="DNV10" i="7"/>
  <c r="DNW10" i="7"/>
  <c r="DNX10" i="7"/>
  <c r="DNY10" i="7"/>
  <c r="DNZ10" i="7"/>
  <c r="DOA10" i="7"/>
  <c r="DOB10" i="7"/>
  <c r="DOC10" i="7"/>
  <c r="DOD10" i="7"/>
  <c r="DOE10" i="7"/>
  <c r="DOF10" i="7"/>
  <c r="DOG10" i="7"/>
  <c r="DOH10" i="7"/>
  <c r="DOI10" i="7"/>
  <c r="DOJ10" i="7"/>
  <c r="DOK10" i="7"/>
  <c r="DOL10" i="7"/>
  <c r="DOM10" i="7"/>
  <c r="DON10" i="7"/>
  <c r="DOO10" i="7"/>
  <c r="DOP10" i="7"/>
  <c r="DOQ10" i="7"/>
  <c r="DOR10" i="7"/>
  <c r="DOS10" i="7"/>
  <c r="DOT10" i="7"/>
  <c r="DOU10" i="7"/>
  <c r="DOV10" i="7"/>
  <c r="DOW10" i="7"/>
  <c r="DOX10" i="7"/>
  <c r="DOY10" i="7"/>
  <c r="DOZ10" i="7"/>
  <c r="DPA10" i="7"/>
  <c r="DPB10" i="7"/>
  <c r="DPC10" i="7"/>
  <c r="DPD10" i="7"/>
  <c r="DPE10" i="7"/>
  <c r="DPF10" i="7"/>
  <c r="DPG10" i="7"/>
  <c r="DPH10" i="7"/>
  <c r="DPI10" i="7"/>
  <c r="DPJ10" i="7"/>
  <c r="DPK10" i="7"/>
  <c r="DPL10" i="7"/>
  <c r="DPM10" i="7"/>
  <c r="DPN10" i="7"/>
  <c r="DPO10" i="7"/>
  <c r="DPP10" i="7"/>
  <c r="DPQ10" i="7"/>
  <c r="DPR10" i="7"/>
  <c r="DPS10" i="7"/>
  <c r="DPT10" i="7"/>
  <c r="DPU10" i="7"/>
  <c r="DPV10" i="7"/>
  <c r="DPW10" i="7"/>
  <c r="DPX10" i="7"/>
  <c r="DPY10" i="7"/>
  <c r="DPZ10" i="7"/>
  <c r="DQA10" i="7"/>
  <c r="DQB10" i="7"/>
  <c r="DQC10" i="7"/>
  <c r="DQD10" i="7"/>
  <c r="DQE10" i="7"/>
  <c r="DQF10" i="7"/>
  <c r="DQG10" i="7"/>
  <c r="DQH10" i="7"/>
  <c r="DQI10" i="7"/>
  <c r="DQJ10" i="7"/>
  <c r="DQK10" i="7"/>
  <c r="DQL10" i="7"/>
  <c r="DQM10" i="7"/>
  <c r="DQN10" i="7"/>
  <c r="DQO10" i="7"/>
  <c r="DQP10" i="7"/>
  <c r="DQQ10" i="7"/>
  <c r="DQR10" i="7"/>
  <c r="DQS10" i="7"/>
  <c r="DQT10" i="7"/>
  <c r="DQU10" i="7"/>
  <c r="DQV10" i="7"/>
  <c r="DQW10" i="7"/>
  <c r="DQX10" i="7"/>
  <c r="DQY10" i="7"/>
  <c r="DQZ10" i="7"/>
  <c r="DRA10" i="7"/>
  <c r="DRB10" i="7"/>
  <c r="DRC10" i="7"/>
  <c r="DRD10" i="7"/>
  <c r="DRE10" i="7"/>
  <c r="DRF10" i="7"/>
  <c r="DRG10" i="7"/>
  <c r="DRH10" i="7"/>
  <c r="DRI10" i="7"/>
  <c r="DRJ10" i="7"/>
  <c r="DRK10" i="7"/>
  <c r="DRL10" i="7"/>
  <c r="DRM10" i="7"/>
  <c r="DRN10" i="7"/>
  <c r="DRO10" i="7"/>
  <c r="DRP10" i="7"/>
  <c r="DRQ10" i="7"/>
  <c r="DRR10" i="7"/>
  <c r="DRS10" i="7"/>
  <c r="DRT10" i="7"/>
  <c r="DRU10" i="7"/>
  <c r="DRV10" i="7"/>
  <c r="DRW10" i="7"/>
  <c r="DRX10" i="7"/>
  <c r="DRY10" i="7"/>
  <c r="DRZ10" i="7"/>
  <c r="DSA10" i="7"/>
  <c r="DSB10" i="7"/>
  <c r="DSC10" i="7"/>
  <c r="DSD10" i="7"/>
  <c r="DSE10" i="7"/>
  <c r="DSF10" i="7"/>
  <c r="DSG10" i="7"/>
  <c r="DSH10" i="7"/>
  <c r="DSI10" i="7"/>
  <c r="DSJ10" i="7"/>
  <c r="DSK10" i="7"/>
  <c r="DSL10" i="7"/>
  <c r="DSM10" i="7"/>
  <c r="DSN10" i="7"/>
  <c r="DSO10" i="7"/>
  <c r="DSP10" i="7"/>
  <c r="DSQ10" i="7"/>
  <c r="DSR10" i="7"/>
  <c r="DSS10" i="7"/>
  <c r="DST10" i="7"/>
  <c r="DSU10" i="7"/>
  <c r="DSV10" i="7"/>
  <c r="DSW10" i="7"/>
  <c r="DSX10" i="7"/>
  <c r="DSY10" i="7"/>
  <c r="DSZ10" i="7"/>
  <c r="DTA10" i="7"/>
  <c r="DTB10" i="7"/>
  <c r="DTC10" i="7"/>
  <c r="DTD10" i="7"/>
  <c r="DTE10" i="7"/>
  <c r="DTF10" i="7"/>
  <c r="DTG10" i="7"/>
  <c r="DTH10" i="7"/>
  <c r="DTI10" i="7"/>
  <c r="DTJ10" i="7"/>
  <c r="DTK10" i="7"/>
  <c r="DTL10" i="7"/>
  <c r="DTM10" i="7"/>
  <c r="DTN10" i="7"/>
  <c r="DTO10" i="7"/>
  <c r="DTP10" i="7"/>
  <c r="DTQ10" i="7"/>
  <c r="DTR10" i="7"/>
  <c r="DTS10" i="7"/>
  <c r="DTT10" i="7"/>
  <c r="DTU10" i="7"/>
  <c r="DTV10" i="7"/>
  <c r="DTW10" i="7"/>
  <c r="DTX10" i="7"/>
  <c r="DTY10" i="7"/>
  <c r="DTZ10" i="7"/>
  <c r="DUA10" i="7"/>
  <c r="DUB10" i="7"/>
  <c r="DUC10" i="7"/>
  <c r="DUD10" i="7"/>
  <c r="DUE10" i="7"/>
  <c r="DUF10" i="7"/>
  <c r="DUG10" i="7"/>
  <c r="DUH10" i="7"/>
  <c r="DUI10" i="7"/>
  <c r="DUJ10" i="7"/>
  <c r="DUK10" i="7"/>
  <c r="DUL10" i="7"/>
  <c r="DUM10" i="7"/>
  <c r="DUN10" i="7"/>
  <c r="DUO10" i="7"/>
  <c r="DUP10" i="7"/>
  <c r="DUQ10" i="7"/>
  <c r="DUR10" i="7"/>
  <c r="DUS10" i="7"/>
  <c r="DUT10" i="7"/>
  <c r="DUU10" i="7"/>
  <c r="DUV10" i="7"/>
  <c r="DUW10" i="7"/>
  <c r="DUX10" i="7"/>
  <c r="DUY10" i="7"/>
  <c r="DUZ10" i="7"/>
  <c r="DVA10" i="7"/>
  <c r="DVB10" i="7"/>
  <c r="DVC10" i="7"/>
  <c r="DVD10" i="7"/>
  <c r="DVE10" i="7"/>
  <c r="DVF10" i="7"/>
  <c r="DVG10" i="7"/>
  <c r="DVH10" i="7"/>
  <c r="DVI10" i="7"/>
  <c r="DVJ10" i="7"/>
  <c r="DVK10" i="7"/>
  <c r="DVL10" i="7"/>
  <c r="DVM10" i="7"/>
  <c r="DVN10" i="7"/>
  <c r="DVO10" i="7"/>
  <c r="DVP10" i="7"/>
  <c r="DVQ10" i="7"/>
  <c r="DVR10" i="7"/>
  <c r="DVS10" i="7"/>
  <c r="DVT10" i="7"/>
  <c r="DVU10" i="7"/>
  <c r="DVV10" i="7"/>
  <c r="DVW10" i="7"/>
  <c r="DVX10" i="7"/>
  <c r="DVY10" i="7"/>
  <c r="DVZ10" i="7"/>
  <c r="DWA10" i="7"/>
  <c r="DWB10" i="7"/>
  <c r="DWC10" i="7"/>
  <c r="DWD10" i="7"/>
  <c r="DWE10" i="7"/>
  <c r="DWF10" i="7"/>
  <c r="DWG10" i="7"/>
  <c r="DWH10" i="7"/>
  <c r="DWI10" i="7"/>
  <c r="DWJ10" i="7"/>
  <c r="DWK10" i="7"/>
  <c r="DWL10" i="7"/>
  <c r="DWM10" i="7"/>
  <c r="DWN10" i="7"/>
  <c r="DWO10" i="7"/>
  <c r="DWP10" i="7"/>
  <c r="DWQ10" i="7"/>
  <c r="DWR10" i="7"/>
  <c r="DWS10" i="7"/>
  <c r="DWT10" i="7"/>
  <c r="DWU10" i="7"/>
  <c r="DWV10" i="7"/>
  <c r="DWW10" i="7"/>
  <c r="DWX10" i="7"/>
  <c r="DWY10" i="7"/>
  <c r="DWZ10" i="7"/>
  <c r="DXA10" i="7"/>
  <c r="DXB10" i="7"/>
  <c r="DXC10" i="7"/>
  <c r="DXD10" i="7"/>
  <c r="DXE10" i="7"/>
  <c r="DXF10" i="7"/>
  <c r="DXG10" i="7"/>
  <c r="DXH10" i="7"/>
  <c r="DXI10" i="7"/>
  <c r="DXJ10" i="7"/>
  <c r="DXK10" i="7"/>
  <c r="DXL10" i="7"/>
  <c r="DXM10" i="7"/>
  <c r="DXN10" i="7"/>
  <c r="DXO10" i="7"/>
  <c r="DXP10" i="7"/>
  <c r="DXQ10" i="7"/>
  <c r="DXR10" i="7"/>
  <c r="DXS10" i="7"/>
  <c r="DXT10" i="7"/>
  <c r="DXU10" i="7"/>
  <c r="DXV10" i="7"/>
  <c r="DXW10" i="7"/>
  <c r="DXX10" i="7"/>
  <c r="DXY10" i="7"/>
  <c r="DXZ10" i="7"/>
  <c r="DYA10" i="7"/>
  <c r="DYB10" i="7"/>
  <c r="DYC10" i="7"/>
  <c r="DYD10" i="7"/>
  <c r="DYE10" i="7"/>
  <c r="DYF10" i="7"/>
  <c r="DYG10" i="7"/>
  <c r="DYH10" i="7"/>
  <c r="DYI10" i="7"/>
  <c r="DYJ10" i="7"/>
  <c r="DYK10" i="7"/>
  <c r="DYL10" i="7"/>
  <c r="DYM10" i="7"/>
  <c r="DYN10" i="7"/>
  <c r="DYO10" i="7"/>
  <c r="DYP10" i="7"/>
  <c r="DYQ10" i="7"/>
  <c r="DYR10" i="7"/>
  <c r="DYS10" i="7"/>
  <c r="DYT10" i="7"/>
  <c r="DYU10" i="7"/>
  <c r="DYV10" i="7"/>
  <c r="DYW10" i="7"/>
  <c r="DYX10" i="7"/>
  <c r="DYY10" i="7"/>
  <c r="DYZ10" i="7"/>
  <c r="DZA10" i="7"/>
  <c r="DZB10" i="7"/>
  <c r="DZC10" i="7"/>
  <c r="DZD10" i="7"/>
  <c r="DZE10" i="7"/>
  <c r="DZF10" i="7"/>
  <c r="DZG10" i="7"/>
  <c r="DZH10" i="7"/>
  <c r="DZI10" i="7"/>
  <c r="DZJ10" i="7"/>
  <c r="DZK10" i="7"/>
  <c r="DZL10" i="7"/>
  <c r="DZM10" i="7"/>
  <c r="DZN10" i="7"/>
  <c r="DZO10" i="7"/>
  <c r="DZP10" i="7"/>
  <c r="DZQ10" i="7"/>
  <c r="DZR10" i="7"/>
  <c r="DZS10" i="7"/>
  <c r="DZT10" i="7"/>
  <c r="DZU10" i="7"/>
  <c r="DZV10" i="7"/>
  <c r="DZW10" i="7"/>
  <c r="DZX10" i="7"/>
  <c r="DZY10" i="7"/>
  <c r="DZZ10" i="7"/>
  <c r="EAA10" i="7"/>
  <c r="EAB10" i="7"/>
  <c r="EAC10" i="7"/>
  <c r="EAD10" i="7"/>
  <c r="EAE10" i="7"/>
  <c r="EAF10" i="7"/>
  <c r="EAG10" i="7"/>
  <c r="EAH10" i="7"/>
  <c r="EAI10" i="7"/>
  <c r="EAJ10" i="7"/>
  <c r="EAK10" i="7"/>
  <c r="EAL10" i="7"/>
  <c r="EAM10" i="7"/>
  <c r="EAN10" i="7"/>
  <c r="EAO10" i="7"/>
  <c r="EAP10" i="7"/>
  <c r="EAQ10" i="7"/>
  <c r="EAR10" i="7"/>
  <c r="EAS10" i="7"/>
  <c r="EAT10" i="7"/>
  <c r="EAU10" i="7"/>
  <c r="EAV10" i="7"/>
  <c r="EAW10" i="7"/>
  <c r="EAX10" i="7"/>
  <c r="EAY10" i="7"/>
  <c r="EAZ10" i="7"/>
  <c r="EBA10" i="7"/>
  <c r="EBB10" i="7"/>
  <c r="EBC10" i="7"/>
  <c r="EBD10" i="7"/>
  <c r="EBE10" i="7"/>
  <c r="EBF10" i="7"/>
  <c r="EBG10" i="7"/>
  <c r="EBH10" i="7"/>
  <c r="EBI10" i="7"/>
  <c r="EBJ10" i="7"/>
  <c r="EBK10" i="7"/>
  <c r="EBL10" i="7"/>
  <c r="EBM10" i="7"/>
  <c r="EBN10" i="7"/>
  <c r="EBO10" i="7"/>
  <c r="EBP10" i="7"/>
  <c r="EBQ10" i="7"/>
  <c r="EBR10" i="7"/>
  <c r="EBS10" i="7"/>
  <c r="EBT10" i="7"/>
  <c r="EBU10" i="7"/>
  <c r="EBV10" i="7"/>
  <c r="EBW10" i="7"/>
  <c r="EBX10" i="7"/>
  <c r="EBY10" i="7"/>
  <c r="EBZ10" i="7"/>
  <c r="ECA10" i="7"/>
  <c r="ECB10" i="7"/>
  <c r="ECC10" i="7"/>
  <c r="ECD10" i="7"/>
  <c r="ECE10" i="7"/>
  <c r="ECF10" i="7"/>
  <c r="ECG10" i="7"/>
  <c r="ECH10" i="7"/>
  <c r="ECI10" i="7"/>
  <c r="ECJ10" i="7"/>
  <c r="ECK10" i="7"/>
  <c r="ECL10" i="7"/>
  <c r="ECM10" i="7"/>
  <c r="ECN10" i="7"/>
  <c r="ECO10" i="7"/>
  <c r="ECP10" i="7"/>
  <c r="ECQ10" i="7"/>
  <c r="ECR10" i="7"/>
  <c r="ECS10" i="7"/>
  <c r="ECT10" i="7"/>
  <c r="ECU10" i="7"/>
  <c r="ECV10" i="7"/>
  <c r="ECW10" i="7"/>
  <c r="ECX10" i="7"/>
  <c r="ECY10" i="7"/>
  <c r="ECZ10" i="7"/>
  <c r="EDA10" i="7"/>
  <c r="EDB10" i="7"/>
  <c r="EDC10" i="7"/>
  <c r="EDD10" i="7"/>
  <c r="EDE10" i="7"/>
  <c r="EDF10" i="7"/>
  <c r="EDG10" i="7"/>
  <c r="EDH10" i="7"/>
  <c r="EDI10" i="7"/>
  <c r="EDJ10" i="7"/>
  <c r="EDK10" i="7"/>
  <c r="EDL10" i="7"/>
  <c r="EDM10" i="7"/>
  <c r="EDN10" i="7"/>
  <c r="EDO10" i="7"/>
  <c r="EDP10" i="7"/>
  <c r="EDQ10" i="7"/>
  <c r="EDR10" i="7"/>
  <c r="EDS10" i="7"/>
  <c r="EDT10" i="7"/>
  <c r="EDU10" i="7"/>
  <c r="EDV10" i="7"/>
  <c r="EDW10" i="7"/>
  <c r="EDX10" i="7"/>
  <c r="EDY10" i="7"/>
  <c r="EDZ10" i="7"/>
  <c r="EEA10" i="7"/>
  <c r="EEB10" i="7"/>
  <c r="EEC10" i="7"/>
  <c r="EED10" i="7"/>
  <c r="EEE10" i="7"/>
  <c r="EEF10" i="7"/>
  <c r="EEG10" i="7"/>
  <c r="EEH10" i="7"/>
  <c r="EEI10" i="7"/>
  <c r="EEJ10" i="7"/>
  <c r="EEK10" i="7"/>
  <c r="EEL10" i="7"/>
  <c r="EEM10" i="7"/>
  <c r="EEN10" i="7"/>
  <c r="EEO10" i="7"/>
  <c r="EEP10" i="7"/>
  <c r="EEQ10" i="7"/>
  <c r="EER10" i="7"/>
  <c r="EES10" i="7"/>
  <c r="EET10" i="7"/>
  <c r="EEU10" i="7"/>
  <c r="EEV10" i="7"/>
  <c r="EEW10" i="7"/>
  <c r="EEX10" i="7"/>
  <c r="EEY10" i="7"/>
  <c r="EEZ10" i="7"/>
  <c r="EFA10" i="7"/>
  <c r="EFB10" i="7"/>
  <c r="EFC10" i="7"/>
  <c r="EFD10" i="7"/>
  <c r="EFE10" i="7"/>
  <c r="EFF10" i="7"/>
  <c r="EFG10" i="7"/>
  <c r="EFH10" i="7"/>
  <c r="EFI10" i="7"/>
  <c r="EFJ10" i="7"/>
  <c r="EFK10" i="7"/>
  <c r="EFL10" i="7"/>
  <c r="EFM10" i="7"/>
  <c r="EFN10" i="7"/>
  <c r="EFO10" i="7"/>
  <c r="EFP10" i="7"/>
  <c r="EFQ10" i="7"/>
  <c r="EFR10" i="7"/>
  <c r="EFS10" i="7"/>
  <c r="EFT10" i="7"/>
  <c r="EFU10" i="7"/>
  <c r="EFV10" i="7"/>
  <c r="EFW10" i="7"/>
  <c r="EFX10" i="7"/>
  <c r="EFY10" i="7"/>
  <c r="EFZ10" i="7"/>
  <c r="EGA10" i="7"/>
  <c r="EGB10" i="7"/>
  <c r="EGC10" i="7"/>
  <c r="EGD10" i="7"/>
  <c r="EGE10" i="7"/>
  <c r="EGF10" i="7"/>
  <c r="EGG10" i="7"/>
  <c r="EGH10" i="7"/>
  <c r="EGI10" i="7"/>
  <c r="EGJ10" i="7"/>
  <c r="EGK10" i="7"/>
  <c r="EGL10" i="7"/>
  <c r="EGM10" i="7"/>
  <c r="EGN10" i="7"/>
  <c r="EGO10" i="7"/>
  <c r="EGP10" i="7"/>
  <c r="EGQ10" i="7"/>
  <c r="EGR10" i="7"/>
  <c r="EGS10" i="7"/>
  <c r="EGT10" i="7"/>
  <c r="EGU10" i="7"/>
  <c r="EGV10" i="7"/>
  <c r="EGW10" i="7"/>
  <c r="EGX10" i="7"/>
  <c r="EGY10" i="7"/>
  <c r="EGZ10" i="7"/>
  <c r="EHA10" i="7"/>
  <c r="EHB10" i="7"/>
  <c r="EHC10" i="7"/>
  <c r="EHD10" i="7"/>
  <c r="EHE10" i="7"/>
  <c r="EHF10" i="7"/>
  <c r="EHG10" i="7"/>
  <c r="EHH10" i="7"/>
  <c r="EHI10" i="7"/>
  <c r="EHJ10" i="7"/>
  <c r="EHK10" i="7"/>
  <c r="EHL10" i="7"/>
  <c r="EHM10" i="7"/>
  <c r="EHN10" i="7"/>
  <c r="EHO10" i="7"/>
  <c r="EHP10" i="7"/>
  <c r="EHQ10" i="7"/>
  <c r="EHR10" i="7"/>
  <c r="EHS10" i="7"/>
  <c r="EHT10" i="7"/>
  <c r="EHU10" i="7"/>
  <c r="EHV10" i="7"/>
  <c r="EHW10" i="7"/>
  <c r="EHX10" i="7"/>
  <c r="EHY10" i="7"/>
  <c r="EHZ10" i="7"/>
  <c r="EIA10" i="7"/>
  <c r="EIB10" i="7"/>
  <c r="EIC10" i="7"/>
  <c r="EID10" i="7"/>
  <c r="EIE10" i="7"/>
  <c r="EIF10" i="7"/>
  <c r="EIG10" i="7"/>
  <c r="EIH10" i="7"/>
  <c r="EII10" i="7"/>
  <c r="EIJ10" i="7"/>
  <c r="EIK10" i="7"/>
  <c r="EIL10" i="7"/>
  <c r="EIM10" i="7"/>
  <c r="EIN10" i="7"/>
  <c r="EIO10" i="7"/>
  <c r="EIP10" i="7"/>
  <c r="EIQ10" i="7"/>
  <c r="EIR10" i="7"/>
  <c r="EIS10" i="7"/>
  <c r="EIT10" i="7"/>
  <c r="EIU10" i="7"/>
  <c r="EIV10" i="7"/>
  <c r="EIW10" i="7"/>
  <c r="EIX10" i="7"/>
  <c r="EIY10" i="7"/>
  <c r="EIZ10" i="7"/>
  <c r="EJA10" i="7"/>
  <c r="EJB10" i="7"/>
  <c r="EJC10" i="7"/>
  <c r="EJD10" i="7"/>
  <c r="EJE10" i="7"/>
  <c r="EJF10" i="7"/>
  <c r="EJG10" i="7"/>
  <c r="EJH10" i="7"/>
  <c r="EJI10" i="7"/>
  <c r="EJJ10" i="7"/>
  <c r="EJK10" i="7"/>
  <c r="EJL10" i="7"/>
  <c r="EJM10" i="7"/>
  <c r="EJN10" i="7"/>
  <c r="EJO10" i="7"/>
  <c r="EJP10" i="7"/>
  <c r="EJQ10" i="7"/>
  <c r="EJR10" i="7"/>
  <c r="EJS10" i="7"/>
  <c r="EJT10" i="7"/>
  <c r="EJU10" i="7"/>
  <c r="EJV10" i="7"/>
  <c r="EJW10" i="7"/>
  <c r="EJX10" i="7"/>
  <c r="EJY10" i="7"/>
  <c r="EJZ10" i="7"/>
  <c r="EKA10" i="7"/>
  <c r="EKB10" i="7"/>
  <c r="EKC10" i="7"/>
  <c r="EKD10" i="7"/>
  <c r="EKE10" i="7"/>
  <c r="EKF10" i="7"/>
  <c r="EKG10" i="7"/>
  <c r="EKH10" i="7"/>
  <c r="EKI10" i="7"/>
  <c r="EKJ10" i="7"/>
  <c r="EKK10" i="7"/>
  <c r="EKL10" i="7"/>
  <c r="EKM10" i="7"/>
  <c r="EKN10" i="7"/>
  <c r="EKO10" i="7"/>
  <c r="EKP10" i="7"/>
  <c r="EKQ10" i="7"/>
  <c r="EKR10" i="7"/>
  <c r="EKS10" i="7"/>
  <c r="EKT10" i="7"/>
  <c r="EKU10" i="7"/>
  <c r="EKV10" i="7"/>
  <c r="EKW10" i="7"/>
  <c r="EKX10" i="7"/>
  <c r="EKY10" i="7"/>
  <c r="EKZ10" i="7"/>
  <c r="ELA10" i="7"/>
  <c r="ELB10" i="7"/>
  <c r="ELC10" i="7"/>
  <c r="ELD10" i="7"/>
  <c r="ELE10" i="7"/>
  <c r="ELF10" i="7"/>
  <c r="ELG10" i="7"/>
  <c r="ELH10" i="7"/>
  <c r="ELI10" i="7"/>
  <c r="ELJ10" i="7"/>
  <c r="ELK10" i="7"/>
  <c r="ELL10" i="7"/>
  <c r="ELM10" i="7"/>
  <c r="ELN10" i="7"/>
  <c r="ELO10" i="7"/>
  <c r="ELP10" i="7"/>
  <c r="ELQ10" i="7"/>
  <c r="ELR10" i="7"/>
  <c r="ELS10" i="7"/>
  <c r="ELT10" i="7"/>
  <c r="ELU10" i="7"/>
  <c r="ELV10" i="7"/>
  <c r="ELW10" i="7"/>
  <c r="ELX10" i="7"/>
  <c r="ELY10" i="7"/>
  <c r="ELZ10" i="7"/>
  <c r="EMA10" i="7"/>
  <c r="EMB10" i="7"/>
  <c r="EMC10" i="7"/>
  <c r="EMD10" i="7"/>
  <c r="EME10" i="7"/>
  <c r="EMF10" i="7"/>
  <c r="EMG10" i="7"/>
  <c r="EMH10" i="7"/>
  <c r="EMI10" i="7"/>
  <c r="EMJ10" i="7"/>
  <c r="EMK10" i="7"/>
  <c r="EML10" i="7"/>
  <c r="EMM10" i="7"/>
  <c r="EMN10" i="7"/>
  <c r="EMO10" i="7"/>
  <c r="EMP10" i="7"/>
  <c r="EMQ10" i="7"/>
  <c r="EMR10" i="7"/>
  <c r="EMS10" i="7"/>
  <c r="EMT10" i="7"/>
  <c r="EMU10" i="7"/>
  <c r="EMV10" i="7"/>
  <c r="EMW10" i="7"/>
  <c r="EMX10" i="7"/>
  <c r="EMY10" i="7"/>
  <c r="EMZ10" i="7"/>
  <c r="ENA10" i="7"/>
  <c r="ENB10" i="7"/>
  <c r="ENC10" i="7"/>
  <c r="END10" i="7"/>
  <c r="ENE10" i="7"/>
  <c r="ENF10" i="7"/>
  <c r="ENG10" i="7"/>
  <c r="ENH10" i="7"/>
  <c r="ENI10" i="7"/>
  <c r="ENJ10" i="7"/>
  <c r="ENK10" i="7"/>
  <c r="ENL10" i="7"/>
  <c r="ENM10" i="7"/>
  <c r="ENN10" i="7"/>
  <c r="ENO10" i="7"/>
  <c r="ENP10" i="7"/>
  <c r="ENQ10" i="7"/>
  <c r="ENR10" i="7"/>
  <c r="ENS10" i="7"/>
  <c r="ENT10" i="7"/>
  <c r="ENU10" i="7"/>
  <c r="ENV10" i="7"/>
  <c r="ENW10" i="7"/>
  <c r="ENX10" i="7"/>
  <c r="ENY10" i="7"/>
  <c r="ENZ10" i="7"/>
  <c r="EOA10" i="7"/>
  <c r="EOB10" i="7"/>
  <c r="EOC10" i="7"/>
  <c r="EOD10" i="7"/>
  <c r="EOE10" i="7"/>
  <c r="EOF10" i="7"/>
  <c r="EOG10" i="7"/>
  <c r="EOH10" i="7"/>
  <c r="EOI10" i="7"/>
  <c r="EOJ10" i="7"/>
  <c r="EOK10" i="7"/>
  <c r="EOL10" i="7"/>
  <c r="EOM10" i="7"/>
  <c r="EON10" i="7"/>
  <c r="EOO10" i="7"/>
  <c r="EOP10" i="7"/>
  <c r="EOQ10" i="7"/>
  <c r="EOR10" i="7"/>
  <c r="EOS10" i="7"/>
  <c r="EOT10" i="7"/>
  <c r="EOU10" i="7"/>
  <c r="EOV10" i="7"/>
  <c r="EOW10" i="7"/>
  <c r="EOX10" i="7"/>
  <c r="EOY10" i="7"/>
  <c r="EOZ10" i="7"/>
  <c r="EPA10" i="7"/>
  <c r="EPB10" i="7"/>
  <c r="EPC10" i="7"/>
  <c r="EPD10" i="7"/>
  <c r="EPE10" i="7"/>
  <c r="EPF10" i="7"/>
  <c r="EPG10" i="7"/>
  <c r="EPH10" i="7"/>
  <c r="EPI10" i="7"/>
  <c r="EPJ10" i="7"/>
  <c r="EPK10" i="7"/>
  <c r="EPL10" i="7"/>
  <c r="EPM10" i="7"/>
  <c r="EPN10" i="7"/>
  <c r="EPO10" i="7"/>
  <c r="EPP10" i="7"/>
  <c r="EPQ10" i="7"/>
  <c r="EPR10" i="7"/>
  <c r="EPS10" i="7"/>
  <c r="EPT10" i="7"/>
  <c r="EPU10" i="7"/>
  <c r="EPV10" i="7"/>
  <c r="EPW10" i="7"/>
  <c r="EPX10" i="7"/>
  <c r="EPY10" i="7"/>
  <c r="EPZ10" i="7"/>
  <c r="EQA10" i="7"/>
  <c r="EQB10" i="7"/>
  <c r="EQC10" i="7"/>
  <c r="EQD10" i="7"/>
  <c r="EQE10" i="7"/>
  <c r="EQF10" i="7"/>
  <c r="EQG10" i="7"/>
  <c r="EQH10" i="7"/>
  <c r="EQI10" i="7"/>
  <c r="EQJ10" i="7"/>
  <c r="EQK10" i="7"/>
  <c r="EQL10" i="7"/>
  <c r="EQM10" i="7"/>
  <c r="EQN10" i="7"/>
  <c r="EQO10" i="7"/>
  <c r="EQP10" i="7"/>
  <c r="EQQ10" i="7"/>
  <c r="EQR10" i="7"/>
  <c r="EQS10" i="7"/>
  <c r="EQT10" i="7"/>
  <c r="EQU10" i="7"/>
  <c r="EQV10" i="7"/>
  <c r="EQW10" i="7"/>
  <c r="EQX10" i="7"/>
  <c r="EQY10" i="7"/>
  <c r="EQZ10" i="7"/>
  <c r="ERA10" i="7"/>
  <c r="ERB10" i="7"/>
  <c r="ERC10" i="7"/>
  <c r="ERD10" i="7"/>
  <c r="ERE10" i="7"/>
  <c r="ERF10" i="7"/>
  <c r="ERG10" i="7"/>
  <c r="ERH10" i="7"/>
  <c r="ERI10" i="7"/>
  <c r="ERJ10" i="7"/>
  <c r="ERK10" i="7"/>
  <c r="ERL10" i="7"/>
  <c r="ERM10" i="7"/>
  <c r="ERN10" i="7"/>
  <c r="ERO10" i="7"/>
  <c r="ERP10" i="7"/>
  <c r="ERQ10" i="7"/>
  <c r="ERR10" i="7"/>
  <c r="ERS10" i="7"/>
  <c r="ERT10" i="7"/>
  <c r="ERU10" i="7"/>
  <c r="ERV10" i="7"/>
  <c r="ERW10" i="7"/>
  <c r="ERX10" i="7"/>
  <c r="ERY10" i="7"/>
  <c r="ERZ10" i="7"/>
  <c r="ESA10" i="7"/>
  <c r="ESB10" i="7"/>
  <c r="ESC10" i="7"/>
  <c r="ESD10" i="7"/>
  <c r="ESE10" i="7"/>
  <c r="ESF10" i="7"/>
  <c r="ESG10" i="7"/>
  <c r="ESH10" i="7"/>
  <c r="ESI10" i="7"/>
  <c r="ESJ10" i="7"/>
  <c r="ESK10" i="7"/>
  <c r="ESL10" i="7"/>
  <c r="ESM10" i="7"/>
  <c r="ESN10" i="7"/>
  <c r="ESO10" i="7"/>
  <c r="ESP10" i="7"/>
  <c r="ESQ10" i="7"/>
  <c r="ESR10" i="7"/>
  <c r="ESS10" i="7"/>
  <c r="EST10" i="7"/>
  <c r="ESU10" i="7"/>
  <c r="ESV10" i="7"/>
  <c r="ESW10" i="7"/>
  <c r="ESX10" i="7"/>
  <c r="ESY10" i="7"/>
  <c r="ESZ10" i="7"/>
  <c r="ETA10" i="7"/>
  <c r="ETB10" i="7"/>
  <c r="ETC10" i="7"/>
  <c r="ETD10" i="7"/>
  <c r="ETE10" i="7"/>
  <c r="ETF10" i="7"/>
  <c r="ETG10" i="7"/>
  <c r="ETH10" i="7"/>
  <c r="ETI10" i="7"/>
  <c r="ETJ10" i="7"/>
  <c r="ETK10" i="7"/>
  <c r="ETL10" i="7"/>
  <c r="ETM10" i="7"/>
  <c r="ETN10" i="7"/>
  <c r="ETO10" i="7"/>
  <c r="ETP10" i="7"/>
  <c r="ETQ10" i="7"/>
  <c r="ETR10" i="7"/>
  <c r="ETS10" i="7"/>
  <c r="ETT10" i="7"/>
  <c r="ETU10" i="7"/>
  <c r="ETV10" i="7"/>
  <c r="ETW10" i="7"/>
  <c r="ETX10" i="7"/>
  <c r="ETY10" i="7"/>
  <c r="ETZ10" i="7"/>
  <c r="EUA10" i="7"/>
  <c r="EUB10" i="7"/>
  <c r="EUC10" i="7"/>
  <c r="EUD10" i="7"/>
  <c r="EUE10" i="7"/>
  <c r="EUF10" i="7"/>
  <c r="EUG10" i="7"/>
  <c r="EUH10" i="7"/>
  <c r="EUI10" i="7"/>
  <c r="EUJ10" i="7"/>
  <c r="EUK10" i="7"/>
  <c r="EUL10" i="7"/>
  <c r="EUM10" i="7"/>
  <c r="EUN10" i="7"/>
  <c r="EUO10" i="7"/>
  <c r="EUP10" i="7"/>
  <c r="EUQ10" i="7"/>
  <c r="EUR10" i="7"/>
  <c r="EUS10" i="7"/>
  <c r="EUT10" i="7"/>
  <c r="EUU10" i="7"/>
  <c r="EUV10" i="7"/>
  <c r="EUW10" i="7"/>
  <c r="EUX10" i="7"/>
  <c r="EUY10" i="7"/>
  <c r="EUZ10" i="7"/>
  <c r="EVA10" i="7"/>
  <c r="EVB10" i="7"/>
  <c r="EVC10" i="7"/>
  <c r="EVD10" i="7"/>
  <c r="EVE10" i="7"/>
  <c r="EVF10" i="7"/>
  <c r="EVG10" i="7"/>
  <c r="EVH10" i="7"/>
  <c r="EVI10" i="7"/>
  <c r="EVJ10" i="7"/>
  <c r="EVK10" i="7"/>
  <c r="EVL10" i="7"/>
  <c r="EVM10" i="7"/>
  <c r="EVN10" i="7"/>
  <c r="EVO10" i="7"/>
  <c r="EVP10" i="7"/>
  <c r="EVQ10" i="7"/>
  <c r="EVR10" i="7"/>
  <c r="EVS10" i="7"/>
  <c r="EVT10" i="7"/>
  <c r="EVU10" i="7"/>
  <c r="EVV10" i="7"/>
  <c r="EVW10" i="7"/>
  <c r="EVX10" i="7"/>
  <c r="EVY10" i="7"/>
  <c r="EVZ10" i="7"/>
  <c r="EWA10" i="7"/>
  <c r="EWB10" i="7"/>
  <c r="EWC10" i="7"/>
  <c r="EWD10" i="7"/>
  <c r="EWE10" i="7"/>
  <c r="EWF10" i="7"/>
  <c r="EWG10" i="7"/>
  <c r="EWH10" i="7"/>
  <c r="EWI10" i="7"/>
  <c r="EWJ10" i="7"/>
  <c r="EWK10" i="7"/>
  <c r="EWL10" i="7"/>
  <c r="EWM10" i="7"/>
  <c r="EWN10" i="7"/>
  <c r="EWO10" i="7"/>
  <c r="EWP10" i="7"/>
  <c r="EWQ10" i="7"/>
  <c r="EWR10" i="7"/>
  <c r="EWS10" i="7"/>
  <c r="EWT10" i="7"/>
  <c r="EWU10" i="7"/>
  <c r="EWV10" i="7"/>
  <c r="EWW10" i="7"/>
  <c r="EWX10" i="7"/>
  <c r="EWY10" i="7"/>
  <c r="EWZ10" i="7"/>
  <c r="EXA10" i="7"/>
  <c r="EXB10" i="7"/>
  <c r="EXC10" i="7"/>
  <c r="EXD10" i="7"/>
  <c r="EXE10" i="7"/>
  <c r="EXF10" i="7"/>
  <c r="EXG10" i="7"/>
  <c r="EXH10" i="7"/>
  <c r="EXI10" i="7"/>
  <c r="EXJ10" i="7"/>
  <c r="EXK10" i="7"/>
  <c r="EXL10" i="7"/>
  <c r="EXM10" i="7"/>
  <c r="EXN10" i="7"/>
  <c r="EXO10" i="7"/>
  <c r="EXP10" i="7"/>
  <c r="EXQ10" i="7"/>
  <c r="EXR10" i="7"/>
  <c r="EXS10" i="7"/>
  <c r="EXT10" i="7"/>
  <c r="EXU10" i="7"/>
  <c r="EXV10" i="7"/>
  <c r="EXW10" i="7"/>
  <c r="EXX10" i="7"/>
  <c r="EXY10" i="7"/>
  <c r="EXZ10" i="7"/>
  <c r="EYA10" i="7"/>
  <c r="EYB10" i="7"/>
  <c r="EYC10" i="7"/>
  <c r="EYD10" i="7"/>
  <c r="EYE10" i="7"/>
  <c r="EYF10" i="7"/>
  <c r="EYG10" i="7"/>
  <c r="EYH10" i="7"/>
  <c r="EYI10" i="7"/>
  <c r="EYJ10" i="7"/>
  <c r="EYK10" i="7"/>
  <c r="EYL10" i="7"/>
  <c r="EYM10" i="7"/>
  <c r="EYN10" i="7"/>
  <c r="EYO10" i="7"/>
  <c r="EYP10" i="7"/>
  <c r="EYQ10" i="7"/>
  <c r="EYR10" i="7"/>
  <c r="EYS10" i="7"/>
  <c r="EYT10" i="7"/>
  <c r="EYU10" i="7"/>
  <c r="EYV10" i="7"/>
  <c r="EYW10" i="7"/>
  <c r="EYX10" i="7"/>
  <c r="EYY10" i="7"/>
  <c r="EYZ10" i="7"/>
  <c r="EZA10" i="7"/>
  <c r="EZB10" i="7"/>
  <c r="EZC10" i="7"/>
  <c r="EZD10" i="7"/>
  <c r="EZE10" i="7"/>
  <c r="EZF10" i="7"/>
  <c r="EZG10" i="7"/>
  <c r="EZH10" i="7"/>
  <c r="EZI10" i="7"/>
  <c r="EZJ10" i="7"/>
  <c r="EZK10" i="7"/>
  <c r="EZL10" i="7"/>
  <c r="EZM10" i="7"/>
  <c r="EZN10" i="7"/>
  <c r="EZO10" i="7"/>
  <c r="EZP10" i="7"/>
  <c r="EZQ10" i="7"/>
  <c r="EZR10" i="7"/>
  <c r="EZS10" i="7"/>
  <c r="EZT10" i="7"/>
  <c r="EZU10" i="7"/>
  <c r="EZV10" i="7"/>
  <c r="EZW10" i="7"/>
  <c r="EZX10" i="7"/>
  <c r="EZY10" i="7"/>
  <c r="EZZ10" i="7"/>
  <c r="FAA10" i="7"/>
  <c r="FAB10" i="7"/>
  <c r="FAC10" i="7"/>
  <c r="FAD10" i="7"/>
  <c r="FAE10" i="7"/>
  <c r="FAF10" i="7"/>
  <c r="FAG10" i="7"/>
  <c r="FAH10" i="7"/>
  <c r="FAI10" i="7"/>
  <c r="FAJ10" i="7"/>
  <c r="FAK10" i="7"/>
  <c r="FAL10" i="7"/>
  <c r="FAM10" i="7"/>
  <c r="FAN10" i="7"/>
  <c r="FAO10" i="7"/>
  <c r="FAP10" i="7"/>
  <c r="FAQ10" i="7"/>
  <c r="FAR10" i="7"/>
  <c r="FAS10" i="7"/>
  <c r="FAT10" i="7"/>
  <c r="FAU10" i="7"/>
  <c r="FAV10" i="7"/>
  <c r="FAW10" i="7"/>
  <c r="FAX10" i="7"/>
  <c r="FAY10" i="7"/>
  <c r="FAZ10" i="7"/>
  <c r="FBA10" i="7"/>
  <c r="FBB10" i="7"/>
  <c r="FBC10" i="7"/>
  <c r="FBD10" i="7"/>
  <c r="FBE10" i="7"/>
  <c r="FBF10" i="7"/>
  <c r="FBG10" i="7"/>
  <c r="FBH10" i="7"/>
  <c r="FBI10" i="7"/>
  <c r="FBJ10" i="7"/>
  <c r="FBK10" i="7"/>
  <c r="FBL10" i="7"/>
  <c r="FBM10" i="7"/>
  <c r="FBN10" i="7"/>
  <c r="FBO10" i="7"/>
  <c r="FBP10" i="7"/>
  <c r="FBQ10" i="7"/>
  <c r="FBR10" i="7"/>
  <c r="FBS10" i="7"/>
  <c r="FBT10" i="7"/>
  <c r="FBU10" i="7"/>
  <c r="FBV10" i="7"/>
  <c r="FBW10" i="7"/>
  <c r="FBX10" i="7"/>
  <c r="FBY10" i="7"/>
  <c r="FBZ10" i="7"/>
  <c r="FCA10" i="7"/>
  <c r="FCB10" i="7"/>
  <c r="FCC10" i="7"/>
  <c r="FCD10" i="7"/>
  <c r="FCE10" i="7"/>
  <c r="FCF10" i="7"/>
  <c r="FCG10" i="7"/>
  <c r="FCH10" i="7"/>
  <c r="FCI10" i="7"/>
  <c r="FCJ10" i="7"/>
  <c r="FCK10" i="7"/>
  <c r="FCL10" i="7"/>
  <c r="FCM10" i="7"/>
  <c r="FCN10" i="7"/>
  <c r="FCO10" i="7"/>
  <c r="FCP10" i="7"/>
  <c r="FCQ10" i="7"/>
  <c r="FCR10" i="7"/>
  <c r="FCS10" i="7"/>
  <c r="FCT10" i="7"/>
  <c r="FCU10" i="7"/>
  <c r="FCV10" i="7"/>
  <c r="FCW10" i="7"/>
  <c r="FCX10" i="7"/>
  <c r="FCY10" i="7"/>
  <c r="FCZ10" i="7"/>
  <c r="FDA10" i="7"/>
  <c r="FDB10" i="7"/>
  <c r="FDC10" i="7"/>
  <c r="FDD10" i="7"/>
  <c r="FDE10" i="7"/>
  <c r="FDF10" i="7"/>
  <c r="FDG10" i="7"/>
  <c r="FDH10" i="7"/>
  <c r="FDI10" i="7"/>
  <c r="FDJ10" i="7"/>
  <c r="FDK10" i="7"/>
  <c r="FDL10" i="7"/>
  <c r="FDM10" i="7"/>
  <c r="FDN10" i="7"/>
  <c r="FDO10" i="7"/>
  <c r="FDP10" i="7"/>
  <c r="FDQ10" i="7"/>
  <c r="FDR10" i="7"/>
  <c r="FDS10" i="7"/>
  <c r="FDT10" i="7"/>
  <c r="FDU10" i="7"/>
  <c r="FDV10" i="7"/>
  <c r="FDW10" i="7"/>
  <c r="FDX10" i="7"/>
  <c r="FDY10" i="7"/>
  <c r="FDZ10" i="7"/>
  <c r="FEA10" i="7"/>
  <c r="FEB10" i="7"/>
  <c r="FEC10" i="7"/>
  <c r="FED10" i="7"/>
  <c r="FEE10" i="7"/>
  <c r="FEF10" i="7"/>
  <c r="FEG10" i="7"/>
  <c r="FEH10" i="7"/>
  <c r="FEI10" i="7"/>
  <c r="FEJ10" i="7"/>
  <c r="FEK10" i="7"/>
  <c r="FEL10" i="7"/>
  <c r="FEM10" i="7"/>
  <c r="FEN10" i="7"/>
  <c r="FEO10" i="7"/>
  <c r="FEP10" i="7"/>
  <c r="FEQ10" i="7"/>
  <c r="FER10" i="7"/>
  <c r="FES10" i="7"/>
  <c r="FET10" i="7"/>
  <c r="FEU10" i="7"/>
  <c r="FEV10" i="7"/>
  <c r="FEW10" i="7"/>
  <c r="FEX10" i="7"/>
  <c r="FEY10" i="7"/>
  <c r="FEZ10" i="7"/>
  <c r="FFA10" i="7"/>
  <c r="FFB10" i="7"/>
  <c r="FFC10" i="7"/>
  <c r="FFD10" i="7"/>
  <c r="FFE10" i="7"/>
  <c r="FFF10" i="7"/>
  <c r="FFG10" i="7"/>
  <c r="FFH10" i="7"/>
  <c r="FFI10" i="7"/>
  <c r="FFJ10" i="7"/>
  <c r="FFK10" i="7"/>
  <c r="FFL10" i="7"/>
  <c r="FFM10" i="7"/>
  <c r="FFN10" i="7"/>
  <c r="FFO10" i="7"/>
  <c r="FFP10" i="7"/>
  <c r="FFQ10" i="7"/>
  <c r="FFR10" i="7"/>
  <c r="FFS10" i="7"/>
  <c r="FFT10" i="7"/>
  <c r="FFU10" i="7"/>
  <c r="FFV10" i="7"/>
  <c r="FFW10" i="7"/>
  <c r="FFX10" i="7"/>
  <c r="FFY10" i="7"/>
  <c r="FFZ10" i="7"/>
  <c r="FGA10" i="7"/>
  <c r="FGB10" i="7"/>
  <c r="FGC10" i="7"/>
  <c r="FGD10" i="7"/>
  <c r="FGE10" i="7"/>
  <c r="FGF10" i="7"/>
  <c r="FGG10" i="7"/>
  <c r="FGH10" i="7"/>
  <c r="FGI10" i="7"/>
  <c r="FGJ10" i="7"/>
  <c r="FGK10" i="7"/>
  <c r="FGL10" i="7"/>
  <c r="FGM10" i="7"/>
  <c r="FGN10" i="7"/>
  <c r="FGO10" i="7"/>
  <c r="FGP10" i="7"/>
  <c r="FGQ10" i="7"/>
  <c r="FGR10" i="7"/>
  <c r="FGS10" i="7"/>
  <c r="FGT10" i="7"/>
  <c r="FGU10" i="7"/>
  <c r="FGV10" i="7"/>
  <c r="FGW10" i="7"/>
  <c r="FGX10" i="7"/>
  <c r="FGY10" i="7"/>
  <c r="FGZ10" i="7"/>
  <c r="FHA10" i="7"/>
  <c r="FHB10" i="7"/>
  <c r="FHC10" i="7"/>
  <c r="FHD10" i="7"/>
  <c r="FHE10" i="7"/>
  <c r="FHF10" i="7"/>
  <c r="FHG10" i="7"/>
  <c r="FHH10" i="7"/>
  <c r="FHI10" i="7"/>
  <c r="FHJ10" i="7"/>
  <c r="FHK10" i="7"/>
  <c r="FHL10" i="7"/>
  <c r="FHM10" i="7"/>
  <c r="FHN10" i="7"/>
  <c r="FHO10" i="7"/>
  <c r="FHP10" i="7"/>
  <c r="FHQ10" i="7"/>
  <c r="FHR10" i="7"/>
  <c r="FHS10" i="7"/>
  <c r="FHT10" i="7"/>
  <c r="FHU10" i="7"/>
  <c r="FHV10" i="7"/>
  <c r="FHW10" i="7"/>
  <c r="FHX10" i="7"/>
  <c r="FHY10" i="7"/>
  <c r="FHZ10" i="7"/>
  <c r="FIA10" i="7"/>
  <c r="FIB10" i="7"/>
  <c r="FIC10" i="7"/>
  <c r="FID10" i="7"/>
  <c r="FIE10" i="7"/>
  <c r="FIF10" i="7"/>
  <c r="FIG10" i="7"/>
  <c r="FIH10" i="7"/>
  <c r="FII10" i="7"/>
  <c r="FIJ10" i="7"/>
  <c r="FIK10" i="7"/>
  <c r="FIL10" i="7"/>
  <c r="FIM10" i="7"/>
  <c r="FIN10" i="7"/>
  <c r="FIO10" i="7"/>
  <c r="FIP10" i="7"/>
  <c r="FIQ10" i="7"/>
  <c r="FIR10" i="7"/>
  <c r="FIS10" i="7"/>
  <c r="FIT10" i="7"/>
  <c r="FIU10" i="7"/>
  <c r="FIV10" i="7"/>
  <c r="FIW10" i="7"/>
  <c r="FIX10" i="7"/>
  <c r="FIY10" i="7"/>
  <c r="FIZ10" i="7"/>
  <c r="FJA10" i="7"/>
  <c r="FJB10" i="7"/>
  <c r="FJC10" i="7"/>
  <c r="FJD10" i="7"/>
  <c r="FJE10" i="7"/>
  <c r="FJF10" i="7"/>
  <c r="FJG10" i="7"/>
  <c r="FJH10" i="7"/>
  <c r="FJI10" i="7"/>
  <c r="FJJ10" i="7"/>
  <c r="FJK10" i="7"/>
  <c r="FJL10" i="7"/>
  <c r="FJM10" i="7"/>
  <c r="FJN10" i="7"/>
  <c r="FJO10" i="7"/>
  <c r="FJP10" i="7"/>
  <c r="FJQ10" i="7"/>
  <c r="FJR10" i="7"/>
  <c r="FJS10" i="7"/>
  <c r="FJT10" i="7"/>
  <c r="FJU10" i="7"/>
  <c r="FJV10" i="7"/>
  <c r="FJW10" i="7"/>
  <c r="FJX10" i="7"/>
  <c r="FJY10" i="7"/>
  <c r="FJZ10" i="7"/>
  <c r="FKA10" i="7"/>
  <c r="FKB10" i="7"/>
  <c r="FKC10" i="7"/>
  <c r="FKD10" i="7"/>
  <c r="FKE10" i="7"/>
  <c r="FKF10" i="7"/>
  <c r="FKG10" i="7"/>
  <c r="FKH10" i="7"/>
  <c r="FKI10" i="7"/>
  <c r="FKJ10" i="7"/>
  <c r="FKK10" i="7"/>
  <c r="FKL10" i="7"/>
  <c r="FKM10" i="7"/>
  <c r="FKN10" i="7"/>
  <c r="FKO10" i="7"/>
  <c r="FKP10" i="7"/>
  <c r="FKQ10" i="7"/>
  <c r="FKR10" i="7"/>
  <c r="FKS10" i="7"/>
  <c r="FKT10" i="7"/>
  <c r="FKU10" i="7"/>
  <c r="FKV10" i="7"/>
  <c r="FKW10" i="7"/>
  <c r="FKX10" i="7"/>
  <c r="FKY10" i="7"/>
  <c r="FKZ10" i="7"/>
  <c r="FLA10" i="7"/>
  <c r="FLB10" i="7"/>
  <c r="FLC10" i="7"/>
  <c r="FLD10" i="7"/>
  <c r="FLE10" i="7"/>
  <c r="FLF10" i="7"/>
  <c r="FLG10" i="7"/>
  <c r="FLH10" i="7"/>
  <c r="FLI10" i="7"/>
  <c r="FLJ10" i="7"/>
  <c r="FLK10" i="7"/>
  <c r="FLL10" i="7"/>
  <c r="FLM10" i="7"/>
  <c r="FLN10" i="7"/>
  <c r="FLO10" i="7"/>
  <c r="FLP10" i="7"/>
  <c r="FLQ10" i="7"/>
  <c r="FLR10" i="7"/>
  <c r="FLS10" i="7"/>
  <c r="FLT10" i="7"/>
  <c r="FLU10" i="7"/>
  <c r="FLV10" i="7"/>
  <c r="FLW10" i="7"/>
  <c r="FLX10" i="7"/>
  <c r="FLY10" i="7"/>
  <c r="FLZ10" i="7"/>
  <c r="FMA10" i="7"/>
  <c r="FMB10" i="7"/>
  <c r="FMC10" i="7"/>
  <c r="FMD10" i="7"/>
  <c r="FME10" i="7"/>
  <c r="FMF10" i="7"/>
  <c r="FMG10" i="7"/>
  <c r="FMH10" i="7"/>
  <c r="FMI10" i="7"/>
  <c r="FMJ10" i="7"/>
  <c r="FMK10" i="7"/>
  <c r="FML10" i="7"/>
  <c r="FMM10" i="7"/>
  <c r="FMN10" i="7"/>
  <c r="FMO10" i="7"/>
  <c r="FMP10" i="7"/>
  <c r="FMQ10" i="7"/>
  <c r="FMR10" i="7"/>
  <c r="FMS10" i="7"/>
  <c r="FMT10" i="7"/>
  <c r="FMU10" i="7"/>
  <c r="FMV10" i="7"/>
  <c r="FMW10" i="7"/>
  <c r="FMX10" i="7"/>
  <c r="FMY10" i="7"/>
  <c r="FMZ10" i="7"/>
  <c r="FNA10" i="7"/>
  <c r="FNB10" i="7"/>
  <c r="FNC10" i="7"/>
  <c r="FND10" i="7"/>
  <c r="FNE10" i="7"/>
  <c r="FNF10" i="7"/>
  <c r="FNG10" i="7"/>
  <c r="FNH10" i="7"/>
  <c r="FNI10" i="7"/>
  <c r="FNJ10" i="7"/>
  <c r="FNK10" i="7"/>
  <c r="FNL10" i="7"/>
  <c r="FNM10" i="7"/>
  <c r="FNN10" i="7"/>
  <c r="FNO10" i="7"/>
  <c r="FNP10" i="7"/>
  <c r="FNQ10" i="7"/>
  <c r="FNR10" i="7"/>
  <c r="FNS10" i="7"/>
  <c r="FNT10" i="7"/>
  <c r="FNU10" i="7"/>
  <c r="FNV10" i="7"/>
  <c r="FNW10" i="7"/>
  <c r="FNX10" i="7"/>
  <c r="FNY10" i="7"/>
  <c r="FNZ10" i="7"/>
  <c r="FOA10" i="7"/>
  <c r="FOB10" i="7"/>
  <c r="FOC10" i="7"/>
  <c r="FOD10" i="7"/>
  <c r="FOE10" i="7"/>
  <c r="FOF10" i="7"/>
  <c r="FOG10" i="7"/>
  <c r="FOH10" i="7"/>
  <c r="FOI10" i="7"/>
  <c r="FOJ10" i="7"/>
  <c r="FOK10" i="7"/>
  <c r="FOL10" i="7"/>
  <c r="FOM10" i="7"/>
  <c r="FON10" i="7"/>
  <c r="FOO10" i="7"/>
  <c r="FOP10" i="7"/>
  <c r="FOQ10" i="7"/>
  <c r="FOR10" i="7"/>
  <c r="FOS10" i="7"/>
  <c r="FOT10" i="7"/>
  <c r="FOU10" i="7"/>
  <c r="FOV10" i="7"/>
  <c r="FOW10" i="7"/>
  <c r="FOX10" i="7"/>
  <c r="FOY10" i="7"/>
  <c r="FOZ10" i="7"/>
  <c r="FPA10" i="7"/>
  <c r="FPB10" i="7"/>
  <c r="FPC10" i="7"/>
  <c r="FPD10" i="7"/>
  <c r="FPE10" i="7"/>
  <c r="FPF10" i="7"/>
  <c r="FPG10" i="7"/>
  <c r="FPH10" i="7"/>
  <c r="FPI10" i="7"/>
  <c r="FPJ10" i="7"/>
  <c r="FPK10" i="7"/>
  <c r="FPL10" i="7"/>
  <c r="FPM10" i="7"/>
  <c r="FPN10" i="7"/>
  <c r="FPO10" i="7"/>
  <c r="FPP10" i="7"/>
  <c r="FPQ10" i="7"/>
  <c r="FPR10" i="7"/>
  <c r="FPS10" i="7"/>
  <c r="FPT10" i="7"/>
  <c r="FPU10" i="7"/>
  <c r="FPV10" i="7"/>
  <c r="FPW10" i="7"/>
  <c r="FPX10" i="7"/>
  <c r="FPY10" i="7"/>
  <c r="FPZ10" i="7"/>
  <c r="FQA10" i="7"/>
  <c r="FQB10" i="7"/>
  <c r="FQC10" i="7"/>
  <c r="FQD10" i="7"/>
  <c r="FQE10" i="7"/>
  <c r="FQF10" i="7"/>
  <c r="FQG10" i="7"/>
  <c r="FQH10" i="7"/>
  <c r="FQI10" i="7"/>
  <c r="FQJ10" i="7"/>
  <c r="FQK10" i="7"/>
  <c r="FQL10" i="7"/>
  <c r="FQM10" i="7"/>
  <c r="FQN10" i="7"/>
  <c r="FQO10" i="7"/>
  <c r="FQP10" i="7"/>
  <c r="FQQ10" i="7"/>
  <c r="FQR10" i="7"/>
  <c r="FQS10" i="7"/>
  <c r="FQT10" i="7"/>
  <c r="FQU10" i="7"/>
  <c r="FQV10" i="7"/>
  <c r="FQW10" i="7"/>
  <c r="FQX10" i="7"/>
  <c r="FQY10" i="7"/>
  <c r="FQZ10" i="7"/>
  <c r="FRA10" i="7"/>
  <c r="FRB10" i="7"/>
  <c r="FRC10" i="7"/>
  <c r="FRD10" i="7"/>
  <c r="FRE10" i="7"/>
  <c r="FRF10" i="7"/>
  <c r="FRG10" i="7"/>
  <c r="FRH10" i="7"/>
  <c r="FRI10" i="7"/>
  <c r="FRJ10" i="7"/>
  <c r="FRK10" i="7"/>
  <c r="FRL10" i="7"/>
  <c r="FRM10" i="7"/>
  <c r="FRN10" i="7"/>
  <c r="FRO10" i="7"/>
  <c r="FRP10" i="7"/>
  <c r="FRQ10" i="7"/>
  <c r="FRR10" i="7"/>
  <c r="FRS10" i="7"/>
  <c r="FRT10" i="7"/>
  <c r="FRU10" i="7"/>
  <c r="FRV10" i="7"/>
  <c r="FRW10" i="7"/>
  <c r="FRX10" i="7"/>
  <c r="FRY10" i="7"/>
  <c r="FRZ10" i="7"/>
  <c r="FSA10" i="7"/>
  <c r="FSB10" i="7"/>
  <c r="FSC10" i="7"/>
  <c r="FSD10" i="7"/>
  <c r="FSE10" i="7"/>
  <c r="FSF10" i="7"/>
  <c r="FSG10" i="7"/>
  <c r="FSH10" i="7"/>
  <c r="FSI10" i="7"/>
  <c r="FSJ10" i="7"/>
  <c r="FSK10" i="7"/>
  <c r="FSL10" i="7"/>
  <c r="FSM10" i="7"/>
  <c r="FSN10" i="7"/>
  <c r="FSO10" i="7"/>
  <c r="FSP10" i="7"/>
  <c r="FSQ10" i="7"/>
  <c r="FSR10" i="7"/>
  <c r="FSS10" i="7"/>
  <c r="FST10" i="7"/>
  <c r="FSU10" i="7"/>
  <c r="FSV10" i="7"/>
  <c r="FSW10" i="7"/>
  <c r="FSX10" i="7"/>
  <c r="FSY10" i="7"/>
  <c r="FSZ10" i="7"/>
  <c r="FTA10" i="7"/>
  <c r="FTB10" i="7"/>
  <c r="FTC10" i="7"/>
  <c r="FTD10" i="7"/>
  <c r="FTE10" i="7"/>
  <c r="FTF10" i="7"/>
  <c r="FTG10" i="7"/>
  <c r="FTH10" i="7"/>
  <c r="FTI10" i="7"/>
  <c r="FTJ10" i="7"/>
  <c r="FTK10" i="7"/>
  <c r="FTL10" i="7"/>
  <c r="FTM10" i="7"/>
  <c r="FTN10" i="7"/>
  <c r="FTO10" i="7"/>
  <c r="FTP10" i="7"/>
  <c r="FTQ10" i="7"/>
  <c r="FTR10" i="7"/>
  <c r="FTS10" i="7"/>
  <c r="FTT10" i="7"/>
  <c r="FTU10" i="7"/>
  <c r="FTV10" i="7"/>
  <c r="FTW10" i="7"/>
  <c r="FTX10" i="7"/>
  <c r="FTY10" i="7"/>
  <c r="FTZ10" i="7"/>
  <c r="FUA10" i="7"/>
  <c r="FUB10" i="7"/>
  <c r="FUC10" i="7"/>
  <c r="FUD10" i="7"/>
  <c r="FUE10" i="7"/>
  <c r="FUF10" i="7"/>
  <c r="FUG10" i="7"/>
  <c r="FUH10" i="7"/>
  <c r="FUI10" i="7"/>
  <c r="FUJ10" i="7"/>
  <c r="FUK10" i="7"/>
  <c r="FUL10" i="7"/>
  <c r="FUM10" i="7"/>
  <c r="FUN10" i="7"/>
  <c r="FUO10" i="7"/>
  <c r="FUP10" i="7"/>
  <c r="FUQ10" i="7"/>
  <c r="FUR10" i="7"/>
  <c r="FUS10" i="7"/>
  <c r="FUT10" i="7"/>
  <c r="FUU10" i="7"/>
  <c r="FUV10" i="7"/>
  <c r="FUW10" i="7"/>
  <c r="FUX10" i="7"/>
  <c r="FUY10" i="7"/>
  <c r="FUZ10" i="7"/>
  <c r="FVA10" i="7"/>
  <c r="FVB10" i="7"/>
  <c r="FVC10" i="7"/>
  <c r="FVD10" i="7"/>
  <c r="FVE10" i="7"/>
  <c r="FVF10" i="7"/>
  <c r="FVG10" i="7"/>
  <c r="FVH10" i="7"/>
  <c r="FVI10" i="7"/>
  <c r="FVJ10" i="7"/>
  <c r="FVK10" i="7"/>
  <c r="FVL10" i="7"/>
  <c r="FVM10" i="7"/>
  <c r="FVN10" i="7"/>
  <c r="FVO10" i="7"/>
  <c r="FVP10" i="7"/>
  <c r="FVQ10" i="7"/>
  <c r="FVR10" i="7"/>
  <c r="FVS10" i="7"/>
  <c r="FVT10" i="7"/>
  <c r="FVU10" i="7"/>
  <c r="FVV10" i="7"/>
  <c r="FVW10" i="7"/>
  <c r="FVX10" i="7"/>
  <c r="FVY10" i="7"/>
  <c r="FVZ10" i="7"/>
  <c r="FWA10" i="7"/>
  <c r="FWB10" i="7"/>
  <c r="FWC10" i="7"/>
  <c r="FWD10" i="7"/>
  <c r="FWE10" i="7"/>
  <c r="FWF10" i="7"/>
  <c r="FWG10" i="7"/>
  <c r="FWH10" i="7"/>
  <c r="FWI10" i="7"/>
  <c r="FWJ10" i="7"/>
  <c r="FWK10" i="7"/>
  <c r="FWL10" i="7"/>
  <c r="FWM10" i="7"/>
  <c r="FWN10" i="7"/>
  <c r="FWO10" i="7"/>
  <c r="FWP10" i="7"/>
  <c r="FWQ10" i="7"/>
  <c r="FWR10" i="7"/>
  <c r="FWS10" i="7"/>
  <c r="FWT10" i="7"/>
  <c r="FWU10" i="7"/>
  <c r="FWV10" i="7"/>
  <c r="FWW10" i="7"/>
  <c r="FWX10" i="7"/>
  <c r="FWY10" i="7"/>
  <c r="FWZ10" i="7"/>
  <c r="FXA10" i="7"/>
  <c r="FXB10" i="7"/>
  <c r="FXC10" i="7"/>
  <c r="FXD10" i="7"/>
  <c r="FXE10" i="7"/>
  <c r="FXF10" i="7"/>
  <c r="FXG10" i="7"/>
  <c r="FXH10" i="7"/>
  <c r="FXI10" i="7"/>
  <c r="FXJ10" i="7"/>
  <c r="FXK10" i="7"/>
  <c r="FXL10" i="7"/>
  <c r="FXM10" i="7"/>
  <c r="FXN10" i="7"/>
  <c r="FXO10" i="7"/>
  <c r="FXP10" i="7"/>
  <c r="FXQ10" i="7"/>
  <c r="FXR10" i="7"/>
  <c r="FXS10" i="7"/>
  <c r="FXT10" i="7"/>
  <c r="FXU10" i="7"/>
  <c r="FXV10" i="7"/>
  <c r="FXW10" i="7"/>
  <c r="FXX10" i="7"/>
  <c r="FXY10" i="7"/>
  <c r="FXZ10" i="7"/>
  <c r="FYA10" i="7"/>
  <c r="FYB10" i="7"/>
  <c r="FYC10" i="7"/>
  <c r="FYD10" i="7"/>
  <c r="FYE10" i="7"/>
  <c r="FYF10" i="7"/>
  <c r="FYG10" i="7"/>
  <c r="FYH10" i="7"/>
  <c r="FYI10" i="7"/>
  <c r="FYJ10" i="7"/>
  <c r="FYK10" i="7"/>
  <c r="FYL10" i="7"/>
  <c r="FYM10" i="7"/>
  <c r="FYN10" i="7"/>
  <c r="FYO10" i="7"/>
  <c r="FYP10" i="7"/>
  <c r="FYQ10" i="7"/>
  <c r="FYR10" i="7"/>
  <c r="FYS10" i="7"/>
  <c r="FYT10" i="7"/>
  <c r="FYU10" i="7"/>
  <c r="FYV10" i="7"/>
  <c r="FYW10" i="7"/>
  <c r="FYX10" i="7"/>
  <c r="FYY10" i="7"/>
  <c r="FYZ10" i="7"/>
  <c r="FZA10" i="7"/>
  <c r="FZB10" i="7"/>
  <c r="FZC10" i="7"/>
  <c r="FZD10" i="7"/>
  <c r="FZE10" i="7"/>
  <c r="FZF10" i="7"/>
  <c r="FZG10" i="7"/>
  <c r="FZH10" i="7"/>
  <c r="FZI10" i="7"/>
  <c r="FZJ10" i="7"/>
  <c r="FZK10" i="7"/>
  <c r="FZL10" i="7"/>
  <c r="FZM10" i="7"/>
  <c r="FZN10" i="7"/>
  <c r="FZO10" i="7"/>
  <c r="FZP10" i="7"/>
  <c r="FZQ10" i="7"/>
  <c r="FZR10" i="7"/>
  <c r="FZS10" i="7"/>
  <c r="FZT10" i="7"/>
  <c r="FZU10" i="7"/>
  <c r="FZV10" i="7"/>
  <c r="FZW10" i="7"/>
  <c r="FZX10" i="7"/>
  <c r="FZY10" i="7"/>
  <c r="FZZ10" i="7"/>
  <c r="GAA10" i="7"/>
  <c r="GAB10" i="7"/>
  <c r="GAC10" i="7"/>
  <c r="GAD10" i="7"/>
  <c r="GAE10" i="7"/>
  <c r="GAF10" i="7"/>
  <c r="GAG10" i="7"/>
  <c r="GAH10" i="7"/>
  <c r="GAI10" i="7"/>
  <c r="GAJ10" i="7"/>
  <c r="GAK10" i="7"/>
  <c r="GAL10" i="7"/>
  <c r="GAM10" i="7"/>
  <c r="GAN10" i="7"/>
  <c r="GAO10" i="7"/>
  <c r="GAP10" i="7"/>
  <c r="GAQ10" i="7"/>
  <c r="GAR10" i="7"/>
  <c r="GAS10" i="7"/>
  <c r="GAT10" i="7"/>
  <c r="GAU10" i="7"/>
  <c r="GAV10" i="7"/>
  <c r="GAW10" i="7"/>
  <c r="GAX10" i="7"/>
  <c r="GAY10" i="7"/>
  <c r="GAZ10" i="7"/>
  <c r="GBA10" i="7"/>
  <c r="GBB10" i="7"/>
  <c r="GBC10" i="7"/>
  <c r="GBD10" i="7"/>
  <c r="GBE10" i="7"/>
  <c r="GBF10" i="7"/>
  <c r="GBG10" i="7"/>
  <c r="GBH10" i="7"/>
  <c r="GBI10" i="7"/>
  <c r="GBJ10" i="7"/>
  <c r="GBK10" i="7"/>
  <c r="GBL10" i="7"/>
  <c r="GBM10" i="7"/>
  <c r="GBN10" i="7"/>
  <c r="GBO10" i="7"/>
  <c r="GBP10" i="7"/>
  <c r="GBQ10" i="7"/>
  <c r="GBR10" i="7"/>
  <c r="GBS10" i="7"/>
  <c r="GBT10" i="7"/>
  <c r="GBU10" i="7"/>
  <c r="GBV10" i="7"/>
  <c r="GBW10" i="7"/>
  <c r="GBX10" i="7"/>
  <c r="GBY10" i="7"/>
  <c r="GBZ10" i="7"/>
  <c r="GCA10" i="7"/>
  <c r="GCB10" i="7"/>
  <c r="GCC10" i="7"/>
  <c r="GCD10" i="7"/>
  <c r="GCE10" i="7"/>
  <c r="GCF10" i="7"/>
  <c r="GCG10" i="7"/>
  <c r="GCH10" i="7"/>
  <c r="GCI10" i="7"/>
  <c r="GCJ10" i="7"/>
  <c r="GCK10" i="7"/>
  <c r="GCL10" i="7"/>
  <c r="GCM10" i="7"/>
  <c r="GCN10" i="7"/>
  <c r="GCO10" i="7"/>
  <c r="GCP10" i="7"/>
  <c r="GCQ10" i="7"/>
  <c r="GCR10" i="7"/>
  <c r="GCS10" i="7"/>
  <c r="GCT10" i="7"/>
  <c r="GCU10" i="7"/>
  <c r="GCV10" i="7"/>
  <c r="GCW10" i="7"/>
  <c r="GCX10" i="7"/>
  <c r="GCY10" i="7"/>
  <c r="GCZ10" i="7"/>
  <c r="GDA10" i="7"/>
  <c r="GDB10" i="7"/>
  <c r="GDC10" i="7"/>
  <c r="GDD10" i="7"/>
  <c r="GDE10" i="7"/>
  <c r="GDF10" i="7"/>
  <c r="GDG10" i="7"/>
  <c r="GDH10" i="7"/>
  <c r="GDI10" i="7"/>
  <c r="GDJ10" i="7"/>
  <c r="GDK10" i="7"/>
  <c r="GDL10" i="7"/>
  <c r="GDM10" i="7"/>
  <c r="GDN10" i="7"/>
  <c r="GDO10" i="7"/>
  <c r="GDP10" i="7"/>
  <c r="GDQ10" i="7"/>
  <c r="GDR10" i="7"/>
  <c r="GDS10" i="7"/>
  <c r="GDT10" i="7"/>
  <c r="GDU10" i="7"/>
  <c r="GDV10" i="7"/>
  <c r="GDW10" i="7"/>
  <c r="GDX10" i="7"/>
  <c r="GDY10" i="7"/>
  <c r="GDZ10" i="7"/>
  <c r="GEA10" i="7"/>
  <c r="GEB10" i="7"/>
  <c r="GEC10" i="7"/>
  <c r="GED10" i="7"/>
  <c r="GEE10" i="7"/>
  <c r="GEF10" i="7"/>
  <c r="GEG10" i="7"/>
  <c r="GEH10" i="7"/>
  <c r="GEI10" i="7"/>
  <c r="GEJ10" i="7"/>
  <c r="GEK10" i="7"/>
  <c r="GEL10" i="7"/>
  <c r="GEM10" i="7"/>
  <c r="GEN10" i="7"/>
  <c r="GEO10" i="7"/>
  <c r="GEP10" i="7"/>
  <c r="GEQ10" i="7"/>
  <c r="GER10" i="7"/>
  <c r="GES10" i="7"/>
  <c r="GET10" i="7"/>
  <c r="GEU10" i="7"/>
  <c r="GEV10" i="7"/>
  <c r="GEW10" i="7"/>
  <c r="GEX10" i="7"/>
  <c r="GEY10" i="7"/>
  <c r="GEZ10" i="7"/>
  <c r="GFA10" i="7"/>
  <c r="GFB10" i="7"/>
  <c r="GFC10" i="7"/>
  <c r="GFD10" i="7"/>
  <c r="GFE10" i="7"/>
  <c r="GFF10" i="7"/>
  <c r="GFG10" i="7"/>
  <c r="GFH10" i="7"/>
  <c r="GFI10" i="7"/>
  <c r="GFJ10" i="7"/>
  <c r="GFK10" i="7"/>
  <c r="GFL10" i="7"/>
  <c r="GFM10" i="7"/>
  <c r="GFN10" i="7"/>
  <c r="GFO10" i="7"/>
  <c r="GFP10" i="7"/>
  <c r="GFQ10" i="7"/>
  <c r="GFR10" i="7"/>
  <c r="GFS10" i="7"/>
  <c r="GFT10" i="7"/>
  <c r="GFU10" i="7"/>
  <c r="GFV10" i="7"/>
  <c r="GFW10" i="7"/>
  <c r="GFX10" i="7"/>
  <c r="GFY10" i="7"/>
  <c r="GFZ10" i="7"/>
  <c r="GGA10" i="7"/>
  <c r="GGB10" i="7"/>
  <c r="GGC10" i="7"/>
  <c r="GGD10" i="7"/>
  <c r="GGE10" i="7"/>
  <c r="GGF10" i="7"/>
  <c r="GGG10" i="7"/>
  <c r="GGH10" i="7"/>
  <c r="GGI10" i="7"/>
  <c r="GGJ10" i="7"/>
  <c r="GGK10" i="7"/>
  <c r="GGL10" i="7"/>
  <c r="GGM10" i="7"/>
  <c r="GGN10" i="7"/>
  <c r="GGO10" i="7"/>
  <c r="GGP10" i="7"/>
  <c r="GGQ10" i="7"/>
  <c r="GGR10" i="7"/>
  <c r="GGS10" i="7"/>
  <c r="GGT10" i="7"/>
  <c r="GGU10" i="7"/>
  <c r="GGV10" i="7"/>
  <c r="GGW10" i="7"/>
  <c r="GGX10" i="7"/>
  <c r="GGY10" i="7"/>
  <c r="GGZ10" i="7"/>
  <c r="GHA10" i="7"/>
  <c r="GHB10" i="7"/>
  <c r="GHC10" i="7"/>
  <c r="GHD10" i="7"/>
  <c r="GHE10" i="7"/>
  <c r="GHF10" i="7"/>
  <c r="GHG10" i="7"/>
  <c r="GHH10" i="7"/>
  <c r="GHI10" i="7"/>
  <c r="GHJ10" i="7"/>
  <c r="GHK10" i="7"/>
  <c r="GHL10" i="7"/>
  <c r="GHM10" i="7"/>
  <c r="GHN10" i="7"/>
  <c r="GHO10" i="7"/>
  <c r="GHP10" i="7"/>
  <c r="GHQ10" i="7"/>
  <c r="GHR10" i="7"/>
  <c r="GHS10" i="7"/>
  <c r="GHT10" i="7"/>
  <c r="GHU10" i="7"/>
  <c r="GHV10" i="7"/>
  <c r="GHW10" i="7"/>
  <c r="GHX10" i="7"/>
  <c r="GHY10" i="7"/>
  <c r="GHZ10" i="7"/>
  <c r="GIA10" i="7"/>
  <c r="GIB10" i="7"/>
  <c r="GIC10" i="7"/>
  <c r="GID10" i="7"/>
  <c r="GIE10" i="7"/>
  <c r="GIF10" i="7"/>
  <c r="GIG10" i="7"/>
  <c r="GIH10" i="7"/>
  <c r="GII10" i="7"/>
  <c r="GIJ10" i="7"/>
  <c r="GIK10" i="7"/>
  <c r="GIL10" i="7"/>
  <c r="GIM10" i="7"/>
  <c r="GIN10" i="7"/>
  <c r="GIO10" i="7"/>
  <c r="GIP10" i="7"/>
  <c r="GIQ10" i="7"/>
  <c r="GIR10" i="7"/>
  <c r="GIS10" i="7"/>
  <c r="GIT10" i="7"/>
  <c r="GIU10" i="7"/>
  <c r="GIV10" i="7"/>
  <c r="GIW10" i="7"/>
  <c r="GIX10" i="7"/>
  <c r="GIY10" i="7"/>
  <c r="GIZ10" i="7"/>
  <c r="GJA10" i="7"/>
  <c r="GJB10" i="7"/>
  <c r="GJC10" i="7"/>
  <c r="GJD10" i="7"/>
  <c r="GJE10" i="7"/>
  <c r="GJF10" i="7"/>
  <c r="GJG10" i="7"/>
  <c r="GJH10" i="7"/>
  <c r="GJI10" i="7"/>
  <c r="GJJ10" i="7"/>
  <c r="GJK10" i="7"/>
  <c r="GJL10" i="7"/>
  <c r="GJM10" i="7"/>
  <c r="GJN10" i="7"/>
  <c r="GJO10" i="7"/>
  <c r="GJP10" i="7"/>
  <c r="GJQ10" i="7"/>
  <c r="GJR10" i="7"/>
  <c r="GJS10" i="7"/>
  <c r="GJT10" i="7"/>
  <c r="GJU10" i="7"/>
  <c r="GJV10" i="7"/>
  <c r="GJW10" i="7"/>
  <c r="GJX10" i="7"/>
  <c r="GJY10" i="7"/>
  <c r="GJZ10" i="7"/>
  <c r="GKA10" i="7"/>
  <c r="GKB10" i="7"/>
  <c r="GKC10" i="7"/>
  <c r="GKD10" i="7"/>
  <c r="GKE10" i="7"/>
  <c r="GKF10" i="7"/>
  <c r="GKG10" i="7"/>
  <c r="GKH10" i="7"/>
  <c r="GKI10" i="7"/>
  <c r="GKJ10" i="7"/>
  <c r="GKK10" i="7"/>
  <c r="GKL10" i="7"/>
  <c r="GKM10" i="7"/>
  <c r="GKN10" i="7"/>
  <c r="GKO10" i="7"/>
  <c r="GKP10" i="7"/>
  <c r="GKQ10" i="7"/>
  <c r="GKR10" i="7"/>
  <c r="GKS10" i="7"/>
  <c r="GKT10" i="7"/>
  <c r="GKU10" i="7"/>
  <c r="GKV10" i="7"/>
  <c r="GKW10" i="7"/>
  <c r="GKX10" i="7"/>
  <c r="GKY10" i="7"/>
  <c r="GKZ10" i="7"/>
  <c r="GLA10" i="7"/>
  <c r="GLB10" i="7"/>
  <c r="GLC10" i="7"/>
  <c r="GLD10" i="7"/>
  <c r="GLE10" i="7"/>
  <c r="GLF10" i="7"/>
  <c r="GLG10" i="7"/>
  <c r="GLH10" i="7"/>
  <c r="GLI10" i="7"/>
  <c r="GLJ10" i="7"/>
  <c r="GLK10" i="7"/>
  <c r="GLL10" i="7"/>
  <c r="GLM10" i="7"/>
  <c r="GLN10" i="7"/>
  <c r="GLO10" i="7"/>
  <c r="GLP10" i="7"/>
  <c r="GLQ10" i="7"/>
  <c r="GLR10" i="7"/>
  <c r="GLS10" i="7"/>
  <c r="GLT10" i="7"/>
  <c r="GLU10" i="7"/>
  <c r="GLV10" i="7"/>
  <c r="GLW10" i="7"/>
  <c r="GLX10" i="7"/>
  <c r="GLY10" i="7"/>
  <c r="GLZ10" i="7"/>
  <c r="GMA10" i="7"/>
  <c r="GMB10" i="7"/>
  <c r="GMC10" i="7"/>
  <c r="GMD10" i="7"/>
  <c r="GME10" i="7"/>
  <c r="GMF10" i="7"/>
  <c r="GMG10" i="7"/>
  <c r="GMH10" i="7"/>
  <c r="GMI10" i="7"/>
  <c r="GMJ10" i="7"/>
  <c r="GMK10" i="7"/>
  <c r="GML10" i="7"/>
  <c r="GMM10" i="7"/>
  <c r="GMN10" i="7"/>
  <c r="GMO10" i="7"/>
  <c r="GMP10" i="7"/>
  <c r="GMQ10" i="7"/>
  <c r="GMR10" i="7"/>
  <c r="GMS10" i="7"/>
  <c r="GMT10" i="7"/>
  <c r="GMU10" i="7"/>
  <c r="GMV10" i="7"/>
  <c r="GMW10" i="7"/>
  <c r="GMX10" i="7"/>
  <c r="GMY10" i="7"/>
  <c r="GMZ10" i="7"/>
  <c r="GNA10" i="7"/>
  <c r="GNB10" i="7"/>
  <c r="GNC10" i="7"/>
  <c r="GND10" i="7"/>
  <c r="GNE10" i="7"/>
  <c r="GNF10" i="7"/>
  <c r="GNG10" i="7"/>
  <c r="GNH10" i="7"/>
  <c r="GNI10" i="7"/>
  <c r="GNJ10" i="7"/>
  <c r="GNK10" i="7"/>
  <c r="GNL10" i="7"/>
  <c r="GNM10" i="7"/>
  <c r="GNN10" i="7"/>
  <c r="GNO10" i="7"/>
  <c r="GNP10" i="7"/>
  <c r="GNQ10" i="7"/>
  <c r="GNR10" i="7"/>
  <c r="GNS10" i="7"/>
  <c r="GNT10" i="7"/>
  <c r="GNU10" i="7"/>
  <c r="GNV10" i="7"/>
  <c r="GNW10" i="7"/>
  <c r="GNX10" i="7"/>
  <c r="GNY10" i="7"/>
  <c r="GNZ10" i="7"/>
  <c r="GOA10" i="7"/>
  <c r="GOB10" i="7"/>
  <c r="GOC10" i="7"/>
  <c r="GOD10" i="7"/>
  <c r="GOE10" i="7"/>
  <c r="GOF10" i="7"/>
  <c r="GOG10" i="7"/>
  <c r="GOH10" i="7"/>
  <c r="GOI10" i="7"/>
  <c r="GOJ10" i="7"/>
  <c r="GOK10" i="7"/>
  <c r="GOL10" i="7"/>
  <c r="GOM10" i="7"/>
  <c r="GON10" i="7"/>
  <c r="GOO10" i="7"/>
  <c r="GOP10" i="7"/>
  <c r="GOQ10" i="7"/>
  <c r="GOR10" i="7"/>
  <c r="GOS10" i="7"/>
  <c r="GOT10" i="7"/>
  <c r="GOU10" i="7"/>
  <c r="GOV10" i="7"/>
  <c r="GOW10" i="7"/>
  <c r="GOX10" i="7"/>
  <c r="GOY10" i="7"/>
  <c r="GOZ10" i="7"/>
  <c r="GPA10" i="7"/>
  <c r="GPB10" i="7"/>
  <c r="GPC10" i="7"/>
  <c r="GPD10" i="7"/>
  <c r="GPE10" i="7"/>
  <c r="GPF10" i="7"/>
  <c r="GPG10" i="7"/>
  <c r="GPH10" i="7"/>
  <c r="GPI10" i="7"/>
  <c r="GPJ10" i="7"/>
  <c r="GPK10" i="7"/>
  <c r="GPL10" i="7"/>
  <c r="GPM10" i="7"/>
  <c r="GPN10" i="7"/>
  <c r="GPO10" i="7"/>
  <c r="GPP10" i="7"/>
  <c r="GPQ10" i="7"/>
  <c r="GPR10" i="7"/>
  <c r="GPS10" i="7"/>
  <c r="GPT10" i="7"/>
  <c r="GPU10" i="7"/>
  <c r="GPV10" i="7"/>
  <c r="GPW10" i="7"/>
  <c r="GPX10" i="7"/>
  <c r="GPY10" i="7"/>
  <c r="GPZ10" i="7"/>
  <c r="GQA10" i="7"/>
  <c r="GQB10" i="7"/>
  <c r="GQC10" i="7"/>
  <c r="GQD10" i="7"/>
  <c r="GQE10" i="7"/>
  <c r="GQF10" i="7"/>
  <c r="GQG10" i="7"/>
  <c r="GQH10" i="7"/>
  <c r="GQI10" i="7"/>
  <c r="GQJ10" i="7"/>
  <c r="GQK10" i="7"/>
  <c r="GQL10" i="7"/>
  <c r="GQM10" i="7"/>
  <c r="GQN10" i="7"/>
  <c r="GQO10" i="7"/>
  <c r="GQP10" i="7"/>
  <c r="GQQ10" i="7"/>
  <c r="GQR10" i="7"/>
  <c r="GQS10" i="7"/>
  <c r="GQT10" i="7"/>
  <c r="GQU10" i="7"/>
  <c r="GQV10" i="7"/>
  <c r="GQW10" i="7"/>
  <c r="GQX10" i="7"/>
  <c r="GQY10" i="7"/>
  <c r="GQZ10" i="7"/>
  <c r="GRA10" i="7"/>
  <c r="GRB10" i="7"/>
  <c r="GRC10" i="7"/>
  <c r="GRD10" i="7"/>
  <c r="GRE10" i="7"/>
  <c r="GRF10" i="7"/>
  <c r="GRG10" i="7"/>
  <c r="GRH10" i="7"/>
  <c r="GRI10" i="7"/>
  <c r="GRJ10" i="7"/>
  <c r="GRK10" i="7"/>
  <c r="GRL10" i="7"/>
  <c r="GRM10" i="7"/>
  <c r="GRN10" i="7"/>
  <c r="GRO10" i="7"/>
  <c r="GRP10" i="7"/>
  <c r="GRQ10" i="7"/>
  <c r="GRR10" i="7"/>
  <c r="GRS10" i="7"/>
  <c r="GRT10" i="7"/>
  <c r="GRU10" i="7"/>
  <c r="GRV10" i="7"/>
  <c r="GRW10" i="7"/>
  <c r="GRX10" i="7"/>
  <c r="GRY10" i="7"/>
  <c r="GRZ10" i="7"/>
  <c r="GSA10" i="7"/>
  <c r="GSB10" i="7"/>
  <c r="GSC10" i="7"/>
  <c r="GSD10" i="7"/>
  <c r="GSE10" i="7"/>
  <c r="GSF10" i="7"/>
  <c r="GSG10" i="7"/>
  <c r="GSH10" i="7"/>
  <c r="GSI10" i="7"/>
  <c r="GSJ10" i="7"/>
  <c r="GSK10" i="7"/>
  <c r="GSL10" i="7"/>
  <c r="GSM10" i="7"/>
  <c r="GSN10" i="7"/>
  <c r="GSO10" i="7"/>
  <c r="GSP10" i="7"/>
  <c r="GSQ10" i="7"/>
  <c r="GSR10" i="7"/>
  <c r="GSS10" i="7"/>
  <c r="GST10" i="7"/>
  <c r="GSU10" i="7"/>
  <c r="GSV10" i="7"/>
  <c r="GSW10" i="7"/>
  <c r="GSX10" i="7"/>
  <c r="GSY10" i="7"/>
  <c r="GSZ10" i="7"/>
  <c r="GTA10" i="7"/>
  <c r="GTB10" i="7"/>
  <c r="GTC10" i="7"/>
  <c r="GTD10" i="7"/>
  <c r="GTE10" i="7"/>
  <c r="GTF10" i="7"/>
  <c r="GTG10" i="7"/>
  <c r="GTH10" i="7"/>
  <c r="GTI10" i="7"/>
  <c r="GTJ10" i="7"/>
  <c r="GTK10" i="7"/>
  <c r="GTL10" i="7"/>
  <c r="GTM10" i="7"/>
  <c r="GTN10" i="7"/>
  <c r="GTO10" i="7"/>
  <c r="GTP10" i="7"/>
  <c r="GTQ10" i="7"/>
  <c r="GTR10" i="7"/>
  <c r="GTS10" i="7"/>
  <c r="GTT10" i="7"/>
  <c r="GTU10" i="7"/>
  <c r="GTV10" i="7"/>
  <c r="GTW10" i="7"/>
  <c r="GTX10" i="7"/>
  <c r="GTY10" i="7"/>
  <c r="GTZ10" i="7"/>
  <c r="GUA10" i="7"/>
  <c r="GUB10" i="7"/>
  <c r="GUC10" i="7"/>
  <c r="GUD10" i="7"/>
  <c r="GUE10" i="7"/>
  <c r="GUF10" i="7"/>
  <c r="GUG10" i="7"/>
  <c r="GUH10" i="7"/>
  <c r="GUI10" i="7"/>
  <c r="GUJ10" i="7"/>
  <c r="GUK10" i="7"/>
  <c r="GUL10" i="7"/>
  <c r="GUM10" i="7"/>
  <c r="GUN10" i="7"/>
  <c r="GUO10" i="7"/>
  <c r="GUP10" i="7"/>
  <c r="GUQ10" i="7"/>
  <c r="GUR10" i="7"/>
  <c r="GUS10" i="7"/>
  <c r="GUT10" i="7"/>
  <c r="GUU10" i="7"/>
  <c r="GUV10" i="7"/>
  <c r="GUW10" i="7"/>
  <c r="GUX10" i="7"/>
  <c r="GUY10" i="7"/>
  <c r="GUZ10" i="7"/>
  <c r="GVA10" i="7"/>
  <c r="GVB10" i="7"/>
  <c r="GVC10" i="7"/>
  <c r="GVD10" i="7"/>
  <c r="GVE10" i="7"/>
  <c r="GVF10" i="7"/>
  <c r="GVG10" i="7"/>
  <c r="GVH10" i="7"/>
  <c r="GVI10" i="7"/>
  <c r="GVJ10" i="7"/>
  <c r="GVK10" i="7"/>
  <c r="GVL10" i="7"/>
  <c r="GVM10" i="7"/>
  <c r="GVN10" i="7"/>
  <c r="GVO10" i="7"/>
  <c r="GVP10" i="7"/>
  <c r="GVQ10" i="7"/>
  <c r="GVR10" i="7"/>
  <c r="GVS10" i="7"/>
  <c r="GVT10" i="7"/>
  <c r="GVU10" i="7"/>
  <c r="GVV10" i="7"/>
  <c r="GVW10" i="7"/>
  <c r="GVX10" i="7"/>
  <c r="GVY10" i="7"/>
  <c r="GVZ10" i="7"/>
  <c r="GWA10" i="7"/>
  <c r="GWB10" i="7"/>
  <c r="GWC10" i="7"/>
  <c r="GWD10" i="7"/>
  <c r="GWE10" i="7"/>
  <c r="GWF10" i="7"/>
  <c r="GWG10" i="7"/>
  <c r="GWH10" i="7"/>
  <c r="GWI10" i="7"/>
  <c r="GWJ10" i="7"/>
  <c r="GWK10" i="7"/>
  <c r="GWL10" i="7"/>
  <c r="GWM10" i="7"/>
  <c r="GWN10" i="7"/>
  <c r="GWO10" i="7"/>
  <c r="GWP10" i="7"/>
  <c r="GWQ10" i="7"/>
  <c r="GWR10" i="7"/>
  <c r="GWS10" i="7"/>
  <c r="GWT10" i="7"/>
  <c r="GWU10" i="7"/>
  <c r="GWV10" i="7"/>
  <c r="GWW10" i="7"/>
  <c r="GWX10" i="7"/>
  <c r="GWY10" i="7"/>
  <c r="GWZ10" i="7"/>
  <c r="GXA10" i="7"/>
  <c r="GXB10" i="7"/>
  <c r="GXC10" i="7"/>
  <c r="GXD10" i="7"/>
  <c r="GXE10" i="7"/>
  <c r="GXF10" i="7"/>
  <c r="GXG10" i="7"/>
  <c r="GXH10" i="7"/>
  <c r="GXI10" i="7"/>
  <c r="GXJ10" i="7"/>
  <c r="GXK10" i="7"/>
  <c r="GXL10" i="7"/>
  <c r="GXM10" i="7"/>
  <c r="GXN10" i="7"/>
  <c r="GXO10" i="7"/>
  <c r="GXP10" i="7"/>
  <c r="GXQ10" i="7"/>
  <c r="GXR10" i="7"/>
  <c r="GXS10" i="7"/>
  <c r="GXT10" i="7"/>
  <c r="GXU10" i="7"/>
  <c r="GXV10" i="7"/>
  <c r="GXW10" i="7"/>
  <c r="GXX10" i="7"/>
  <c r="GXY10" i="7"/>
  <c r="GXZ10" i="7"/>
  <c r="GYA10" i="7"/>
  <c r="GYB10" i="7"/>
  <c r="GYC10" i="7"/>
  <c r="GYD10" i="7"/>
  <c r="GYE10" i="7"/>
  <c r="GYF10" i="7"/>
  <c r="GYG10" i="7"/>
  <c r="GYH10" i="7"/>
  <c r="GYI10" i="7"/>
  <c r="GYJ10" i="7"/>
  <c r="GYK10" i="7"/>
  <c r="GYL10" i="7"/>
  <c r="GYM10" i="7"/>
  <c r="GYN10" i="7"/>
  <c r="GYO10" i="7"/>
  <c r="GYP10" i="7"/>
  <c r="GYQ10" i="7"/>
  <c r="GYR10" i="7"/>
  <c r="GYS10" i="7"/>
  <c r="GYT10" i="7"/>
  <c r="GYU10" i="7"/>
  <c r="GYV10" i="7"/>
  <c r="GYW10" i="7"/>
  <c r="GYX10" i="7"/>
  <c r="GYY10" i="7"/>
  <c r="GYZ10" i="7"/>
  <c r="GZA10" i="7"/>
  <c r="GZB10" i="7"/>
  <c r="GZC10" i="7"/>
  <c r="GZD10" i="7"/>
  <c r="GZE10" i="7"/>
  <c r="GZF10" i="7"/>
  <c r="GZG10" i="7"/>
  <c r="GZH10" i="7"/>
  <c r="GZI10" i="7"/>
  <c r="GZJ10" i="7"/>
  <c r="GZK10" i="7"/>
  <c r="GZL10" i="7"/>
  <c r="GZM10" i="7"/>
  <c r="GZN10" i="7"/>
  <c r="GZO10" i="7"/>
  <c r="GZP10" i="7"/>
  <c r="GZQ10" i="7"/>
  <c r="GZR10" i="7"/>
  <c r="GZS10" i="7"/>
  <c r="GZT10" i="7"/>
  <c r="GZU10" i="7"/>
  <c r="GZV10" i="7"/>
  <c r="GZW10" i="7"/>
  <c r="GZX10" i="7"/>
  <c r="GZY10" i="7"/>
  <c r="GZZ10" i="7"/>
  <c r="HAA10" i="7"/>
  <c r="HAB10" i="7"/>
  <c r="HAC10" i="7"/>
  <c r="HAD10" i="7"/>
  <c r="HAE10" i="7"/>
  <c r="HAF10" i="7"/>
  <c r="HAG10" i="7"/>
  <c r="HAH10" i="7"/>
  <c r="HAI10" i="7"/>
  <c r="HAJ10" i="7"/>
  <c r="HAK10" i="7"/>
  <c r="HAL10" i="7"/>
  <c r="HAM10" i="7"/>
  <c r="HAN10" i="7"/>
  <c r="HAO10" i="7"/>
  <c r="HAP10" i="7"/>
  <c r="HAQ10" i="7"/>
  <c r="HAR10" i="7"/>
  <c r="HAS10" i="7"/>
  <c r="HAT10" i="7"/>
  <c r="HAU10" i="7"/>
  <c r="HAV10" i="7"/>
  <c r="HAW10" i="7"/>
  <c r="HAX10" i="7"/>
  <c r="HAY10" i="7"/>
  <c r="HAZ10" i="7"/>
  <c r="HBA10" i="7"/>
  <c r="HBB10" i="7"/>
  <c r="HBC10" i="7"/>
  <c r="HBD10" i="7"/>
  <c r="HBE10" i="7"/>
  <c r="HBF10" i="7"/>
  <c r="HBG10" i="7"/>
  <c r="HBH10" i="7"/>
  <c r="HBI10" i="7"/>
  <c r="HBJ10" i="7"/>
  <c r="HBK10" i="7"/>
  <c r="HBL10" i="7"/>
  <c r="HBM10" i="7"/>
  <c r="HBN10" i="7"/>
  <c r="HBO10" i="7"/>
  <c r="HBP10" i="7"/>
  <c r="HBQ10" i="7"/>
  <c r="HBR10" i="7"/>
  <c r="HBS10" i="7"/>
  <c r="HBT10" i="7"/>
  <c r="HBU10" i="7"/>
  <c r="HBV10" i="7"/>
  <c r="HBW10" i="7"/>
  <c r="HBX10" i="7"/>
  <c r="HBY10" i="7"/>
  <c r="HBZ10" i="7"/>
  <c r="HCA10" i="7"/>
  <c r="HCB10" i="7"/>
  <c r="HCC10" i="7"/>
  <c r="HCD10" i="7"/>
  <c r="HCE10" i="7"/>
  <c r="HCF10" i="7"/>
  <c r="HCG10" i="7"/>
  <c r="HCH10" i="7"/>
  <c r="HCI10" i="7"/>
  <c r="HCJ10" i="7"/>
  <c r="HCK10" i="7"/>
  <c r="HCL10" i="7"/>
  <c r="HCM10" i="7"/>
  <c r="HCN10" i="7"/>
  <c r="HCO10" i="7"/>
  <c r="HCP10" i="7"/>
  <c r="HCQ10" i="7"/>
  <c r="HCR10" i="7"/>
  <c r="HCS10" i="7"/>
  <c r="HCT10" i="7"/>
  <c r="HCU10" i="7"/>
  <c r="HCV10" i="7"/>
  <c r="HCW10" i="7"/>
  <c r="HCX10" i="7"/>
  <c r="HCY10" i="7"/>
  <c r="HCZ10" i="7"/>
  <c r="HDA10" i="7"/>
  <c r="HDB10" i="7"/>
  <c r="HDC10" i="7"/>
  <c r="HDD10" i="7"/>
  <c r="HDE10" i="7"/>
  <c r="HDF10" i="7"/>
  <c r="HDG10" i="7"/>
  <c r="HDH10" i="7"/>
  <c r="HDI10" i="7"/>
  <c r="HDJ10" i="7"/>
  <c r="HDK10" i="7"/>
  <c r="HDL10" i="7"/>
  <c r="HDM10" i="7"/>
  <c r="HDN10" i="7"/>
  <c r="HDO10" i="7"/>
  <c r="HDP10" i="7"/>
  <c r="HDQ10" i="7"/>
  <c r="HDR10" i="7"/>
  <c r="HDS10" i="7"/>
  <c r="HDT10" i="7"/>
  <c r="HDU10" i="7"/>
  <c r="HDV10" i="7"/>
  <c r="HDW10" i="7"/>
  <c r="HDX10" i="7"/>
  <c r="HDY10" i="7"/>
  <c r="HDZ10" i="7"/>
  <c r="HEA10" i="7"/>
  <c r="HEB10" i="7"/>
  <c r="HEC10" i="7"/>
  <c r="HED10" i="7"/>
  <c r="HEE10" i="7"/>
  <c r="HEF10" i="7"/>
  <c r="HEG10" i="7"/>
  <c r="HEH10" i="7"/>
  <c r="HEI10" i="7"/>
  <c r="HEJ10" i="7"/>
  <c r="HEK10" i="7"/>
  <c r="HEL10" i="7"/>
  <c r="HEM10" i="7"/>
  <c r="HEN10" i="7"/>
  <c r="HEO10" i="7"/>
  <c r="HEP10" i="7"/>
  <c r="HEQ10" i="7"/>
  <c r="HER10" i="7"/>
  <c r="HES10" i="7"/>
  <c r="HET10" i="7"/>
  <c r="HEU10" i="7"/>
  <c r="HEV10" i="7"/>
  <c r="HEW10" i="7"/>
  <c r="HEX10" i="7"/>
  <c r="HEY10" i="7"/>
  <c r="HEZ10" i="7"/>
  <c r="HFA10" i="7"/>
  <c r="HFB10" i="7"/>
  <c r="HFC10" i="7"/>
  <c r="HFD10" i="7"/>
  <c r="HFE10" i="7"/>
  <c r="HFF10" i="7"/>
  <c r="HFG10" i="7"/>
  <c r="HFH10" i="7"/>
  <c r="HFI10" i="7"/>
  <c r="HFJ10" i="7"/>
  <c r="HFK10" i="7"/>
  <c r="HFL10" i="7"/>
  <c r="HFM10" i="7"/>
  <c r="HFN10" i="7"/>
  <c r="HFO10" i="7"/>
  <c r="HFP10" i="7"/>
  <c r="HFQ10" i="7"/>
  <c r="HFR10" i="7"/>
  <c r="HFS10" i="7"/>
  <c r="HFT10" i="7"/>
  <c r="HFU10" i="7"/>
  <c r="HFV10" i="7"/>
  <c r="HFW10" i="7"/>
  <c r="HFX10" i="7"/>
  <c r="HFY10" i="7"/>
  <c r="HFZ10" i="7"/>
  <c r="HGA10" i="7"/>
  <c r="HGB10" i="7"/>
  <c r="HGC10" i="7"/>
  <c r="HGD10" i="7"/>
  <c r="HGE10" i="7"/>
  <c r="HGF10" i="7"/>
  <c r="HGG10" i="7"/>
  <c r="HGH10" i="7"/>
  <c r="HGI10" i="7"/>
  <c r="HGJ10" i="7"/>
  <c r="HGK10" i="7"/>
  <c r="HGL10" i="7"/>
  <c r="HGM10" i="7"/>
  <c r="HGN10" i="7"/>
  <c r="HGO10" i="7"/>
  <c r="HGP10" i="7"/>
  <c r="HGQ10" i="7"/>
  <c r="HGR10" i="7"/>
  <c r="HGS10" i="7"/>
  <c r="HGT10" i="7"/>
  <c r="HGU10" i="7"/>
  <c r="HGV10" i="7"/>
  <c r="HGW10" i="7"/>
  <c r="HGX10" i="7"/>
  <c r="HGY10" i="7"/>
  <c r="HGZ10" i="7"/>
  <c r="HHA10" i="7"/>
  <c r="HHB10" i="7"/>
  <c r="HHC10" i="7"/>
  <c r="HHD10" i="7"/>
  <c r="HHE10" i="7"/>
  <c r="HHF10" i="7"/>
  <c r="HHG10" i="7"/>
  <c r="HHH10" i="7"/>
  <c r="HHI10" i="7"/>
  <c r="HHJ10" i="7"/>
  <c r="HHK10" i="7"/>
  <c r="HHL10" i="7"/>
  <c r="HHM10" i="7"/>
  <c r="HHN10" i="7"/>
  <c r="HHO10" i="7"/>
  <c r="HHP10" i="7"/>
  <c r="HHQ10" i="7"/>
  <c r="HHR10" i="7"/>
  <c r="HHS10" i="7"/>
  <c r="HHT10" i="7"/>
  <c r="HHU10" i="7"/>
  <c r="HHV10" i="7"/>
  <c r="HHW10" i="7"/>
  <c r="HHX10" i="7"/>
  <c r="HHY10" i="7"/>
  <c r="HHZ10" i="7"/>
  <c r="HIA10" i="7"/>
  <c r="HIB10" i="7"/>
  <c r="HIC10" i="7"/>
  <c r="HID10" i="7"/>
  <c r="HIE10" i="7"/>
  <c r="HIF10" i="7"/>
  <c r="HIG10" i="7"/>
  <c r="HIH10" i="7"/>
  <c r="HII10" i="7"/>
  <c r="HIJ10" i="7"/>
  <c r="HIK10" i="7"/>
  <c r="HIL10" i="7"/>
  <c r="HIM10" i="7"/>
  <c r="HIN10" i="7"/>
  <c r="HIO10" i="7"/>
  <c r="HIP10" i="7"/>
  <c r="HIQ10" i="7"/>
  <c r="HIR10" i="7"/>
  <c r="HIS10" i="7"/>
  <c r="HIT10" i="7"/>
  <c r="HIU10" i="7"/>
  <c r="HIV10" i="7"/>
  <c r="HIW10" i="7"/>
  <c r="HIX10" i="7"/>
  <c r="HIY10" i="7"/>
  <c r="HIZ10" i="7"/>
  <c r="HJA10" i="7"/>
  <c r="HJB10" i="7"/>
  <c r="HJC10" i="7"/>
  <c r="HJD10" i="7"/>
  <c r="HJE10" i="7"/>
  <c r="HJF10" i="7"/>
  <c r="HJG10" i="7"/>
  <c r="HJH10" i="7"/>
  <c r="HJI10" i="7"/>
  <c r="HJJ10" i="7"/>
  <c r="HJK10" i="7"/>
  <c r="HJL10" i="7"/>
  <c r="HJM10" i="7"/>
  <c r="HJN10" i="7"/>
  <c r="HJO10" i="7"/>
  <c r="HJP10" i="7"/>
  <c r="HJQ10" i="7"/>
  <c r="HJR10" i="7"/>
  <c r="HJS10" i="7"/>
  <c r="HJT10" i="7"/>
  <c r="HJU10" i="7"/>
  <c r="HJV10" i="7"/>
  <c r="HJW10" i="7"/>
  <c r="HJX10" i="7"/>
  <c r="HJY10" i="7"/>
  <c r="HJZ10" i="7"/>
  <c r="HKA10" i="7"/>
  <c r="HKB10" i="7"/>
  <c r="HKC10" i="7"/>
  <c r="HKD10" i="7"/>
  <c r="HKE10" i="7"/>
  <c r="HKF10" i="7"/>
  <c r="HKG10" i="7"/>
  <c r="HKH10" i="7"/>
  <c r="HKI10" i="7"/>
  <c r="HKJ10" i="7"/>
  <c r="HKK10" i="7"/>
  <c r="HKL10" i="7"/>
  <c r="HKM10" i="7"/>
  <c r="HKN10" i="7"/>
  <c r="HKO10" i="7"/>
  <c r="HKP10" i="7"/>
  <c r="HKQ10" i="7"/>
  <c r="HKR10" i="7"/>
  <c r="HKS10" i="7"/>
  <c r="HKT10" i="7"/>
  <c r="HKU10" i="7"/>
  <c r="HKV10" i="7"/>
  <c r="HKW10" i="7"/>
  <c r="HKX10" i="7"/>
  <c r="HKY10" i="7"/>
  <c r="HKZ10" i="7"/>
  <c r="HLA10" i="7"/>
  <c r="HLB10" i="7"/>
  <c r="HLC10" i="7"/>
  <c r="HLD10" i="7"/>
  <c r="HLE10" i="7"/>
  <c r="HLF10" i="7"/>
  <c r="HLG10" i="7"/>
  <c r="HLH10" i="7"/>
  <c r="HLI10" i="7"/>
  <c r="HLJ10" i="7"/>
  <c r="HLK10" i="7"/>
  <c r="HLL10" i="7"/>
  <c r="HLM10" i="7"/>
  <c r="HLN10" i="7"/>
  <c r="HLO10" i="7"/>
  <c r="HLP10" i="7"/>
  <c r="HLQ10" i="7"/>
  <c r="HLR10" i="7"/>
  <c r="HLS10" i="7"/>
  <c r="HLT10" i="7"/>
  <c r="HLU10" i="7"/>
  <c r="HLV10" i="7"/>
  <c r="HLW10" i="7"/>
  <c r="HLX10" i="7"/>
  <c r="HLY10" i="7"/>
  <c r="HLZ10" i="7"/>
  <c r="HMA10" i="7"/>
  <c r="HMB10" i="7"/>
  <c r="HMC10" i="7"/>
  <c r="HMD10" i="7"/>
  <c r="HME10" i="7"/>
  <c r="HMF10" i="7"/>
  <c r="HMG10" i="7"/>
  <c r="HMH10" i="7"/>
  <c r="HMI10" i="7"/>
  <c r="HMJ10" i="7"/>
  <c r="HMK10" i="7"/>
  <c r="HML10" i="7"/>
  <c r="HMM10" i="7"/>
  <c r="HMN10" i="7"/>
  <c r="HMO10" i="7"/>
  <c r="HMP10" i="7"/>
  <c r="HMQ10" i="7"/>
  <c r="HMR10" i="7"/>
  <c r="HMS10" i="7"/>
  <c r="HMT10" i="7"/>
  <c r="HMU10" i="7"/>
  <c r="HMV10" i="7"/>
  <c r="HMW10" i="7"/>
  <c r="HMX10" i="7"/>
  <c r="HMY10" i="7"/>
  <c r="HMZ10" i="7"/>
  <c r="HNA10" i="7"/>
  <c r="HNB10" i="7"/>
  <c r="HNC10" i="7"/>
  <c r="HND10" i="7"/>
  <c r="HNE10" i="7"/>
  <c r="HNF10" i="7"/>
  <c r="HNG10" i="7"/>
  <c r="HNH10" i="7"/>
  <c r="HNI10" i="7"/>
  <c r="HNJ10" i="7"/>
  <c r="HNK10" i="7"/>
  <c r="HNL10" i="7"/>
  <c r="HNM10" i="7"/>
  <c r="HNN10" i="7"/>
  <c r="HNO10" i="7"/>
  <c r="HNP10" i="7"/>
  <c r="HNQ10" i="7"/>
  <c r="HNR10" i="7"/>
  <c r="HNS10" i="7"/>
  <c r="HNT10" i="7"/>
  <c r="HNU10" i="7"/>
  <c r="HNV10" i="7"/>
  <c r="HNW10" i="7"/>
  <c r="HNX10" i="7"/>
  <c r="HNY10" i="7"/>
  <c r="HNZ10" i="7"/>
  <c r="HOA10" i="7"/>
  <c r="HOB10" i="7"/>
  <c r="HOC10" i="7"/>
  <c r="HOD10" i="7"/>
  <c r="HOE10" i="7"/>
  <c r="HOF10" i="7"/>
  <c r="HOG10" i="7"/>
  <c r="HOH10" i="7"/>
  <c r="HOI10" i="7"/>
  <c r="HOJ10" i="7"/>
  <c r="HOK10" i="7"/>
  <c r="HOL10" i="7"/>
  <c r="HOM10" i="7"/>
  <c r="HON10" i="7"/>
  <c r="HOO10" i="7"/>
  <c r="HOP10" i="7"/>
  <c r="HOQ10" i="7"/>
  <c r="HOR10" i="7"/>
  <c r="HOS10" i="7"/>
  <c r="HOT10" i="7"/>
  <c r="HOU10" i="7"/>
  <c r="HOV10" i="7"/>
  <c r="HOW10" i="7"/>
  <c r="HOX10" i="7"/>
  <c r="HOY10" i="7"/>
  <c r="HOZ10" i="7"/>
  <c r="HPA10" i="7"/>
  <c r="HPB10" i="7"/>
  <c r="HPC10" i="7"/>
  <c r="HPD10" i="7"/>
  <c r="HPE10" i="7"/>
  <c r="HPF10" i="7"/>
  <c r="HPG10" i="7"/>
  <c r="HPH10" i="7"/>
  <c r="HPI10" i="7"/>
  <c r="HPJ10" i="7"/>
  <c r="HPK10" i="7"/>
  <c r="HPL10" i="7"/>
  <c r="HPM10" i="7"/>
  <c r="HPN10" i="7"/>
  <c r="HPO10" i="7"/>
  <c r="HPP10" i="7"/>
  <c r="HPQ10" i="7"/>
  <c r="HPR10" i="7"/>
  <c r="HPS10" i="7"/>
  <c r="HPT10" i="7"/>
  <c r="HPU10" i="7"/>
  <c r="HPV10" i="7"/>
  <c r="HPW10" i="7"/>
  <c r="HPX10" i="7"/>
  <c r="HPY10" i="7"/>
  <c r="HPZ10" i="7"/>
  <c r="HQA10" i="7"/>
  <c r="HQB10" i="7"/>
  <c r="HQC10" i="7"/>
  <c r="HQD10" i="7"/>
  <c r="HQE10" i="7"/>
  <c r="HQF10" i="7"/>
  <c r="HQG10" i="7"/>
  <c r="HQH10" i="7"/>
  <c r="HQI10" i="7"/>
  <c r="HQJ10" i="7"/>
  <c r="HQK10" i="7"/>
  <c r="HQL10" i="7"/>
  <c r="HQM10" i="7"/>
  <c r="HQN10" i="7"/>
  <c r="HQO10" i="7"/>
  <c r="HQP10" i="7"/>
  <c r="HQQ10" i="7"/>
  <c r="HQR10" i="7"/>
  <c r="HQS10" i="7"/>
  <c r="HQT10" i="7"/>
  <c r="HQU10" i="7"/>
  <c r="HQV10" i="7"/>
  <c r="HQW10" i="7"/>
  <c r="HQX10" i="7"/>
  <c r="HQY10" i="7"/>
  <c r="HQZ10" i="7"/>
  <c r="HRA10" i="7"/>
  <c r="HRB10" i="7"/>
  <c r="HRC10" i="7"/>
  <c r="HRD10" i="7"/>
  <c r="HRE10" i="7"/>
  <c r="HRF10" i="7"/>
  <c r="HRG10" i="7"/>
  <c r="HRH10" i="7"/>
  <c r="HRI10" i="7"/>
  <c r="HRJ10" i="7"/>
  <c r="HRK10" i="7"/>
  <c r="HRL10" i="7"/>
  <c r="HRM10" i="7"/>
  <c r="HRN10" i="7"/>
  <c r="HRO10" i="7"/>
  <c r="HRP10" i="7"/>
  <c r="HRQ10" i="7"/>
  <c r="HRR10" i="7"/>
  <c r="HRS10" i="7"/>
  <c r="HRT10" i="7"/>
  <c r="HRU10" i="7"/>
  <c r="HRV10" i="7"/>
  <c r="HRW10" i="7"/>
  <c r="HRX10" i="7"/>
  <c r="HRY10" i="7"/>
  <c r="HRZ10" i="7"/>
  <c r="HSA10" i="7"/>
  <c r="HSB10" i="7"/>
  <c r="HSC10" i="7"/>
  <c r="HSD10" i="7"/>
  <c r="HSE10" i="7"/>
  <c r="HSF10" i="7"/>
  <c r="HSG10" i="7"/>
  <c r="HSH10" i="7"/>
  <c r="HSI10" i="7"/>
  <c r="HSJ10" i="7"/>
  <c r="HSK10" i="7"/>
  <c r="HSL10" i="7"/>
  <c r="HSM10" i="7"/>
  <c r="HSN10" i="7"/>
  <c r="HSO10" i="7"/>
  <c r="HSP10" i="7"/>
  <c r="HSQ10" i="7"/>
  <c r="HSR10" i="7"/>
  <c r="HSS10" i="7"/>
  <c r="HST10" i="7"/>
  <c r="HSU10" i="7"/>
  <c r="HSV10" i="7"/>
  <c r="HSW10" i="7"/>
  <c r="HSX10" i="7"/>
  <c r="HSY10" i="7"/>
  <c r="HSZ10" i="7"/>
  <c r="HTA10" i="7"/>
  <c r="HTB10" i="7"/>
  <c r="HTC10" i="7"/>
  <c r="HTD10" i="7"/>
  <c r="HTE10" i="7"/>
  <c r="HTF10" i="7"/>
  <c r="HTG10" i="7"/>
  <c r="HTH10" i="7"/>
  <c r="HTI10" i="7"/>
  <c r="HTJ10" i="7"/>
  <c r="HTK10" i="7"/>
  <c r="HTL10" i="7"/>
  <c r="HTM10" i="7"/>
  <c r="HTN10" i="7"/>
  <c r="HTO10" i="7"/>
  <c r="HTP10" i="7"/>
  <c r="HTQ10" i="7"/>
  <c r="HTR10" i="7"/>
  <c r="HTS10" i="7"/>
  <c r="HTT10" i="7"/>
  <c r="HTU10" i="7"/>
  <c r="HTV10" i="7"/>
  <c r="HTW10" i="7"/>
  <c r="HTX10" i="7"/>
  <c r="HTY10" i="7"/>
  <c r="HTZ10" i="7"/>
  <c r="HUA10" i="7"/>
  <c r="HUB10" i="7"/>
  <c r="HUC10" i="7"/>
  <c r="HUD10" i="7"/>
  <c r="HUE10" i="7"/>
  <c r="HUF10" i="7"/>
  <c r="HUG10" i="7"/>
  <c r="HUH10" i="7"/>
  <c r="HUI10" i="7"/>
  <c r="HUJ10" i="7"/>
  <c r="HUK10" i="7"/>
  <c r="HUL10" i="7"/>
  <c r="HUM10" i="7"/>
  <c r="HUN10" i="7"/>
  <c r="HUO10" i="7"/>
  <c r="HUP10" i="7"/>
  <c r="HUQ10" i="7"/>
  <c r="HUR10" i="7"/>
  <c r="HUS10" i="7"/>
  <c r="HUT10" i="7"/>
  <c r="HUU10" i="7"/>
  <c r="HUV10" i="7"/>
  <c r="HUW10" i="7"/>
  <c r="HUX10" i="7"/>
  <c r="HUY10" i="7"/>
  <c r="HUZ10" i="7"/>
  <c r="HVA10" i="7"/>
  <c r="HVB10" i="7"/>
  <c r="HVC10" i="7"/>
  <c r="HVD10" i="7"/>
  <c r="HVE10" i="7"/>
  <c r="HVF10" i="7"/>
  <c r="HVG10" i="7"/>
  <c r="HVH10" i="7"/>
  <c r="HVI10" i="7"/>
  <c r="HVJ10" i="7"/>
  <c r="HVK10" i="7"/>
  <c r="HVL10" i="7"/>
  <c r="HVM10" i="7"/>
  <c r="HVN10" i="7"/>
  <c r="HVO10" i="7"/>
  <c r="HVP10" i="7"/>
  <c r="HVQ10" i="7"/>
  <c r="HVR10" i="7"/>
  <c r="HVS10" i="7"/>
  <c r="HVT10" i="7"/>
  <c r="HVU10" i="7"/>
  <c r="HVV10" i="7"/>
  <c r="HVW10" i="7"/>
  <c r="HVX10" i="7"/>
  <c r="HVY10" i="7"/>
  <c r="HVZ10" i="7"/>
  <c r="HWA10" i="7"/>
  <c r="HWB10" i="7"/>
  <c r="HWC10" i="7"/>
  <c r="HWD10" i="7"/>
  <c r="HWE10" i="7"/>
  <c r="HWF10" i="7"/>
  <c r="HWG10" i="7"/>
  <c r="HWH10" i="7"/>
  <c r="HWI10" i="7"/>
  <c r="HWJ10" i="7"/>
  <c r="HWK10" i="7"/>
  <c r="HWL10" i="7"/>
  <c r="HWM10" i="7"/>
  <c r="HWN10" i="7"/>
  <c r="HWO10" i="7"/>
  <c r="HWP10" i="7"/>
  <c r="HWQ10" i="7"/>
  <c r="HWR10" i="7"/>
  <c r="HWS10" i="7"/>
  <c r="HWT10" i="7"/>
  <c r="HWU10" i="7"/>
  <c r="HWV10" i="7"/>
  <c r="HWW10" i="7"/>
  <c r="HWX10" i="7"/>
  <c r="HWY10" i="7"/>
  <c r="HWZ10" i="7"/>
  <c r="HXA10" i="7"/>
  <c r="HXB10" i="7"/>
  <c r="HXC10" i="7"/>
  <c r="HXD10" i="7"/>
  <c r="HXE10" i="7"/>
  <c r="HXF10" i="7"/>
  <c r="HXG10" i="7"/>
  <c r="HXH10" i="7"/>
  <c r="HXI10" i="7"/>
  <c r="HXJ10" i="7"/>
  <c r="HXK10" i="7"/>
  <c r="HXL10" i="7"/>
  <c r="HXM10" i="7"/>
  <c r="HXN10" i="7"/>
  <c r="HXO10" i="7"/>
  <c r="HXP10" i="7"/>
  <c r="HXQ10" i="7"/>
  <c r="HXR10" i="7"/>
  <c r="HXS10" i="7"/>
  <c r="HXT10" i="7"/>
  <c r="HXU10" i="7"/>
  <c r="HXV10" i="7"/>
  <c r="HXW10" i="7"/>
  <c r="HXX10" i="7"/>
  <c r="HXY10" i="7"/>
  <c r="HXZ10" i="7"/>
  <c r="HYA10" i="7"/>
  <c r="HYB10" i="7"/>
  <c r="HYC10" i="7"/>
  <c r="HYD10" i="7"/>
  <c r="HYE10" i="7"/>
  <c r="HYF10" i="7"/>
  <c r="HYG10" i="7"/>
  <c r="HYH10" i="7"/>
  <c r="HYI10" i="7"/>
  <c r="HYJ10" i="7"/>
  <c r="HYK10" i="7"/>
  <c r="HYL10" i="7"/>
  <c r="HYM10" i="7"/>
  <c r="HYN10" i="7"/>
  <c r="HYO10" i="7"/>
  <c r="HYP10" i="7"/>
  <c r="HYQ10" i="7"/>
  <c r="HYR10" i="7"/>
  <c r="HYS10" i="7"/>
  <c r="HYT10" i="7"/>
  <c r="HYU10" i="7"/>
  <c r="HYV10" i="7"/>
  <c r="HYW10" i="7"/>
  <c r="HYX10" i="7"/>
  <c r="HYY10" i="7"/>
  <c r="HYZ10" i="7"/>
  <c r="HZA10" i="7"/>
  <c r="HZB10" i="7"/>
  <c r="HZC10" i="7"/>
  <c r="HZD10" i="7"/>
  <c r="HZE10" i="7"/>
  <c r="HZF10" i="7"/>
  <c r="HZG10" i="7"/>
  <c r="HZH10" i="7"/>
  <c r="HZI10" i="7"/>
  <c r="HZJ10" i="7"/>
  <c r="HZK10" i="7"/>
  <c r="HZL10" i="7"/>
  <c r="HZM10" i="7"/>
  <c r="HZN10" i="7"/>
  <c r="HZO10" i="7"/>
  <c r="HZP10" i="7"/>
  <c r="HZQ10" i="7"/>
  <c r="HZR10" i="7"/>
  <c r="HZS10" i="7"/>
  <c r="HZT10" i="7"/>
  <c r="HZU10" i="7"/>
  <c r="HZV10" i="7"/>
  <c r="HZW10" i="7"/>
  <c r="HZX10" i="7"/>
  <c r="HZY10" i="7"/>
  <c r="HZZ10" i="7"/>
  <c r="IAA10" i="7"/>
  <c r="IAB10" i="7"/>
  <c r="IAC10" i="7"/>
  <c r="IAD10" i="7"/>
  <c r="IAE10" i="7"/>
  <c r="IAF10" i="7"/>
  <c r="IAG10" i="7"/>
  <c r="IAH10" i="7"/>
  <c r="IAI10" i="7"/>
  <c r="IAJ10" i="7"/>
  <c r="IAK10" i="7"/>
  <c r="IAL10" i="7"/>
  <c r="IAM10" i="7"/>
  <c r="IAN10" i="7"/>
  <c r="IAO10" i="7"/>
  <c r="IAP10" i="7"/>
  <c r="IAQ10" i="7"/>
  <c r="IAR10" i="7"/>
  <c r="IAS10" i="7"/>
  <c r="IAT10" i="7"/>
  <c r="IAU10" i="7"/>
  <c r="IAV10" i="7"/>
  <c r="IAW10" i="7"/>
  <c r="IAX10" i="7"/>
  <c r="IAY10" i="7"/>
  <c r="IAZ10" i="7"/>
  <c r="IBA10" i="7"/>
  <c r="IBB10" i="7"/>
  <c r="IBC10" i="7"/>
  <c r="IBD10" i="7"/>
  <c r="IBE10" i="7"/>
  <c r="IBF10" i="7"/>
  <c r="IBG10" i="7"/>
  <c r="IBH10" i="7"/>
  <c r="IBI10" i="7"/>
  <c r="IBJ10" i="7"/>
  <c r="IBK10" i="7"/>
  <c r="IBL10" i="7"/>
  <c r="IBM10" i="7"/>
  <c r="IBN10" i="7"/>
  <c r="IBO10" i="7"/>
  <c r="IBP10" i="7"/>
  <c r="IBQ10" i="7"/>
  <c r="IBR10" i="7"/>
  <c r="IBS10" i="7"/>
  <c r="IBT10" i="7"/>
  <c r="IBU10" i="7"/>
  <c r="IBV10" i="7"/>
  <c r="IBW10" i="7"/>
  <c r="IBX10" i="7"/>
  <c r="IBY10" i="7"/>
  <c r="IBZ10" i="7"/>
  <c r="ICA10" i="7"/>
  <c r="ICB10" i="7"/>
  <c r="ICC10" i="7"/>
  <c r="ICD10" i="7"/>
  <c r="ICE10" i="7"/>
  <c r="ICF10" i="7"/>
  <c r="ICG10" i="7"/>
  <c r="ICH10" i="7"/>
  <c r="ICI10" i="7"/>
  <c r="ICJ10" i="7"/>
  <c r="ICK10" i="7"/>
  <c r="ICL10" i="7"/>
  <c r="ICM10" i="7"/>
  <c r="ICN10" i="7"/>
  <c r="ICO10" i="7"/>
  <c r="ICP10" i="7"/>
  <c r="ICQ10" i="7"/>
  <c r="ICR10" i="7"/>
  <c r="ICS10" i="7"/>
  <c r="ICT10" i="7"/>
  <c r="ICU10" i="7"/>
  <c r="ICV10" i="7"/>
  <c r="ICW10" i="7"/>
  <c r="ICX10" i="7"/>
  <c r="ICY10" i="7"/>
  <c r="ICZ10" i="7"/>
  <c r="IDA10" i="7"/>
  <c r="IDB10" i="7"/>
  <c r="IDC10" i="7"/>
  <c r="IDD10" i="7"/>
  <c r="IDE10" i="7"/>
  <c r="IDF10" i="7"/>
  <c r="IDG10" i="7"/>
  <c r="IDH10" i="7"/>
  <c r="IDI10" i="7"/>
  <c r="IDJ10" i="7"/>
  <c r="IDK10" i="7"/>
  <c r="IDL10" i="7"/>
  <c r="IDM10" i="7"/>
  <c r="IDN10" i="7"/>
  <c r="IDO10" i="7"/>
  <c r="IDP10" i="7"/>
  <c r="IDQ10" i="7"/>
  <c r="IDR10" i="7"/>
  <c r="IDS10" i="7"/>
  <c r="IDT10" i="7"/>
  <c r="IDU10" i="7"/>
  <c r="IDV10" i="7"/>
  <c r="IDW10" i="7"/>
  <c r="IDX10" i="7"/>
  <c r="IDY10" i="7"/>
  <c r="IDZ10" i="7"/>
  <c r="IEA10" i="7"/>
  <c r="IEB10" i="7"/>
  <c r="IEC10" i="7"/>
  <c r="IED10" i="7"/>
  <c r="IEE10" i="7"/>
  <c r="IEF10" i="7"/>
  <c r="IEG10" i="7"/>
  <c r="IEH10" i="7"/>
  <c r="IEI10" i="7"/>
  <c r="IEJ10" i="7"/>
  <c r="IEK10" i="7"/>
  <c r="IEL10" i="7"/>
  <c r="IEM10" i="7"/>
  <c r="IEN10" i="7"/>
  <c r="IEO10" i="7"/>
  <c r="IEP10" i="7"/>
  <c r="IEQ10" i="7"/>
  <c r="IER10" i="7"/>
  <c r="IES10" i="7"/>
  <c r="IET10" i="7"/>
  <c r="IEU10" i="7"/>
  <c r="IEV10" i="7"/>
  <c r="IEW10" i="7"/>
  <c r="IEX10" i="7"/>
  <c r="IEY10" i="7"/>
  <c r="IEZ10" i="7"/>
  <c r="IFA10" i="7"/>
  <c r="IFB10" i="7"/>
  <c r="IFC10" i="7"/>
  <c r="IFD10" i="7"/>
  <c r="IFE10" i="7"/>
  <c r="IFF10" i="7"/>
  <c r="IFG10" i="7"/>
  <c r="IFH10" i="7"/>
  <c r="IFI10" i="7"/>
  <c r="IFJ10" i="7"/>
  <c r="IFK10" i="7"/>
  <c r="IFL10" i="7"/>
  <c r="IFM10" i="7"/>
  <c r="IFN10" i="7"/>
  <c r="IFO10" i="7"/>
  <c r="IFP10" i="7"/>
  <c r="IFQ10" i="7"/>
  <c r="IFR10" i="7"/>
  <c r="IFS10" i="7"/>
  <c r="IFT10" i="7"/>
  <c r="IFU10" i="7"/>
  <c r="IFV10" i="7"/>
  <c r="IFW10" i="7"/>
  <c r="IFX10" i="7"/>
  <c r="IFY10" i="7"/>
  <c r="IFZ10" i="7"/>
  <c r="IGA10" i="7"/>
  <c r="IGB10" i="7"/>
  <c r="IGC10" i="7"/>
  <c r="IGD10" i="7"/>
  <c r="IGE10" i="7"/>
  <c r="IGF10" i="7"/>
  <c r="IGG10" i="7"/>
  <c r="IGH10" i="7"/>
  <c r="IGI10" i="7"/>
  <c r="IGJ10" i="7"/>
  <c r="IGK10" i="7"/>
  <c r="IGL10" i="7"/>
  <c r="IGM10" i="7"/>
  <c r="IGN10" i="7"/>
  <c r="IGO10" i="7"/>
  <c r="IGP10" i="7"/>
  <c r="IGQ10" i="7"/>
  <c r="IGR10" i="7"/>
  <c r="IGS10" i="7"/>
  <c r="IGT10" i="7"/>
  <c r="IGU10" i="7"/>
  <c r="IGV10" i="7"/>
  <c r="IGW10" i="7"/>
  <c r="IGX10" i="7"/>
  <c r="IGY10" i="7"/>
  <c r="IGZ10" i="7"/>
  <c r="IHA10" i="7"/>
  <c r="IHB10" i="7"/>
  <c r="IHC10" i="7"/>
  <c r="IHD10" i="7"/>
  <c r="IHE10" i="7"/>
  <c r="IHF10" i="7"/>
  <c r="IHG10" i="7"/>
  <c r="IHH10" i="7"/>
  <c r="IHI10" i="7"/>
  <c r="IHJ10" i="7"/>
  <c r="IHK10" i="7"/>
  <c r="IHL10" i="7"/>
  <c r="IHM10" i="7"/>
  <c r="IHN10" i="7"/>
  <c r="IHO10" i="7"/>
  <c r="IHP10" i="7"/>
  <c r="IHQ10" i="7"/>
  <c r="IHR10" i="7"/>
  <c r="IHS10" i="7"/>
  <c r="IHT10" i="7"/>
  <c r="IHU10" i="7"/>
  <c r="IHV10" i="7"/>
  <c r="IHW10" i="7"/>
  <c r="IHX10" i="7"/>
  <c r="IHY10" i="7"/>
  <c r="IHZ10" i="7"/>
  <c r="IIA10" i="7"/>
  <c r="IIB10" i="7"/>
  <c r="IIC10" i="7"/>
  <c r="IID10" i="7"/>
  <c r="IIE10" i="7"/>
  <c r="IIF10" i="7"/>
  <c r="IIG10" i="7"/>
  <c r="IIH10" i="7"/>
  <c r="III10" i="7"/>
  <c r="IIJ10" i="7"/>
  <c r="IIK10" i="7"/>
  <c r="IIL10" i="7"/>
  <c r="IIM10" i="7"/>
  <c r="IIN10" i="7"/>
  <c r="IIO10" i="7"/>
  <c r="IIP10" i="7"/>
  <c r="IIQ10" i="7"/>
  <c r="IIR10" i="7"/>
  <c r="IIS10" i="7"/>
  <c r="IIT10" i="7"/>
  <c r="IIU10" i="7"/>
  <c r="IIV10" i="7"/>
  <c r="IIW10" i="7"/>
  <c r="IIX10" i="7"/>
  <c r="IIY10" i="7"/>
  <c r="IIZ10" i="7"/>
  <c r="IJA10" i="7"/>
  <c r="IJB10" i="7"/>
  <c r="IJC10" i="7"/>
  <c r="IJD10" i="7"/>
  <c r="IJE10" i="7"/>
  <c r="IJF10" i="7"/>
  <c r="IJG10" i="7"/>
  <c r="IJH10" i="7"/>
  <c r="IJI10" i="7"/>
  <c r="IJJ10" i="7"/>
  <c r="IJK10" i="7"/>
  <c r="IJL10" i="7"/>
  <c r="IJM10" i="7"/>
  <c r="IJN10" i="7"/>
  <c r="IJO10" i="7"/>
  <c r="IJP10" i="7"/>
  <c r="IJQ10" i="7"/>
  <c r="IJR10" i="7"/>
  <c r="IJS10" i="7"/>
  <c r="IJT10" i="7"/>
  <c r="IJU10" i="7"/>
  <c r="IJV10" i="7"/>
  <c r="IJW10" i="7"/>
  <c r="IJX10" i="7"/>
  <c r="IJY10" i="7"/>
  <c r="IJZ10" i="7"/>
  <c r="IKA10" i="7"/>
  <c r="IKB10" i="7"/>
  <c r="IKC10" i="7"/>
  <c r="IKD10" i="7"/>
  <c r="IKE10" i="7"/>
  <c r="IKF10" i="7"/>
  <c r="IKG10" i="7"/>
  <c r="IKH10" i="7"/>
  <c r="IKI10" i="7"/>
  <c r="IKJ10" i="7"/>
  <c r="IKK10" i="7"/>
  <c r="IKL10" i="7"/>
  <c r="IKM10" i="7"/>
  <c r="IKN10" i="7"/>
  <c r="IKO10" i="7"/>
  <c r="IKP10" i="7"/>
  <c r="IKQ10" i="7"/>
  <c r="IKR10" i="7"/>
  <c r="IKS10" i="7"/>
  <c r="IKT10" i="7"/>
  <c r="IKU10" i="7"/>
  <c r="IKV10" i="7"/>
  <c r="IKW10" i="7"/>
  <c r="IKX10" i="7"/>
  <c r="IKY10" i="7"/>
  <c r="IKZ10" i="7"/>
  <c r="ILA10" i="7"/>
  <c r="ILB10" i="7"/>
  <c r="ILC10" i="7"/>
  <c r="ILD10" i="7"/>
  <c r="ILE10" i="7"/>
  <c r="ILF10" i="7"/>
  <c r="ILG10" i="7"/>
  <c r="ILH10" i="7"/>
  <c r="ILI10" i="7"/>
  <c r="ILJ10" i="7"/>
  <c r="ILK10" i="7"/>
  <c r="ILL10" i="7"/>
  <c r="ILM10" i="7"/>
  <c r="ILN10" i="7"/>
  <c r="ILO10" i="7"/>
  <c r="ILP10" i="7"/>
  <c r="ILQ10" i="7"/>
  <c r="ILR10" i="7"/>
  <c r="ILS10" i="7"/>
  <c r="ILT10" i="7"/>
  <c r="ILU10" i="7"/>
  <c r="ILV10" i="7"/>
  <c r="ILW10" i="7"/>
  <c r="ILX10" i="7"/>
  <c r="ILY10" i="7"/>
  <c r="ILZ10" i="7"/>
  <c r="IMA10" i="7"/>
  <c r="IMB10" i="7"/>
  <c r="IMC10" i="7"/>
  <c r="IMD10" i="7"/>
  <c r="IME10" i="7"/>
  <c r="IMF10" i="7"/>
  <c r="IMG10" i="7"/>
  <c r="IMH10" i="7"/>
  <c r="IMI10" i="7"/>
  <c r="IMJ10" i="7"/>
  <c r="IMK10" i="7"/>
  <c r="IML10" i="7"/>
  <c r="IMM10" i="7"/>
  <c r="IMN10" i="7"/>
  <c r="IMO10" i="7"/>
  <c r="IMP10" i="7"/>
  <c r="IMQ10" i="7"/>
  <c r="IMR10" i="7"/>
  <c r="IMS10" i="7"/>
  <c r="IMT10" i="7"/>
  <c r="IMU10" i="7"/>
  <c r="IMV10" i="7"/>
  <c r="IMW10" i="7"/>
  <c r="IMX10" i="7"/>
  <c r="IMY10" i="7"/>
  <c r="IMZ10" i="7"/>
  <c r="INA10" i="7"/>
  <c r="INB10" i="7"/>
  <c r="INC10" i="7"/>
  <c r="IND10" i="7"/>
  <c r="INE10" i="7"/>
  <c r="INF10" i="7"/>
  <c r="ING10" i="7"/>
  <c r="INH10" i="7"/>
  <c r="INI10" i="7"/>
  <c r="INJ10" i="7"/>
  <c r="INK10" i="7"/>
  <c r="INL10" i="7"/>
  <c r="INM10" i="7"/>
  <c r="INN10" i="7"/>
  <c r="INO10" i="7"/>
  <c r="INP10" i="7"/>
  <c r="INQ10" i="7"/>
  <c r="INR10" i="7"/>
  <c r="INS10" i="7"/>
  <c r="INT10" i="7"/>
  <c r="INU10" i="7"/>
  <c r="INV10" i="7"/>
  <c r="INW10" i="7"/>
  <c r="INX10" i="7"/>
  <c r="INY10" i="7"/>
  <c r="INZ10" i="7"/>
  <c r="IOA10" i="7"/>
  <c r="IOB10" i="7"/>
  <c r="IOC10" i="7"/>
  <c r="IOD10" i="7"/>
  <c r="IOE10" i="7"/>
  <c r="IOF10" i="7"/>
  <c r="IOG10" i="7"/>
  <c r="IOH10" i="7"/>
  <c r="IOI10" i="7"/>
  <c r="IOJ10" i="7"/>
  <c r="IOK10" i="7"/>
  <c r="IOL10" i="7"/>
  <c r="IOM10" i="7"/>
  <c r="ION10" i="7"/>
  <c r="IOO10" i="7"/>
  <c r="IOP10" i="7"/>
  <c r="IOQ10" i="7"/>
  <c r="IOR10" i="7"/>
  <c r="IOS10" i="7"/>
  <c r="IOT10" i="7"/>
  <c r="IOU10" i="7"/>
  <c r="IOV10" i="7"/>
  <c r="IOW10" i="7"/>
  <c r="IOX10" i="7"/>
  <c r="IOY10" i="7"/>
  <c r="IOZ10" i="7"/>
  <c r="IPA10" i="7"/>
  <c r="IPB10" i="7"/>
  <c r="IPC10" i="7"/>
  <c r="IPD10" i="7"/>
  <c r="IPE10" i="7"/>
  <c r="IPF10" i="7"/>
  <c r="IPG10" i="7"/>
  <c r="IPH10" i="7"/>
  <c r="IPI10" i="7"/>
  <c r="IPJ10" i="7"/>
  <c r="IPK10" i="7"/>
  <c r="IPL10" i="7"/>
  <c r="IPM10" i="7"/>
  <c r="IPN10" i="7"/>
  <c r="IPO10" i="7"/>
  <c r="IPP10" i="7"/>
  <c r="IPQ10" i="7"/>
  <c r="IPR10" i="7"/>
  <c r="IPS10" i="7"/>
  <c r="IPT10" i="7"/>
  <c r="IPU10" i="7"/>
  <c r="IPV10" i="7"/>
  <c r="IPW10" i="7"/>
  <c r="IPX10" i="7"/>
  <c r="IPY10" i="7"/>
  <c r="IPZ10" i="7"/>
  <c r="IQA10" i="7"/>
  <c r="IQB10" i="7"/>
  <c r="IQC10" i="7"/>
  <c r="IQD10" i="7"/>
  <c r="IQE10" i="7"/>
  <c r="IQF10" i="7"/>
  <c r="IQG10" i="7"/>
  <c r="IQH10" i="7"/>
  <c r="IQI10" i="7"/>
  <c r="IQJ10" i="7"/>
  <c r="IQK10" i="7"/>
  <c r="IQL10" i="7"/>
  <c r="IQM10" i="7"/>
  <c r="IQN10" i="7"/>
  <c r="IQO10" i="7"/>
  <c r="IQP10" i="7"/>
  <c r="IQQ10" i="7"/>
  <c r="IQR10" i="7"/>
  <c r="IQS10" i="7"/>
  <c r="IQT10" i="7"/>
  <c r="IQU10" i="7"/>
  <c r="IQV10" i="7"/>
  <c r="IQW10" i="7"/>
  <c r="IQX10" i="7"/>
  <c r="IQY10" i="7"/>
  <c r="IQZ10" i="7"/>
  <c r="IRA10" i="7"/>
  <c r="IRB10" i="7"/>
  <c r="IRC10" i="7"/>
  <c r="IRD10" i="7"/>
  <c r="IRE10" i="7"/>
  <c r="IRF10" i="7"/>
  <c r="IRG10" i="7"/>
  <c r="IRH10" i="7"/>
  <c r="IRI10" i="7"/>
  <c r="IRJ10" i="7"/>
  <c r="IRK10" i="7"/>
  <c r="IRL10" i="7"/>
  <c r="IRM10" i="7"/>
  <c r="IRN10" i="7"/>
  <c r="IRO10" i="7"/>
  <c r="IRP10" i="7"/>
  <c r="IRQ10" i="7"/>
  <c r="IRR10" i="7"/>
  <c r="IRS10" i="7"/>
  <c r="IRT10" i="7"/>
  <c r="IRU10" i="7"/>
  <c r="IRV10" i="7"/>
  <c r="IRW10" i="7"/>
  <c r="IRX10" i="7"/>
  <c r="IRY10" i="7"/>
  <c r="IRZ10" i="7"/>
  <c r="ISA10" i="7"/>
  <c r="ISB10" i="7"/>
  <c r="ISC10" i="7"/>
  <c r="ISD10" i="7"/>
  <c r="ISE10" i="7"/>
  <c r="ISF10" i="7"/>
  <c r="ISG10" i="7"/>
  <c r="ISH10" i="7"/>
  <c r="ISI10" i="7"/>
  <c r="ISJ10" i="7"/>
  <c r="ISK10" i="7"/>
  <c r="ISL10" i="7"/>
  <c r="ISM10" i="7"/>
  <c r="ISN10" i="7"/>
  <c r="ISO10" i="7"/>
  <c r="ISP10" i="7"/>
  <c r="ISQ10" i="7"/>
  <c r="ISR10" i="7"/>
  <c r="ISS10" i="7"/>
  <c r="IST10" i="7"/>
  <c r="ISU10" i="7"/>
  <c r="ISV10" i="7"/>
  <c r="ISW10" i="7"/>
  <c r="ISX10" i="7"/>
  <c r="ISY10" i="7"/>
  <c r="ISZ10" i="7"/>
  <c r="ITA10" i="7"/>
  <c r="ITB10" i="7"/>
  <c r="ITC10" i="7"/>
  <c r="ITD10" i="7"/>
  <c r="ITE10" i="7"/>
  <c r="ITF10" i="7"/>
  <c r="ITG10" i="7"/>
  <c r="ITH10" i="7"/>
  <c r="ITI10" i="7"/>
  <c r="ITJ10" i="7"/>
  <c r="ITK10" i="7"/>
  <c r="ITL10" i="7"/>
  <c r="ITM10" i="7"/>
  <c r="ITN10" i="7"/>
  <c r="ITO10" i="7"/>
  <c r="ITP10" i="7"/>
  <c r="ITQ10" i="7"/>
  <c r="ITR10" i="7"/>
  <c r="ITS10" i="7"/>
  <c r="ITT10" i="7"/>
  <c r="ITU10" i="7"/>
  <c r="ITV10" i="7"/>
  <c r="ITW10" i="7"/>
  <c r="ITX10" i="7"/>
  <c r="ITY10" i="7"/>
  <c r="ITZ10" i="7"/>
  <c r="IUA10" i="7"/>
  <c r="IUB10" i="7"/>
  <c r="IUC10" i="7"/>
  <c r="IUD10" i="7"/>
  <c r="IUE10" i="7"/>
  <c r="IUF10" i="7"/>
  <c r="IUG10" i="7"/>
  <c r="IUH10" i="7"/>
  <c r="IUI10" i="7"/>
  <c r="IUJ10" i="7"/>
  <c r="IUK10" i="7"/>
  <c r="IUL10" i="7"/>
  <c r="IUM10" i="7"/>
  <c r="IUN10" i="7"/>
  <c r="IUO10" i="7"/>
  <c r="IUP10" i="7"/>
  <c r="IUQ10" i="7"/>
  <c r="IUR10" i="7"/>
  <c r="IUS10" i="7"/>
  <c r="IUT10" i="7"/>
  <c r="IUU10" i="7"/>
  <c r="IUV10" i="7"/>
  <c r="IUW10" i="7"/>
  <c r="IUX10" i="7"/>
  <c r="IUY10" i="7"/>
  <c r="IUZ10" i="7"/>
  <c r="IVA10" i="7"/>
  <c r="IVB10" i="7"/>
  <c r="IVC10" i="7"/>
  <c r="IVD10" i="7"/>
  <c r="IVE10" i="7"/>
  <c r="IVF10" i="7"/>
  <c r="IVG10" i="7"/>
  <c r="IVH10" i="7"/>
  <c r="IVI10" i="7"/>
  <c r="IVJ10" i="7"/>
  <c r="IVK10" i="7"/>
  <c r="IVL10" i="7"/>
  <c r="IVM10" i="7"/>
  <c r="IVN10" i="7"/>
  <c r="IVO10" i="7"/>
  <c r="IVP10" i="7"/>
  <c r="IVQ10" i="7"/>
  <c r="IVR10" i="7"/>
  <c r="IVS10" i="7"/>
  <c r="IVT10" i="7"/>
  <c r="IVU10" i="7"/>
  <c r="IVV10" i="7"/>
  <c r="IVW10" i="7"/>
  <c r="IVX10" i="7"/>
  <c r="IVY10" i="7"/>
  <c r="IVZ10" i="7"/>
  <c r="IWA10" i="7"/>
  <c r="IWB10" i="7"/>
  <c r="IWC10" i="7"/>
  <c r="IWD10" i="7"/>
  <c r="IWE10" i="7"/>
  <c r="IWF10" i="7"/>
  <c r="IWG10" i="7"/>
  <c r="IWH10" i="7"/>
  <c r="IWI10" i="7"/>
  <c r="IWJ10" i="7"/>
  <c r="IWK10" i="7"/>
  <c r="IWL10" i="7"/>
  <c r="IWM10" i="7"/>
  <c r="IWN10" i="7"/>
  <c r="IWO10" i="7"/>
  <c r="IWP10" i="7"/>
  <c r="IWQ10" i="7"/>
  <c r="IWR10" i="7"/>
  <c r="IWS10" i="7"/>
  <c r="IWT10" i="7"/>
  <c r="IWU10" i="7"/>
  <c r="IWV10" i="7"/>
  <c r="IWW10" i="7"/>
  <c r="IWX10" i="7"/>
  <c r="IWY10" i="7"/>
  <c r="IWZ10" i="7"/>
  <c r="IXA10" i="7"/>
  <c r="IXB10" i="7"/>
  <c r="IXC10" i="7"/>
  <c r="IXD10" i="7"/>
  <c r="IXE10" i="7"/>
  <c r="IXF10" i="7"/>
  <c r="IXG10" i="7"/>
  <c r="IXH10" i="7"/>
  <c r="IXI10" i="7"/>
  <c r="IXJ10" i="7"/>
  <c r="IXK10" i="7"/>
  <c r="IXL10" i="7"/>
  <c r="IXM10" i="7"/>
  <c r="IXN10" i="7"/>
  <c r="IXO10" i="7"/>
  <c r="IXP10" i="7"/>
  <c r="IXQ10" i="7"/>
  <c r="IXR10" i="7"/>
  <c r="IXS10" i="7"/>
  <c r="IXT10" i="7"/>
  <c r="IXU10" i="7"/>
  <c r="IXV10" i="7"/>
  <c r="IXW10" i="7"/>
  <c r="IXX10" i="7"/>
  <c r="IXY10" i="7"/>
  <c r="IXZ10" i="7"/>
  <c r="IYA10" i="7"/>
  <c r="IYB10" i="7"/>
  <c r="IYC10" i="7"/>
  <c r="IYD10" i="7"/>
  <c r="IYE10" i="7"/>
  <c r="IYF10" i="7"/>
  <c r="IYG10" i="7"/>
  <c r="IYH10" i="7"/>
  <c r="IYI10" i="7"/>
  <c r="IYJ10" i="7"/>
  <c r="IYK10" i="7"/>
  <c r="IYL10" i="7"/>
  <c r="IYM10" i="7"/>
  <c r="IYN10" i="7"/>
  <c r="IYO10" i="7"/>
  <c r="IYP10" i="7"/>
  <c r="IYQ10" i="7"/>
  <c r="IYR10" i="7"/>
  <c r="IYS10" i="7"/>
  <c r="IYT10" i="7"/>
  <c r="IYU10" i="7"/>
  <c r="IYV10" i="7"/>
  <c r="IYW10" i="7"/>
  <c r="IYX10" i="7"/>
  <c r="IYY10" i="7"/>
  <c r="IYZ10" i="7"/>
  <c r="IZA10" i="7"/>
  <c r="IZB10" i="7"/>
  <c r="IZC10" i="7"/>
  <c r="IZD10" i="7"/>
  <c r="IZE10" i="7"/>
  <c r="IZF10" i="7"/>
  <c r="IZG10" i="7"/>
  <c r="IZH10" i="7"/>
  <c r="IZI10" i="7"/>
  <c r="IZJ10" i="7"/>
  <c r="IZK10" i="7"/>
  <c r="IZL10" i="7"/>
  <c r="IZM10" i="7"/>
  <c r="IZN10" i="7"/>
  <c r="IZO10" i="7"/>
  <c r="IZP10" i="7"/>
  <c r="IZQ10" i="7"/>
  <c r="IZR10" i="7"/>
  <c r="IZS10" i="7"/>
  <c r="IZT10" i="7"/>
  <c r="IZU10" i="7"/>
  <c r="IZV10" i="7"/>
  <c r="IZW10" i="7"/>
  <c r="IZX10" i="7"/>
  <c r="IZY10" i="7"/>
  <c r="IZZ10" i="7"/>
  <c r="JAA10" i="7"/>
  <c r="JAB10" i="7"/>
  <c r="JAC10" i="7"/>
  <c r="JAD10" i="7"/>
  <c r="JAE10" i="7"/>
  <c r="JAF10" i="7"/>
  <c r="JAG10" i="7"/>
  <c r="JAH10" i="7"/>
  <c r="JAI10" i="7"/>
  <c r="JAJ10" i="7"/>
  <c r="JAK10" i="7"/>
  <c r="JAL10" i="7"/>
  <c r="JAM10" i="7"/>
  <c r="JAN10" i="7"/>
  <c r="JAO10" i="7"/>
  <c r="JAP10" i="7"/>
  <c r="JAQ10" i="7"/>
  <c r="JAR10" i="7"/>
  <c r="JAS10" i="7"/>
  <c r="JAT10" i="7"/>
  <c r="JAU10" i="7"/>
  <c r="JAV10" i="7"/>
  <c r="JAW10" i="7"/>
  <c r="JAX10" i="7"/>
  <c r="JAY10" i="7"/>
  <c r="JAZ10" i="7"/>
  <c r="JBA10" i="7"/>
  <c r="JBB10" i="7"/>
  <c r="JBC10" i="7"/>
  <c r="JBD10" i="7"/>
  <c r="JBE10" i="7"/>
  <c r="JBF10" i="7"/>
  <c r="JBG10" i="7"/>
  <c r="JBH10" i="7"/>
  <c r="JBI10" i="7"/>
  <c r="JBJ10" i="7"/>
  <c r="JBK10" i="7"/>
  <c r="JBL10" i="7"/>
  <c r="JBM10" i="7"/>
  <c r="JBN10" i="7"/>
  <c r="JBO10" i="7"/>
  <c r="JBP10" i="7"/>
  <c r="JBQ10" i="7"/>
  <c r="JBR10" i="7"/>
  <c r="JBS10" i="7"/>
  <c r="JBT10" i="7"/>
  <c r="JBU10" i="7"/>
  <c r="JBV10" i="7"/>
  <c r="JBW10" i="7"/>
  <c r="JBX10" i="7"/>
  <c r="JBY10" i="7"/>
  <c r="JBZ10" i="7"/>
  <c r="JCA10" i="7"/>
  <c r="JCB10" i="7"/>
  <c r="JCC10" i="7"/>
  <c r="JCD10" i="7"/>
  <c r="JCE10" i="7"/>
  <c r="JCF10" i="7"/>
  <c r="JCG10" i="7"/>
  <c r="JCH10" i="7"/>
  <c r="JCI10" i="7"/>
  <c r="JCJ10" i="7"/>
  <c r="JCK10" i="7"/>
  <c r="JCL10" i="7"/>
  <c r="JCM10" i="7"/>
  <c r="JCN10" i="7"/>
  <c r="JCO10" i="7"/>
  <c r="JCP10" i="7"/>
  <c r="JCQ10" i="7"/>
  <c r="JCR10" i="7"/>
  <c r="JCS10" i="7"/>
  <c r="JCT10" i="7"/>
  <c r="JCU10" i="7"/>
  <c r="JCV10" i="7"/>
  <c r="JCW10" i="7"/>
  <c r="JCX10" i="7"/>
  <c r="JCY10" i="7"/>
  <c r="JCZ10" i="7"/>
  <c r="JDA10" i="7"/>
  <c r="JDB10" i="7"/>
  <c r="JDC10" i="7"/>
  <c r="JDD10" i="7"/>
  <c r="JDE10" i="7"/>
  <c r="JDF10" i="7"/>
  <c r="JDG10" i="7"/>
  <c r="JDH10" i="7"/>
  <c r="JDI10" i="7"/>
  <c r="JDJ10" i="7"/>
  <c r="JDK10" i="7"/>
  <c r="JDL10" i="7"/>
  <c r="JDM10" i="7"/>
  <c r="JDN10" i="7"/>
  <c r="JDO10" i="7"/>
  <c r="JDP10" i="7"/>
  <c r="JDQ10" i="7"/>
  <c r="JDR10" i="7"/>
  <c r="JDS10" i="7"/>
  <c r="JDT10" i="7"/>
  <c r="JDU10" i="7"/>
  <c r="JDV10" i="7"/>
  <c r="JDW10" i="7"/>
  <c r="JDX10" i="7"/>
  <c r="JDY10" i="7"/>
  <c r="JDZ10" i="7"/>
  <c r="JEA10" i="7"/>
  <c r="JEB10" i="7"/>
  <c r="JEC10" i="7"/>
  <c r="JED10" i="7"/>
  <c r="JEE10" i="7"/>
  <c r="JEF10" i="7"/>
  <c r="JEG10" i="7"/>
  <c r="JEH10" i="7"/>
  <c r="JEI10" i="7"/>
  <c r="JEJ10" i="7"/>
  <c r="JEK10" i="7"/>
  <c r="JEL10" i="7"/>
  <c r="JEM10" i="7"/>
  <c r="JEN10" i="7"/>
  <c r="JEO10" i="7"/>
  <c r="JEP10" i="7"/>
  <c r="JEQ10" i="7"/>
  <c r="JER10" i="7"/>
  <c r="JES10" i="7"/>
  <c r="JET10" i="7"/>
  <c r="JEU10" i="7"/>
  <c r="JEV10" i="7"/>
  <c r="JEW10" i="7"/>
  <c r="JEX10" i="7"/>
  <c r="JEY10" i="7"/>
  <c r="JEZ10" i="7"/>
  <c r="JFA10" i="7"/>
  <c r="JFB10" i="7"/>
  <c r="JFC10" i="7"/>
  <c r="JFD10" i="7"/>
  <c r="JFE10" i="7"/>
  <c r="JFF10" i="7"/>
  <c r="JFG10" i="7"/>
  <c r="JFH10" i="7"/>
  <c r="JFI10" i="7"/>
  <c r="JFJ10" i="7"/>
  <c r="JFK10" i="7"/>
  <c r="JFL10" i="7"/>
  <c r="JFM10" i="7"/>
  <c r="JFN10" i="7"/>
  <c r="JFO10" i="7"/>
  <c r="JFP10" i="7"/>
  <c r="JFQ10" i="7"/>
  <c r="JFR10" i="7"/>
  <c r="JFS10" i="7"/>
  <c r="JFT10" i="7"/>
  <c r="JFU10" i="7"/>
  <c r="JFV10" i="7"/>
  <c r="JFW10" i="7"/>
  <c r="JFX10" i="7"/>
  <c r="JFY10" i="7"/>
  <c r="JFZ10" i="7"/>
  <c r="JGA10" i="7"/>
  <c r="JGB10" i="7"/>
  <c r="JGC10" i="7"/>
  <c r="JGD10" i="7"/>
  <c r="JGE10" i="7"/>
  <c r="JGF10" i="7"/>
  <c r="JGG10" i="7"/>
  <c r="JGH10" i="7"/>
  <c r="JGI10" i="7"/>
  <c r="JGJ10" i="7"/>
  <c r="JGK10" i="7"/>
  <c r="JGL10" i="7"/>
  <c r="JGM10" i="7"/>
  <c r="JGN10" i="7"/>
  <c r="JGO10" i="7"/>
  <c r="JGP10" i="7"/>
  <c r="JGQ10" i="7"/>
  <c r="JGR10" i="7"/>
  <c r="JGS10" i="7"/>
  <c r="JGT10" i="7"/>
  <c r="JGU10" i="7"/>
  <c r="JGV10" i="7"/>
  <c r="JGW10" i="7"/>
  <c r="JGX10" i="7"/>
  <c r="JGY10" i="7"/>
  <c r="JGZ10" i="7"/>
  <c r="JHA10" i="7"/>
  <c r="JHB10" i="7"/>
  <c r="JHC10" i="7"/>
  <c r="JHD10" i="7"/>
  <c r="JHE10" i="7"/>
  <c r="JHF10" i="7"/>
  <c r="JHG10" i="7"/>
  <c r="JHH10" i="7"/>
  <c r="JHI10" i="7"/>
  <c r="JHJ10" i="7"/>
  <c r="JHK10" i="7"/>
  <c r="JHL10" i="7"/>
  <c r="JHM10" i="7"/>
  <c r="JHN10" i="7"/>
  <c r="JHO10" i="7"/>
  <c r="JHP10" i="7"/>
  <c r="JHQ10" i="7"/>
  <c r="JHR10" i="7"/>
  <c r="JHS10" i="7"/>
  <c r="JHT10" i="7"/>
  <c r="JHU10" i="7"/>
  <c r="JHV10" i="7"/>
  <c r="JHW10" i="7"/>
  <c r="JHX10" i="7"/>
  <c r="JHY10" i="7"/>
  <c r="JHZ10" i="7"/>
  <c r="JIA10" i="7"/>
  <c r="JIB10" i="7"/>
  <c r="JIC10" i="7"/>
  <c r="JID10" i="7"/>
  <c r="JIE10" i="7"/>
  <c r="JIF10" i="7"/>
  <c r="JIG10" i="7"/>
  <c r="JIH10" i="7"/>
  <c r="JII10" i="7"/>
  <c r="JIJ10" i="7"/>
  <c r="JIK10" i="7"/>
  <c r="JIL10" i="7"/>
  <c r="JIM10" i="7"/>
  <c r="JIN10" i="7"/>
  <c r="JIO10" i="7"/>
  <c r="JIP10" i="7"/>
  <c r="JIQ10" i="7"/>
  <c r="JIR10" i="7"/>
  <c r="JIS10" i="7"/>
  <c r="JIT10" i="7"/>
  <c r="JIU10" i="7"/>
  <c r="JIV10" i="7"/>
  <c r="JIW10" i="7"/>
  <c r="JIX10" i="7"/>
  <c r="JIY10" i="7"/>
  <c r="JIZ10" i="7"/>
  <c r="JJA10" i="7"/>
  <c r="JJB10" i="7"/>
  <c r="JJC10" i="7"/>
  <c r="JJD10" i="7"/>
  <c r="JJE10" i="7"/>
  <c r="JJF10" i="7"/>
  <c r="JJG10" i="7"/>
  <c r="JJH10" i="7"/>
  <c r="JJI10" i="7"/>
  <c r="JJJ10" i="7"/>
  <c r="JJK10" i="7"/>
  <c r="JJL10" i="7"/>
  <c r="JJM10" i="7"/>
  <c r="JJN10" i="7"/>
  <c r="JJO10" i="7"/>
  <c r="JJP10" i="7"/>
  <c r="JJQ10" i="7"/>
  <c r="JJR10" i="7"/>
  <c r="JJS10" i="7"/>
  <c r="JJT10" i="7"/>
  <c r="JJU10" i="7"/>
  <c r="JJV10" i="7"/>
  <c r="JJW10" i="7"/>
  <c r="JJX10" i="7"/>
  <c r="JJY10" i="7"/>
  <c r="JJZ10" i="7"/>
  <c r="JKA10" i="7"/>
  <c r="JKB10" i="7"/>
  <c r="JKC10" i="7"/>
  <c r="JKD10" i="7"/>
  <c r="JKE10" i="7"/>
  <c r="JKF10" i="7"/>
  <c r="JKG10" i="7"/>
  <c r="JKH10" i="7"/>
  <c r="JKI10" i="7"/>
  <c r="JKJ10" i="7"/>
  <c r="JKK10" i="7"/>
  <c r="JKL10" i="7"/>
  <c r="JKM10" i="7"/>
  <c r="JKN10" i="7"/>
  <c r="JKO10" i="7"/>
  <c r="JKP10" i="7"/>
  <c r="JKQ10" i="7"/>
  <c r="JKR10" i="7"/>
  <c r="JKS10" i="7"/>
  <c r="JKT10" i="7"/>
  <c r="JKU10" i="7"/>
  <c r="JKV10" i="7"/>
  <c r="JKW10" i="7"/>
  <c r="JKX10" i="7"/>
  <c r="JKY10" i="7"/>
  <c r="JKZ10" i="7"/>
  <c r="JLA10" i="7"/>
  <c r="JLB10" i="7"/>
  <c r="JLC10" i="7"/>
  <c r="JLD10" i="7"/>
  <c r="JLE10" i="7"/>
  <c r="JLF10" i="7"/>
  <c r="JLG10" i="7"/>
  <c r="JLH10" i="7"/>
  <c r="JLI10" i="7"/>
  <c r="JLJ10" i="7"/>
  <c r="JLK10" i="7"/>
  <c r="JLL10" i="7"/>
  <c r="JLM10" i="7"/>
  <c r="JLN10" i="7"/>
  <c r="JLO10" i="7"/>
  <c r="JLP10" i="7"/>
  <c r="JLQ10" i="7"/>
  <c r="JLR10" i="7"/>
  <c r="JLS10" i="7"/>
  <c r="JLT10" i="7"/>
  <c r="JLU10" i="7"/>
  <c r="JLV10" i="7"/>
  <c r="JLW10" i="7"/>
  <c r="JLX10" i="7"/>
  <c r="JLY10" i="7"/>
  <c r="JLZ10" i="7"/>
  <c r="JMA10" i="7"/>
  <c r="JMB10" i="7"/>
  <c r="JMC10" i="7"/>
  <c r="JMD10" i="7"/>
  <c r="JME10" i="7"/>
  <c r="JMF10" i="7"/>
  <c r="JMG10" i="7"/>
  <c r="JMH10" i="7"/>
  <c r="JMI10" i="7"/>
  <c r="JMJ10" i="7"/>
  <c r="JMK10" i="7"/>
  <c r="JML10" i="7"/>
  <c r="JMM10" i="7"/>
  <c r="JMN10" i="7"/>
  <c r="JMO10" i="7"/>
  <c r="JMP10" i="7"/>
  <c r="JMQ10" i="7"/>
  <c r="JMR10" i="7"/>
  <c r="JMS10" i="7"/>
  <c r="JMT10" i="7"/>
  <c r="JMU10" i="7"/>
  <c r="JMV10" i="7"/>
  <c r="JMW10" i="7"/>
  <c r="JMX10" i="7"/>
  <c r="JMY10" i="7"/>
  <c r="JMZ10" i="7"/>
  <c r="JNA10" i="7"/>
  <c r="JNB10" i="7"/>
  <c r="JNC10" i="7"/>
  <c r="JND10" i="7"/>
  <c r="JNE10" i="7"/>
  <c r="JNF10" i="7"/>
  <c r="JNG10" i="7"/>
  <c r="JNH10" i="7"/>
  <c r="JNI10" i="7"/>
  <c r="JNJ10" i="7"/>
  <c r="JNK10" i="7"/>
  <c r="JNL10" i="7"/>
  <c r="JNM10" i="7"/>
  <c r="JNN10" i="7"/>
  <c r="JNO10" i="7"/>
  <c r="JNP10" i="7"/>
  <c r="JNQ10" i="7"/>
  <c r="JNR10" i="7"/>
  <c r="JNS10" i="7"/>
  <c r="JNT10" i="7"/>
  <c r="JNU10" i="7"/>
  <c r="JNV10" i="7"/>
  <c r="JNW10" i="7"/>
  <c r="JNX10" i="7"/>
  <c r="JNY10" i="7"/>
  <c r="JNZ10" i="7"/>
  <c r="JOA10" i="7"/>
  <c r="JOB10" i="7"/>
  <c r="JOC10" i="7"/>
  <c r="JOD10" i="7"/>
  <c r="JOE10" i="7"/>
  <c r="JOF10" i="7"/>
  <c r="JOG10" i="7"/>
  <c r="JOH10" i="7"/>
  <c r="JOI10" i="7"/>
  <c r="JOJ10" i="7"/>
  <c r="JOK10" i="7"/>
  <c r="JOL10" i="7"/>
  <c r="JOM10" i="7"/>
  <c r="JON10" i="7"/>
  <c r="JOO10" i="7"/>
  <c r="JOP10" i="7"/>
  <c r="JOQ10" i="7"/>
  <c r="JOR10" i="7"/>
  <c r="JOS10" i="7"/>
  <c r="JOT10" i="7"/>
  <c r="JOU10" i="7"/>
  <c r="JOV10" i="7"/>
  <c r="JOW10" i="7"/>
  <c r="JOX10" i="7"/>
  <c r="JOY10" i="7"/>
  <c r="JOZ10" i="7"/>
  <c r="JPA10" i="7"/>
  <c r="JPB10" i="7"/>
  <c r="JPC10" i="7"/>
  <c r="JPD10" i="7"/>
  <c r="JPE10" i="7"/>
  <c r="JPF10" i="7"/>
  <c r="JPG10" i="7"/>
  <c r="JPH10" i="7"/>
  <c r="JPI10" i="7"/>
  <c r="JPJ10" i="7"/>
  <c r="JPK10" i="7"/>
  <c r="JPL10" i="7"/>
  <c r="JPM10" i="7"/>
  <c r="JPN10" i="7"/>
  <c r="JPO10" i="7"/>
  <c r="JPP10" i="7"/>
  <c r="JPQ10" i="7"/>
  <c r="JPR10" i="7"/>
  <c r="JPS10" i="7"/>
  <c r="JPT10" i="7"/>
  <c r="JPU10" i="7"/>
  <c r="JPV10" i="7"/>
  <c r="JPW10" i="7"/>
  <c r="JPX10" i="7"/>
  <c r="JPY10" i="7"/>
  <c r="JPZ10" i="7"/>
  <c r="JQA10" i="7"/>
  <c r="JQB10" i="7"/>
  <c r="JQC10" i="7"/>
  <c r="JQD10" i="7"/>
  <c r="JQE10" i="7"/>
  <c r="JQF10" i="7"/>
  <c r="JQG10" i="7"/>
  <c r="JQH10" i="7"/>
  <c r="JQI10" i="7"/>
  <c r="JQJ10" i="7"/>
  <c r="JQK10" i="7"/>
  <c r="JQL10" i="7"/>
  <c r="JQM10" i="7"/>
  <c r="JQN10" i="7"/>
  <c r="JQO10" i="7"/>
  <c r="JQP10" i="7"/>
  <c r="JQQ10" i="7"/>
  <c r="JQR10" i="7"/>
  <c r="JQS10" i="7"/>
  <c r="JQT10" i="7"/>
  <c r="JQU10" i="7"/>
  <c r="JQV10" i="7"/>
  <c r="JQW10" i="7"/>
  <c r="JQX10" i="7"/>
  <c r="JQY10" i="7"/>
  <c r="JQZ10" i="7"/>
  <c r="JRA10" i="7"/>
  <c r="JRB10" i="7"/>
  <c r="JRC10" i="7"/>
  <c r="JRD10" i="7"/>
  <c r="JRE10" i="7"/>
  <c r="JRF10" i="7"/>
  <c r="JRG10" i="7"/>
  <c r="JRH10" i="7"/>
  <c r="JRI10" i="7"/>
  <c r="JRJ10" i="7"/>
  <c r="JRK10" i="7"/>
  <c r="JRL10" i="7"/>
  <c r="JRM10" i="7"/>
  <c r="JRN10" i="7"/>
  <c r="JRO10" i="7"/>
  <c r="JRP10" i="7"/>
  <c r="JRQ10" i="7"/>
  <c r="JRR10" i="7"/>
  <c r="JRS10" i="7"/>
  <c r="JRT10" i="7"/>
  <c r="JRU10" i="7"/>
  <c r="JRV10" i="7"/>
  <c r="JRW10" i="7"/>
  <c r="JRX10" i="7"/>
  <c r="JRY10" i="7"/>
  <c r="JRZ10" i="7"/>
  <c r="JSA10" i="7"/>
  <c r="JSB10" i="7"/>
  <c r="JSC10" i="7"/>
  <c r="JSD10" i="7"/>
  <c r="JSE10" i="7"/>
  <c r="JSF10" i="7"/>
  <c r="JSG10" i="7"/>
  <c r="JSH10" i="7"/>
  <c r="JSI10" i="7"/>
  <c r="JSJ10" i="7"/>
  <c r="JSK10" i="7"/>
  <c r="JSL10" i="7"/>
  <c r="JSM10" i="7"/>
  <c r="JSN10" i="7"/>
  <c r="JSO10" i="7"/>
  <c r="JSP10" i="7"/>
  <c r="JSQ10" i="7"/>
  <c r="JSR10" i="7"/>
  <c r="JSS10" i="7"/>
  <c r="JST10" i="7"/>
  <c r="JSU10" i="7"/>
  <c r="JSV10" i="7"/>
  <c r="JSW10" i="7"/>
  <c r="JSX10" i="7"/>
  <c r="JSY10" i="7"/>
  <c r="JSZ10" i="7"/>
  <c r="JTA10" i="7"/>
  <c r="JTB10" i="7"/>
  <c r="JTC10" i="7"/>
  <c r="JTD10" i="7"/>
  <c r="JTE10" i="7"/>
  <c r="JTF10" i="7"/>
  <c r="JTG10" i="7"/>
  <c r="JTH10" i="7"/>
  <c r="JTI10" i="7"/>
  <c r="JTJ10" i="7"/>
  <c r="JTK10" i="7"/>
  <c r="JTL10" i="7"/>
  <c r="JTM10" i="7"/>
  <c r="JTN10" i="7"/>
  <c r="JTO10" i="7"/>
  <c r="JTP10" i="7"/>
  <c r="JTQ10" i="7"/>
  <c r="JTR10" i="7"/>
  <c r="JTS10" i="7"/>
  <c r="JTT10" i="7"/>
  <c r="JTU10" i="7"/>
  <c r="JTV10" i="7"/>
  <c r="JTW10" i="7"/>
  <c r="JTX10" i="7"/>
  <c r="JTY10" i="7"/>
  <c r="JTZ10" i="7"/>
  <c r="JUA10" i="7"/>
  <c r="JUB10" i="7"/>
  <c r="JUC10" i="7"/>
  <c r="JUD10" i="7"/>
  <c r="JUE10" i="7"/>
  <c r="JUF10" i="7"/>
  <c r="JUG10" i="7"/>
  <c r="JUH10" i="7"/>
  <c r="JUI10" i="7"/>
  <c r="JUJ10" i="7"/>
  <c r="JUK10" i="7"/>
  <c r="JUL10" i="7"/>
  <c r="JUM10" i="7"/>
  <c r="JUN10" i="7"/>
  <c r="JUO10" i="7"/>
  <c r="JUP10" i="7"/>
  <c r="JUQ10" i="7"/>
  <c r="JUR10" i="7"/>
  <c r="JUS10" i="7"/>
  <c r="JUT10" i="7"/>
  <c r="JUU10" i="7"/>
  <c r="JUV10" i="7"/>
  <c r="JUW10" i="7"/>
  <c r="JUX10" i="7"/>
  <c r="JUY10" i="7"/>
  <c r="JUZ10" i="7"/>
  <c r="JVA10" i="7"/>
  <c r="JVB10" i="7"/>
  <c r="JVC10" i="7"/>
  <c r="JVD10" i="7"/>
  <c r="JVE10" i="7"/>
  <c r="JVF10" i="7"/>
  <c r="JVG10" i="7"/>
  <c r="JVH10" i="7"/>
  <c r="JVI10" i="7"/>
  <c r="JVJ10" i="7"/>
  <c r="JVK10" i="7"/>
  <c r="JVL10" i="7"/>
  <c r="JVM10" i="7"/>
  <c r="JVN10" i="7"/>
  <c r="JVO10" i="7"/>
  <c r="JVP10" i="7"/>
  <c r="JVQ10" i="7"/>
  <c r="JVR10" i="7"/>
  <c r="JVS10" i="7"/>
  <c r="JVT10" i="7"/>
  <c r="JVU10" i="7"/>
  <c r="JVV10" i="7"/>
  <c r="JVW10" i="7"/>
  <c r="JVX10" i="7"/>
  <c r="JVY10" i="7"/>
  <c r="JVZ10" i="7"/>
  <c r="JWA10" i="7"/>
  <c r="JWB10" i="7"/>
  <c r="JWC10" i="7"/>
  <c r="JWD10" i="7"/>
  <c r="JWE10" i="7"/>
  <c r="JWF10" i="7"/>
  <c r="JWG10" i="7"/>
  <c r="JWH10" i="7"/>
  <c r="JWI10" i="7"/>
  <c r="JWJ10" i="7"/>
  <c r="JWK10" i="7"/>
  <c r="JWL10" i="7"/>
  <c r="JWM10" i="7"/>
  <c r="JWN10" i="7"/>
  <c r="JWO10" i="7"/>
  <c r="JWP10" i="7"/>
  <c r="JWQ10" i="7"/>
  <c r="JWR10" i="7"/>
  <c r="JWS10" i="7"/>
  <c r="JWT10" i="7"/>
  <c r="JWU10" i="7"/>
  <c r="JWV10" i="7"/>
  <c r="JWW10" i="7"/>
  <c r="JWX10" i="7"/>
  <c r="JWY10" i="7"/>
  <c r="JWZ10" i="7"/>
  <c r="JXA10" i="7"/>
  <c r="JXB10" i="7"/>
  <c r="JXC10" i="7"/>
  <c r="JXD10" i="7"/>
  <c r="JXE10" i="7"/>
  <c r="JXF10" i="7"/>
  <c r="JXG10" i="7"/>
  <c r="JXH10" i="7"/>
  <c r="JXI10" i="7"/>
  <c r="JXJ10" i="7"/>
  <c r="JXK10" i="7"/>
  <c r="JXL10" i="7"/>
  <c r="JXM10" i="7"/>
  <c r="JXN10" i="7"/>
  <c r="JXO10" i="7"/>
  <c r="JXP10" i="7"/>
  <c r="JXQ10" i="7"/>
  <c r="JXR10" i="7"/>
  <c r="JXS10" i="7"/>
  <c r="JXT10" i="7"/>
  <c r="JXU10" i="7"/>
  <c r="JXV10" i="7"/>
  <c r="JXW10" i="7"/>
  <c r="JXX10" i="7"/>
  <c r="JXY10" i="7"/>
  <c r="JXZ10" i="7"/>
  <c r="JYA10" i="7"/>
  <c r="JYB10" i="7"/>
  <c r="JYC10" i="7"/>
  <c r="JYD10" i="7"/>
  <c r="JYE10" i="7"/>
  <c r="JYF10" i="7"/>
  <c r="JYG10" i="7"/>
  <c r="JYH10" i="7"/>
  <c r="JYI10" i="7"/>
  <c r="JYJ10" i="7"/>
  <c r="JYK10" i="7"/>
  <c r="JYL10" i="7"/>
  <c r="JYM10" i="7"/>
  <c r="JYN10" i="7"/>
  <c r="JYO10" i="7"/>
  <c r="JYP10" i="7"/>
  <c r="JYQ10" i="7"/>
  <c r="JYR10" i="7"/>
  <c r="JYS10" i="7"/>
  <c r="JYT10" i="7"/>
  <c r="JYU10" i="7"/>
  <c r="JYV10" i="7"/>
  <c r="JYW10" i="7"/>
  <c r="JYX10" i="7"/>
  <c r="JYY10" i="7"/>
  <c r="JYZ10" i="7"/>
  <c r="JZA10" i="7"/>
  <c r="JZB10" i="7"/>
  <c r="JZC10" i="7"/>
  <c r="JZD10" i="7"/>
  <c r="JZE10" i="7"/>
  <c r="JZF10" i="7"/>
  <c r="JZG10" i="7"/>
  <c r="JZH10" i="7"/>
  <c r="JZI10" i="7"/>
  <c r="JZJ10" i="7"/>
  <c r="JZK10" i="7"/>
  <c r="JZL10" i="7"/>
  <c r="JZM10" i="7"/>
  <c r="JZN10" i="7"/>
  <c r="JZO10" i="7"/>
  <c r="JZP10" i="7"/>
  <c r="JZQ10" i="7"/>
  <c r="JZR10" i="7"/>
  <c r="JZS10" i="7"/>
  <c r="JZT10" i="7"/>
  <c r="JZU10" i="7"/>
  <c r="JZV10" i="7"/>
  <c r="JZW10" i="7"/>
  <c r="JZX10" i="7"/>
  <c r="JZY10" i="7"/>
  <c r="JZZ10" i="7"/>
  <c r="KAA10" i="7"/>
  <c r="KAB10" i="7"/>
  <c r="KAC10" i="7"/>
  <c r="KAD10" i="7"/>
  <c r="KAE10" i="7"/>
  <c r="KAF10" i="7"/>
  <c r="KAG10" i="7"/>
  <c r="KAH10" i="7"/>
  <c r="KAI10" i="7"/>
  <c r="KAJ10" i="7"/>
  <c r="KAK10" i="7"/>
  <c r="KAL10" i="7"/>
  <c r="KAM10" i="7"/>
  <c r="KAN10" i="7"/>
  <c r="KAO10" i="7"/>
  <c r="KAP10" i="7"/>
  <c r="KAQ10" i="7"/>
  <c r="KAR10" i="7"/>
  <c r="KAS10" i="7"/>
  <c r="KAT10" i="7"/>
  <c r="KAU10" i="7"/>
  <c r="KAV10" i="7"/>
  <c r="KAW10" i="7"/>
  <c r="KAX10" i="7"/>
  <c r="KAY10" i="7"/>
  <c r="KAZ10" i="7"/>
  <c r="KBA10" i="7"/>
  <c r="KBB10" i="7"/>
  <c r="KBC10" i="7"/>
  <c r="KBD10" i="7"/>
  <c r="KBE10" i="7"/>
  <c r="KBF10" i="7"/>
  <c r="KBG10" i="7"/>
  <c r="KBH10" i="7"/>
  <c r="KBI10" i="7"/>
  <c r="KBJ10" i="7"/>
  <c r="KBK10" i="7"/>
  <c r="KBL10" i="7"/>
  <c r="KBM10" i="7"/>
  <c r="KBN10" i="7"/>
  <c r="KBO10" i="7"/>
  <c r="KBP10" i="7"/>
  <c r="KBQ10" i="7"/>
  <c r="KBR10" i="7"/>
  <c r="KBS10" i="7"/>
  <c r="KBT10" i="7"/>
  <c r="KBU10" i="7"/>
  <c r="KBV10" i="7"/>
  <c r="KBW10" i="7"/>
  <c r="KBX10" i="7"/>
  <c r="KBY10" i="7"/>
  <c r="KBZ10" i="7"/>
  <c r="KCA10" i="7"/>
  <c r="KCB10" i="7"/>
  <c r="KCC10" i="7"/>
  <c r="KCD10" i="7"/>
  <c r="KCE10" i="7"/>
  <c r="KCF10" i="7"/>
  <c r="KCG10" i="7"/>
  <c r="KCH10" i="7"/>
  <c r="KCI10" i="7"/>
  <c r="KCJ10" i="7"/>
  <c r="KCK10" i="7"/>
  <c r="KCL10" i="7"/>
  <c r="KCM10" i="7"/>
  <c r="KCN10" i="7"/>
  <c r="KCO10" i="7"/>
  <c r="KCP10" i="7"/>
  <c r="KCQ10" i="7"/>
  <c r="KCR10" i="7"/>
  <c r="KCS10" i="7"/>
  <c r="KCT10" i="7"/>
  <c r="KCU10" i="7"/>
  <c r="KCV10" i="7"/>
  <c r="KCW10" i="7"/>
  <c r="KCX10" i="7"/>
  <c r="KCY10" i="7"/>
  <c r="KCZ10" i="7"/>
  <c r="KDA10" i="7"/>
  <c r="KDB10" i="7"/>
  <c r="KDC10" i="7"/>
  <c r="KDD10" i="7"/>
  <c r="KDE10" i="7"/>
  <c r="KDF10" i="7"/>
  <c r="KDG10" i="7"/>
  <c r="KDH10" i="7"/>
  <c r="KDI10" i="7"/>
  <c r="KDJ10" i="7"/>
  <c r="KDK10" i="7"/>
  <c r="KDL10" i="7"/>
  <c r="KDM10" i="7"/>
  <c r="KDN10" i="7"/>
  <c r="KDO10" i="7"/>
  <c r="KDP10" i="7"/>
  <c r="KDQ10" i="7"/>
  <c r="KDR10" i="7"/>
  <c r="KDS10" i="7"/>
  <c r="KDT10" i="7"/>
  <c r="KDU10" i="7"/>
  <c r="KDV10" i="7"/>
  <c r="KDW10" i="7"/>
  <c r="KDX10" i="7"/>
  <c r="KDY10" i="7"/>
  <c r="KDZ10" i="7"/>
  <c r="KEA10" i="7"/>
  <c r="KEB10" i="7"/>
  <c r="KEC10" i="7"/>
  <c r="KED10" i="7"/>
  <c r="KEE10" i="7"/>
  <c r="KEF10" i="7"/>
  <c r="KEG10" i="7"/>
  <c r="KEH10" i="7"/>
  <c r="KEI10" i="7"/>
  <c r="KEJ10" i="7"/>
  <c r="KEK10" i="7"/>
  <c r="KEL10" i="7"/>
  <c r="KEM10" i="7"/>
  <c r="KEN10" i="7"/>
  <c r="KEO10" i="7"/>
  <c r="KEP10" i="7"/>
  <c r="KEQ10" i="7"/>
  <c r="KER10" i="7"/>
  <c r="KES10" i="7"/>
  <c r="KET10" i="7"/>
  <c r="KEU10" i="7"/>
  <c r="KEV10" i="7"/>
  <c r="KEW10" i="7"/>
  <c r="KEX10" i="7"/>
  <c r="KEY10" i="7"/>
  <c r="KEZ10" i="7"/>
  <c r="KFA10" i="7"/>
  <c r="KFB10" i="7"/>
  <c r="KFC10" i="7"/>
  <c r="KFD10" i="7"/>
  <c r="KFE10" i="7"/>
  <c r="KFF10" i="7"/>
  <c r="KFG10" i="7"/>
  <c r="KFH10" i="7"/>
  <c r="KFI10" i="7"/>
  <c r="KFJ10" i="7"/>
  <c r="KFK10" i="7"/>
  <c r="KFL10" i="7"/>
  <c r="KFM10" i="7"/>
  <c r="KFN10" i="7"/>
  <c r="KFO10" i="7"/>
  <c r="KFP10" i="7"/>
  <c r="KFQ10" i="7"/>
  <c r="KFR10" i="7"/>
  <c r="KFS10" i="7"/>
  <c r="KFT10" i="7"/>
  <c r="KFU10" i="7"/>
  <c r="KFV10" i="7"/>
  <c r="KFW10" i="7"/>
  <c r="KFX10" i="7"/>
  <c r="KFY10" i="7"/>
  <c r="KFZ10" i="7"/>
  <c r="KGA10" i="7"/>
  <c r="KGB10" i="7"/>
  <c r="KGC10" i="7"/>
  <c r="KGD10" i="7"/>
  <c r="KGE10" i="7"/>
  <c r="KGF10" i="7"/>
  <c r="KGG10" i="7"/>
  <c r="KGH10" i="7"/>
  <c r="KGI10" i="7"/>
  <c r="KGJ10" i="7"/>
  <c r="KGK10" i="7"/>
  <c r="KGL10" i="7"/>
  <c r="KGM10" i="7"/>
  <c r="KGN10" i="7"/>
  <c r="KGO10" i="7"/>
  <c r="KGP10" i="7"/>
  <c r="KGQ10" i="7"/>
  <c r="KGR10" i="7"/>
  <c r="KGS10" i="7"/>
  <c r="KGT10" i="7"/>
  <c r="KGU10" i="7"/>
  <c r="KGV10" i="7"/>
  <c r="KGW10" i="7"/>
  <c r="KGX10" i="7"/>
  <c r="KGY10" i="7"/>
  <c r="KGZ10" i="7"/>
  <c r="KHA10" i="7"/>
  <c r="KHB10" i="7"/>
  <c r="KHC10" i="7"/>
  <c r="KHD10" i="7"/>
  <c r="KHE10" i="7"/>
  <c r="KHF10" i="7"/>
  <c r="KHG10" i="7"/>
  <c r="KHH10" i="7"/>
  <c r="KHI10" i="7"/>
  <c r="KHJ10" i="7"/>
  <c r="KHK10" i="7"/>
  <c r="KHL10" i="7"/>
  <c r="KHM10" i="7"/>
  <c r="KHN10" i="7"/>
  <c r="KHO10" i="7"/>
  <c r="KHP10" i="7"/>
  <c r="KHQ10" i="7"/>
  <c r="KHR10" i="7"/>
  <c r="KHS10" i="7"/>
  <c r="KHT10" i="7"/>
  <c r="KHU10" i="7"/>
  <c r="KHV10" i="7"/>
  <c r="KHW10" i="7"/>
  <c r="KHX10" i="7"/>
  <c r="KHY10" i="7"/>
  <c r="KHZ10" i="7"/>
  <c r="KIA10" i="7"/>
  <c r="KIB10" i="7"/>
  <c r="KIC10" i="7"/>
  <c r="KID10" i="7"/>
  <c r="KIE10" i="7"/>
  <c r="KIF10" i="7"/>
  <c r="KIG10" i="7"/>
  <c r="KIH10" i="7"/>
  <c r="KII10" i="7"/>
  <c r="KIJ10" i="7"/>
  <c r="KIK10" i="7"/>
  <c r="KIL10" i="7"/>
  <c r="KIM10" i="7"/>
  <c r="KIN10" i="7"/>
  <c r="KIO10" i="7"/>
  <c r="KIP10" i="7"/>
  <c r="KIQ10" i="7"/>
  <c r="KIR10" i="7"/>
  <c r="KIS10" i="7"/>
  <c r="KIT10" i="7"/>
  <c r="KIU10" i="7"/>
  <c r="KIV10" i="7"/>
  <c r="KIW10" i="7"/>
  <c r="KIX10" i="7"/>
  <c r="KIY10" i="7"/>
  <c r="KIZ10" i="7"/>
  <c r="KJA10" i="7"/>
  <c r="KJB10" i="7"/>
  <c r="KJC10" i="7"/>
  <c r="KJD10" i="7"/>
  <c r="KJE10" i="7"/>
  <c r="KJF10" i="7"/>
  <c r="KJG10" i="7"/>
  <c r="KJH10" i="7"/>
  <c r="KJI10" i="7"/>
  <c r="KJJ10" i="7"/>
  <c r="KJK10" i="7"/>
  <c r="KJL10" i="7"/>
  <c r="KJM10" i="7"/>
  <c r="KJN10" i="7"/>
  <c r="KJO10" i="7"/>
  <c r="KJP10" i="7"/>
  <c r="KJQ10" i="7"/>
  <c r="KJR10" i="7"/>
  <c r="KJS10" i="7"/>
  <c r="KJT10" i="7"/>
  <c r="KJU10" i="7"/>
  <c r="KJV10" i="7"/>
  <c r="KJW10" i="7"/>
  <c r="KJX10" i="7"/>
  <c r="KJY10" i="7"/>
  <c r="KJZ10" i="7"/>
  <c r="KKA10" i="7"/>
  <c r="KKB10" i="7"/>
  <c r="KKC10" i="7"/>
  <c r="KKD10" i="7"/>
  <c r="KKE10" i="7"/>
  <c r="KKF10" i="7"/>
  <c r="KKG10" i="7"/>
  <c r="KKH10" i="7"/>
  <c r="KKI10" i="7"/>
  <c r="KKJ10" i="7"/>
  <c r="KKK10" i="7"/>
  <c r="KKL10" i="7"/>
  <c r="KKM10" i="7"/>
  <c r="KKN10" i="7"/>
  <c r="KKO10" i="7"/>
  <c r="KKP10" i="7"/>
  <c r="KKQ10" i="7"/>
  <c r="KKR10" i="7"/>
  <c r="KKS10" i="7"/>
  <c r="KKT10" i="7"/>
  <c r="KKU10" i="7"/>
  <c r="KKV10" i="7"/>
  <c r="KKW10" i="7"/>
  <c r="KKX10" i="7"/>
  <c r="KKY10" i="7"/>
  <c r="KKZ10" i="7"/>
  <c r="KLA10" i="7"/>
  <c r="KLB10" i="7"/>
  <c r="KLC10" i="7"/>
  <c r="KLD10" i="7"/>
  <c r="KLE10" i="7"/>
  <c r="KLF10" i="7"/>
  <c r="KLG10" i="7"/>
  <c r="KLH10" i="7"/>
  <c r="KLI10" i="7"/>
  <c r="KLJ10" i="7"/>
  <c r="KLK10" i="7"/>
  <c r="KLL10" i="7"/>
  <c r="KLM10" i="7"/>
  <c r="KLN10" i="7"/>
  <c r="KLO10" i="7"/>
  <c r="KLP10" i="7"/>
  <c r="KLQ10" i="7"/>
  <c r="KLR10" i="7"/>
  <c r="KLS10" i="7"/>
  <c r="KLT10" i="7"/>
  <c r="KLU10" i="7"/>
  <c r="KLV10" i="7"/>
  <c r="KLW10" i="7"/>
  <c r="KLX10" i="7"/>
  <c r="KLY10" i="7"/>
  <c r="KLZ10" i="7"/>
  <c r="KMA10" i="7"/>
  <c r="KMB10" i="7"/>
  <c r="KMC10" i="7"/>
  <c r="KMD10" i="7"/>
  <c r="KME10" i="7"/>
  <c r="KMF10" i="7"/>
  <c r="KMG10" i="7"/>
  <c r="KMH10" i="7"/>
  <c r="KMI10" i="7"/>
  <c r="KMJ10" i="7"/>
  <c r="KMK10" i="7"/>
  <c r="KML10" i="7"/>
  <c r="KMM10" i="7"/>
  <c r="KMN10" i="7"/>
  <c r="KMO10" i="7"/>
  <c r="KMP10" i="7"/>
  <c r="KMQ10" i="7"/>
  <c r="KMR10" i="7"/>
  <c r="KMS10" i="7"/>
  <c r="KMT10" i="7"/>
  <c r="KMU10" i="7"/>
  <c r="KMV10" i="7"/>
  <c r="KMW10" i="7"/>
  <c r="KMX10" i="7"/>
  <c r="KMY10" i="7"/>
  <c r="KMZ10" i="7"/>
  <c r="KNA10" i="7"/>
  <c r="KNB10" i="7"/>
  <c r="KNC10" i="7"/>
  <c r="KND10" i="7"/>
  <c r="KNE10" i="7"/>
  <c r="KNF10" i="7"/>
  <c r="KNG10" i="7"/>
  <c r="KNH10" i="7"/>
  <c r="KNI10" i="7"/>
  <c r="KNJ10" i="7"/>
  <c r="KNK10" i="7"/>
  <c r="KNL10" i="7"/>
  <c r="KNM10" i="7"/>
  <c r="KNN10" i="7"/>
  <c r="KNO10" i="7"/>
  <c r="KNP10" i="7"/>
  <c r="KNQ10" i="7"/>
  <c r="KNR10" i="7"/>
  <c r="KNS10" i="7"/>
  <c r="KNT10" i="7"/>
  <c r="KNU10" i="7"/>
  <c r="KNV10" i="7"/>
  <c r="KNW10" i="7"/>
  <c r="KNX10" i="7"/>
  <c r="KNY10" i="7"/>
  <c r="KNZ10" i="7"/>
  <c r="KOA10" i="7"/>
  <c r="KOB10" i="7"/>
  <c r="KOC10" i="7"/>
  <c r="KOD10" i="7"/>
  <c r="KOE10" i="7"/>
  <c r="KOF10" i="7"/>
  <c r="KOG10" i="7"/>
  <c r="KOH10" i="7"/>
  <c r="KOI10" i="7"/>
  <c r="KOJ10" i="7"/>
  <c r="KOK10" i="7"/>
  <c r="KOL10" i="7"/>
  <c r="KOM10" i="7"/>
  <c r="KON10" i="7"/>
  <c r="KOO10" i="7"/>
  <c r="KOP10" i="7"/>
  <c r="KOQ10" i="7"/>
  <c r="KOR10" i="7"/>
  <c r="KOS10" i="7"/>
  <c r="KOT10" i="7"/>
  <c r="KOU10" i="7"/>
  <c r="KOV10" i="7"/>
  <c r="KOW10" i="7"/>
  <c r="KOX10" i="7"/>
  <c r="KOY10" i="7"/>
  <c r="KOZ10" i="7"/>
  <c r="KPA10" i="7"/>
  <c r="KPB10" i="7"/>
  <c r="KPC10" i="7"/>
  <c r="KPD10" i="7"/>
  <c r="KPE10" i="7"/>
  <c r="KPF10" i="7"/>
  <c r="KPG10" i="7"/>
  <c r="KPH10" i="7"/>
  <c r="KPI10" i="7"/>
  <c r="KPJ10" i="7"/>
  <c r="KPK10" i="7"/>
  <c r="KPL10" i="7"/>
  <c r="KPM10" i="7"/>
  <c r="KPN10" i="7"/>
  <c r="KPO10" i="7"/>
  <c r="KPP10" i="7"/>
  <c r="KPQ10" i="7"/>
  <c r="KPR10" i="7"/>
  <c r="KPS10" i="7"/>
  <c r="KPT10" i="7"/>
  <c r="KPU10" i="7"/>
  <c r="KPV10" i="7"/>
  <c r="KPW10" i="7"/>
  <c r="KPX10" i="7"/>
  <c r="KPY10" i="7"/>
  <c r="KPZ10" i="7"/>
  <c r="KQA10" i="7"/>
  <c r="KQB10" i="7"/>
  <c r="KQC10" i="7"/>
  <c r="KQD10" i="7"/>
  <c r="KQE10" i="7"/>
  <c r="KQF10" i="7"/>
  <c r="KQG10" i="7"/>
  <c r="KQH10" i="7"/>
  <c r="KQI10" i="7"/>
  <c r="KQJ10" i="7"/>
  <c r="KQK10" i="7"/>
  <c r="KQL10" i="7"/>
  <c r="KQM10" i="7"/>
  <c r="KQN10" i="7"/>
  <c r="KQO10" i="7"/>
  <c r="KQP10" i="7"/>
  <c r="KQQ10" i="7"/>
  <c r="KQR10" i="7"/>
  <c r="KQS10" i="7"/>
  <c r="KQT10" i="7"/>
  <c r="KQU10" i="7"/>
  <c r="KQV10" i="7"/>
  <c r="KQW10" i="7"/>
  <c r="KQX10" i="7"/>
  <c r="KQY10" i="7"/>
  <c r="KQZ10" i="7"/>
  <c r="KRA10" i="7"/>
  <c r="KRB10" i="7"/>
  <c r="KRC10" i="7"/>
  <c r="KRD10" i="7"/>
  <c r="KRE10" i="7"/>
  <c r="KRF10" i="7"/>
  <c r="KRG10" i="7"/>
  <c r="KRH10" i="7"/>
  <c r="KRI10" i="7"/>
  <c r="KRJ10" i="7"/>
  <c r="KRK10" i="7"/>
  <c r="KRL10" i="7"/>
  <c r="KRM10" i="7"/>
  <c r="KRN10" i="7"/>
  <c r="KRO10" i="7"/>
  <c r="KRP10" i="7"/>
  <c r="KRQ10" i="7"/>
  <c r="KRR10" i="7"/>
  <c r="KRS10" i="7"/>
  <c r="KRT10" i="7"/>
  <c r="KRU10" i="7"/>
  <c r="KRV10" i="7"/>
  <c r="KRW10" i="7"/>
  <c r="KRX10" i="7"/>
  <c r="KRY10" i="7"/>
  <c r="KRZ10" i="7"/>
  <c r="KSA10" i="7"/>
  <c r="KSB10" i="7"/>
  <c r="KSC10" i="7"/>
  <c r="KSD10" i="7"/>
  <c r="KSE10" i="7"/>
  <c r="KSF10" i="7"/>
  <c r="KSG10" i="7"/>
  <c r="KSH10" i="7"/>
  <c r="KSI10" i="7"/>
  <c r="KSJ10" i="7"/>
  <c r="KSK10" i="7"/>
  <c r="KSL10" i="7"/>
  <c r="KSM10" i="7"/>
  <c r="KSN10" i="7"/>
  <c r="KSO10" i="7"/>
  <c r="KSP10" i="7"/>
  <c r="KSQ10" i="7"/>
  <c r="KSR10" i="7"/>
  <c r="KSS10" i="7"/>
  <c r="KST10" i="7"/>
  <c r="KSU10" i="7"/>
  <c r="KSV10" i="7"/>
  <c r="KSW10" i="7"/>
  <c r="KSX10" i="7"/>
  <c r="KSY10" i="7"/>
  <c r="KSZ10" i="7"/>
  <c r="KTA10" i="7"/>
  <c r="KTB10" i="7"/>
  <c r="KTC10" i="7"/>
  <c r="KTD10" i="7"/>
  <c r="KTE10" i="7"/>
  <c r="KTF10" i="7"/>
  <c r="KTG10" i="7"/>
  <c r="KTH10" i="7"/>
  <c r="KTI10" i="7"/>
  <c r="KTJ10" i="7"/>
  <c r="KTK10" i="7"/>
  <c r="KTL10" i="7"/>
  <c r="KTM10" i="7"/>
  <c r="KTN10" i="7"/>
  <c r="KTO10" i="7"/>
  <c r="KTP10" i="7"/>
  <c r="KTQ10" i="7"/>
  <c r="KTR10" i="7"/>
  <c r="KTS10" i="7"/>
  <c r="KTT10" i="7"/>
  <c r="KTU10" i="7"/>
  <c r="KTV10" i="7"/>
  <c r="KTW10" i="7"/>
  <c r="KTX10" i="7"/>
  <c r="KTY10" i="7"/>
  <c r="KTZ10" i="7"/>
  <c r="KUA10" i="7"/>
  <c r="KUB10" i="7"/>
  <c r="KUC10" i="7"/>
  <c r="KUD10" i="7"/>
  <c r="KUE10" i="7"/>
  <c r="KUF10" i="7"/>
  <c r="KUG10" i="7"/>
  <c r="KUH10" i="7"/>
  <c r="KUI10" i="7"/>
  <c r="KUJ10" i="7"/>
  <c r="KUK10" i="7"/>
  <c r="KUL10" i="7"/>
  <c r="KUM10" i="7"/>
  <c r="KUN10" i="7"/>
  <c r="KUO10" i="7"/>
  <c r="KUP10" i="7"/>
  <c r="KUQ10" i="7"/>
  <c r="KUR10" i="7"/>
  <c r="KUS10" i="7"/>
  <c r="KUT10" i="7"/>
  <c r="KUU10" i="7"/>
  <c r="KUV10" i="7"/>
  <c r="KUW10" i="7"/>
  <c r="KUX10" i="7"/>
  <c r="KUY10" i="7"/>
  <c r="KUZ10" i="7"/>
  <c r="KVA10" i="7"/>
  <c r="KVB10" i="7"/>
  <c r="KVC10" i="7"/>
  <c r="KVD10" i="7"/>
  <c r="KVE10" i="7"/>
  <c r="KVF10" i="7"/>
  <c r="KVG10" i="7"/>
  <c r="KVH10" i="7"/>
  <c r="KVI10" i="7"/>
  <c r="KVJ10" i="7"/>
  <c r="KVK10" i="7"/>
  <c r="KVL10" i="7"/>
  <c r="KVM10" i="7"/>
  <c r="KVN10" i="7"/>
  <c r="KVO10" i="7"/>
  <c r="KVP10" i="7"/>
  <c r="KVQ10" i="7"/>
  <c r="KVR10" i="7"/>
  <c r="KVS10" i="7"/>
  <c r="KVT10" i="7"/>
  <c r="KVU10" i="7"/>
  <c r="KVV10" i="7"/>
  <c r="KVW10" i="7"/>
  <c r="KVX10" i="7"/>
  <c r="KVY10" i="7"/>
  <c r="KVZ10" i="7"/>
  <c r="KWA10" i="7"/>
  <c r="KWB10" i="7"/>
  <c r="KWC10" i="7"/>
  <c r="KWD10" i="7"/>
  <c r="KWE10" i="7"/>
  <c r="KWF10" i="7"/>
  <c r="KWG10" i="7"/>
  <c r="KWH10" i="7"/>
  <c r="KWI10" i="7"/>
  <c r="KWJ10" i="7"/>
  <c r="KWK10" i="7"/>
  <c r="KWL10" i="7"/>
  <c r="KWM10" i="7"/>
  <c r="KWN10" i="7"/>
  <c r="KWO10" i="7"/>
  <c r="KWP10" i="7"/>
  <c r="KWQ10" i="7"/>
  <c r="KWR10" i="7"/>
  <c r="KWS10" i="7"/>
  <c r="KWT10" i="7"/>
  <c r="KWU10" i="7"/>
  <c r="KWV10" i="7"/>
  <c r="KWW10" i="7"/>
  <c r="KWX10" i="7"/>
  <c r="KWY10" i="7"/>
  <c r="KWZ10" i="7"/>
  <c r="KXA10" i="7"/>
  <c r="KXB10" i="7"/>
  <c r="KXC10" i="7"/>
  <c r="KXD10" i="7"/>
  <c r="KXE10" i="7"/>
  <c r="KXF10" i="7"/>
  <c r="KXG10" i="7"/>
  <c r="KXH10" i="7"/>
  <c r="KXI10" i="7"/>
  <c r="KXJ10" i="7"/>
  <c r="KXK10" i="7"/>
  <c r="KXL10" i="7"/>
  <c r="KXM10" i="7"/>
  <c r="KXN10" i="7"/>
  <c r="KXO10" i="7"/>
  <c r="KXP10" i="7"/>
  <c r="KXQ10" i="7"/>
  <c r="KXR10" i="7"/>
  <c r="KXS10" i="7"/>
  <c r="KXT10" i="7"/>
  <c r="KXU10" i="7"/>
  <c r="KXV10" i="7"/>
  <c r="KXW10" i="7"/>
  <c r="KXX10" i="7"/>
  <c r="KXY10" i="7"/>
  <c r="KXZ10" i="7"/>
  <c r="KYA10" i="7"/>
  <c r="KYB10" i="7"/>
  <c r="KYC10" i="7"/>
  <c r="KYD10" i="7"/>
  <c r="KYE10" i="7"/>
  <c r="KYF10" i="7"/>
  <c r="KYG10" i="7"/>
  <c r="KYH10" i="7"/>
  <c r="KYI10" i="7"/>
  <c r="KYJ10" i="7"/>
  <c r="KYK10" i="7"/>
  <c r="KYL10" i="7"/>
  <c r="KYM10" i="7"/>
  <c r="KYN10" i="7"/>
  <c r="KYO10" i="7"/>
  <c r="KYP10" i="7"/>
  <c r="KYQ10" i="7"/>
  <c r="KYR10" i="7"/>
  <c r="KYS10" i="7"/>
  <c r="KYT10" i="7"/>
  <c r="KYU10" i="7"/>
  <c r="KYV10" i="7"/>
  <c r="KYW10" i="7"/>
  <c r="KYX10" i="7"/>
  <c r="KYY10" i="7"/>
  <c r="KYZ10" i="7"/>
  <c r="KZA10" i="7"/>
  <c r="KZB10" i="7"/>
  <c r="KZC10" i="7"/>
  <c r="KZD10" i="7"/>
  <c r="KZE10" i="7"/>
  <c r="KZF10" i="7"/>
  <c r="KZG10" i="7"/>
  <c r="KZH10" i="7"/>
  <c r="KZI10" i="7"/>
  <c r="KZJ10" i="7"/>
  <c r="KZK10" i="7"/>
  <c r="KZL10" i="7"/>
  <c r="KZM10" i="7"/>
  <c r="KZN10" i="7"/>
  <c r="KZO10" i="7"/>
  <c r="KZP10" i="7"/>
  <c r="KZQ10" i="7"/>
  <c r="KZR10" i="7"/>
  <c r="KZS10" i="7"/>
  <c r="KZT10" i="7"/>
  <c r="KZU10" i="7"/>
  <c r="KZV10" i="7"/>
  <c r="KZW10" i="7"/>
  <c r="KZX10" i="7"/>
  <c r="KZY10" i="7"/>
  <c r="KZZ10" i="7"/>
  <c r="LAA10" i="7"/>
  <c r="LAB10" i="7"/>
  <c r="LAC10" i="7"/>
  <c r="LAD10" i="7"/>
  <c r="LAE10" i="7"/>
  <c r="LAF10" i="7"/>
  <c r="LAG10" i="7"/>
  <c r="LAH10" i="7"/>
  <c r="LAI10" i="7"/>
  <c r="LAJ10" i="7"/>
  <c r="LAK10" i="7"/>
  <c r="LAL10" i="7"/>
  <c r="LAM10" i="7"/>
  <c r="LAN10" i="7"/>
  <c r="LAO10" i="7"/>
  <c r="LAP10" i="7"/>
  <c r="LAQ10" i="7"/>
  <c r="LAR10" i="7"/>
  <c r="LAS10" i="7"/>
  <c r="LAT10" i="7"/>
  <c r="LAU10" i="7"/>
  <c r="LAV10" i="7"/>
  <c r="LAW10" i="7"/>
  <c r="LAX10" i="7"/>
  <c r="LAY10" i="7"/>
  <c r="LAZ10" i="7"/>
  <c r="LBA10" i="7"/>
  <c r="LBB10" i="7"/>
  <c r="LBC10" i="7"/>
  <c r="LBD10" i="7"/>
  <c r="LBE10" i="7"/>
  <c r="LBF10" i="7"/>
  <c r="LBG10" i="7"/>
  <c r="LBH10" i="7"/>
  <c r="LBI10" i="7"/>
  <c r="LBJ10" i="7"/>
  <c r="LBK10" i="7"/>
  <c r="LBL10" i="7"/>
  <c r="LBM10" i="7"/>
  <c r="LBN10" i="7"/>
  <c r="LBO10" i="7"/>
  <c r="LBP10" i="7"/>
  <c r="LBQ10" i="7"/>
  <c r="LBR10" i="7"/>
  <c r="LBS10" i="7"/>
  <c r="LBT10" i="7"/>
  <c r="LBU10" i="7"/>
  <c r="LBV10" i="7"/>
  <c r="LBW10" i="7"/>
  <c r="LBX10" i="7"/>
  <c r="LBY10" i="7"/>
  <c r="LBZ10" i="7"/>
  <c r="LCA10" i="7"/>
  <c r="LCB10" i="7"/>
  <c r="LCC10" i="7"/>
  <c r="LCD10" i="7"/>
  <c r="LCE10" i="7"/>
  <c r="LCF10" i="7"/>
  <c r="LCG10" i="7"/>
  <c r="LCH10" i="7"/>
  <c r="LCI10" i="7"/>
  <c r="LCJ10" i="7"/>
  <c r="LCK10" i="7"/>
  <c r="LCL10" i="7"/>
  <c r="LCM10" i="7"/>
  <c r="LCN10" i="7"/>
  <c r="LCO10" i="7"/>
  <c r="LCP10" i="7"/>
  <c r="LCQ10" i="7"/>
  <c r="LCR10" i="7"/>
  <c r="LCS10" i="7"/>
  <c r="LCT10" i="7"/>
  <c r="LCU10" i="7"/>
  <c r="LCV10" i="7"/>
  <c r="LCW10" i="7"/>
  <c r="LCX10" i="7"/>
  <c r="LCY10" i="7"/>
  <c r="LCZ10" i="7"/>
  <c r="LDA10" i="7"/>
  <c r="LDB10" i="7"/>
  <c r="LDC10" i="7"/>
  <c r="LDD10" i="7"/>
  <c r="LDE10" i="7"/>
  <c r="LDF10" i="7"/>
  <c r="LDG10" i="7"/>
  <c r="LDH10" i="7"/>
  <c r="LDI10" i="7"/>
  <c r="LDJ10" i="7"/>
  <c r="LDK10" i="7"/>
  <c r="LDL10" i="7"/>
  <c r="LDM10" i="7"/>
  <c r="LDN10" i="7"/>
  <c r="LDO10" i="7"/>
  <c r="LDP10" i="7"/>
  <c r="LDQ10" i="7"/>
  <c r="LDR10" i="7"/>
  <c r="LDS10" i="7"/>
  <c r="LDT10" i="7"/>
  <c r="LDU10" i="7"/>
  <c r="LDV10" i="7"/>
  <c r="LDW10" i="7"/>
  <c r="LDX10" i="7"/>
  <c r="LDY10" i="7"/>
  <c r="LDZ10" i="7"/>
  <c r="LEA10" i="7"/>
  <c r="LEB10" i="7"/>
  <c r="LEC10" i="7"/>
  <c r="LED10" i="7"/>
  <c r="LEE10" i="7"/>
  <c r="LEF10" i="7"/>
  <c r="LEG10" i="7"/>
  <c r="LEH10" i="7"/>
  <c r="LEI10" i="7"/>
  <c r="LEJ10" i="7"/>
  <c r="LEK10" i="7"/>
  <c r="LEL10" i="7"/>
  <c r="LEM10" i="7"/>
  <c r="LEN10" i="7"/>
  <c r="LEO10" i="7"/>
  <c r="LEP10" i="7"/>
  <c r="LEQ10" i="7"/>
  <c r="LER10" i="7"/>
  <c r="LES10" i="7"/>
  <c r="LET10" i="7"/>
  <c r="LEU10" i="7"/>
  <c r="LEV10" i="7"/>
  <c r="LEW10" i="7"/>
  <c r="LEX10" i="7"/>
  <c r="LEY10" i="7"/>
  <c r="LEZ10" i="7"/>
  <c r="LFA10" i="7"/>
  <c r="LFB10" i="7"/>
  <c r="LFC10" i="7"/>
  <c r="LFD10" i="7"/>
  <c r="LFE10" i="7"/>
  <c r="LFF10" i="7"/>
  <c r="LFG10" i="7"/>
  <c r="LFH10" i="7"/>
  <c r="LFI10" i="7"/>
  <c r="LFJ10" i="7"/>
  <c r="LFK10" i="7"/>
  <c r="LFL10" i="7"/>
  <c r="LFM10" i="7"/>
  <c r="LFN10" i="7"/>
  <c r="LFO10" i="7"/>
  <c r="LFP10" i="7"/>
  <c r="LFQ10" i="7"/>
  <c r="LFR10" i="7"/>
  <c r="LFS10" i="7"/>
  <c r="LFT10" i="7"/>
  <c r="LFU10" i="7"/>
  <c r="LFV10" i="7"/>
  <c r="LFW10" i="7"/>
  <c r="LFX10" i="7"/>
  <c r="LFY10" i="7"/>
  <c r="LFZ10" i="7"/>
  <c r="LGA10" i="7"/>
  <c r="LGB10" i="7"/>
  <c r="LGC10" i="7"/>
  <c r="LGD10" i="7"/>
  <c r="LGE10" i="7"/>
  <c r="LGF10" i="7"/>
  <c r="LGG10" i="7"/>
  <c r="LGH10" i="7"/>
  <c r="LGI10" i="7"/>
  <c r="LGJ10" i="7"/>
  <c r="LGK10" i="7"/>
  <c r="LGL10" i="7"/>
  <c r="LGM10" i="7"/>
  <c r="LGN10" i="7"/>
  <c r="LGO10" i="7"/>
  <c r="LGP10" i="7"/>
  <c r="LGQ10" i="7"/>
  <c r="LGR10" i="7"/>
  <c r="LGS10" i="7"/>
  <c r="LGT10" i="7"/>
  <c r="LGU10" i="7"/>
  <c r="LGV10" i="7"/>
  <c r="LGW10" i="7"/>
  <c r="LGX10" i="7"/>
  <c r="LGY10" i="7"/>
  <c r="LGZ10" i="7"/>
  <c r="LHA10" i="7"/>
  <c r="LHB10" i="7"/>
  <c r="LHC10" i="7"/>
  <c r="LHD10" i="7"/>
  <c r="LHE10" i="7"/>
  <c r="LHF10" i="7"/>
  <c r="LHG10" i="7"/>
  <c r="LHH10" i="7"/>
  <c r="LHI10" i="7"/>
  <c r="LHJ10" i="7"/>
  <c r="LHK10" i="7"/>
  <c r="LHL10" i="7"/>
  <c r="LHM10" i="7"/>
  <c r="LHN10" i="7"/>
  <c r="LHO10" i="7"/>
  <c r="LHP10" i="7"/>
  <c r="LHQ10" i="7"/>
  <c r="LHR10" i="7"/>
  <c r="LHS10" i="7"/>
  <c r="LHT10" i="7"/>
  <c r="LHU10" i="7"/>
  <c r="LHV10" i="7"/>
  <c r="LHW10" i="7"/>
  <c r="LHX10" i="7"/>
  <c r="LHY10" i="7"/>
  <c r="LHZ10" i="7"/>
  <c r="LIA10" i="7"/>
  <c r="LIB10" i="7"/>
  <c r="LIC10" i="7"/>
  <c r="LID10" i="7"/>
  <c r="LIE10" i="7"/>
  <c r="LIF10" i="7"/>
  <c r="LIG10" i="7"/>
  <c r="LIH10" i="7"/>
  <c r="LII10" i="7"/>
  <c r="LIJ10" i="7"/>
  <c r="LIK10" i="7"/>
  <c r="LIL10" i="7"/>
  <c r="LIM10" i="7"/>
  <c r="LIN10" i="7"/>
  <c r="LIO10" i="7"/>
  <c r="LIP10" i="7"/>
  <c r="LIQ10" i="7"/>
  <c r="LIR10" i="7"/>
  <c r="LIS10" i="7"/>
  <c r="LIT10" i="7"/>
  <c r="LIU10" i="7"/>
  <c r="LIV10" i="7"/>
  <c r="LIW10" i="7"/>
  <c r="LIX10" i="7"/>
  <c r="LIY10" i="7"/>
  <c r="LIZ10" i="7"/>
  <c r="LJA10" i="7"/>
  <c r="LJB10" i="7"/>
  <c r="LJC10" i="7"/>
  <c r="LJD10" i="7"/>
  <c r="LJE10" i="7"/>
  <c r="LJF10" i="7"/>
  <c r="LJG10" i="7"/>
  <c r="LJH10" i="7"/>
  <c r="LJI10" i="7"/>
  <c r="LJJ10" i="7"/>
  <c r="LJK10" i="7"/>
  <c r="LJL10" i="7"/>
  <c r="LJM10" i="7"/>
  <c r="LJN10" i="7"/>
  <c r="LJO10" i="7"/>
  <c r="LJP10" i="7"/>
  <c r="LJQ10" i="7"/>
  <c r="LJR10" i="7"/>
  <c r="LJS10" i="7"/>
  <c r="LJT10" i="7"/>
  <c r="LJU10" i="7"/>
  <c r="LJV10" i="7"/>
  <c r="LJW10" i="7"/>
  <c r="LJX10" i="7"/>
  <c r="LJY10" i="7"/>
  <c r="LJZ10" i="7"/>
  <c r="LKA10" i="7"/>
  <c r="LKB10" i="7"/>
  <c r="LKC10" i="7"/>
  <c r="LKD10" i="7"/>
  <c r="LKE10" i="7"/>
  <c r="LKF10" i="7"/>
  <c r="LKG10" i="7"/>
  <c r="LKH10" i="7"/>
  <c r="LKI10" i="7"/>
  <c r="LKJ10" i="7"/>
  <c r="LKK10" i="7"/>
  <c r="LKL10" i="7"/>
  <c r="LKM10" i="7"/>
  <c r="LKN10" i="7"/>
  <c r="LKO10" i="7"/>
  <c r="LKP10" i="7"/>
  <c r="LKQ10" i="7"/>
  <c r="LKR10" i="7"/>
  <c r="LKS10" i="7"/>
  <c r="LKT10" i="7"/>
  <c r="LKU10" i="7"/>
  <c r="LKV10" i="7"/>
  <c r="LKW10" i="7"/>
  <c r="LKX10" i="7"/>
  <c r="LKY10" i="7"/>
  <c r="LKZ10" i="7"/>
  <c r="LLA10" i="7"/>
  <c r="LLB10" i="7"/>
  <c r="LLC10" i="7"/>
  <c r="LLD10" i="7"/>
  <c r="LLE10" i="7"/>
  <c r="LLF10" i="7"/>
  <c r="LLG10" i="7"/>
  <c r="LLH10" i="7"/>
  <c r="LLI10" i="7"/>
  <c r="LLJ10" i="7"/>
  <c r="LLK10" i="7"/>
  <c r="LLL10" i="7"/>
  <c r="LLM10" i="7"/>
  <c r="LLN10" i="7"/>
  <c r="LLO10" i="7"/>
  <c r="LLP10" i="7"/>
  <c r="LLQ10" i="7"/>
  <c r="LLR10" i="7"/>
  <c r="LLS10" i="7"/>
  <c r="LLT10" i="7"/>
  <c r="LLU10" i="7"/>
  <c r="LLV10" i="7"/>
  <c r="LLW10" i="7"/>
  <c r="LLX10" i="7"/>
  <c r="LLY10" i="7"/>
  <c r="LLZ10" i="7"/>
  <c r="LMA10" i="7"/>
  <c r="LMB10" i="7"/>
  <c r="LMC10" i="7"/>
  <c r="LMD10" i="7"/>
  <c r="LME10" i="7"/>
  <c r="LMF10" i="7"/>
  <c r="LMG10" i="7"/>
  <c r="LMH10" i="7"/>
  <c r="LMI10" i="7"/>
  <c r="LMJ10" i="7"/>
  <c r="LMK10" i="7"/>
  <c r="LML10" i="7"/>
  <c r="LMM10" i="7"/>
  <c r="LMN10" i="7"/>
  <c r="LMO10" i="7"/>
  <c r="LMP10" i="7"/>
  <c r="LMQ10" i="7"/>
  <c r="LMR10" i="7"/>
  <c r="LMS10" i="7"/>
  <c r="LMT10" i="7"/>
  <c r="LMU10" i="7"/>
  <c r="LMV10" i="7"/>
  <c r="LMW10" i="7"/>
  <c r="LMX10" i="7"/>
  <c r="LMY10" i="7"/>
  <c r="LMZ10" i="7"/>
  <c r="LNA10" i="7"/>
  <c r="LNB10" i="7"/>
  <c r="LNC10" i="7"/>
  <c r="LND10" i="7"/>
  <c r="LNE10" i="7"/>
  <c r="LNF10" i="7"/>
  <c r="LNG10" i="7"/>
  <c r="LNH10" i="7"/>
  <c r="LNI10" i="7"/>
  <c r="LNJ10" i="7"/>
  <c r="LNK10" i="7"/>
  <c r="LNL10" i="7"/>
  <c r="LNM10" i="7"/>
  <c r="LNN10" i="7"/>
  <c r="LNO10" i="7"/>
  <c r="LNP10" i="7"/>
  <c r="LNQ10" i="7"/>
  <c r="LNR10" i="7"/>
  <c r="LNS10" i="7"/>
  <c r="LNT10" i="7"/>
  <c r="LNU10" i="7"/>
  <c r="LNV10" i="7"/>
  <c r="LNW10" i="7"/>
  <c r="LNX10" i="7"/>
  <c r="LNY10" i="7"/>
  <c r="LNZ10" i="7"/>
  <c r="LOA10" i="7"/>
  <c r="LOB10" i="7"/>
  <c r="LOC10" i="7"/>
  <c r="LOD10" i="7"/>
  <c r="LOE10" i="7"/>
  <c r="LOF10" i="7"/>
  <c r="LOG10" i="7"/>
  <c r="LOH10" i="7"/>
  <c r="LOI10" i="7"/>
  <c r="LOJ10" i="7"/>
  <c r="LOK10" i="7"/>
  <c r="LOL10" i="7"/>
  <c r="LOM10" i="7"/>
  <c r="LON10" i="7"/>
  <c r="LOO10" i="7"/>
  <c r="LOP10" i="7"/>
  <c r="LOQ10" i="7"/>
  <c r="LOR10" i="7"/>
  <c r="LOS10" i="7"/>
  <c r="LOT10" i="7"/>
  <c r="LOU10" i="7"/>
  <c r="LOV10" i="7"/>
  <c r="LOW10" i="7"/>
  <c r="LOX10" i="7"/>
  <c r="LOY10" i="7"/>
  <c r="LOZ10" i="7"/>
  <c r="LPA10" i="7"/>
  <c r="LPB10" i="7"/>
  <c r="LPC10" i="7"/>
  <c r="LPD10" i="7"/>
  <c r="LPE10" i="7"/>
  <c r="LPF10" i="7"/>
  <c r="LPG10" i="7"/>
  <c r="LPH10" i="7"/>
  <c r="LPI10" i="7"/>
  <c r="LPJ10" i="7"/>
  <c r="LPK10" i="7"/>
  <c r="LPL10" i="7"/>
  <c r="LPM10" i="7"/>
  <c r="LPN10" i="7"/>
  <c r="LPO10" i="7"/>
  <c r="LPP10" i="7"/>
  <c r="LPQ10" i="7"/>
  <c r="LPR10" i="7"/>
  <c r="LPS10" i="7"/>
  <c r="LPT10" i="7"/>
  <c r="LPU10" i="7"/>
  <c r="LPV10" i="7"/>
  <c r="LPW10" i="7"/>
  <c r="LPX10" i="7"/>
  <c r="LPY10" i="7"/>
  <c r="LPZ10" i="7"/>
  <c r="LQA10" i="7"/>
  <c r="LQB10" i="7"/>
  <c r="LQC10" i="7"/>
  <c r="LQD10" i="7"/>
  <c r="LQE10" i="7"/>
  <c r="LQF10" i="7"/>
  <c r="LQG10" i="7"/>
  <c r="LQH10" i="7"/>
  <c r="LQI10" i="7"/>
  <c r="LQJ10" i="7"/>
  <c r="LQK10" i="7"/>
  <c r="LQL10" i="7"/>
  <c r="LQM10" i="7"/>
  <c r="LQN10" i="7"/>
  <c r="LQO10" i="7"/>
  <c r="LQP10" i="7"/>
  <c r="LQQ10" i="7"/>
  <c r="LQR10" i="7"/>
  <c r="LQS10" i="7"/>
  <c r="LQT10" i="7"/>
  <c r="LQU10" i="7"/>
  <c r="LQV10" i="7"/>
  <c r="LQW10" i="7"/>
  <c r="LQX10" i="7"/>
  <c r="LQY10" i="7"/>
  <c r="LQZ10" i="7"/>
  <c r="LRA10" i="7"/>
  <c r="LRB10" i="7"/>
  <c r="LRC10" i="7"/>
  <c r="LRD10" i="7"/>
  <c r="LRE10" i="7"/>
  <c r="LRF10" i="7"/>
  <c r="LRG10" i="7"/>
  <c r="LRH10" i="7"/>
  <c r="LRI10" i="7"/>
  <c r="LRJ10" i="7"/>
  <c r="LRK10" i="7"/>
  <c r="LRL10" i="7"/>
  <c r="LRM10" i="7"/>
  <c r="LRN10" i="7"/>
  <c r="LRO10" i="7"/>
  <c r="LRP10" i="7"/>
  <c r="LRQ10" i="7"/>
  <c r="LRR10" i="7"/>
  <c r="LRS10" i="7"/>
  <c r="LRT10" i="7"/>
  <c r="LRU10" i="7"/>
  <c r="LRV10" i="7"/>
  <c r="LRW10" i="7"/>
  <c r="LRX10" i="7"/>
  <c r="LRY10" i="7"/>
  <c r="LRZ10" i="7"/>
  <c r="LSA10" i="7"/>
  <c r="LSB10" i="7"/>
  <c r="LSC10" i="7"/>
  <c r="LSD10" i="7"/>
  <c r="LSE10" i="7"/>
  <c r="LSF10" i="7"/>
  <c r="LSG10" i="7"/>
  <c r="LSH10" i="7"/>
  <c r="LSI10" i="7"/>
  <c r="LSJ10" i="7"/>
  <c r="LSK10" i="7"/>
  <c r="LSL10" i="7"/>
  <c r="LSM10" i="7"/>
  <c r="LSN10" i="7"/>
  <c r="LSO10" i="7"/>
  <c r="LSP10" i="7"/>
  <c r="LSQ10" i="7"/>
  <c r="LSR10" i="7"/>
  <c r="LSS10" i="7"/>
  <c r="LST10" i="7"/>
  <c r="LSU10" i="7"/>
  <c r="LSV10" i="7"/>
  <c r="LSW10" i="7"/>
  <c r="LSX10" i="7"/>
  <c r="LSY10" i="7"/>
  <c r="LSZ10" i="7"/>
  <c r="LTA10" i="7"/>
  <c r="LTB10" i="7"/>
  <c r="LTC10" i="7"/>
  <c r="LTD10" i="7"/>
  <c r="LTE10" i="7"/>
  <c r="LTF10" i="7"/>
  <c r="LTG10" i="7"/>
  <c r="LTH10" i="7"/>
  <c r="LTI10" i="7"/>
  <c r="LTJ10" i="7"/>
  <c r="LTK10" i="7"/>
  <c r="LTL10" i="7"/>
  <c r="LTM10" i="7"/>
  <c r="LTN10" i="7"/>
  <c r="LTO10" i="7"/>
  <c r="LTP10" i="7"/>
  <c r="LTQ10" i="7"/>
  <c r="LTR10" i="7"/>
  <c r="LTS10" i="7"/>
  <c r="LTT10" i="7"/>
  <c r="LTU10" i="7"/>
  <c r="LTV10" i="7"/>
  <c r="LTW10" i="7"/>
  <c r="LTX10" i="7"/>
  <c r="LTY10" i="7"/>
  <c r="LTZ10" i="7"/>
  <c r="LUA10" i="7"/>
  <c r="LUB10" i="7"/>
  <c r="LUC10" i="7"/>
  <c r="LUD10" i="7"/>
  <c r="LUE10" i="7"/>
  <c r="LUF10" i="7"/>
  <c r="LUG10" i="7"/>
  <c r="LUH10" i="7"/>
  <c r="LUI10" i="7"/>
  <c r="LUJ10" i="7"/>
  <c r="LUK10" i="7"/>
  <c r="LUL10" i="7"/>
  <c r="LUM10" i="7"/>
  <c r="LUN10" i="7"/>
  <c r="LUO10" i="7"/>
  <c r="LUP10" i="7"/>
  <c r="LUQ10" i="7"/>
  <c r="LUR10" i="7"/>
  <c r="LUS10" i="7"/>
  <c r="LUT10" i="7"/>
  <c r="LUU10" i="7"/>
  <c r="LUV10" i="7"/>
  <c r="LUW10" i="7"/>
  <c r="LUX10" i="7"/>
  <c r="LUY10" i="7"/>
  <c r="LUZ10" i="7"/>
  <c r="LVA10" i="7"/>
  <c r="LVB10" i="7"/>
  <c r="LVC10" i="7"/>
  <c r="LVD10" i="7"/>
  <c r="LVE10" i="7"/>
  <c r="LVF10" i="7"/>
  <c r="LVG10" i="7"/>
  <c r="LVH10" i="7"/>
  <c r="LVI10" i="7"/>
  <c r="LVJ10" i="7"/>
  <c r="LVK10" i="7"/>
  <c r="LVL10" i="7"/>
  <c r="LVM10" i="7"/>
  <c r="LVN10" i="7"/>
  <c r="LVO10" i="7"/>
  <c r="LVP10" i="7"/>
  <c r="LVQ10" i="7"/>
  <c r="LVR10" i="7"/>
  <c r="LVS10" i="7"/>
  <c r="LVT10" i="7"/>
  <c r="LVU10" i="7"/>
  <c r="LVV10" i="7"/>
  <c r="LVW10" i="7"/>
  <c r="LVX10" i="7"/>
  <c r="LVY10" i="7"/>
  <c r="LVZ10" i="7"/>
  <c r="LWA10" i="7"/>
  <c r="LWB10" i="7"/>
  <c r="LWC10" i="7"/>
  <c r="LWD10" i="7"/>
  <c r="LWE10" i="7"/>
  <c r="LWF10" i="7"/>
  <c r="LWG10" i="7"/>
  <c r="LWH10" i="7"/>
  <c r="LWI10" i="7"/>
  <c r="LWJ10" i="7"/>
  <c r="LWK10" i="7"/>
  <c r="LWL10" i="7"/>
  <c r="LWM10" i="7"/>
  <c r="LWN10" i="7"/>
  <c r="LWO10" i="7"/>
  <c r="LWP10" i="7"/>
  <c r="LWQ10" i="7"/>
  <c r="LWR10" i="7"/>
  <c r="LWS10" i="7"/>
  <c r="LWT10" i="7"/>
  <c r="LWU10" i="7"/>
  <c r="LWV10" i="7"/>
  <c r="LWW10" i="7"/>
  <c r="LWX10" i="7"/>
  <c r="LWY10" i="7"/>
  <c r="LWZ10" i="7"/>
  <c r="LXA10" i="7"/>
  <c r="LXB10" i="7"/>
  <c r="LXC10" i="7"/>
  <c r="LXD10" i="7"/>
  <c r="LXE10" i="7"/>
  <c r="LXF10" i="7"/>
  <c r="LXG10" i="7"/>
  <c r="LXH10" i="7"/>
  <c r="LXI10" i="7"/>
  <c r="LXJ10" i="7"/>
  <c r="LXK10" i="7"/>
  <c r="LXL10" i="7"/>
  <c r="LXM10" i="7"/>
  <c r="LXN10" i="7"/>
  <c r="LXO10" i="7"/>
  <c r="LXP10" i="7"/>
  <c r="LXQ10" i="7"/>
  <c r="LXR10" i="7"/>
  <c r="LXS10" i="7"/>
  <c r="LXT10" i="7"/>
  <c r="LXU10" i="7"/>
  <c r="LXV10" i="7"/>
  <c r="LXW10" i="7"/>
  <c r="LXX10" i="7"/>
  <c r="LXY10" i="7"/>
  <c r="LXZ10" i="7"/>
  <c r="LYA10" i="7"/>
  <c r="LYB10" i="7"/>
  <c r="LYC10" i="7"/>
  <c r="LYD10" i="7"/>
  <c r="LYE10" i="7"/>
  <c r="LYF10" i="7"/>
  <c r="LYG10" i="7"/>
  <c r="LYH10" i="7"/>
  <c r="LYI10" i="7"/>
  <c r="LYJ10" i="7"/>
  <c r="LYK10" i="7"/>
  <c r="LYL10" i="7"/>
  <c r="LYM10" i="7"/>
  <c r="LYN10" i="7"/>
  <c r="LYO10" i="7"/>
  <c r="LYP10" i="7"/>
  <c r="LYQ10" i="7"/>
  <c r="LYR10" i="7"/>
  <c r="LYS10" i="7"/>
  <c r="LYT10" i="7"/>
  <c r="LYU10" i="7"/>
  <c r="LYV10" i="7"/>
  <c r="LYW10" i="7"/>
  <c r="LYX10" i="7"/>
  <c r="LYY10" i="7"/>
  <c r="LYZ10" i="7"/>
  <c r="LZA10" i="7"/>
  <c r="LZB10" i="7"/>
  <c r="LZC10" i="7"/>
  <c r="LZD10" i="7"/>
  <c r="LZE10" i="7"/>
  <c r="LZF10" i="7"/>
  <c r="LZG10" i="7"/>
  <c r="LZH10" i="7"/>
  <c r="LZI10" i="7"/>
  <c r="LZJ10" i="7"/>
  <c r="LZK10" i="7"/>
  <c r="LZL10" i="7"/>
  <c r="LZM10" i="7"/>
  <c r="LZN10" i="7"/>
  <c r="LZO10" i="7"/>
  <c r="LZP10" i="7"/>
  <c r="LZQ10" i="7"/>
  <c r="LZR10" i="7"/>
  <c r="LZS10" i="7"/>
  <c r="LZT10" i="7"/>
  <c r="LZU10" i="7"/>
  <c r="LZV10" i="7"/>
  <c r="LZW10" i="7"/>
  <c r="LZX10" i="7"/>
  <c r="LZY10" i="7"/>
  <c r="LZZ10" i="7"/>
  <c r="MAA10" i="7"/>
  <c r="MAB10" i="7"/>
  <c r="MAC10" i="7"/>
  <c r="MAD10" i="7"/>
  <c r="MAE10" i="7"/>
  <c r="MAF10" i="7"/>
  <c r="MAG10" i="7"/>
  <c r="MAH10" i="7"/>
  <c r="MAI10" i="7"/>
  <c r="MAJ10" i="7"/>
  <c r="MAK10" i="7"/>
  <c r="MAL10" i="7"/>
  <c r="MAM10" i="7"/>
  <c r="MAN10" i="7"/>
  <c r="MAO10" i="7"/>
  <c r="MAP10" i="7"/>
  <c r="MAQ10" i="7"/>
  <c r="MAR10" i="7"/>
  <c r="MAS10" i="7"/>
  <c r="MAT10" i="7"/>
  <c r="MAU10" i="7"/>
  <c r="MAV10" i="7"/>
  <c r="MAW10" i="7"/>
  <c r="MAX10" i="7"/>
  <c r="MAY10" i="7"/>
  <c r="MAZ10" i="7"/>
  <c r="MBA10" i="7"/>
  <c r="MBB10" i="7"/>
  <c r="MBC10" i="7"/>
  <c r="MBD10" i="7"/>
  <c r="MBE10" i="7"/>
  <c r="MBF10" i="7"/>
  <c r="MBG10" i="7"/>
  <c r="MBH10" i="7"/>
  <c r="MBI10" i="7"/>
  <c r="MBJ10" i="7"/>
  <c r="MBK10" i="7"/>
  <c r="MBL10" i="7"/>
  <c r="MBM10" i="7"/>
  <c r="MBN10" i="7"/>
  <c r="MBO10" i="7"/>
  <c r="MBP10" i="7"/>
  <c r="MBQ10" i="7"/>
  <c r="MBR10" i="7"/>
  <c r="MBS10" i="7"/>
  <c r="MBT10" i="7"/>
  <c r="MBU10" i="7"/>
  <c r="MBV10" i="7"/>
  <c r="MBW10" i="7"/>
  <c r="MBX10" i="7"/>
  <c r="MBY10" i="7"/>
  <c r="MBZ10" i="7"/>
  <c r="MCA10" i="7"/>
  <c r="MCB10" i="7"/>
  <c r="MCC10" i="7"/>
  <c r="MCD10" i="7"/>
  <c r="MCE10" i="7"/>
  <c r="MCF10" i="7"/>
  <c r="MCG10" i="7"/>
  <c r="MCH10" i="7"/>
  <c r="MCI10" i="7"/>
  <c r="MCJ10" i="7"/>
  <c r="MCK10" i="7"/>
  <c r="MCL10" i="7"/>
  <c r="MCM10" i="7"/>
  <c r="MCN10" i="7"/>
  <c r="MCO10" i="7"/>
  <c r="MCP10" i="7"/>
  <c r="MCQ10" i="7"/>
  <c r="MCR10" i="7"/>
  <c r="MCS10" i="7"/>
  <c r="MCT10" i="7"/>
  <c r="MCU10" i="7"/>
  <c r="MCV10" i="7"/>
  <c r="MCW10" i="7"/>
  <c r="MCX10" i="7"/>
  <c r="MCY10" i="7"/>
  <c r="MCZ10" i="7"/>
  <c r="MDA10" i="7"/>
  <c r="MDB10" i="7"/>
  <c r="MDC10" i="7"/>
  <c r="MDD10" i="7"/>
  <c r="MDE10" i="7"/>
  <c r="MDF10" i="7"/>
  <c r="MDG10" i="7"/>
  <c r="MDH10" i="7"/>
  <c r="MDI10" i="7"/>
  <c r="MDJ10" i="7"/>
  <c r="MDK10" i="7"/>
  <c r="MDL10" i="7"/>
  <c r="MDM10" i="7"/>
  <c r="MDN10" i="7"/>
  <c r="MDO10" i="7"/>
  <c r="MDP10" i="7"/>
  <c r="MDQ10" i="7"/>
  <c r="MDR10" i="7"/>
  <c r="MDS10" i="7"/>
  <c r="MDT10" i="7"/>
  <c r="MDU10" i="7"/>
  <c r="MDV10" i="7"/>
  <c r="MDW10" i="7"/>
  <c r="MDX10" i="7"/>
  <c r="MDY10" i="7"/>
  <c r="MDZ10" i="7"/>
  <c r="MEA10" i="7"/>
  <c r="MEB10" i="7"/>
  <c r="MEC10" i="7"/>
  <c r="MED10" i="7"/>
  <c r="MEE10" i="7"/>
  <c r="MEF10" i="7"/>
  <c r="MEG10" i="7"/>
  <c r="MEH10" i="7"/>
  <c r="MEI10" i="7"/>
  <c r="MEJ10" i="7"/>
  <c r="MEK10" i="7"/>
  <c r="MEL10" i="7"/>
  <c r="MEM10" i="7"/>
  <c r="MEN10" i="7"/>
  <c r="MEO10" i="7"/>
  <c r="MEP10" i="7"/>
  <c r="MEQ10" i="7"/>
  <c r="MER10" i="7"/>
  <c r="MES10" i="7"/>
  <c r="MET10" i="7"/>
  <c r="MEU10" i="7"/>
  <c r="MEV10" i="7"/>
  <c r="MEW10" i="7"/>
  <c r="MEX10" i="7"/>
  <c r="MEY10" i="7"/>
  <c r="MEZ10" i="7"/>
  <c r="MFA10" i="7"/>
  <c r="MFB10" i="7"/>
  <c r="MFC10" i="7"/>
  <c r="MFD10" i="7"/>
  <c r="MFE10" i="7"/>
  <c r="MFF10" i="7"/>
  <c r="MFG10" i="7"/>
  <c r="MFH10" i="7"/>
  <c r="MFI10" i="7"/>
  <c r="MFJ10" i="7"/>
  <c r="MFK10" i="7"/>
  <c r="MFL10" i="7"/>
  <c r="MFM10" i="7"/>
  <c r="MFN10" i="7"/>
  <c r="MFO10" i="7"/>
  <c r="MFP10" i="7"/>
  <c r="MFQ10" i="7"/>
  <c r="MFR10" i="7"/>
  <c r="MFS10" i="7"/>
  <c r="MFT10" i="7"/>
  <c r="MFU10" i="7"/>
  <c r="MFV10" i="7"/>
  <c r="MFW10" i="7"/>
  <c r="MFX10" i="7"/>
  <c r="MFY10" i="7"/>
  <c r="MFZ10" i="7"/>
  <c r="MGA10" i="7"/>
  <c r="MGB10" i="7"/>
  <c r="MGC10" i="7"/>
  <c r="MGD10" i="7"/>
  <c r="MGE10" i="7"/>
  <c r="MGF10" i="7"/>
  <c r="MGG10" i="7"/>
  <c r="MGH10" i="7"/>
  <c r="MGI10" i="7"/>
  <c r="MGJ10" i="7"/>
  <c r="MGK10" i="7"/>
  <c r="MGL10" i="7"/>
  <c r="MGM10" i="7"/>
  <c r="MGN10" i="7"/>
  <c r="MGO10" i="7"/>
  <c r="MGP10" i="7"/>
  <c r="MGQ10" i="7"/>
  <c r="MGR10" i="7"/>
  <c r="MGS10" i="7"/>
  <c r="MGT10" i="7"/>
  <c r="MGU10" i="7"/>
  <c r="MGV10" i="7"/>
  <c r="MGW10" i="7"/>
  <c r="MGX10" i="7"/>
  <c r="MGY10" i="7"/>
  <c r="MGZ10" i="7"/>
  <c r="MHA10" i="7"/>
  <c r="MHB10" i="7"/>
  <c r="MHC10" i="7"/>
  <c r="MHD10" i="7"/>
  <c r="MHE10" i="7"/>
  <c r="MHF10" i="7"/>
  <c r="MHG10" i="7"/>
  <c r="MHH10" i="7"/>
  <c r="MHI10" i="7"/>
  <c r="MHJ10" i="7"/>
  <c r="MHK10" i="7"/>
  <c r="MHL10" i="7"/>
  <c r="MHM10" i="7"/>
  <c r="MHN10" i="7"/>
  <c r="MHO10" i="7"/>
  <c r="MHP10" i="7"/>
  <c r="MHQ10" i="7"/>
  <c r="MHR10" i="7"/>
  <c r="MHS10" i="7"/>
  <c r="MHT10" i="7"/>
  <c r="MHU10" i="7"/>
  <c r="MHV10" i="7"/>
  <c r="MHW10" i="7"/>
  <c r="MHX10" i="7"/>
  <c r="MHY10" i="7"/>
  <c r="MHZ10" i="7"/>
  <c r="MIA10" i="7"/>
  <c r="MIB10" i="7"/>
  <c r="MIC10" i="7"/>
  <c r="MID10" i="7"/>
  <c r="MIE10" i="7"/>
  <c r="MIF10" i="7"/>
  <c r="MIG10" i="7"/>
  <c r="MIH10" i="7"/>
  <c r="MII10" i="7"/>
  <c r="MIJ10" i="7"/>
  <c r="MIK10" i="7"/>
  <c r="MIL10" i="7"/>
  <c r="MIM10" i="7"/>
  <c r="MIN10" i="7"/>
  <c r="MIO10" i="7"/>
  <c r="MIP10" i="7"/>
  <c r="MIQ10" i="7"/>
  <c r="MIR10" i="7"/>
  <c r="MIS10" i="7"/>
  <c r="MIT10" i="7"/>
  <c r="MIU10" i="7"/>
  <c r="MIV10" i="7"/>
  <c r="MIW10" i="7"/>
  <c r="MIX10" i="7"/>
  <c r="MIY10" i="7"/>
  <c r="MIZ10" i="7"/>
  <c r="MJA10" i="7"/>
  <c r="MJB10" i="7"/>
  <c r="MJC10" i="7"/>
  <c r="MJD10" i="7"/>
  <c r="MJE10" i="7"/>
  <c r="MJF10" i="7"/>
  <c r="MJG10" i="7"/>
  <c r="MJH10" i="7"/>
  <c r="MJI10" i="7"/>
  <c r="MJJ10" i="7"/>
  <c r="MJK10" i="7"/>
  <c r="MJL10" i="7"/>
  <c r="MJM10" i="7"/>
  <c r="MJN10" i="7"/>
  <c r="MJO10" i="7"/>
  <c r="MJP10" i="7"/>
  <c r="MJQ10" i="7"/>
  <c r="MJR10" i="7"/>
  <c r="MJS10" i="7"/>
  <c r="MJT10" i="7"/>
  <c r="MJU10" i="7"/>
  <c r="MJV10" i="7"/>
  <c r="MJW10" i="7"/>
  <c r="MJX10" i="7"/>
  <c r="MJY10" i="7"/>
  <c r="MJZ10" i="7"/>
  <c r="MKA10" i="7"/>
  <c r="MKB10" i="7"/>
  <c r="MKC10" i="7"/>
  <c r="MKD10" i="7"/>
  <c r="MKE10" i="7"/>
  <c r="MKF10" i="7"/>
  <c r="MKG10" i="7"/>
  <c r="MKH10" i="7"/>
  <c r="MKI10" i="7"/>
  <c r="MKJ10" i="7"/>
  <c r="MKK10" i="7"/>
  <c r="MKL10" i="7"/>
  <c r="MKM10" i="7"/>
  <c r="MKN10" i="7"/>
  <c r="MKO10" i="7"/>
  <c r="MKP10" i="7"/>
  <c r="MKQ10" i="7"/>
  <c r="MKR10" i="7"/>
  <c r="MKS10" i="7"/>
  <c r="MKT10" i="7"/>
  <c r="MKU10" i="7"/>
  <c r="MKV10" i="7"/>
  <c r="MKW10" i="7"/>
  <c r="MKX10" i="7"/>
  <c r="MKY10" i="7"/>
  <c r="MKZ10" i="7"/>
  <c r="MLA10" i="7"/>
  <c r="MLB10" i="7"/>
  <c r="MLC10" i="7"/>
  <c r="MLD10" i="7"/>
  <c r="MLE10" i="7"/>
  <c r="MLF10" i="7"/>
  <c r="MLG10" i="7"/>
  <c r="MLH10" i="7"/>
  <c r="MLI10" i="7"/>
  <c r="MLJ10" i="7"/>
  <c r="MLK10" i="7"/>
  <c r="MLL10" i="7"/>
  <c r="MLM10" i="7"/>
  <c r="MLN10" i="7"/>
  <c r="MLO10" i="7"/>
  <c r="MLP10" i="7"/>
  <c r="MLQ10" i="7"/>
  <c r="MLR10" i="7"/>
  <c r="MLS10" i="7"/>
  <c r="MLT10" i="7"/>
  <c r="MLU10" i="7"/>
  <c r="MLV10" i="7"/>
  <c r="MLW10" i="7"/>
  <c r="MLX10" i="7"/>
  <c r="MLY10" i="7"/>
  <c r="MLZ10" i="7"/>
  <c r="MMA10" i="7"/>
  <c r="MMB10" i="7"/>
  <c r="MMC10" i="7"/>
  <c r="MMD10" i="7"/>
  <c r="MME10" i="7"/>
  <c r="MMF10" i="7"/>
  <c r="MMG10" i="7"/>
  <c r="MMH10" i="7"/>
  <c r="MMI10" i="7"/>
  <c r="MMJ10" i="7"/>
  <c r="MMK10" i="7"/>
  <c r="MML10" i="7"/>
  <c r="MMM10" i="7"/>
  <c r="MMN10" i="7"/>
  <c r="MMO10" i="7"/>
  <c r="MMP10" i="7"/>
  <c r="MMQ10" i="7"/>
  <c r="MMR10" i="7"/>
  <c r="MMS10" i="7"/>
  <c r="MMT10" i="7"/>
  <c r="MMU10" i="7"/>
  <c r="MMV10" i="7"/>
  <c r="MMW10" i="7"/>
  <c r="MMX10" i="7"/>
  <c r="MMY10" i="7"/>
  <c r="MMZ10" i="7"/>
  <c r="MNA10" i="7"/>
  <c r="MNB10" i="7"/>
  <c r="MNC10" i="7"/>
  <c r="MND10" i="7"/>
  <c r="MNE10" i="7"/>
  <c r="MNF10" i="7"/>
  <c r="MNG10" i="7"/>
  <c r="MNH10" i="7"/>
  <c r="MNI10" i="7"/>
  <c r="MNJ10" i="7"/>
  <c r="MNK10" i="7"/>
  <c r="MNL10" i="7"/>
  <c r="MNM10" i="7"/>
  <c r="MNN10" i="7"/>
  <c r="MNO10" i="7"/>
  <c r="MNP10" i="7"/>
  <c r="MNQ10" i="7"/>
  <c r="MNR10" i="7"/>
  <c r="MNS10" i="7"/>
  <c r="MNT10" i="7"/>
  <c r="MNU10" i="7"/>
  <c r="MNV10" i="7"/>
  <c r="MNW10" i="7"/>
  <c r="MNX10" i="7"/>
  <c r="MNY10" i="7"/>
  <c r="MNZ10" i="7"/>
  <c r="MOA10" i="7"/>
  <c r="MOB10" i="7"/>
  <c r="MOC10" i="7"/>
  <c r="MOD10" i="7"/>
  <c r="MOE10" i="7"/>
  <c r="MOF10" i="7"/>
  <c r="MOG10" i="7"/>
  <c r="MOH10" i="7"/>
  <c r="MOI10" i="7"/>
  <c r="MOJ10" i="7"/>
  <c r="MOK10" i="7"/>
  <c r="MOL10" i="7"/>
  <c r="MOM10" i="7"/>
  <c r="MON10" i="7"/>
  <c r="MOO10" i="7"/>
  <c r="MOP10" i="7"/>
  <c r="MOQ10" i="7"/>
  <c r="MOR10" i="7"/>
  <c r="MOS10" i="7"/>
  <c r="MOT10" i="7"/>
  <c r="MOU10" i="7"/>
  <c r="MOV10" i="7"/>
  <c r="MOW10" i="7"/>
  <c r="MOX10" i="7"/>
  <c r="MOY10" i="7"/>
  <c r="MOZ10" i="7"/>
  <c r="MPA10" i="7"/>
  <c r="MPB10" i="7"/>
  <c r="MPC10" i="7"/>
  <c r="MPD10" i="7"/>
  <c r="MPE10" i="7"/>
  <c r="MPF10" i="7"/>
  <c r="MPG10" i="7"/>
  <c r="MPH10" i="7"/>
  <c r="MPI10" i="7"/>
  <c r="MPJ10" i="7"/>
  <c r="MPK10" i="7"/>
  <c r="MPL10" i="7"/>
  <c r="MPM10" i="7"/>
  <c r="MPN10" i="7"/>
  <c r="MPO10" i="7"/>
  <c r="MPP10" i="7"/>
  <c r="MPQ10" i="7"/>
  <c r="MPR10" i="7"/>
  <c r="MPS10" i="7"/>
  <c r="MPT10" i="7"/>
  <c r="MPU10" i="7"/>
  <c r="MPV10" i="7"/>
  <c r="MPW10" i="7"/>
  <c r="MPX10" i="7"/>
  <c r="MPY10" i="7"/>
  <c r="MPZ10" i="7"/>
  <c r="MQA10" i="7"/>
  <c r="MQB10" i="7"/>
  <c r="MQC10" i="7"/>
  <c r="MQD10" i="7"/>
  <c r="MQE10" i="7"/>
  <c r="MQF10" i="7"/>
  <c r="MQG10" i="7"/>
  <c r="MQH10" i="7"/>
  <c r="MQI10" i="7"/>
  <c r="MQJ10" i="7"/>
  <c r="MQK10" i="7"/>
  <c r="MQL10" i="7"/>
  <c r="MQM10" i="7"/>
  <c r="MQN10" i="7"/>
  <c r="MQO10" i="7"/>
  <c r="MQP10" i="7"/>
  <c r="MQQ10" i="7"/>
  <c r="MQR10" i="7"/>
  <c r="MQS10" i="7"/>
  <c r="MQT10" i="7"/>
  <c r="MQU10" i="7"/>
  <c r="MQV10" i="7"/>
  <c r="MQW10" i="7"/>
  <c r="MQX10" i="7"/>
  <c r="MQY10" i="7"/>
  <c r="MQZ10" i="7"/>
  <c r="MRA10" i="7"/>
  <c r="MRB10" i="7"/>
  <c r="MRC10" i="7"/>
  <c r="MRD10" i="7"/>
  <c r="MRE10" i="7"/>
  <c r="MRF10" i="7"/>
  <c r="MRG10" i="7"/>
  <c r="MRH10" i="7"/>
  <c r="MRI10" i="7"/>
  <c r="MRJ10" i="7"/>
  <c r="MRK10" i="7"/>
  <c r="MRL10" i="7"/>
  <c r="MRM10" i="7"/>
  <c r="MRN10" i="7"/>
  <c r="MRO10" i="7"/>
  <c r="MRP10" i="7"/>
  <c r="MRQ10" i="7"/>
  <c r="MRR10" i="7"/>
  <c r="MRS10" i="7"/>
  <c r="MRT10" i="7"/>
  <c r="MRU10" i="7"/>
  <c r="MRV10" i="7"/>
  <c r="MRW10" i="7"/>
  <c r="MRX10" i="7"/>
  <c r="MRY10" i="7"/>
  <c r="MRZ10" i="7"/>
  <c r="MSA10" i="7"/>
  <c r="MSB10" i="7"/>
  <c r="MSC10" i="7"/>
  <c r="MSD10" i="7"/>
  <c r="MSE10" i="7"/>
  <c r="MSF10" i="7"/>
  <c r="MSG10" i="7"/>
  <c r="MSH10" i="7"/>
  <c r="MSI10" i="7"/>
  <c r="MSJ10" i="7"/>
  <c r="MSK10" i="7"/>
  <c r="MSL10" i="7"/>
  <c r="MSM10" i="7"/>
  <c r="MSN10" i="7"/>
  <c r="MSO10" i="7"/>
  <c r="MSP10" i="7"/>
  <c r="MSQ10" i="7"/>
  <c r="MSR10" i="7"/>
  <c r="MSS10" i="7"/>
  <c r="MST10" i="7"/>
  <c r="MSU10" i="7"/>
  <c r="MSV10" i="7"/>
  <c r="MSW10" i="7"/>
  <c r="MSX10" i="7"/>
  <c r="MSY10" i="7"/>
  <c r="MSZ10" i="7"/>
  <c r="MTA10" i="7"/>
  <c r="MTB10" i="7"/>
  <c r="MTC10" i="7"/>
  <c r="MTD10" i="7"/>
  <c r="MTE10" i="7"/>
  <c r="MTF10" i="7"/>
  <c r="MTG10" i="7"/>
  <c r="MTH10" i="7"/>
  <c r="MTI10" i="7"/>
  <c r="MTJ10" i="7"/>
  <c r="MTK10" i="7"/>
  <c r="MTL10" i="7"/>
  <c r="MTM10" i="7"/>
  <c r="MTN10" i="7"/>
  <c r="MTO10" i="7"/>
  <c r="MTP10" i="7"/>
  <c r="MTQ10" i="7"/>
  <c r="MTR10" i="7"/>
  <c r="MTS10" i="7"/>
  <c r="MTT10" i="7"/>
  <c r="MTU10" i="7"/>
  <c r="MTV10" i="7"/>
  <c r="MTW10" i="7"/>
  <c r="MTX10" i="7"/>
  <c r="MTY10" i="7"/>
  <c r="MTZ10" i="7"/>
  <c r="MUA10" i="7"/>
  <c r="MUB10" i="7"/>
  <c r="MUC10" i="7"/>
  <c r="MUD10" i="7"/>
  <c r="MUE10" i="7"/>
  <c r="MUF10" i="7"/>
  <c r="MUG10" i="7"/>
  <c r="MUH10" i="7"/>
  <c r="MUI10" i="7"/>
  <c r="MUJ10" i="7"/>
  <c r="MUK10" i="7"/>
  <c r="MUL10" i="7"/>
  <c r="MUM10" i="7"/>
  <c r="MUN10" i="7"/>
  <c r="MUO10" i="7"/>
  <c r="MUP10" i="7"/>
  <c r="MUQ10" i="7"/>
  <c r="MUR10" i="7"/>
  <c r="MUS10" i="7"/>
  <c r="MUT10" i="7"/>
  <c r="MUU10" i="7"/>
  <c r="MUV10" i="7"/>
  <c r="MUW10" i="7"/>
  <c r="MUX10" i="7"/>
  <c r="MUY10" i="7"/>
  <c r="MUZ10" i="7"/>
  <c r="MVA10" i="7"/>
  <c r="MVB10" i="7"/>
  <c r="MVC10" i="7"/>
  <c r="MVD10" i="7"/>
  <c r="MVE10" i="7"/>
  <c r="MVF10" i="7"/>
  <c r="MVG10" i="7"/>
  <c r="MVH10" i="7"/>
  <c r="MVI10" i="7"/>
  <c r="MVJ10" i="7"/>
  <c r="MVK10" i="7"/>
  <c r="MVL10" i="7"/>
  <c r="MVM10" i="7"/>
  <c r="MVN10" i="7"/>
  <c r="MVO10" i="7"/>
  <c r="MVP10" i="7"/>
  <c r="MVQ10" i="7"/>
  <c r="MVR10" i="7"/>
  <c r="MVS10" i="7"/>
  <c r="MVT10" i="7"/>
  <c r="MVU10" i="7"/>
  <c r="MVV10" i="7"/>
  <c r="MVW10" i="7"/>
  <c r="MVX10" i="7"/>
  <c r="MVY10" i="7"/>
  <c r="MVZ10" i="7"/>
  <c r="MWA10" i="7"/>
  <c r="MWB10" i="7"/>
  <c r="MWC10" i="7"/>
  <c r="MWD10" i="7"/>
  <c r="MWE10" i="7"/>
  <c r="MWF10" i="7"/>
  <c r="MWG10" i="7"/>
  <c r="MWH10" i="7"/>
  <c r="MWI10" i="7"/>
  <c r="MWJ10" i="7"/>
  <c r="MWK10" i="7"/>
  <c r="MWL10" i="7"/>
  <c r="MWM10" i="7"/>
  <c r="MWN10" i="7"/>
  <c r="MWO10" i="7"/>
  <c r="MWP10" i="7"/>
  <c r="MWQ10" i="7"/>
  <c r="MWR10" i="7"/>
  <c r="MWS10" i="7"/>
  <c r="MWT10" i="7"/>
  <c r="MWU10" i="7"/>
  <c r="MWV10" i="7"/>
  <c r="MWW10" i="7"/>
  <c r="MWX10" i="7"/>
  <c r="MWY10" i="7"/>
  <c r="MWZ10" i="7"/>
  <c r="MXA10" i="7"/>
  <c r="MXB10" i="7"/>
  <c r="MXC10" i="7"/>
  <c r="MXD10" i="7"/>
  <c r="MXE10" i="7"/>
  <c r="MXF10" i="7"/>
  <c r="MXG10" i="7"/>
  <c r="MXH10" i="7"/>
  <c r="MXI10" i="7"/>
  <c r="MXJ10" i="7"/>
  <c r="MXK10" i="7"/>
  <c r="MXL10" i="7"/>
  <c r="MXM10" i="7"/>
  <c r="MXN10" i="7"/>
  <c r="MXO10" i="7"/>
  <c r="MXP10" i="7"/>
  <c r="MXQ10" i="7"/>
  <c r="MXR10" i="7"/>
  <c r="MXS10" i="7"/>
  <c r="MXT10" i="7"/>
  <c r="MXU10" i="7"/>
  <c r="MXV10" i="7"/>
  <c r="MXW10" i="7"/>
  <c r="MXX10" i="7"/>
  <c r="MXY10" i="7"/>
  <c r="MXZ10" i="7"/>
  <c r="MYA10" i="7"/>
  <c r="MYB10" i="7"/>
  <c r="MYC10" i="7"/>
  <c r="MYD10" i="7"/>
  <c r="MYE10" i="7"/>
  <c r="MYF10" i="7"/>
  <c r="MYG10" i="7"/>
  <c r="MYH10" i="7"/>
  <c r="MYI10" i="7"/>
  <c r="MYJ10" i="7"/>
  <c r="MYK10" i="7"/>
  <c r="MYL10" i="7"/>
  <c r="MYM10" i="7"/>
  <c r="MYN10" i="7"/>
  <c r="MYO10" i="7"/>
  <c r="MYP10" i="7"/>
  <c r="MYQ10" i="7"/>
  <c r="MYR10" i="7"/>
  <c r="MYS10" i="7"/>
  <c r="MYT10" i="7"/>
  <c r="MYU10" i="7"/>
  <c r="MYV10" i="7"/>
  <c r="MYW10" i="7"/>
  <c r="MYX10" i="7"/>
  <c r="MYY10" i="7"/>
  <c r="MYZ10" i="7"/>
  <c r="MZA10" i="7"/>
  <c r="MZB10" i="7"/>
  <c r="MZC10" i="7"/>
  <c r="MZD10" i="7"/>
  <c r="MZE10" i="7"/>
  <c r="MZF10" i="7"/>
  <c r="MZG10" i="7"/>
  <c r="MZH10" i="7"/>
  <c r="MZI10" i="7"/>
  <c r="MZJ10" i="7"/>
  <c r="MZK10" i="7"/>
  <c r="MZL10" i="7"/>
  <c r="MZM10" i="7"/>
  <c r="MZN10" i="7"/>
  <c r="MZO10" i="7"/>
  <c r="MZP10" i="7"/>
  <c r="MZQ10" i="7"/>
  <c r="MZR10" i="7"/>
  <c r="MZS10" i="7"/>
  <c r="MZT10" i="7"/>
  <c r="MZU10" i="7"/>
  <c r="MZV10" i="7"/>
  <c r="MZW10" i="7"/>
  <c r="MZX10" i="7"/>
  <c r="MZY10" i="7"/>
  <c r="MZZ10" i="7"/>
  <c r="NAA10" i="7"/>
  <c r="NAB10" i="7"/>
  <c r="NAC10" i="7"/>
  <c r="NAD10" i="7"/>
  <c r="NAE10" i="7"/>
  <c r="NAF10" i="7"/>
  <c r="NAG10" i="7"/>
  <c r="NAH10" i="7"/>
  <c r="NAI10" i="7"/>
  <c r="NAJ10" i="7"/>
  <c r="NAK10" i="7"/>
  <c r="NAL10" i="7"/>
  <c r="NAM10" i="7"/>
  <c r="NAN10" i="7"/>
  <c r="NAO10" i="7"/>
  <c r="NAP10" i="7"/>
  <c r="NAQ10" i="7"/>
  <c r="NAR10" i="7"/>
  <c r="NAS10" i="7"/>
  <c r="NAT10" i="7"/>
  <c r="NAU10" i="7"/>
  <c r="NAV10" i="7"/>
  <c r="NAW10" i="7"/>
  <c r="NAX10" i="7"/>
  <c r="NAY10" i="7"/>
  <c r="NAZ10" i="7"/>
  <c r="NBA10" i="7"/>
  <c r="NBB10" i="7"/>
  <c r="NBC10" i="7"/>
  <c r="NBD10" i="7"/>
  <c r="NBE10" i="7"/>
  <c r="NBF10" i="7"/>
  <c r="NBG10" i="7"/>
  <c r="NBH10" i="7"/>
  <c r="NBI10" i="7"/>
  <c r="NBJ10" i="7"/>
  <c r="NBK10" i="7"/>
  <c r="NBL10" i="7"/>
  <c r="NBM10" i="7"/>
  <c r="NBN10" i="7"/>
  <c r="NBO10" i="7"/>
  <c r="NBP10" i="7"/>
  <c r="NBQ10" i="7"/>
  <c r="NBR10" i="7"/>
  <c r="NBS10" i="7"/>
  <c r="NBT10" i="7"/>
  <c r="NBU10" i="7"/>
  <c r="NBV10" i="7"/>
  <c r="NBW10" i="7"/>
  <c r="NBX10" i="7"/>
  <c r="NBY10" i="7"/>
  <c r="NBZ10" i="7"/>
  <c r="NCA10" i="7"/>
  <c r="NCB10" i="7"/>
  <c r="NCC10" i="7"/>
  <c r="NCD10" i="7"/>
  <c r="NCE10" i="7"/>
  <c r="NCF10" i="7"/>
  <c r="NCG10" i="7"/>
  <c r="NCH10" i="7"/>
  <c r="NCI10" i="7"/>
  <c r="NCJ10" i="7"/>
  <c r="NCK10" i="7"/>
  <c r="NCL10" i="7"/>
  <c r="NCM10" i="7"/>
  <c r="NCN10" i="7"/>
  <c r="NCO10" i="7"/>
  <c r="NCP10" i="7"/>
  <c r="NCQ10" i="7"/>
  <c r="NCR10" i="7"/>
  <c r="NCS10" i="7"/>
  <c r="NCT10" i="7"/>
  <c r="NCU10" i="7"/>
  <c r="NCV10" i="7"/>
  <c r="NCW10" i="7"/>
  <c r="NCX10" i="7"/>
  <c r="NCY10" i="7"/>
  <c r="NCZ10" i="7"/>
  <c r="NDA10" i="7"/>
  <c r="NDB10" i="7"/>
  <c r="NDC10" i="7"/>
  <c r="NDD10" i="7"/>
  <c r="NDE10" i="7"/>
  <c r="NDF10" i="7"/>
  <c r="NDG10" i="7"/>
  <c r="NDH10" i="7"/>
  <c r="NDI10" i="7"/>
  <c r="NDJ10" i="7"/>
  <c r="NDK10" i="7"/>
  <c r="NDL10" i="7"/>
  <c r="NDM10" i="7"/>
  <c r="NDN10" i="7"/>
  <c r="NDO10" i="7"/>
  <c r="NDP10" i="7"/>
  <c r="NDQ10" i="7"/>
  <c r="NDR10" i="7"/>
  <c r="NDS10" i="7"/>
  <c r="NDT10" i="7"/>
  <c r="NDU10" i="7"/>
  <c r="NDV10" i="7"/>
  <c r="NDW10" i="7"/>
  <c r="NDX10" i="7"/>
  <c r="NDY10" i="7"/>
  <c r="NDZ10" i="7"/>
  <c r="NEA10" i="7"/>
  <c r="NEB10" i="7"/>
  <c r="NEC10" i="7"/>
  <c r="NED10" i="7"/>
  <c r="NEE10" i="7"/>
  <c r="NEF10" i="7"/>
  <c r="NEG10" i="7"/>
  <c r="NEH10" i="7"/>
  <c r="NEI10" i="7"/>
  <c r="NEJ10" i="7"/>
  <c r="NEK10" i="7"/>
  <c r="NEL10" i="7"/>
  <c r="NEM10" i="7"/>
  <c r="NEN10" i="7"/>
  <c r="NEO10" i="7"/>
  <c r="NEP10" i="7"/>
  <c r="NEQ10" i="7"/>
  <c r="NER10" i="7"/>
  <c r="NES10" i="7"/>
  <c r="NET10" i="7"/>
  <c r="NEU10" i="7"/>
  <c r="NEV10" i="7"/>
  <c r="NEW10" i="7"/>
  <c r="NEX10" i="7"/>
  <c r="NEY10" i="7"/>
  <c r="NEZ10" i="7"/>
  <c r="NFA10" i="7"/>
  <c r="NFB10" i="7"/>
  <c r="NFC10" i="7"/>
  <c r="NFD10" i="7"/>
  <c r="NFE10" i="7"/>
  <c r="NFF10" i="7"/>
  <c r="NFG10" i="7"/>
  <c r="NFH10" i="7"/>
  <c r="NFI10" i="7"/>
  <c r="NFJ10" i="7"/>
  <c r="NFK10" i="7"/>
  <c r="NFL10" i="7"/>
  <c r="NFM10" i="7"/>
  <c r="NFN10" i="7"/>
  <c r="NFO10" i="7"/>
  <c r="NFP10" i="7"/>
  <c r="NFQ10" i="7"/>
  <c r="NFR10" i="7"/>
  <c r="NFS10" i="7"/>
  <c r="NFT10" i="7"/>
  <c r="NFU10" i="7"/>
  <c r="NFV10" i="7"/>
  <c r="NFW10" i="7"/>
  <c r="NFX10" i="7"/>
  <c r="NFY10" i="7"/>
  <c r="NFZ10" i="7"/>
  <c r="NGA10" i="7"/>
  <c r="NGB10" i="7"/>
  <c r="NGC10" i="7"/>
  <c r="NGD10" i="7"/>
  <c r="NGE10" i="7"/>
  <c r="NGF10" i="7"/>
  <c r="NGG10" i="7"/>
  <c r="NGH10" i="7"/>
  <c r="NGI10" i="7"/>
  <c r="NGJ10" i="7"/>
  <c r="NGK10" i="7"/>
  <c r="NGL10" i="7"/>
  <c r="NGM10" i="7"/>
  <c r="NGN10" i="7"/>
  <c r="NGO10" i="7"/>
  <c r="NGP10" i="7"/>
  <c r="NGQ10" i="7"/>
  <c r="NGR10" i="7"/>
  <c r="NGS10" i="7"/>
  <c r="NGT10" i="7"/>
  <c r="NGU10" i="7"/>
  <c r="NGV10" i="7"/>
  <c r="NGW10" i="7"/>
  <c r="NGX10" i="7"/>
  <c r="NGY10" i="7"/>
  <c r="NGZ10" i="7"/>
  <c r="NHA10" i="7"/>
  <c r="NHB10" i="7"/>
  <c r="NHC10" i="7"/>
  <c r="NHD10" i="7"/>
  <c r="NHE10" i="7"/>
  <c r="NHF10" i="7"/>
  <c r="NHG10" i="7"/>
  <c r="NHH10" i="7"/>
  <c r="NHI10" i="7"/>
  <c r="NHJ10" i="7"/>
  <c r="NHK10" i="7"/>
  <c r="NHL10" i="7"/>
  <c r="NHM10" i="7"/>
  <c r="NHN10" i="7"/>
  <c r="NHO10" i="7"/>
  <c r="NHP10" i="7"/>
  <c r="NHQ10" i="7"/>
  <c r="NHR10" i="7"/>
  <c r="NHS10" i="7"/>
  <c r="NHT10" i="7"/>
  <c r="NHU10" i="7"/>
  <c r="NHV10" i="7"/>
  <c r="NHW10" i="7"/>
  <c r="NHX10" i="7"/>
  <c r="NHY10" i="7"/>
  <c r="NHZ10" i="7"/>
  <c r="NIA10" i="7"/>
  <c r="NIB10" i="7"/>
  <c r="NIC10" i="7"/>
  <c r="NID10" i="7"/>
  <c r="NIE10" i="7"/>
  <c r="NIF10" i="7"/>
  <c r="NIG10" i="7"/>
  <c r="NIH10" i="7"/>
  <c r="NII10" i="7"/>
  <c r="NIJ10" i="7"/>
  <c r="NIK10" i="7"/>
  <c r="NIL10" i="7"/>
  <c r="NIM10" i="7"/>
  <c r="NIN10" i="7"/>
  <c r="NIO10" i="7"/>
  <c r="NIP10" i="7"/>
  <c r="NIQ10" i="7"/>
  <c r="NIR10" i="7"/>
  <c r="NIS10" i="7"/>
  <c r="NIT10" i="7"/>
  <c r="NIU10" i="7"/>
  <c r="NIV10" i="7"/>
  <c r="NIW10" i="7"/>
  <c r="NIX10" i="7"/>
  <c r="NIY10" i="7"/>
  <c r="NIZ10" i="7"/>
  <c r="NJA10" i="7"/>
  <c r="NJB10" i="7"/>
  <c r="NJC10" i="7"/>
  <c r="NJD10" i="7"/>
  <c r="NJE10" i="7"/>
  <c r="NJF10" i="7"/>
  <c r="NJG10" i="7"/>
  <c r="NJH10" i="7"/>
  <c r="NJI10" i="7"/>
  <c r="NJJ10" i="7"/>
  <c r="NJK10" i="7"/>
  <c r="NJL10" i="7"/>
  <c r="NJM10" i="7"/>
  <c r="NJN10" i="7"/>
  <c r="NJO10" i="7"/>
  <c r="NJP10" i="7"/>
  <c r="NJQ10" i="7"/>
  <c r="NJR10" i="7"/>
  <c r="NJS10" i="7"/>
  <c r="NJT10" i="7"/>
  <c r="NJU10" i="7"/>
  <c r="NJV10" i="7"/>
  <c r="NJW10" i="7"/>
  <c r="NJX10" i="7"/>
  <c r="NJY10" i="7"/>
  <c r="NJZ10" i="7"/>
  <c r="NKA10" i="7"/>
  <c r="NKB10" i="7"/>
  <c r="NKC10" i="7"/>
  <c r="NKD10" i="7"/>
  <c r="NKE10" i="7"/>
  <c r="NKF10" i="7"/>
  <c r="NKG10" i="7"/>
  <c r="NKH10" i="7"/>
  <c r="NKI10" i="7"/>
  <c r="NKJ10" i="7"/>
  <c r="NKK10" i="7"/>
  <c r="NKL10" i="7"/>
  <c r="NKM10" i="7"/>
  <c r="NKN10" i="7"/>
  <c r="NKO10" i="7"/>
  <c r="NKP10" i="7"/>
  <c r="NKQ10" i="7"/>
  <c r="NKR10" i="7"/>
  <c r="NKS10" i="7"/>
  <c r="NKT10" i="7"/>
  <c r="NKU10" i="7"/>
  <c r="NKV10" i="7"/>
  <c r="NKW10" i="7"/>
  <c r="NKX10" i="7"/>
  <c r="NKY10" i="7"/>
  <c r="NKZ10" i="7"/>
  <c r="NLA10" i="7"/>
  <c r="NLB10" i="7"/>
  <c r="NLC10" i="7"/>
  <c r="NLD10" i="7"/>
  <c r="NLE10" i="7"/>
  <c r="NLF10" i="7"/>
  <c r="NLG10" i="7"/>
  <c r="NLH10" i="7"/>
  <c r="NLI10" i="7"/>
  <c r="NLJ10" i="7"/>
  <c r="NLK10" i="7"/>
  <c r="NLL10" i="7"/>
  <c r="NLM10" i="7"/>
  <c r="NLN10" i="7"/>
  <c r="NLO10" i="7"/>
  <c r="NLP10" i="7"/>
  <c r="NLQ10" i="7"/>
  <c r="NLR10" i="7"/>
  <c r="NLS10" i="7"/>
  <c r="NLT10" i="7"/>
  <c r="NLU10" i="7"/>
  <c r="NLV10" i="7"/>
  <c r="NLW10" i="7"/>
  <c r="NLX10" i="7"/>
  <c r="NLY10" i="7"/>
  <c r="NLZ10" i="7"/>
  <c r="NMA10" i="7"/>
  <c r="NMB10" i="7"/>
  <c r="NMC10" i="7"/>
  <c r="NMD10" i="7"/>
  <c r="NME10" i="7"/>
  <c r="NMF10" i="7"/>
  <c r="NMG10" i="7"/>
  <c r="NMH10" i="7"/>
  <c r="NMI10" i="7"/>
  <c r="NMJ10" i="7"/>
  <c r="NMK10" i="7"/>
  <c r="NML10" i="7"/>
  <c r="NMM10" i="7"/>
  <c r="NMN10" i="7"/>
  <c r="NMO10" i="7"/>
  <c r="NMP10" i="7"/>
  <c r="NMQ10" i="7"/>
  <c r="NMR10" i="7"/>
  <c r="NMS10" i="7"/>
  <c r="NMT10" i="7"/>
  <c r="NMU10" i="7"/>
  <c r="NMV10" i="7"/>
  <c r="NMW10" i="7"/>
  <c r="NMX10" i="7"/>
  <c r="NMY10" i="7"/>
  <c r="NMZ10" i="7"/>
  <c r="NNA10" i="7"/>
  <c r="NNB10" i="7"/>
  <c r="NNC10" i="7"/>
  <c r="NND10" i="7"/>
  <c r="NNE10" i="7"/>
  <c r="NNF10" i="7"/>
  <c r="NNG10" i="7"/>
  <c r="NNH10" i="7"/>
  <c r="NNI10" i="7"/>
  <c r="NNJ10" i="7"/>
  <c r="NNK10" i="7"/>
  <c r="NNL10" i="7"/>
  <c r="NNM10" i="7"/>
  <c r="NNN10" i="7"/>
  <c r="NNO10" i="7"/>
  <c r="NNP10" i="7"/>
  <c r="NNQ10" i="7"/>
  <c r="NNR10" i="7"/>
  <c r="NNS10" i="7"/>
  <c r="NNT10" i="7"/>
  <c r="NNU10" i="7"/>
  <c r="NNV10" i="7"/>
  <c r="NNW10" i="7"/>
  <c r="NNX10" i="7"/>
  <c r="NNY10" i="7"/>
  <c r="NNZ10" i="7"/>
  <c r="NOA10" i="7"/>
  <c r="NOB10" i="7"/>
  <c r="NOC10" i="7"/>
  <c r="NOD10" i="7"/>
  <c r="NOE10" i="7"/>
  <c r="NOF10" i="7"/>
  <c r="NOG10" i="7"/>
  <c r="NOH10" i="7"/>
  <c r="NOI10" i="7"/>
  <c r="NOJ10" i="7"/>
  <c r="NOK10" i="7"/>
  <c r="NOL10" i="7"/>
  <c r="NOM10" i="7"/>
  <c r="NON10" i="7"/>
  <c r="NOO10" i="7"/>
  <c r="NOP10" i="7"/>
  <c r="NOQ10" i="7"/>
  <c r="NOR10" i="7"/>
  <c r="NOS10" i="7"/>
  <c r="NOT10" i="7"/>
  <c r="NOU10" i="7"/>
  <c r="NOV10" i="7"/>
  <c r="NOW10" i="7"/>
  <c r="NOX10" i="7"/>
  <c r="NOY10" i="7"/>
  <c r="NOZ10" i="7"/>
  <c r="NPA10" i="7"/>
  <c r="NPB10" i="7"/>
  <c r="NPC10" i="7"/>
  <c r="NPD10" i="7"/>
  <c r="NPE10" i="7"/>
  <c r="NPF10" i="7"/>
  <c r="NPG10" i="7"/>
  <c r="NPH10" i="7"/>
  <c r="NPI10" i="7"/>
  <c r="NPJ10" i="7"/>
  <c r="NPK10" i="7"/>
  <c r="NPL10" i="7"/>
  <c r="NPM10" i="7"/>
  <c r="NPN10" i="7"/>
  <c r="NPO10" i="7"/>
  <c r="NPP10" i="7"/>
  <c r="NPQ10" i="7"/>
  <c r="NPR10" i="7"/>
  <c r="NPS10" i="7"/>
  <c r="NPT10" i="7"/>
  <c r="NPU10" i="7"/>
  <c r="NPV10" i="7"/>
  <c r="NPW10" i="7"/>
  <c r="NPX10" i="7"/>
  <c r="NPY10" i="7"/>
  <c r="NPZ10" i="7"/>
  <c r="NQA10" i="7"/>
  <c r="NQB10" i="7"/>
  <c r="NQC10" i="7"/>
  <c r="NQD10" i="7"/>
  <c r="NQE10" i="7"/>
  <c r="NQF10" i="7"/>
  <c r="NQG10" i="7"/>
  <c r="NQH10" i="7"/>
  <c r="NQI10" i="7"/>
  <c r="NQJ10" i="7"/>
  <c r="NQK10" i="7"/>
  <c r="NQL10" i="7"/>
  <c r="NQM10" i="7"/>
  <c r="NQN10" i="7"/>
  <c r="NQO10" i="7"/>
  <c r="NQP10" i="7"/>
  <c r="NQQ10" i="7"/>
  <c r="NQR10" i="7"/>
  <c r="NQS10" i="7"/>
  <c r="NQT10" i="7"/>
  <c r="NQU10" i="7"/>
  <c r="NQV10" i="7"/>
  <c r="NQW10" i="7"/>
  <c r="NQX10" i="7"/>
  <c r="NQY10" i="7"/>
  <c r="NQZ10" i="7"/>
  <c r="NRA10" i="7"/>
  <c r="NRB10" i="7"/>
  <c r="NRC10" i="7"/>
  <c r="NRD10" i="7"/>
  <c r="NRE10" i="7"/>
  <c r="NRF10" i="7"/>
  <c r="NRG10" i="7"/>
  <c r="NRH10" i="7"/>
  <c r="NRI10" i="7"/>
  <c r="NRJ10" i="7"/>
  <c r="NRK10" i="7"/>
  <c r="NRL10" i="7"/>
  <c r="NRM10" i="7"/>
  <c r="NRN10" i="7"/>
  <c r="NRO10" i="7"/>
  <c r="NRP10" i="7"/>
  <c r="NRQ10" i="7"/>
  <c r="NRR10" i="7"/>
  <c r="NRS10" i="7"/>
  <c r="NRT10" i="7"/>
  <c r="NRU10" i="7"/>
  <c r="NRV10" i="7"/>
  <c r="NRW10" i="7"/>
  <c r="NRX10" i="7"/>
  <c r="NRY10" i="7"/>
  <c r="NRZ10" i="7"/>
  <c r="NSA10" i="7"/>
  <c r="NSB10" i="7"/>
  <c r="NSC10" i="7"/>
  <c r="NSD10" i="7"/>
  <c r="NSE10" i="7"/>
  <c r="NSF10" i="7"/>
  <c r="NSG10" i="7"/>
  <c r="NSH10" i="7"/>
  <c r="NSI10" i="7"/>
  <c r="NSJ10" i="7"/>
  <c r="NSK10" i="7"/>
  <c r="NSL10" i="7"/>
  <c r="NSM10" i="7"/>
  <c r="NSN10" i="7"/>
  <c r="NSO10" i="7"/>
  <c r="NSP10" i="7"/>
  <c r="NSQ10" i="7"/>
  <c r="NSR10" i="7"/>
  <c r="NSS10" i="7"/>
  <c r="NST10" i="7"/>
  <c r="NSU10" i="7"/>
  <c r="NSV10" i="7"/>
  <c r="NSW10" i="7"/>
  <c r="NSX10" i="7"/>
  <c r="NSY10" i="7"/>
  <c r="NSZ10" i="7"/>
  <c r="NTA10" i="7"/>
  <c r="NTB10" i="7"/>
  <c r="NTC10" i="7"/>
  <c r="NTD10" i="7"/>
  <c r="NTE10" i="7"/>
  <c r="NTF10" i="7"/>
  <c r="NTG10" i="7"/>
  <c r="NTH10" i="7"/>
  <c r="NTI10" i="7"/>
  <c r="NTJ10" i="7"/>
  <c r="NTK10" i="7"/>
  <c r="NTL10" i="7"/>
  <c r="NTM10" i="7"/>
  <c r="NTN10" i="7"/>
  <c r="NTO10" i="7"/>
  <c r="NTP10" i="7"/>
  <c r="NTQ10" i="7"/>
  <c r="NTR10" i="7"/>
  <c r="NTS10" i="7"/>
  <c r="NTT10" i="7"/>
  <c r="NTU10" i="7"/>
  <c r="NTV10" i="7"/>
  <c r="NTW10" i="7"/>
  <c r="NTX10" i="7"/>
  <c r="NTY10" i="7"/>
  <c r="NTZ10" i="7"/>
  <c r="NUA10" i="7"/>
  <c r="NUB10" i="7"/>
  <c r="NUC10" i="7"/>
  <c r="NUD10" i="7"/>
  <c r="NUE10" i="7"/>
  <c r="NUF10" i="7"/>
  <c r="NUG10" i="7"/>
  <c r="NUH10" i="7"/>
  <c r="NUI10" i="7"/>
  <c r="NUJ10" i="7"/>
  <c r="NUK10" i="7"/>
  <c r="NUL10" i="7"/>
  <c r="NUM10" i="7"/>
  <c r="NUN10" i="7"/>
  <c r="NUO10" i="7"/>
  <c r="NUP10" i="7"/>
  <c r="NUQ10" i="7"/>
  <c r="NUR10" i="7"/>
  <c r="NUS10" i="7"/>
  <c r="NUT10" i="7"/>
  <c r="NUU10" i="7"/>
  <c r="NUV10" i="7"/>
  <c r="NUW10" i="7"/>
  <c r="NUX10" i="7"/>
  <c r="NUY10" i="7"/>
  <c r="NUZ10" i="7"/>
  <c r="NVA10" i="7"/>
  <c r="NVB10" i="7"/>
  <c r="NVC10" i="7"/>
  <c r="NVD10" i="7"/>
  <c r="NVE10" i="7"/>
  <c r="NVF10" i="7"/>
  <c r="NVG10" i="7"/>
  <c r="NVH10" i="7"/>
  <c r="NVI10" i="7"/>
  <c r="NVJ10" i="7"/>
  <c r="NVK10" i="7"/>
  <c r="NVL10" i="7"/>
  <c r="NVM10" i="7"/>
  <c r="NVN10" i="7"/>
  <c r="NVO10" i="7"/>
  <c r="NVP10" i="7"/>
  <c r="NVQ10" i="7"/>
  <c r="NVR10" i="7"/>
  <c r="NVS10" i="7"/>
  <c r="NVT10" i="7"/>
  <c r="NVU10" i="7"/>
  <c r="NVV10" i="7"/>
  <c r="NVW10" i="7"/>
  <c r="NVX10" i="7"/>
  <c r="NVY10" i="7"/>
  <c r="NVZ10" i="7"/>
  <c r="NWA10" i="7"/>
  <c r="NWB10" i="7"/>
  <c r="NWC10" i="7"/>
  <c r="NWD10" i="7"/>
  <c r="NWE10" i="7"/>
  <c r="NWF10" i="7"/>
  <c r="NWG10" i="7"/>
  <c r="NWH10" i="7"/>
  <c r="NWI10" i="7"/>
  <c r="NWJ10" i="7"/>
  <c r="NWK10" i="7"/>
  <c r="NWL10" i="7"/>
  <c r="NWM10" i="7"/>
  <c r="NWN10" i="7"/>
  <c r="NWO10" i="7"/>
  <c r="NWP10" i="7"/>
  <c r="NWQ10" i="7"/>
  <c r="NWR10" i="7"/>
  <c r="NWS10" i="7"/>
  <c r="NWT10" i="7"/>
  <c r="NWU10" i="7"/>
  <c r="NWV10" i="7"/>
  <c r="NWW10" i="7"/>
  <c r="NWX10" i="7"/>
  <c r="NWY10" i="7"/>
  <c r="NWZ10" i="7"/>
  <c r="NXA10" i="7"/>
  <c r="NXB10" i="7"/>
  <c r="NXC10" i="7"/>
  <c r="NXD10" i="7"/>
  <c r="NXE10" i="7"/>
  <c r="NXF10" i="7"/>
  <c r="NXG10" i="7"/>
  <c r="NXH10" i="7"/>
  <c r="NXI10" i="7"/>
  <c r="NXJ10" i="7"/>
  <c r="NXK10" i="7"/>
  <c r="NXL10" i="7"/>
  <c r="NXM10" i="7"/>
  <c r="NXN10" i="7"/>
  <c r="NXO10" i="7"/>
  <c r="NXP10" i="7"/>
  <c r="NXQ10" i="7"/>
  <c r="NXR10" i="7"/>
  <c r="NXS10" i="7"/>
  <c r="NXT10" i="7"/>
  <c r="NXU10" i="7"/>
  <c r="NXV10" i="7"/>
  <c r="NXW10" i="7"/>
  <c r="NXX10" i="7"/>
  <c r="NXY10" i="7"/>
  <c r="NXZ10" i="7"/>
  <c r="NYA10" i="7"/>
  <c r="NYB10" i="7"/>
  <c r="NYC10" i="7"/>
  <c r="NYD10" i="7"/>
  <c r="NYE10" i="7"/>
  <c r="NYF10" i="7"/>
  <c r="NYG10" i="7"/>
  <c r="NYH10" i="7"/>
  <c r="NYI10" i="7"/>
  <c r="NYJ10" i="7"/>
  <c r="NYK10" i="7"/>
  <c r="NYL10" i="7"/>
  <c r="NYM10" i="7"/>
  <c r="NYN10" i="7"/>
  <c r="NYO10" i="7"/>
  <c r="NYP10" i="7"/>
  <c r="NYQ10" i="7"/>
  <c r="NYR10" i="7"/>
  <c r="NYS10" i="7"/>
  <c r="NYT10" i="7"/>
  <c r="NYU10" i="7"/>
  <c r="NYV10" i="7"/>
  <c r="NYW10" i="7"/>
  <c r="NYX10" i="7"/>
  <c r="NYY10" i="7"/>
  <c r="NYZ10" i="7"/>
  <c r="NZA10" i="7"/>
  <c r="NZB10" i="7"/>
  <c r="NZC10" i="7"/>
  <c r="NZD10" i="7"/>
  <c r="NZE10" i="7"/>
  <c r="NZF10" i="7"/>
  <c r="NZG10" i="7"/>
  <c r="NZH10" i="7"/>
  <c r="NZI10" i="7"/>
  <c r="NZJ10" i="7"/>
  <c r="NZK10" i="7"/>
  <c r="NZL10" i="7"/>
  <c r="NZM10" i="7"/>
  <c r="NZN10" i="7"/>
  <c r="NZO10" i="7"/>
  <c r="NZP10" i="7"/>
  <c r="NZQ10" i="7"/>
  <c r="NZR10" i="7"/>
  <c r="NZS10" i="7"/>
  <c r="NZT10" i="7"/>
  <c r="NZU10" i="7"/>
  <c r="NZV10" i="7"/>
  <c r="NZW10" i="7"/>
  <c r="NZX10" i="7"/>
  <c r="NZY10" i="7"/>
  <c r="NZZ10" i="7"/>
  <c r="OAA10" i="7"/>
  <c r="OAB10" i="7"/>
  <c r="OAC10" i="7"/>
  <c r="OAD10" i="7"/>
  <c r="OAE10" i="7"/>
  <c r="OAF10" i="7"/>
  <c r="OAG10" i="7"/>
  <c r="OAH10" i="7"/>
  <c r="OAI10" i="7"/>
  <c r="OAJ10" i="7"/>
  <c r="OAK10" i="7"/>
  <c r="OAL10" i="7"/>
  <c r="OAM10" i="7"/>
  <c r="OAN10" i="7"/>
  <c r="OAO10" i="7"/>
  <c r="OAP10" i="7"/>
  <c r="OAQ10" i="7"/>
  <c r="OAR10" i="7"/>
  <c r="OAS10" i="7"/>
  <c r="OAT10" i="7"/>
  <c r="OAU10" i="7"/>
  <c r="OAV10" i="7"/>
  <c r="OAW10" i="7"/>
  <c r="OAX10" i="7"/>
  <c r="OAY10" i="7"/>
  <c r="OAZ10" i="7"/>
  <c r="OBA10" i="7"/>
  <c r="OBB10" i="7"/>
  <c r="OBC10" i="7"/>
  <c r="OBD10" i="7"/>
  <c r="OBE10" i="7"/>
  <c r="OBF10" i="7"/>
  <c r="OBG10" i="7"/>
  <c r="OBH10" i="7"/>
  <c r="OBI10" i="7"/>
  <c r="OBJ10" i="7"/>
  <c r="OBK10" i="7"/>
  <c r="OBL10" i="7"/>
  <c r="OBM10" i="7"/>
  <c r="OBN10" i="7"/>
  <c r="OBO10" i="7"/>
  <c r="OBP10" i="7"/>
  <c r="OBQ10" i="7"/>
  <c r="OBR10" i="7"/>
  <c r="OBS10" i="7"/>
  <c r="OBT10" i="7"/>
  <c r="OBU10" i="7"/>
  <c r="OBV10" i="7"/>
  <c r="OBW10" i="7"/>
  <c r="OBX10" i="7"/>
  <c r="OBY10" i="7"/>
  <c r="OBZ10" i="7"/>
  <c r="OCA10" i="7"/>
  <c r="OCB10" i="7"/>
  <c r="OCC10" i="7"/>
  <c r="OCD10" i="7"/>
  <c r="OCE10" i="7"/>
  <c r="OCF10" i="7"/>
  <c r="OCG10" i="7"/>
  <c r="OCH10" i="7"/>
  <c r="OCI10" i="7"/>
  <c r="OCJ10" i="7"/>
  <c r="OCK10" i="7"/>
  <c r="OCL10" i="7"/>
  <c r="OCM10" i="7"/>
  <c r="OCN10" i="7"/>
  <c r="OCO10" i="7"/>
  <c r="OCP10" i="7"/>
  <c r="OCQ10" i="7"/>
  <c r="OCR10" i="7"/>
  <c r="OCS10" i="7"/>
  <c r="OCT10" i="7"/>
  <c r="OCU10" i="7"/>
  <c r="OCV10" i="7"/>
  <c r="OCW10" i="7"/>
  <c r="OCX10" i="7"/>
  <c r="OCY10" i="7"/>
  <c r="OCZ10" i="7"/>
  <c r="ODA10" i="7"/>
  <c r="ODB10" i="7"/>
  <c r="ODC10" i="7"/>
  <c r="ODD10" i="7"/>
  <c r="ODE10" i="7"/>
  <c r="ODF10" i="7"/>
  <c r="ODG10" i="7"/>
  <c r="ODH10" i="7"/>
  <c r="ODI10" i="7"/>
  <c r="ODJ10" i="7"/>
  <c r="ODK10" i="7"/>
  <c r="ODL10" i="7"/>
  <c r="ODM10" i="7"/>
  <c r="ODN10" i="7"/>
  <c r="ODO10" i="7"/>
  <c r="ODP10" i="7"/>
  <c r="ODQ10" i="7"/>
  <c r="ODR10" i="7"/>
  <c r="ODS10" i="7"/>
  <c r="ODT10" i="7"/>
  <c r="ODU10" i="7"/>
  <c r="ODV10" i="7"/>
  <c r="ODW10" i="7"/>
  <c r="ODX10" i="7"/>
  <c r="ODY10" i="7"/>
  <c r="ODZ10" i="7"/>
  <c r="OEA10" i="7"/>
  <c r="OEB10" i="7"/>
  <c r="OEC10" i="7"/>
  <c r="OED10" i="7"/>
  <c r="OEE10" i="7"/>
  <c r="OEF10" i="7"/>
  <c r="OEG10" i="7"/>
  <c r="OEH10" i="7"/>
  <c r="OEI10" i="7"/>
  <c r="OEJ10" i="7"/>
  <c r="OEK10" i="7"/>
  <c r="OEL10" i="7"/>
  <c r="OEM10" i="7"/>
  <c r="OEN10" i="7"/>
  <c r="OEO10" i="7"/>
  <c r="OEP10" i="7"/>
  <c r="OEQ10" i="7"/>
  <c r="OER10" i="7"/>
  <c r="OES10" i="7"/>
  <c r="OET10" i="7"/>
  <c r="OEU10" i="7"/>
  <c r="OEV10" i="7"/>
  <c r="OEW10" i="7"/>
  <c r="OEX10" i="7"/>
  <c r="OEY10" i="7"/>
  <c r="OEZ10" i="7"/>
  <c r="OFA10" i="7"/>
  <c r="OFB10" i="7"/>
  <c r="OFC10" i="7"/>
  <c r="OFD10" i="7"/>
  <c r="OFE10" i="7"/>
  <c r="OFF10" i="7"/>
  <c r="OFG10" i="7"/>
  <c r="OFH10" i="7"/>
  <c r="OFI10" i="7"/>
  <c r="OFJ10" i="7"/>
  <c r="OFK10" i="7"/>
  <c r="OFL10" i="7"/>
  <c r="OFM10" i="7"/>
  <c r="OFN10" i="7"/>
  <c r="OFO10" i="7"/>
  <c r="OFP10" i="7"/>
  <c r="OFQ10" i="7"/>
  <c r="OFR10" i="7"/>
  <c r="OFS10" i="7"/>
  <c r="OFT10" i="7"/>
  <c r="OFU10" i="7"/>
  <c r="OFV10" i="7"/>
  <c r="OFW10" i="7"/>
  <c r="OFX10" i="7"/>
  <c r="OFY10" i="7"/>
  <c r="OFZ10" i="7"/>
  <c r="OGA10" i="7"/>
  <c r="OGB10" i="7"/>
  <c r="OGC10" i="7"/>
  <c r="OGD10" i="7"/>
  <c r="OGE10" i="7"/>
  <c r="OGF10" i="7"/>
  <c r="OGG10" i="7"/>
  <c r="OGH10" i="7"/>
  <c r="OGI10" i="7"/>
  <c r="OGJ10" i="7"/>
  <c r="OGK10" i="7"/>
  <c r="OGL10" i="7"/>
  <c r="OGM10" i="7"/>
  <c r="OGN10" i="7"/>
  <c r="OGO10" i="7"/>
  <c r="OGP10" i="7"/>
  <c r="OGQ10" i="7"/>
  <c r="OGR10" i="7"/>
  <c r="OGS10" i="7"/>
  <c r="OGT10" i="7"/>
  <c r="OGU10" i="7"/>
  <c r="OGV10" i="7"/>
  <c r="OGW10" i="7"/>
  <c r="OGX10" i="7"/>
  <c r="OGY10" i="7"/>
  <c r="OGZ10" i="7"/>
  <c r="OHA10" i="7"/>
  <c r="OHB10" i="7"/>
  <c r="OHC10" i="7"/>
  <c r="OHD10" i="7"/>
  <c r="OHE10" i="7"/>
  <c r="OHF10" i="7"/>
  <c r="OHG10" i="7"/>
  <c r="OHH10" i="7"/>
  <c r="OHI10" i="7"/>
  <c r="OHJ10" i="7"/>
  <c r="OHK10" i="7"/>
  <c r="OHL10" i="7"/>
  <c r="OHM10" i="7"/>
  <c r="OHN10" i="7"/>
  <c r="OHO10" i="7"/>
  <c r="OHP10" i="7"/>
  <c r="OHQ10" i="7"/>
  <c r="OHR10" i="7"/>
  <c r="OHS10" i="7"/>
  <c r="OHT10" i="7"/>
  <c r="OHU10" i="7"/>
  <c r="OHV10" i="7"/>
  <c r="OHW10" i="7"/>
  <c r="OHX10" i="7"/>
  <c r="OHY10" i="7"/>
  <c r="OHZ10" i="7"/>
  <c r="OIA10" i="7"/>
  <c r="OIB10" i="7"/>
  <c r="OIC10" i="7"/>
  <c r="OID10" i="7"/>
  <c r="OIE10" i="7"/>
  <c r="OIF10" i="7"/>
  <c r="OIG10" i="7"/>
  <c r="OIH10" i="7"/>
  <c r="OII10" i="7"/>
  <c r="OIJ10" i="7"/>
  <c r="OIK10" i="7"/>
  <c r="OIL10" i="7"/>
  <c r="OIM10" i="7"/>
  <c r="OIN10" i="7"/>
  <c r="OIO10" i="7"/>
  <c r="OIP10" i="7"/>
  <c r="OIQ10" i="7"/>
  <c r="OIR10" i="7"/>
  <c r="OIS10" i="7"/>
  <c r="OIT10" i="7"/>
  <c r="OIU10" i="7"/>
  <c r="OIV10" i="7"/>
  <c r="OIW10" i="7"/>
  <c r="OIX10" i="7"/>
  <c r="OIY10" i="7"/>
  <c r="OIZ10" i="7"/>
  <c r="OJA10" i="7"/>
  <c r="OJB10" i="7"/>
  <c r="OJC10" i="7"/>
  <c r="OJD10" i="7"/>
  <c r="OJE10" i="7"/>
  <c r="OJF10" i="7"/>
  <c r="OJG10" i="7"/>
  <c r="OJH10" i="7"/>
  <c r="OJI10" i="7"/>
  <c r="OJJ10" i="7"/>
  <c r="OJK10" i="7"/>
  <c r="OJL10" i="7"/>
  <c r="OJM10" i="7"/>
  <c r="OJN10" i="7"/>
  <c r="OJO10" i="7"/>
  <c r="OJP10" i="7"/>
  <c r="OJQ10" i="7"/>
  <c r="OJR10" i="7"/>
  <c r="OJS10" i="7"/>
  <c r="OJT10" i="7"/>
  <c r="OJU10" i="7"/>
  <c r="OJV10" i="7"/>
  <c r="OJW10" i="7"/>
  <c r="OJX10" i="7"/>
  <c r="OJY10" i="7"/>
  <c r="OJZ10" i="7"/>
  <c r="OKA10" i="7"/>
  <c r="OKB10" i="7"/>
  <c r="OKC10" i="7"/>
  <c r="OKD10" i="7"/>
  <c r="OKE10" i="7"/>
  <c r="OKF10" i="7"/>
  <c r="OKG10" i="7"/>
  <c r="OKH10" i="7"/>
  <c r="OKI10" i="7"/>
  <c r="OKJ10" i="7"/>
  <c r="OKK10" i="7"/>
  <c r="OKL10" i="7"/>
  <c r="OKM10" i="7"/>
  <c r="OKN10" i="7"/>
  <c r="OKO10" i="7"/>
  <c r="OKP10" i="7"/>
  <c r="OKQ10" i="7"/>
  <c r="OKR10" i="7"/>
  <c r="OKS10" i="7"/>
  <c r="OKT10" i="7"/>
  <c r="OKU10" i="7"/>
  <c r="OKV10" i="7"/>
  <c r="OKW10" i="7"/>
  <c r="OKX10" i="7"/>
  <c r="OKY10" i="7"/>
  <c r="OKZ10" i="7"/>
  <c r="OLA10" i="7"/>
  <c r="OLB10" i="7"/>
  <c r="OLC10" i="7"/>
  <c r="OLD10" i="7"/>
  <c r="OLE10" i="7"/>
  <c r="OLF10" i="7"/>
  <c r="OLG10" i="7"/>
  <c r="OLH10" i="7"/>
  <c r="OLI10" i="7"/>
  <c r="OLJ10" i="7"/>
  <c r="OLK10" i="7"/>
  <c r="OLL10" i="7"/>
  <c r="OLM10" i="7"/>
  <c r="OLN10" i="7"/>
  <c r="OLO10" i="7"/>
  <c r="OLP10" i="7"/>
  <c r="OLQ10" i="7"/>
  <c r="OLR10" i="7"/>
  <c r="OLS10" i="7"/>
  <c r="OLT10" i="7"/>
  <c r="OLU10" i="7"/>
  <c r="OLV10" i="7"/>
  <c r="OLW10" i="7"/>
  <c r="OLX10" i="7"/>
  <c r="OLY10" i="7"/>
  <c r="OLZ10" i="7"/>
  <c r="OMA10" i="7"/>
  <c r="OMB10" i="7"/>
  <c r="OMC10" i="7"/>
  <c r="OMD10" i="7"/>
  <c r="OME10" i="7"/>
  <c r="OMF10" i="7"/>
  <c r="OMG10" i="7"/>
  <c r="OMH10" i="7"/>
  <c r="OMI10" i="7"/>
  <c r="OMJ10" i="7"/>
  <c r="OMK10" i="7"/>
  <c r="OML10" i="7"/>
  <c r="OMM10" i="7"/>
  <c r="OMN10" i="7"/>
  <c r="OMO10" i="7"/>
  <c r="OMP10" i="7"/>
  <c r="OMQ10" i="7"/>
  <c r="OMR10" i="7"/>
  <c r="OMS10" i="7"/>
  <c r="OMT10" i="7"/>
  <c r="OMU10" i="7"/>
  <c r="OMV10" i="7"/>
  <c r="OMW10" i="7"/>
  <c r="OMX10" i="7"/>
  <c r="OMY10" i="7"/>
  <c r="OMZ10" i="7"/>
  <c r="ONA10" i="7"/>
  <c r="ONB10" i="7"/>
  <c r="ONC10" i="7"/>
  <c r="OND10" i="7"/>
  <c r="ONE10" i="7"/>
  <c r="ONF10" i="7"/>
  <c r="ONG10" i="7"/>
  <c r="ONH10" i="7"/>
  <c r="ONI10" i="7"/>
  <c r="ONJ10" i="7"/>
  <c r="ONK10" i="7"/>
  <c r="ONL10" i="7"/>
  <c r="ONM10" i="7"/>
  <c r="ONN10" i="7"/>
  <c r="ONO10" i="7"/>
  <c r="ONP10" i="7"/>
  <c r="ONQ10" i="7"/>
  <c r="ONR10" i="7"/>
  <c r="ONS10" i="7"/>
  <c r="ONT10" i="7"/>
  <c r="ONU10" i="7"/>
  <c r="ONV10" i="7"/>
  <c r="ONW10" i="7"/>
  <c r="ONX10" i="7"/>
  <c r="ONY10" i="7"/>
  <c r="ONZ10" i="7"/>
  <c r="OOA10" i="7"/>
  <c r="OOB10" i="7"/>
  <c r="OOC10" i="7"/>
  <c r="OOD10" i="7"/>
  <c r="OOE10" i="7"/>
  <c r="OOF10" i="7"/>
  <c r="OOG10" i="7"/>
  <c r="OOH10" i="7"/>
  <c r="OOI10" i="7"/>
  <c r="OOJ10" i="7"/>
  <c r="OOK10" i="7"/>
  <c r="OOL10" i="7"/>
  <c r="OOM10" i="7"/>
  <c r="OON10" i="7"/>
  <c r="OOO10" i="7"/>
  <c r="OOP10" i="7"/>
  <c r="OOQ10" i="7"/>
  <c r="OOR10" i="7"/>
  <c r="OOS10" i="7"/>
  <c r="OOT10" i="7"/>
  <c r="OOU10" i="7"/>
  <c r="OOV10" i="7"/>
  <c r="OOW10" i="7"/>
  <c r="OOX10" i="7"/>
  <c r="OOY10" i="7"/>
  <c r="OOZ10" i="7"/>
  <c r="OPA10" i="7"/>
  <c r="OPB10" i="7"/>
  <c r="OPC10" i="7"/>
  <c r="OPD10" i="7"/>
  <c r="OPE10" i="7"/>
  <c r="OPF10" i="7"/>
  <c r="OPG10" i="7"/>
  <c r="OPH10" i="7"/>
  <c r="OPI10" i="7"/>
  <c r="OPJ10" i="7"/>
  <c r="OPK10" i="7"/>
  <c r="OPL10" i="7"/>
  <c r="OPM10" i="7"/>
  <c r="OPN10" i="7"/>
  <c r="OPO10" i="7"/>
  <c r="OPP10" i="7"/>
  <c r="OPQ10" i="7"/>
  <c r="OPR10" i="7"/>
  <c r="OPS10" i="7"/>
  <c r="OPT10" i="7"/>
  <c r="OPU10" i="7"/>
  <c r="OPV10" i="7"/>
  <c r="OPW10" i="7"/>
  <c r="OPX10" i="7"/>
  <c r="OPY10" i="7"/>
  <c r="OPZ10" i="7"/>
  <c r="OQA10" i="7"/>
  <c r="OQB10" i="7"/>
  <c r="OQC10" i="7"/>
  <c r="OQD10" i="7"/>
  <c r="OQE10" i="7"/>
  <c r="OQF10" i="7"/>
  <c r="OQG10" i="7"/>
  <c r="OQH10" i="7"/>
  <c r="OQI10" i="7"/>
  <c r="OQJ10" i="7"/>
  <c r="OQK10" i="7"/>
  <c r="OQL10" i="7"/>
  <c r="OQM10" i="7"/>
  <c r="OQN10" i="7"/>
  <c r="OQO10" i="7"/>
  <c r="OQP10" i="7"/>
  <c r="OQQ10" i="7"/>
  <c r="OQR10" i="7"/>
  <c r="OQS10" i="7"/>
  <c r="OQT10" i="7"/>
  <c r="OQU10" i="7"/>
  <c r="OQV10" i="7"/>
  <c r="OQW10" i="7"/>
  <c r="OQX10" i="7"/>
  <c r="OQY10" i="7"/>
  <c r="OQZ10" i="7"/>
  <c r="ORA10" i="7"/>
  <c r="ORB10" i="7"/>
  <c r="ORC10" i="7"/>
  <c r="ORD10" i="7"/>
  <c r="ORE10" i="7"/>
  <c r="ORF10" i="7"/>
  <c r="ORG10" i="7"/>
  <c r="ORH10" i="7"/>
  <c r="ORI10" i="7"/>
  <c r="ORJ10" i="7"/>
  <c r="ORK10" i="7"/>
  <c r="ORL10" i="7"/>
  <c r="ORM10" i="7"/>
  <c r="ORN10" i="7"/>
  <c r="ORO10" i="7"/>
  <c r="ORP10" i="7"/>
  <c r="ORQ10" i="7"/>
  <c r="ORR10" i="7"/>
  <c r="ORS10" i="7"/>
  <c r="ORT10" i="7"/>
  <c r="ORU10" i="7"/>
  <c r="ORV10" i="7"/>
  <c r="ORW10" i="7"/>
  <c r="ORX10" i="7"/>
  <c r="ORY10" i="7"/>
  <c r="ORZ10" i="7"/>
  <c r="OSA10" i="7"/>
  <c r="OSB10" i="7"/>
  <c r="OSC10" i="7"/>
  <c r="OSD10" i="7"/>
  <c r="OSE10" i="7"/>
  <c r="OSF10" i="7"/>
  <c r="OSG10" i="7"/>
  <c r="OSH10" i="7"/>
  <c r="OSI10" i="7"/>
  <c r="OSJ10" i="7"/>
  <c r="OSK10" i="7"/>
  <c r="OSL10" i="7"/>
  <c r="OSM10" i="7"/>
  <c r="OSN10" i="7"/>
  <c r="OSO10" i="7"/>
  <c r="OSP10" i="7"/>
  <c r="OSQ10" i="7"/>
  <c r="OSR10" i="7"/>
  <c r="OSS10" i="7"/>
  <c r="OST10" i="7"/>
  <c r="OSU10" i="7"/>
  <c r="OSV10" i="7"/>
  <c r="OSW10" i="7"/>
  <c r="OSX10" i="7"/>
  <c r="OSY10" i="7"/>
  <c r="OSZ10" i="7"/>
  <c r="OTA10" i="7"/>
  <c r="OTB10" i="7"/>
  <c r="OTC10" i="7"/>
  <c r="OTD10" i="7"/>
  <c r="OTE10" i="7"/>
  <c r="OTF10" i="7"/>
  <c r="OTG10" i="7"/>
  <c r="OTH10" i="7"/>
  <c r="OTI10" i="7"/>
  <c r="OTJ10" i="7"/>
  <c r="OTK10" i="7"/>
  <c r="OTL10" i="7"/>
  <c r="OTM10" i="7"/>
  <c r="OTN10" i="7"/>
  <c r="OTO10" i="7"/>
  <c r="OTP10" i="7"/>
  <c r="OTQ10" i="7"/>
  <c r="OTR10" i="7"/>
  <c r="OTS10" i="7"/>
  <c r="OTT10" i="7"/>
  <c r="OTU10" i="7"/>
  <c r="OTV10" i="7"/>
  <c r="OTW10" i="7"/>
  <c r="OTX10" i="7"/>
  <c r="OTY10" i="7"/>
  <c r="OTZ10" i="7"/>
  <c r="OUA10" i="7"/>
  <c r="OUB10" i="7"/>
  <c r="OUC10" i="7"/>
  <c r="OUD10" i="7"/>
  <c r="OUE10" i="7"/>
  <c r="OUF10" i="7"/>
  <c r="OUG10" i="7"/>
  <c r="OUH10" i="7"/>
  <c r="OUI10" i="7"/>
  <c r="OUJ10" i="7"/>
  <c r="OUK10" i="7"/>
  <c r="OUL10" i="7"/>
  <c r="OUM10" i="7"/>
  <c r="OUN10" i="7"/>
  <c r="OUO10" i="7"/>
  <c r="OUP10" i="7"/>
  <c r="OUQ10" i="7"/>
  <c r="OUR10" i="7"/>
  <c r="OUS10" i="7"/>
  <c r="OUT10" i="7"/>
  <c r="OUU10" i="7"/>
  <c r="OUV10" i="7"/>
  <c r="OUW10" i="7"/>
  <c r="OUX10" i="7"/>
  <c r="OUY10" i="7"/>
  <c r="OUZ10" i="7"/>
  <c r="OVA10" i="7"/>
  <c r="OVB10" i="7"/>
  <c r="OVC10" i="7"/>
  <c r="OVD10" i="7"/>
  <c r="OVE10" i="7"/>
  <c r="OVF10" i="7"/>
  <c r="OVG10" i="7"/>
  <c r="OVH10" i="7"/>
  <c r="OVI10" i="7"/>
  <c r="OVJ10" i="7"/>
  <c r="OVK10" i="7"/>
  <c r="OVL10" i="7"/>
  <c r="OVM10" i="7"/>
  <c r="OVN10" i="7"/>
  <c r="OVO10" i="7"/>
  <c r="OVP10" i="7"/>
  <c r="OVQ10" i="7"/>
  <c r="OVR10" i="7"/>
  <c r="OVS10" i="7"/>
  <c r="OVT10" i="7"/>
  <c r="OVU10" i="7"/>
  <c r="OVV10" i="7"/>
  <c r="OVW10" i="7"/>
  <c r="OVX10" i="7"/>
  <c r="OVY10" i="7"/>
  <c r="OVZ10" i="7"/>
  <c r="OWA10" i="7"/>
  <c r="OWB10" i="7"/>
  <c r="OWC10" i="7"/>
  <c r="OWD10" i="7"/>
  <c r="OWE10" i="7"/>
  <c r="OWF10" i="7"/>
  <c r="OWG10" i="7"/>
  <c r="OWH10" i="7"/>
  <c r="OWI10" i="7"/>
  <c r="OWJ10" i="7"/>
  <c r="OWK10" i="7"/>
  <c r="OWL10" i="7"/>
  <c r="OWM10" i="7"/>
  <c r="OWN10" i="7"/>
  <c r="OWO10" i="7"/>
  <c r="OWP10" i="7"/>
  <c r="OWQ10" i="7"/>
  <c r="OWR10" i="7"/>
  <c r="OWS10" i="7"/>
  <c r="OWT10" i="7"/>
  <c r="OWU10" i="7"/>
  <c r="OWV10" i="7"/>
  <c r="OWW10" i="7"/>
  <c r="OWX10" i="7"/>
  <c r="OWY10" i="7"/>
  <c r="OWZ10" i="7"/>
  <c r="OXA10" i="7"/>
  <c r="OXB10" i="7"/>
  <c r="OXC10" i="7"/>
  <c r="OXD10" i="7"/>
  <c r="OXE10" i="7"/>
  <c r="OXF10" i="7"/>
  <c r="OXG10" i="7"/>
  <c r="OXH10" i="7"/>
  <c r="OXI10" i="7"/>
  <c r="OXJ10" i="7"/>
  <c r="OXK10" i="7"/>
  <c r="OXL10" i="7"/>
  <c r="OXM10" i="7"/>
  <c r="OXN10" i="7"/>
  <c r="OXO10" i="7"/>
  <c r="OXP10" i="7"/>
  <c r="OXQ10" i="7"/>
  <c r="OXR10" i="7"/>
  <c r="OXS10" i="7"/>
  <c r="OXT10" i="7"/>
  <c r="OXU10" i="7"/>
  <c r="OXV10" i="7"/>
  <c r="OXW10" i="7"/>
  <c r="OXX10" i="7"/>
  <c r="OXY10" i="7"/>
  <c r="OXZ10" i="7"/>
  <c r="OYA10" i="7"/>
  <c r="OYB10" i="7"/>
  <c r="OYC10" i="7"/>
  <c r="OYD10" i="7"/>
  <c r="OYE10" i="7"/>
  <c r="OYF10" i="7"/>
  <c r="OYG10" i="7"/>
  <c r="OYH10" i="7"/>
  <c r="OYI10" i="7"/>
  <c r="OYJ10" i="7"/>
  <c r="OYK10" i="7"/>
  <c r="OYL10" i="7"/>
  <c r="OYM10" i="7"/>
  <c r="OYN10" i="7"/>
  <c r="OYO10" i="7"/>
  <c r="OYP10" i="7"/>
  <c r="OYQ10" i="7"/>
  <c r="OYR10" i="7"/>
  <c r="OYS10" i="7"/>
  <c r="OYT10" i="7"/>
  <c r="OYU10" i="7"/>
  <c r="OYV10" i="7"/>
  <c r="OYW10" i="7"/>
  <c r="OYX10" i="7"/>
  <c r="OYY10" i="7"/>
  <c r="OYZ10" i="7"/>
  <c r="OZA10" i="7"/>
  <c r="OZB10" i="7"/>
  <c r="OZC10" i="7"/>
  <c r="OZD10" i="7"/>
  <c r="OZE10" i="7"/>
  <c r="OZF10" i="7"/>
  <c r="OZG10" i="7"/>
  <c r="OZH10" i="7"/>
  <c r="OZI10" i="7"/>
  <c r="OZJ10" i="7"/>
  <c r="OZK10" i="7"/>
  <c r="OZL10" i="7"/>
  <c r="OZM10" i="7"/>
  <c r="OZN10" i="7"/>
  <c r="OZO10" i="7"/>
  <c r="OZP10" i="7"/>
  <c r="OZQ10" i="7"/>
  <c r="OZR10" i="7"/>
  <c r="OZS10" i="7"/>
  <c r="OZT10" i="7"/>
  <c r="OZU10" i="7"/>
  <c r="OZV10" i="7"/>
  <c r="OZW10" i="7"/>
  <c r="OZX10" i="7"/>
  <c r="OZY10" i="7"/>
  <c r="OZZ10" i="7"/>
  <c r="PAA10" i="7"/>
  <c r="PAB10" i="7"/>
  <c r="PAC10" i="7"/>
  <c r="PAD10" i="7"/>
  <c r="PAE10" i="7"/>
  <c r="PAF10" i="7"/>
  <c r="PAG10" i="7"/>
  <c r="PAH10" i="7"/>
  <c r="PAI10" i="7"/>
  <c r="PAJ10" i="7"/>
  <c r="PAK10" i="7"/>
  <c r="PAL10" i="7"/>
  <c r="PAM10" i="7"/>
  <c r="PAN10" i="7"/>
  <c r="PAO10" i="7"/>
  <c r="PAP10" i="7"/>
  <c r="PAQ10" i="7"/>
  <c r="PAR10" i="7"/>
  <c r="PAS10" i="7"/>
  <c r="PAT10" i="7"/>
  <c r="PAU10" i="7"/>
  <c r="PAV10" i="7"/>
  <c r="PAW10" i="7"/>
  <c r="PAX10" i="7"/>
  <c r="PAY10" i="7"/>
  <c r="PAZ10" i="7"/>
  <c r="PBA10" i="7"/>
  <c r="PBB10" i="7"/>
  <c r="PBC10" i="7"/>
  <c r="PBD10" i="7"/>
  <c r="PBE10" i="7"/>
  <c r="PBF10" i="7"/>
  <c r="PBG10" i="7"/>
  <c r="PBH10" i="7"/>
  <c r="PBI10" i="7"/>
  <c r="PBJ10" i="7"/>
  <c r="PBK10" i="7"/>
  <c r="PBL10" i="7"/>
  <c r="PBM10" i="7"/>
  <c r="PBN10" i="7"/>
  <c r="PBO10" i="7"/>
  <c r="PBP10" i="7"/>
  <c r="PBQ10" i="7"/>
  <c r="PBR10" i="7"/>
  <c r="PBS10" i="7"/>
  <c r="PBT10" i="7"/>
  <c r="PBU10" i="7"/>
  <c r="PBV10" i="7"/>
  <c r="PBW10" i="7"/>
  <c r="PBX10" i="7"/>
  <c r="PBY10" i="7"/>
  <c r="PBZ10" i="7"/>
  <c r="PCA10" i="7"/>
  <c r="PCB10" i="7"/>
  <c r="PCC10" i="7"/>
  <c r="PCD10" i="7"/>
  <c r="PCE10" i="7"/>
  <c r="PCF10" i="7"/>
  <c r="PCG10" i="7"/>
  <c r="PCH10" i="7"/>
  <c r="PCI10" i="7"/>
  <c r="PCJ10" i="7"/>
  <c r="PCK10" i="7"/>
  <c r="PCL10" i="7"/>
  <c r="PCM10" i="7"/>
  <c r="PCN10" i="7"/>
  <c r="PCO10" i="7"/>
  <c r="PCP10" i="7"/>
  <c r="PCQ10" i="7"/>
  <c r="PCR10" i="7"/>
  <c r="PCS10" i="7"/>
  <c r="PCT10" i="7"/>
  <c r="PCU10" i="7"/>
  <c r="PCV10" i="7"/>
  <c r="PCW10" i="7"/>
  <c r="PCX10" i="7"/>
  <c r="PCY10" i="7"/>
  <c r="PCZ10" i="7"/>
  <c r="PDA10" i="7"/>
  <c r="PDB10" i="7"/>
  <c r="PDC10" i="7"/>
  <c r="PDD10" i="7"/>
  <c r="PDE10" i="7"/>
  <c r="PDF10" i="7"/>
  <c r="PDG10" i="7"/>
  <c r="PDH10" i="7"/>
  <c r="PDI10" i="7"/>
  <c r="PDJ10" i="7"/>
  <c r="PDK10" i="7"/>
  <c r="PDL10" i="7"/>
  <c r="PDM10" i="7"/>
  <c r="PDN10" i="7"/>
  <c r="PDO10" i="7"/>
  <c r="PDP10" i="7"/>
  <c r="PDQ10" i="7"/>
  <c r="PDR10" i="7"/>
  <c r="PDS10" i="7"/>
  <c r="PDT10" i="7"/>
  <c r="PDU10" i="7"/>
  <c r="PDV10" i="7"/>
  <c r="PDW10" i="7"/>
  <c r="PDX10" i="7"/>
  <c r="PDY10" i="7"/>
  <c r="PDZ10" i="7"/>
  <c r="PEA10" i="7"/>
  <c r="PEB10" i="7"/>
  <c r="PEC10" i="7"/>
  <c r="PED10" i="7"/>
  <c r="PEE10" i="7"/>
  <c r="PEF10" i="7"/>
  <c r="PEG10" i="7"/>
  <c r="PEH10" i="7"/>
  <c r="PEI10" i="7"/>
  <c r="PEJ10" i="7"/>
  <c r="PEK10" i="7"/>
  <c r="PEL10" i="7"/>
  <c r="PEM10" i="7"/>
  <c r="PEN10" i="7"/>
  <c r="PEO10" i="7"/>
  <c r="PEP10" i="7"/>
  <c r="PEQ10" i="7"/>
  <c r="PER10" i="7"/>
  <c r="PES10" i="7"/>
  <c r="PET10" i="7"/>
  <c r="PEU10" i="7"/>
  <c r="PEV10" i="7"/>
  <c r="PEW10" i="7"/>
  <c r="PEX10" i="7"/>
  <c r="PEY10" i="7"/>
  <c r="PEZ10" i="7"/>
  <c r="PFA10" i="7"/>
  <c r="PFB10" i="7"/>
  <c r="PFC10" i="7"/>
  <c r="PFD10" i="7"/>
  <c r="PFE10" i="7"/>
  <c r="PFF10" i="7"/>
  <c r="PFG10" i="7"/>
  <c r="PFH10" i="7"/>
  <c r="PFI10" i="7"/>
  <c r="PFJ10" i="7"/>
  <c r="PFK10" i="7"/>
  <c r="PFL10" i="7"/>
  <c r="PFM10" i="7"/>
  <c r="PFN10" i="7"/>
  <c r="PFO10" i="7"/>
  <c r="PFP10" i="7"/>
  <c r="PFQ10" i="7"/>
  <c r="PFR10" i="7"/>
  <c r="PFS10" i="7"/>
  <c r="PFT10" i="7"/>
  <c r="PFU10" i="7"/>
  <c r="PFV10" i="7"/>
  <c r="PFW10" i="7"/>
  <c r="PFX10" i="7"/>
  <c r="PFY10" i="7"/>
  <c r="PFZ10" i="7"/>
  <c r="PGA10" i="7"/>
  <c r="PGB10" i="7"/>
  <c r="PGC10" i="7"/>
  <c r="PGD10" i="7"/>
  <c r="PGE10" i="7"/>
  <c r="PGF10" i="7"/>
  <c r="PGG10" i="7"/>
  <c r="PGH10" i="7"/>
  <c r="PGI10" i="7"/>
  <c r="PGJ10" i="7"/>
  <c r="PGK10" i="7"/>
  <c r="PGL10" i="7"/>
  <c r="PGM10" i="7"/>
  <c r="PGN10" i="7"/>
  <c r="PGO10" i="7"/>
  <c r="PGP10" i="7"/>
  <c r="PGQ10" i="7"/>
  <c r="PGR10" i="7"/>
  <c r="PGS10" i="7"/>
  <c r="PGT10" i="7"/>
  <c r="PGU10" i="7"/>
  <c r="PGV10" i="7"/>
  <c r="PGW10" i="7"/>
  <c r="PGX10" i="7"/>
  <c r="PGY10" i="7"/>
  <c r="PGZ10" i="7"/>
  <c r="PHA10" i="7"/>
  <c r="PHB10" i="7"/>
  <c r="PHC10" i="7"/>
  <c r="PHD10" i="7"/>
  <c r="PHE10" i="7"/>
  <c r="PHF10" i="7"/>
  <c r="PHG10" i="7"/>
  <c r="PHH10" i="7"/>
  <c r="PHI10" i="7"/>
  <c r="PHJ10" i="7"/>
  <c r="PHK10" i="7"/>
  <c r="PHL10" i="7"/>
  <c r="PHM10" i="7"/>
  <c r="PHN10" i="7"/>
  <c r="PHO10" i="7"/>
  <c r="PHP10" i="7"/>
  <c r="PHQ10" i="7"/>
  <c r="PHR10" i="7"/>
  <c r="PHS10" i="7"/>
  <c r="PHT10" i="7"/>
  <c r="PHU10" i="7"/>
  <c r="PHV10" i="7"/>
  <c r="PHW10" i="7"/>
  <c r="PHX10" i="7"/>
  <c r="PHY10" i="7"/>
  <c r="PHZ10" i="7"/>
  <c r="PIA10" i="7"/>
  <c r="PIB10" i="7"/>
  <c r="PIC10" i="7"/>
  <c r="PID10" i="7"/>
  <c r="PIE10" i="7"/>
  <c r="PIF10" i="7"/>
  <c r="PIG10" i="7"/>
  <c r="PIH10" i="7"/>
  <c r="PII10" i="7"/>
  <c r="PIJ10" i="7"/>
  <c r="PIK10" i="7"/>
  <c r="PIL10" i="7"/>
  <c r="PIM10" i="7"/>
  <c r="PIN10" i="7"/>
  <c r="PIO10" i="7"/>
  <c r="PIP10" i="7"/>
  <c r="PIQ10" i="7"/>
  <c r="PIR10" i="7"/>
  <c r="PIS10" i="7"/>
  <c r="PIT10" i="7"/>
  <c r="PIU10" i="7"/>
  <c r="PIV10" i="7"/>
  <c r="PIW10" i="7"/>
  <c r="PIX10" i="7"/>
  <c r="PIY10" i="7"/>
  <c r="PIZ10" i="7"/>
  <c r="PJA10" i="7"/>
  <c r="PJB10" i="7"/>
  <c r="PJC10" i="7"/>
  <c r="PJD10" i="7"/>
  <c r="PJE10" i="7"/>
  <c r="PJF10" i="7"/>
  <c r="PJG10" i="7"/>
  <c r="PJH10" i="7"/>
  <c r="PJI10" i="7"/>
  <c r="PJJ10" i="7"/>
  <c r="PJK10" i="7"/>
  <c r="PJL10" i="7"/>
  <c r="PJM10" i="7"/>
  <c r="PJN10" i="7"/>
  <c r="PJO10" i="7"/>
  <c r="PJP10" i="7"/>
  <c r="PJQ10" i="7"/>
  <c r="PJR10" i="7"/>
  <c r="PJS10" i="7"/>
  <c r="PJT10" i="7"/>
  <c r="PJU10" i="7"/>
  <c r="PJV10" i="7"/>
  <c r="PJW10" i="7"/>
  <c r="PJX10" i="7"/>
  <c r="PJY10" i="7"/>
  <c r="PJZ10" i="7"/>
  <c r="PKA10" i="7"/>
  <c r="PKB10" i="7"/>
  <c r="PKC10" i="7"/>
  <c r="PKD10" i="7"/>
  <c r="PKE10" i="7"/>
  <c r="PKF10" i="7"/>
  <c r="PKG10" i="7"/>
  <c r="PKH10" i="7"/>
  <c r="PKI10" i="7"/>
  <c r="PKJ10" i="7"/>
  <c r="PKK10" i="7"/>
  <c r="PKL10" i="7"/>
  <c r="PKM10" i="7"/>
  <c r="PKN10" i="7"/>
  <c r="PKO10" i="7"/>
  <c r="PKP10" i="7"/>
  <c r="PKQ10" i="7"/>
  <c r="PKR10" i="7"/>
  <c r="PKS10" i="7"/>
  <c r="PKT10" i="7"/>
  <c r="PKU10" i="7"/>
  <c r="PKV10" i="7"/>
  <c r="PKW10" i="7"/>
  <c r="PKX10" i="7"/>
  <c r="PKY10" i="7"/>
  <c r="PKZ10" i="7"/>
  <c r="PLA10" i="7"/>
  <c r="PLB10" i="7"/>
  <c r="PLC10" i="7"/>
  <c r="PLD10" i="7"/>
  <c r="PLE10" i="7"/>
  <c r="PLF10" i="7"/>
  <c r="PLG10" i="7"/>
  <c r="PLH10" i="7"/>
  <c r="PLI10" i="7"/>
  <c r="PLJ10" i="7"/>
  <c r="PLK10" i="7"/>
  <c r="PLL10" i="7"/>
  <c r="PLM10" i="7"/>
  <c r="PLN10" i="7"/>
  <c r="PLO10" i="7"/>
  <c r="PLP10" i="7"/>
  <c r="PLQ10" i="7"/>
  <c r="PLR10" i="7"/>
  <c r="PLS10" i="7"/>
  <c r="PLT10" i="7"/>
  <c r="PLU10" i="7"/>
  <c r="PLV10" i="7"/>
  <c r="PLW10" i="7"/>
  <c r="PLX10" i="7"/>
  <c r="PLY10" i="7"/>
  <c r="PLZ10" i="7"/>
  <c r="PMA10" i="7"/>
  <c r="PMB10" i="7"/>
  <c r="PMC10" i="7"/>
  <c r="PMD10" i="7"/>
  <c r="PME10" i="7"/>
  <c r="PMF10" i="7"/>
  <c r="PMG10" i="7"/>
  <c r="PMH10" i="7"/>
  <c r="PMI10" i="7"/>
  <c r="PMJ10" i="7"/>
  <c r="PMK10" i="7"/>
  <c r="PML10" i="7"/>
  <c r="PMM10" i="7"/>
  <c r="PMN10" i="7"/>
  <c r="PMO10" i="7"/>
  <c r="PMP10" i="7"/>
  <c r="PMQ10" i="7"/>
  <c r="PMR10" i="7"/>
  <c r="PMS10" i="7"/>
  <c r="PMT10" i="7"/>
  <c r="PMU10" i="7"/>
  <c r="PMV10" i="7"/>
  <c r="PMW10" i="7"/>
  <c r="PMX10" i="7"/>
  <c r="PMY10" i="7"/>
  <c r="PMZ10" i="7"/>
  <c r="PNA10" i="7"/>
  <c r="PNB10" i="7"/>
  <c r="PNC10" i="7"/>
  <c r="PND10" i="7"/>
  <c r="PNE10" i="7"/>
  <c r="PNF10" i="7"/>
  <c r="PNG10" i="7"/>
  <c r="PNH10" i="7"/>
  <c r="PNI10" i="7"/>
  <c r="PNJ10" i="7"/>
  <c r="PNK10" i="7"/>
  <c r="PNL10" i="7"/>
  <c r="PNM10" i="7"/>
  <c r="PNN10" i="7"/>
  <c r="PNO10" i="7"/>
  <c r="PNP10" i="7"/>
  <c r="PNQ10" i="7"/>
  <c r="PNR10" i="7"/>
  <c r="PNS10" i="7"/>
  <c r="PNT10" i="7"/>
  <c r="PNU10" i="7"/>
  <c r="PNV10" i="7"/>
  <c r="PNW10" i="7"/>
  <c r="PNX10" i="7"/>
  <c r="PNY10" i="7"/>
  <c r="PNZ10" i="7"/>
  <c r="POA10" i="7"/>
  <c r="POB10" i="7"/>
  <c r="POC10" i="7"/>
  <c r="POD10" i="7"/>
  <c r="POE10" i="7"/>
  <c r="POF10" i="7"/>
  <c r="POG10" i="7"/>
  <c r="POH10" i="7"/>
  <c r="POI10" i="7"/>
  <c r="POJ10" i="7"/>
  <c r="POK10" i="7"/>
  <c r="POL10" i="7"/>
  <c r="POM10" i="7"/>
  <c r="PON10" i="7"/>
  <c r="POO10" i="7"/>
  <c r="POP10" i="7"/>
  <c r="POQ10" i="7"/>
  <c r="POR10" i="7"/>
  <c r="POS10" i="7"/>
  <c r="POT10" i="7"/>
  <c r="POU10" i="7"/>
  <c r="POV10" i="7"/>
  <c r="POW10" i="7"/>
  <c r="POX10" i="7"/>
  <c r="POY10" i="7"/>
  <c r="POZ10" i="7"/>
  <c r="PPA10" i="7"/>
  <c r="PPB10" i="7"/>
  <c r="PPC10" i="7"/>
  <c r="PPD10" i="7"/>
  <c r="PPE10" i="7"/>
  <c r="PPF10" i="7"/>
  <c r="PPG10" i="7"/>
  <c r="PPH10" i="7"/>
  <c r="PPI10" i="7"/>
  <c r="PPJ10" i="7"/>
  <c r="PPK10" i="7"/>
  <c r="PPL10" i="7"/>
  <c r="PPM10" i="7"/>
  <c r="PPN10" i="7"/>
  <c r="PPO10" i="7"/>
  <c r="PPP10" i="7"/>
  <c r="PPQ10" i="7"/>
  <c r="PPR10" i="7"/>
  <c r="PPS10" i="7"/>
  <c r="PPT10" i="7"/>
  <c r="PPU10" i="7"/>
  <c r="PPV10" i="7"/>
  <c r="PPW10" i="7"/>
  <c r="PPX10" i="7"/>
  <c r="PPY10" i="7"/>
  <c r="PPZ10" i="7"/>
  <c r="PQA10" i="7"/>
  <c r="PQB10" i="7"/>
  <c r="PQC10" i="7"/>
  <c r="PQD10" i="7"/>
  <c r="PQE10" i="7"/>
  <c r="PQF10" i="7"/>
  <c r="PQG10" i="7"/>
  <c r="PQH10" i="7"/>
  <c r="PQI10" i="7"/>
  <c r="PQJ10" i="7"/>
  <c r="PQK10" i="7"/>
  <c r="PQL10" i="7"/>
  <c r="PQM10" i="7"/>
  <c r="PQN10" i="7"/>
  <c r="PQO10" i="7"/>
  <c r="PQP10" i="7"/>
  <c r="PQQ10" i="7"/>
  <c r="PQR10" i="7"/>
  <c r="PQS10" i="7"/>
  <c r="PQT10" i="7"/>
  <c r="PQU10" i="7"/>
  <c r="PQV10" i="7"/>
  <c r="PQW10" i="7"/>
  <c r="PQX10" i="7"/>
  <c r="PQY10" i="7"/>
  <c r="PQZ10" i="7"/>
  <c r="PRA10" i="7"/>
  <c r="PRB10" i="7"/>
  <c r="PRC10" i="7"/>
  <c r="PRD10" i="7"/>
  <c r="PRE10" i="7"/>
  <c r="PRF10" i="7"/>
  <c r="PRG10" i="7"/>
  <c r="PRH10" i="7"/>
  <c r="PRI10" i="7"/>
  <c r="PRJ10" i="7"/>
  <c r="PRK10" i="7"/>
  <c r="PRL10" i="7"/>
  <c r="PRM10" i="7"/>
  <c r="PRN10" i="7"/>
  <c r="PRO10" i="7"/>
  <c r="PRP10" i="7"/>
  <c r="PRQ10" i="7"/>
  <c r="PRR10" i="7"/>
  <c r="PRS10" i="7"/>
  <c r="PRT10" i="7"/>
  <c r="PRU10" i="7"/>
  <c r="PRV10" i="7"/>
  <c r="PRW10" i="7"/>
  <c r="PRX10" i="7"/>
  <c r="PRY10" i="7"/>
  <c r="PRZ10" i="7"/>
  <c r="PSA10" i="7"/>
  <c r="PSB10" i="7"/>
  <c r="PSC10" i="7"/>
  <c r="PSD10" i="7"/>
  <c r="PSE10" i="7"/>
  <c r="PSF10" i="7"/>
  <c r="PSG10" i="7"/>
  <c r="PSH10" i="7"/>
  <c r="PSI10" i="7"/>
  <c r="PSJ10" i="7"/>
  <c r="PSK10" i="7"/>
  <c r="PSL10" i="7"/>
  <c r="PSM10" i="7"/>
  <c r="PSN10" i="7"/>
  <c r="PSO10" i="7"/>
  <c r="PSP10" i="7"/>
  <c r="PSQ10" i="7"/>
  <c r="PSR10" i="7"/>
  <c r="PSS10" i="7"/>
  <c r="PST10" i="7"/>
  <c r="PSU10" i="7"/>
  <c r="PSV10" i="7"/>
  <c r="PSW10" i="7"/>
  <c r="PSX10" i="7"/>
  <c r="PSY10" i="7"/>
  <c r="PSZ10" i="7"/>
  <c r="PTA10" i="7"/>
  <c r="PTB10" i="7"/>
  <c r="PTC10" i="7"/>
  <c r="PTD10" i="7"/>
  <c r="PTE10" i="7"/>
  <c r="PTF10" i="7"/>
  <c r="PTG10" i="7"/>
  <c r="PTH10" i="7"/>
  <c r="PTI10" i="7"/>
  <c r="PTJ10" i="7"/>
  <c r="PTK10" i="7"/>
  <c r="PTL10" i="7"/>
  <c r="PTM10" i="7"/>
  <c r="PTN10" i="7"/>
  <c r="PTO10" i="7"/>
  <c r="PTP10" i="7"/>
  <c r="PTQ10" i="7"/>
  <c r="PTR10" i="7"/>
  <c r="PTS10" i="7"/>
  <c r="PTT10" i="7"/>
  <c r="PTU10" i="7"/>
  <c r="PTV10" i="7"/>
  <c r="PTW10" i="7"/>
  <c r="PTX10" i="7"/>
  <c r="PTY10" i="7"/>
  <c r="PTZ10" i="7"/>
  <c r="PUA10" i="7"/>
  <c r="PUB10" i="7"/>
  <c r="PUC10" i="7"/>
  <c r="PUD10" i="7"/>
  <c r="PUE10" i="7"/>
  <c r="PUF10" i="7"/>
  <c r="PUG10" i="7"/>
  <c r="PUH10" i="7"/>
  <c r="PUI10" i="7"/>
  <c r="PUJ10" i="7"/>
  <c r="PUK10" i="7"/>
  <c r="PUL10" i="7"/>
  <c r="PUM10" i="7"/>
  <c r="PUN10" i="7"/>
  <c r="PUO10" i="7"/>
  <c r="PUP10" i="7"/>
  <c r="PUQ10" i="7"/>
  <c r="PUR10" i="7"/>
  <c r="PUS10" i="7"/>
  <c r="PUT10" i="7"/>
  <c r="PUU10" i="7"/>
  <c r="PUV10" i="7"/>
  <c r="PUW10" i="7"/>
  <c r="PUX10" i="7"/>
  <c r="PUY10" i="7"/>
  <c r="PUZ10" i="7"/>
  <c r="PVA10" i="7"/>
  <c r="PVB10" i="7"/>
  <c r="PVC10" i="7"/>
  <c r="PVD10" i="7"/>
  <c r="PVE10" i="7"/>
  <c r="PVF10" i="7"/>
  <c r="PVG10" i="7"/>
  <c r="PVH10" i="7"/>
  <c r="PVI10" i="7"/>
  <c r="PVJ10" i="7"/>
  <c r="PVK10" i="7"/>
  <c r="PVL10" i="7"/>
  <c r="PVM10" i="7"/>
  <c r="PVN10" i="7"/>
  <c r="PVO10" i="7"/>
  <c r="PVP10" i="7"/>
  <c r="PVQ10" i="7"/>
  <c r="PVR10" i="7"/>
  <c r="PVS10" i="7"/>
  <c r="PVT10" i="7"/>
  <c r="PVU10" i="7"/>
  <c r="PVV10" i="7"/>
  <c r="PVW10" i="7"/>
  <c r="PVX10" i="7"/>
  <c r="PVY10" i="7"/>
  <c r="PVZ10" i="7"/>
  <c r="PWA10" i="7"/>
  <c r="PWB10" i="7"/>
  <c r="PWC10" i="7"/>
  <c r="PWD10" i="7"/>
  <c r="PWE10" i="7"/>
  <c r="PWF10" i="7"/>
  <c r="PWG10" i="7"/>
  <c r="PWH10" i="7"/>
  <c r="PWI10" i="7"/>
  <c r="PWJ10" i="7"/>
  <c r="PWK10" i="7"/>
  <c r="PWL10" i="7"/>
  <c r="PWM10" i="7"/>
  <c r="PWN10" i="7"/>
  <c r="PWO10" i="7"/>
  <c r="PWP10" i="7"/>
  <c r="PWQ10" i="7"/>
  <c r="PWR10" i="7"/>
  <c r="PWS10" i="7"/>
  <c r="PWT10" i="7"/>
  <c r="PWU10" i="7"/>
  <c r="PWV10" i="7"/>
  <c r="PWW10" i="7"/>
  <c r="PWX10" i="7"/>
  <c r="PWY10" i="7"/>
  <c r="PWZ10" i="7"/>
  <c r="PXA10" i="7"/>
  <c r="PXB10" i="7"/>
  <c r="PXC10" i="7"/>
  <c r="PXD10" i="7"/>
  <c r="PXE10" i="7"/>
  <c r="PXF10" i="7"/>
  <c r="PXG10" i="7"/>
  <c r="PXH10" i="7"/>
  <c r="PXI10" i="7"/>
  <c r="PXJ10" i="7"/>
  <c r="PXK10" i="7"/>
  <c r="PXL10" i="7"/>
  <c r="PXM10" i="7"/>
  <c r="PXN10" i="7"/>
  <c r="PXO10" i="7"/>
  <c r="PXP10" i="7"/>
  <c r="PXQ10" i="7"/>
  <c r="PXR10" i="7"/>
  <c r="PXS10" i="7"/>
  <c r="PXT10" i="7"/>
  <c r="PXU10" i="7"/>
  <c r="PXV10" i="7"/>
  <c r="PXW10" i="7"/>
  <c r="PXX10" i="7"/>
  <c r="PXY10" i="7"/>
  <c r="PXZ10" i="7"/>
  <c r="PYA10" i="7"/>
  <c r="PYB10" i="7"/>
  <c r="PYC10" i="7"/>
  <c r="PYD10" i="7"/>
  <c r="PYE10" i="7"/>
  <c r="PYF10" i="7"/>
  <c r="PYG10" i="7"/>
  <c r="PYH10" i="7"/>
  <c r="PYI10" i="7"/>
  <c r="PYJ10" i="7"/>
  <c r="PYK10" i="7"/>
  <c r="PYL10" i="7"/>
  <c r="PYM10" i="7"/>
  <c r="PYN10" i="7"/>
  <c r="PYO10" i="7"/>
  <c r="PYP10" i="7"/>
  <c r="PYQ10" i="7"/>
  <c r="PYR10" i="7"/>
  <c r="PYS10" i="7"/>
  <c r="PYT10" i="7"/>
  <c r="PYU10" i="7"/>
  <c r="PYV10" i="7"/>
  <c r="PYW10" i="7"/>
  <c r="PYX10" i="7"/>
  <c r="PYY10" i="7"/>
  <c r="PYZ10" i="7"/>
  <c r="PZA10" i="7"/>
  <c r="PZB10" i="7"/>
  <c r="PZC10" i="7"/>
  <c r="PZD10" i="7"/>
  <c r="PZE10" i="7"/>
  <c r="PZF10" i="7"/>
  <c r="PZG10" i="7"/>
  <c r="PZH10" i="7"/>
  <c r="PZI10" i="7"/>
  <c r="PZJ10" i="7"/>
  <c r="PZK10" i="7"/>
  <c r="PZL10" i="7"/>
  <c r="PZM10" i="7"/>
  <c r="PZN10" i="7"/>
  <c r="PZO10" i="7"/>
  <c r="PZP10" i="7"/>
  <c r="PZQ10" i="7"/>
  <c r="PZR10" i="7"/>
  <c r="PZS10" i="7"/>
  <c r="PZT10" i="7"/>
  <c r="PZU10" i="7"/>
  <c r="PZV10" i="7"/>
  <c r="PZW10" i="7"/>
  <c r="PZX10" i="7"/>
  <c r="PZY10" i="7"/>
  <c r="PZZ10" i="7"/>
  <c r="QAA10" i="7"/>
  <c r="QAB10" i="7"/>
  <c r="QAC10" i="7"/>
  <c r="QAD10" i="7"/>
  <c r="QAE10" i="7"/>
  <c r="QAF10" i="7"/>
  <c r="QAG10" i="7"/>
  <c r="QAH10" i="7"/>
  <c r="QAI10" i="7"/>
  <c r="QAJ10" i="7"/>
  <c r="QAK10" i="7"/>
  <c r="QAL10" i="7"/>
  <c r="QAM10" i="7"/>
  <c r="QAN10" i="7"/>
  <c r="QAO10" i="7"/>
  <c r="QAP10" i="7"/>
  <c r="QAQ10" i="7"/>
  <c r="QAR10" i="7"/>
  <c r="QAS10" i="7"/>
  <c r="QAT10" i="7"/>
  <c r="QAU10" i="7"/>
  <c r="QAV10" i="7"/>
  <c r="QAW10" i="7"/>
  <c r="QAX10" i="7"/>
  <c r="QAY10" i="7"/>
  <c r="QAZ10" i="7"/>
  <c r="QBA10" i="7"/>
  <c r="QBB10" i="7"/>
  <c r="QBC10" i="7"/>
  <c r="QBD10" i="7"/>
  <c r="QBE10" i="7"/>
  <c r="QBF10" i="7"/>
  <c r="QBG10" i="7"/>
  <c r="QBH10" i="7"/>
  <c r="QBI10" i="7"/>
  <c r="QBJ10" i="7"/>
  <c r="QBK10" i="7"/>
  <c r="QBL10" i="7"/>
  <c r="QBM10" i="7"/>
  <c r="QBN10" i="7"/>
  <c r="QBO10" i="7"/>
  <c r="QBP10" i="7"/>
  <c r="QBQ10" i="7"/>
  <c r="QBR10" i="7"/>
  <c r="QBS10" i="7"/>
  <c r="QBT10" i="7"/>
  <c r="QBU10" i="7"/>
  <c r="QBV10" i="7"/>
  <c r="QBW10" i="7"/>
  <c r="QBX10" i="7"/>
  <c r="QBY10" i="7"/>
  <c r="QBZ10" i="7"/>
  <c r="QCA10" i="7"/>
  <c r="QCB10" i="7"/>
  <c r="QCC10" i="7"/>
  <c r="QCD10" i="7"/>
  <c r="QCE10" i="7"/>
  <c r="QCF10" i="7"/>
  <c r="QCG10" i="7"/>
  <c r="QCH10" i="7"/>
  <c r="QCI10" i="7"/>
  <c r="QCJ10" i="7"/>
  <c r="QCK10" i="7"/>
  <c r="QCL10" i="7"/>
  <c r="QCM10" i="7"/>
  <c r="QCN10" i="7"/>
  <c r="QCO10" i="7"/>
  <c r="QCP10" i="7"/>
  <c r="QCQ10" i="7"/>
  <c r="QCR10" i="7"/>
  <c r="QCS10" i="7"/>
  <c r="QCT10" i="7"/>
  <c r="QCU10" i="7"/>
  <c r="QCV10" i="7"/>
  <c r="QCW10" i="7"/>
  <c r="QCX10" i="7"/>
  <c r="QCY10" i="7"/>
  <c r="QCZ10" i="7"/>
  <c r="QDA10" i="7"/>
  <c r="QDB10" i="7"/>
  <c r="QDC10" i="7"/>
  <c r="QDD10" i="7"/>
  <c r="QDE10" i="7"/>
  <c r="QDF10" i="7"/>
  <c r="QDG10" i="7"/>
  <c r="QDH10" i="7"/>
  <c r="QDI10" i="7"/>
  <c r="QDJ10" i="7"/>
  <c r="QDK10" i="7"/>
  <c r="QDL10" i="7"/>
  <c r="QDM10" i="7"/>
  <c r="QDN10" i="7"/>
  <c r="QDO10" i="7"/>
  <c r="QDP10" i="7"/>
  <c r="QDQ10" i="7"/>
  <c r="QDR10" i="7"/>
  <c r="QDS10" i="7"/>
  <c r="QDT10" i="7"/>
  <c r="QDU10" i="7"/>
  <c r="QDV10" i="7"/>
  <c r="QDW10" i="7"/>
  <c r="QDX10" i="7"/>
  <c r="QDY10" i="7"/>
  <c r="QDZ10" i="7"/>
  <c r="QEA10" i="7"/>
  <c r="QEB10" i="7"/>
  <c r="QEC10" i="7"/>
  <c r="QED10" i="7"/>
  <c r="QEE10" i="7"/>
  <c r="QEF10" i="7"/>
  <c r="QEG10" i="7"/>
  <c r="QEH10" i="7"/>
  <c r="QEI10" i="7"/>
  <c r="QEJ10" i="7"/>
  <c r="QEK10" i="7"/>
  <c r="QEL10" i="7"/>
  <c r="QEM10" i="7"/>
  <c r="QEN10" i="7"/>
  <c r="QEO10" i="7"/>
  <c r="QEP10" i="7"/>
  <c r="QEQ10" i="7"/>
  <c r="QER10" i="7"/>
  <c r="QES10" i="7"/>
  <c r="QET10" i="7"/>
  <c r="QEU10" i="7"/>
  <c r="QEV10" i="7"/>
  <c r="QEW10" i="7"/>
  <c r="QEX10" i="7"/>
  <c r="QEY10" i="7"/>
  <c r="QEZ10" i="7"/>
  <c r="QFA10" i="7"/>
  <c r="QFB10" i="7"/>
  <c r="QFC10" i="7"/>
  <c r="QFD10" i="7"/>
  <c r="QFE10" i="7"/>
  <c r="QFF10" i="7"/>
  <c r="QFG10" i="7"/>
  <c r="QFH10" i="7"/>
  <c r="QFI10" i="7"/>
  <c r="QFJ10" i="7"/>
  <c r="QFK10" i="7"/>
  <c r="QFL10" i="7"/>
  <c r="QFM10" i="7"/>
  <c r="QFN10" i="7"/>
  <c r="QFO10" i="7"/>
  <c r="QFP10" i="7"/>
  <c r="QFQ10" i="7"/>
  <c r="QFR10" i="7"/>
  <c r="QFS10" i="7"/>
  <c r="QFT10" i="7"/>
  <c r="QFU10" i="7"/>
  <c r="QFV10" i="7"/>
  <c r="QFW10" i="7"/>
  <c r="QFX10" i="7"/>
  <c r="QFY10" i="7"/>
  <c r="QFZ10" i="7"/>
  <c r="QGA10" i="7"/>
  <c r="QGB10" i="7"/>
  <c r="QGC10" i="7"/>
  <c r="QGD10" i="7"/>
  <c r="QGE10" i="7"/>
  <c r="QGF10" i="7"/>
  <c r="QGG10" i="7"/>
  <c r="QGH10" i="7"/>
  <c r="QGI10" i="7"/>
  <c r="QGJ10" i="7"/>
  <c r="QGK10" i="7"/>
  <c r="QGL10" i="7"/>
  <c r="QGM10" i="7"/>
  <c r="QGN10" i="7"/>
  <c r="QGO10" i="7"/>
  <c r="QGP10" i="7"/>
  <c r="QGQ10" i="7"/>
  <c r="QGR10" i="7"/>
  <c r="QGS10" i="7"/>
  <c r="QGT10" i="7"/>
  <c r="QGU10" i="7"/>
  <c r="QGV10" i="7"/>
  <c r="QGW10" i="7"/>
  <c r="QGX10" i="7"/>
  <c r="QGY10" i="7"/>
  <c r="QGZ10" i="7"/>
  <c r="QHA10" i="7"/>
  <c r="QHB10" i="7"/>
  <c r="QHC10" i="7"/>
  <c r="QHD10" i="7"/>
  <c r="QHE10" i="7"/>
  <c r="QHF10" i="7"/>
  <c r="QHG10" i="7"/>
  <c r="QHH10" i="7"/>
  <c r="QHI10" i="7"/>
  <c r="QHJ10" i="7"/>
  <c r="QHK10" i="7"/>
  <c r="QHL10" i="7"/>
  <c r="QHM10" i="7"/>
  <c r="QHN10" i="7"/>
  <c r="QHO10" i="7"/>
  <c r="QHP10" i="7"/>
  <c r="QHQ10" i="7"/>
  <c r="QHR10" i="7"/>
  <c r="QHS10" i="7"/>
  <c r="QHT10" i="7"/>
  <c r="QHU10" i="7"/>
  <c r="QHV10" i="7"/>
  <c r="QHW10" i="7"/>
  <c r="QHX10" i="7"/>
  <c r="QHY10" i="7"/>
  <c r="QHZ10" i="7"/>
  <c r="QIA10" i="7"/>
  <c r="QIB10" i="7"/>
  <c r="QIC10" i="7"/>
  <c r="QID10" i="7"/>
  <c r="QIE10" i="7"/>
  <c r="QIF10" i="7"/>
  <c r="QIG10" i="7"/>
  <c r="QIH10" i="7"/>
  <c r="QII10" i="7"/>
  <c r="QIJ10" i="7"/>
  <c r="QIK10" i="7"/>
  <c r="QIL10" i="7"/>
  <c r="QIM10" i="7"/>
  <c r="QIN10" i="7"/>
  <c r="QIO10" i="7"/>
  <c r="QIP10" i="7"/>
  <c r="QIQ10" i="7"/>
  <c r="QIR10" i="7"/>
  <c r="QIS10" i="7"/>
  <c r="QIT10" i="7"/>
  <c r="QIU10" i="7"/>
  <c r="QIV10" i="7"/>
  <c r="QIW10" i="7"/>
  <c r="QIX10" i="7"/>
  <c r="QIY10" i="7"/>
  <c r="QIZ10" i="7"/>
  <c r="QJA10" i="7"/>
  <c r="QJB10" i="7"/>
  <c r="QJC10" i="7"/>
  <c r="QJD10" i="7"/>
  <c r="QJE10" i="7"/>
  <c r="QJF10" i="7"/>
  <c r="QJG10" i="7"/>
  <c r="QJH10" i="7"/>
  <c r="QJI10" i="7"/>
  <c r="QJJ10" i="7"/>
  <c r="QJK10" i="7"/>
  <c r="QJL10" i="7"/>
  <c r="QJM10" i="7"/>
  <c r="QJN10" i="7"/>
  <c r="QJO10" i="7"/>
  <c r="QJP10" i="7"/>
  <c r="QJQ10" i="7"/>
  <c r="QJR10" i="7"/>
  <c r="QJS10" i="7"/>
  <c r="QJT10" i="7"/>
  <c r="QJU10" i="7"/>
  <c r="QJV10" i="7"/>
  <c r="QJW10" i="7"/>
  <c r="QJX10" i="7"/>
  <c r="QJY10" i="7"/>
  <c r="QJZ10" i="7"/>
  <c r="QKA10" i="7"/>
  <c r="QKB10" i="7"/>
  <c r="QKC10" i="7"/>
  <c r="QKD10" i="7"/>
  <c r="QKE10" i="7"/>
  <c r="QKF10" i="7"/>
  <c r="QKG10" i="7"/>
  <c r="QKH10" i="7"/>
  <c r="QKI10" i="7"/>
  <c r="QKJ10" i="7"/>
  <c r="QKK10" i="7"/>
  <c r="QKL10" i="7"/>
  <c r="QKM10" i="7"/>
  <c r="QKN10" i="7"/>
  <c r="QKO10" i="7"/>
  <c r="QKP10" i="7"/>
  <c r="QKQ10" i="7"/>
  <c r="QKR10" i="7"/>
  <c r="QKS10" i="7"/>
  <c r="QKT10" i="7"/>
  <c r="QKU10" i="7"/>
  <c r="QKV10" i="7"/>
  <c r="QKW10" i="7"/>
  <c r="QKX10" i="7"/>
  <c r="QKY10" i="7"/>
  <c r="QKZ10" i="7"/>
  <c r="QLA10" i="7"/>
  <c r="QLB10" i="7"/>
  <c r="QLC10" i="7"/>
  <c r="QLD10" i="7"/>
  <c r="QLE10" i="7"/>
  <c r="QLF10" i="7"/>
  <c r="QLG10" i="7"/>
  <c r="QLH10" i="7"/>
  <c r="QLI10" i="7"/>
  <c r="QLJ10" i="7"/>
  <c r="QLK10" i="7"/>
  <c r="QLL10" i="7"/>
  <c r="QLM10" i="7"/>
  <c r="QLN10" i="7"/>
  <c r="QLO10" i="7"/>
  <c r="QLP10" i="7"/>
  <c r="QLQ10" i="7"/>
  <c r="QLR10" i="7"/>
  <c r="QLS10" i="7"/>
  <c r="QLT10" i="7"/>
  <c r="QLU10" i="7"/>
  <c r="QLV10" i="7"/>
  <c r="QLW10" i="7"/>
  <c r="QLX10" i="7"/>
  <c r="QLY10" i="7"/>
  <c r="QLZ10" i="7"/>
  <c r="QMA10" i="7"/>
  <c r="QMB10" i="7"/>
  <c r="QMC10" i="7"/>
  <c r="QMD10" i="7"/>
  <c r="QME10" i="7"/>
  <c r="QMF10" i="7"/>
  <c r="QMG10" i="7"/>
  <c r="QMH10" i="7"/>
  <c r="QMI10" i="7"/>
  <c r="QMJ10" i="7"/>
  <c r="QMK10" i="7"/>
  <c r="QML10" i="7"/>
  <c r="QMM10" i="7"/>
  <c r="QMN10" i="7"/>
  <c r="QMO10" i="7"/>
  <c r="QMP10" i="7"/>
  <c r="QMQ10" i="7"/>
  <c r="QMR10" i="7"/>
  <c r="QMS10" i="7"/>
  <c r="QMT10" i="7"/>
  <c r="QMU10" i="7"/>
  <c r="QMV10" i="7"/>
  <c r="QMW10" i="7"/>
  <c r="QMX10" i="7"/>
  <c r="QMY10" i="7"/>
  <c r="QMZ10" i="7"/>
  <c r="QNA10" i="7"/>
  <c r="QNB10" i="7"/>
  <c r="QNC10" i="7"/>
  <c r="QND10" i="7"/>
  <c r="QNE10" i="7"/>
  <c r="QNF10" i="7"/>
  <c r="QNG10" i="7"/>
  <c r="QNH10" i="7"/>
  <c r="QNI10" i="7"/>
  <c r="QNJ10" i="7"/>
  <c r="QNK10" i="7"/>
  <c r="QNL10" i="7"/>
  <c r="QNM10" i="7"/>
  <c r="QNN10" i="7"/>
  <c r="QNO10" i="7"/>
  <c r="QNP10" i="7"/>
  <c r="QNQ10" i="7"/>
  <c r="QNR10" i="7"/>
  <c r="QNS10" i="7"/>
  <c r="QNT10" i="7"/>
  <c r="QNU10" i="7"/>
  <c r="QNV10" i="7"/>
  <c r="QNW10" i="7"/>
  <c r="QNX10" i="7"/>
  <c r="QNY10" i="7"/>
  <c r="QNZ10" i="7"/>
  <c r="QOA10" i="7"/>
  <c r="QOB10" i="7"/>
  <c r="QOC10" i="7"/>
  <c r="QOD10" i="7"/>
  <c r="QOE10" i="7"/>
  <c r="QOF10" i="7"/>
  <c r="QOG10" i="7"/>
  <c r="QOH10" i="7"/>
  <c r="QOI10" i="7"/>
  <c r="QOJ10" i="7"/>
  <c r="QOK10" i="7"/>
  <c r="QOL10" i="7"/>
  <c r="QOM10" i="7"/>
  <c r="QON10" i="7"/>
  <c r="QOO10" i="7"/>
  <c r="QOP10" i="7"/>
  <c r="QOQ10" i="7"/>
  <c r="QOR10" i="7"/>
  <c r="QOS10" i="7"/>
  <c r="QOT10" i="7"/>
  <c r="QOU10" i="7"/>
  <c r="QOV10" i="7"/>
  <c r="QOW10" i="7"/>
  <c r="QOX10" i="7"/>
  <c r="QOY10" i="7"/>
  <c r="QOZ10" i="7"/>
  <c r="QPA10" i="7"/>
  <c r="QPB10" i="7"/>
  <c r="QPC10" i="7"/>
  <c r="QPD10" i="7"/>
  <c r="QPE10" i="7"/>
  <c r="QPF10" i="7"/>
  <c r="QPG10" i="7"/>
  <c r="QPH10" i="7"/>
  <c r="QPI10" i="7"/>
  <c r="QPJ10" i="7"/>
  <c r="QPK10" i="7"/>
  <c r="QPL10" i="7"/>
  <c r="QPM10" i="7"/>
  <c r="QPN10" i="7"/>
  <c r="QPO10" i="7"/>
  <c r="QPP10" i="7"/>
  <c r="QPQ10" i="7"/>
  <c r="QPR10" i="7"/>
  <c r="QPS10" i="7"/>
  <c r="QPT10" i="7"/>
  <c r="QPU10" i="7"/>
  <c r="QPV10" i="7"/>
  <c r="QPW10" i="7"/>
  <c r="QPX10" i="7"/>
  <c r="QPY10" i="7"/>
  <c r="QPZ10" i="7"/>
  <c r="QQA10" i="7"/>
  <c r="QQB10" i="7"/>
  <c r="QQC10" i="7"/>
  <c r="QQD10" i="7"/>
  <c r="QQE10" i="7"/>
  <c r="QQF10" i="7"/>
  <c r="QQG10" i="7"/>
  <c r="QQH10" i="7"/>
  <c r="QQI10" i="7"/>
  <c r="QQJ10" i="7"/>
  <c r="QQK10" i="7"/>
  <c r="QQL10" i="7"/>
  <c r="QQM10" i="7"/>
  <c r="QQN10" i="7"/>
  <c r="QQO10" i="7"/>
  <c r="QQP10" i="7"/>
  <c r="QQQ10" i="7"/>
  <c r="QQR10" i="7"/>
  <c r="QQS10" i="7"/>
  <c r="QQT10" i="7"/>
  <c r="QQU10" i="7"/>
  <c r="QQV10" i="7"/>
  <c r="QQW10" i="7"/>
  <c r="QQX10" i="7"/>
  <c r="QQY10" i="7"/>
  <c r="QQZ10" i="7"/>
  <c r="QRA10" i="7"/>
  <c r="QRB10" i="7"/>
  <c r="QRC10" i="7"/>
  <c r="QRD10" i="7"/>
  <c r="QRE10" i="7"/>
  <c r="QRF10" i="7"/>
  <c r="QRG10" i="7"/>
  <c r="QRH10" i="7"/>
  <c r="QRI10" i="7"/>
  <c r="QRJ10" i="7"/>
  <c r="QRK10" i="7"/>
  <c r="QRL10" i="7"/>
  <c r="QRM10" i="7"/>
  <c r="QRN10" i="7"/>
  <c r="QRO10" i="7"/>
  <c r="QRP10" i="7"/>
  <c r="QRQ10" i="7"/>
  <c r="QRR10" i="7"/>
  <c r="QRS10" i="7"/>
  <c r="QRT10" i="7"/>
  <c r="QRU10" i="7"/>
  <c r="QRV10" i="7"/>
  <c r="QRW10" i="7"/>
  <c r="QRX10" i="7"/>
  <c r="QRY10" i="7"/>
  <c r="QRZ10" i="7"/>
  <c r="QSA10" i="7"/>
  <c r="QSB10" i="7"/>
  <c r="QSC10" i="7"/>
  <c r="QSD10" i="7"/>
  <c r="QSE10" i="7"/>
  <c r="QSF10" i="7"/>
  <c r="QSG10" i="7"/>
  <c r="QSH10" i="7"/>
  <c r="QSI10" i="7"/>
  <c r="QSJ10" i="7"/>
  <c r="QSK10" i="7"/>
  <c r="QSL10" i="7"/>
  <c r="QSM10" i="7"/>
  <c r="QSN10" i="7"/>
  <c r="QSO10" i="7"/>
  <c r="QSP10" i="7"/>
  <c r="QSQ10" i="7"/>
  <c r="QSR10" i="7"/>
  <c r="QSS10" i="7"/>
  <c r="QST10" i="7"/>
  <c r="QSU10" i="7"/>
  <c r="QSV10" i="7"/>
  <c r="QSW10" i="7"/>
  <c r="QSX10" i="7"/>
  <c r="QSY10" i="7"/>
  <c r="QSZ10" i="7"/>
  <c r="QTA10" i="7"/>
  <c r="QTB10" i="7"/>
  <c r="QTC10" i="7"/>
  <c r="QTD10" i="7"/>
  <c r="QTE10" i="7"/>
  <c r="QTF10" i="7"/>
  <c r="QTG10" i="7"/>
  <c r="QTH10" i="7"/>
  <c r="QTI10" i="7"/>
  <c r="QTJ10" i="7"/>
  <c r="QTK10" i="7"/>
  <c r="QTL10" i="7"/>
  <c r="QTM10" i="7"/>
  <c r="QTN10" i="7"/>
  <c r="QTO10" i="7"/>
  <c r="QTP10" i="7"/>
  <c r="QTQ10" i="7"/>
  <c r="QTR10" i="7"/>
  <c r="QTS10" i="7"/>
  <c r="QTT10" i="7"/>
  <c r="QTU10" i="7"/>
  <c r="QTV10" i="7"/>
  <c r="QTW10" i="7"/>
  <c r="QTX10" i="7"/>
  <c r="QTY10" i="7"/>
  <c r="QTZ10" i="7"/>
  <c r="QUA10" i="7"/>
  <c r="QUB10" i="7"/>
  <c r="QUC10" i="7"/>
  <c r="QUD10" i="7"/>
  <c r="QUE10" i="7"/>
  <c r="QUF10" i="7"/>
  <c r="QUG10" i="7"/>
  <c r="QUH10" i="7"/>
  <c r="QUI10" i="7"/>
  <c r="QUJ10" i="7"/>
  <c r="QUK10" i="7"/>
  <c r="QUL10" i="7"/>
  <c r="QUM10" i="7"/>
  <c r="QUN10" i="7"/>
  <c r="QUO10" i="7"/>
  <c r="QUP10" i="7"/>
  <c r="QUQ10" i="7"/>
  <c r="QUR10" i="7"/>
  <c r="QUS10" i="7"/>
  <c r="QUT10" i="7"/>
  <c r="QUU10" i="7"/>
  <c r="QUV10" i="7"/>
  <c r="QUW10" i="7"/>
  <c r="QUX10" i="7"/>
  <c r="QUY10" i="7"/>
  <c r="QUZ10" i="7"/>
  <c r="QVA10" i="7"/>
  <c r="QVB10" i="7"/>
  <c r="QVC10" i="7"/>
  <c r="QVD10" i="7"/>
  <c r="QVE10" i="7"/>
  <c r="QVF10" i="7"/>
  <c r="QVG10" i="7"/>
  <c r="QVH10" i="7"/>
  <c r="QVI10" i="7"/>
  <c r="QVJ10" i="7"/>
  <c r="QVK10" i="7"/>
  <c r="QVL10" i="7"/>
  <c r="QVM10" i="7"/>
  <c r="QVN10" i="7"/>
  <c r="QVO10" i="7"/>
  <c r="QVP10" i="7"/>
  <c r="QVQ10" i="7"/>
  <c r="QVR10" i="7"/>
  <c r="QVS10" i="7"/>
  <c r="QVT10" i="7"/>
  <c r="QVU10" i="7"/>
  <c r="QVV10" i="7"/>
  <c r="QVW10" i="7"/>
  <c r="QVX10" i="7"/>
  <c r="QVY10" i="7"/>
  <c r="QVZ10" i="7"/>
  <c r="QWA10" i="7"/>
  <c r="QWB10" i="7"/>
  <c r="QWC10" i="7"/>
  <c r="QWD10" i="7"/>
  <c r="QWE10" i="7"/>
  <c r="QWF10" i="7"/>
  <c r="QWG10" i="7"/>
  <c r="QWH10" i="7"/>
  <c r="QWI10" i="7"/>
  <c r="QWJ10" i="7"/>
  <c r="QWK10" i="7"/>
  <c r="QWL10" i="7"/>
  <c r="QWM10" i="7"/>
  <c r="QWN10" i="7"/>
  <c r="QWO10" i="7"/>
  <c r="QWP10" i="7"/>
  <c r="QWQ10" i="7"/>
  <c r="QWR10" i="7"/>
  <c r="QWS10" i="7"/>
  <c r="QWT10" i="7"/>
  <c r="QWU10" i="7"/>
  <c r="QWV10" i="7"/>
  <c r="QWW10" i="7"/>
  <c r="QWX10" i="7"/>
  <c r="QWY10" i="7"/>
  <c r="QWZ10" i="7"/>
  <c r="QXA10" i="7"/>
  <c r="QXB10" i="7"/>
  <c r="QXC10" i="7"/>
  <c r="QXD10" i="7"/>
  <c r="QXE10" i="7"/>
  <c r="QXF10" i="7"/>
  <c r="QXG10" i="7"/>
  <c r="QXH10" i="7"/>
  <c r="QXI10" i="7"/>
  <c r="QXJ10" i="7"/>
  <c r="QXK10" i="7"/>
  <c r="QXL10" i="7"/>
  <c r="QXM10" i="7"/>
  <c r="QXN10" i="7"/>
  <c r="QXO10" i="7"/>
  <c r="QXP10" i="7"/>
  <c r="QXQ10" i="7"/>
  <c r="QXR10" i="7"/>
  <c r="QXS10" i="7"/>
  <c r="QXT10" i="7"/>
  <c r="QXU10" i="7"/>
  <c r="QXV10" i="7"/>
  <c r="QXW10" i="7"/>
  <c r="QXX10" i="7"/>
  <c r="QXY10" i="7"/>
  <c r="QXZ10" i="7"/>
  <c r="QYA10" i="7"/>
  <c r="QYB10" i="7"/>
  <c r="QYC10" i="7"/>
  <c r="QYD10" i="7"/>
  <c r="QYE10" i="7"/>
  <c r="QYF10" i="7"/>
  <c r="QYG10" i="7"/>
  <c r="QYH10" i="7"/>
  <c r="QYI10" i="7"/>
  <c r="QYJ10" i="7"/>
  <c r="QYK10" i="7"/>
  <c r="QYL10" i="7"/>
  <c r="QYM10" i="7"/>
  <c r="QYN10" i="7"/>
  <c r="QYO10" i="7"/>
  <c r="QYP10" i="7"/>
  <c r="QYQ10" i="7"/>
  <c r="QYR10" i="7"/>
  <c r="QYS10" i="7"/>
  <c r="QYT10" i="7"/>
  <c r="QYU10" i="7"/>
  <c r="QYV10" i="7"/>
  <c r="QYW10" i="7"/>
  <c r="QYX10" i="7"/>
  <c r="QYY10" i="7"/>
  <c r="QYZ10" i="7"/>
  <c r="QZA10" i="7"/>
  <c r="QZB10" i="7"/>
  <c r="QZC10" i="7"/>
  <c r="QZD10" i="7"/>
  <c r="QZE10" i="7"/>
  <c r="QZF10" i="7"/>
  <c r="QZG10" i="7"/>
  <c r="QZH10" i="7"/>
  <c r="QZI10" i="7"/>
  <c r="QZJ10" i="7"/>
  <c r="QZK10" i="7"/>
  <c r="QZL10" i="7"/>
  <c r="QZM10" i="7"/>
  <c r="QZN10" i="7"/>
  <c r="QZO10" i="7"/>
  <c r="QZP10" i="7"/>
  <c r="QZQ10" i="7"/>
  <c r="QZR10" i="7"/>
  <c r="QZS10" i="7"/>
  <c r="QZT10" i="7"/>
  <c r="QZU10" i="7"/>
  <c r="QZV10" i="7"/>
  <c r="QZW10" i="7"/>
  <c r="QZX10" i="7"/>
  <c r="QZY10" i="7"/>
  <c r="QZZ10" i="7"/>
  <c r="RAA10" i="7"/>
  <c r="RAB10" i="7"/>
  <c r="RAC10" i="7"/>
  <c r="RAD10" i="7"/>
  <c r="RAE10" i="7"/>
  <c r="RAF10" i="7"/>
  <c r="RAG10" i="7"/>
  <c r="RAH10" i="7"/>
  <c r="RAI10" i="7"/>
  <c r="RAJ10" i="7"/>
  <c r="RAK10" i="7"/>
  <c r="RAL10" i="7"/>
  <c r="RAM10" i="7"/>
  <c r="RAN10" i="7"/>
  <c r="RAO10" i="7"/>
  <c r="RAP10" i="7"/>
  <c r="RAQ10" i="7"/>
  <c r="RAR10" i="7"/>
  <c r="RAS10" i="7"/>
  <c r="RAT10" i="7"/>
  <c r="RAU10" i="7"/>
  <c r="RAV10" i="7"/>
  <c r="RAW10" i="7"/>
  <c r="RAX10" i="7"/>
  <c r="RAY10" i="7"/>
  <c r="RAZ10" i="7"/>
  <c r="RBA10" i="7"/>
  <c r="RBB10" i="7"/>
  <c r="RBC10" i="7"/>
  <c r="RBD10" i="7"/>
  <c r="RBE10" i="7"/>
  <c r="RBF10" i="7"/>
  <c r="RBG10" i="7"/>
  <c r="RBH10" i="7"/>
  <c r="RBI10" i="7"/>
  <c r="RBJ10" i="7"/>
  <c r="RBK10" i="7"/>
  <c r="RBL10" i="7"/>
  <c r="RBM10" i="7"/>
  <c r="RBN10" i="7"/>
  <c r="RBO10" i="7"/>
  <c r="RBP10" i="7"/>
  <c r="RBQ10" i="7"/>
  <c r="RBR10" i="7"/>
  <c r="RBS10" i="7"/>
  <c r="RBT10" i="7"/>
  <c r="RBU10" i="7"/>
  <c r="RBV10" i="7"/>
  <c r="RBW10" i="7"/>
  <c r="RBX10" i="7"/>
  <c r="RBY10" i="7"/>
  <c r="RBZ10" i="7"/>
  <c r="RCA10" i="7"/>
  <c r="RCB10" i="7"/>
  <c r="RCC10" i="7"/>
  <c r="RCD10" i="7"/>
  <c r="RCE10" i="7"/>
  <c r="RCF10" i="7"/>
  <c r="RCG10" i="7"/>
  <c r="RCH10" i="7"/>
  <c r="RCI10" i="7"/>
  <c r="RCJ10" i="7"/>
  <c r="RCK10" i="7"/>
  <c r="RCL10" i="7"/>
  <c r="RCM10" i="7"/>
  <c r="RCN10" i="7"/>
  <c r="RCO10" i="7"/>
  <c r="RCP10" i="7"/>
  <c r="RCQ10" i="7"/>
  <c r="RCR10" i="7"/>
  <c r="RCS10" i="7"/>
  <c r="RCT10" i="7"/>
  <c r="RCU10" i="7"/>
  <c r="RCV10" i="7"/>
  <c r="RCW10" i="7"/>
  <c r="RCX10" i="7"/>
  <c r="RCY10" i="7"/>
  <c r="RCZ10" i="7"/>
  <c r="RDA10" i="7"/>
  <c r="RDB10" i="7"/>
  <c r="RDC10" i="7"/>
  <c r="RDD10" i="7"/>
  <c r="RDE10" i="7"/>
  <c r="RDF10" i="7"/>
  <c r="RDG10" i="7"/>
  <c r="RDH10" i="7"/>
  <c r="RDI10" i="7"/>
  <c r="RDJ10" i="7"/>
  <c r="RDK10" i="7"/>
  <c r="RDL10" i="7"/>
  <c r="RDM10" i="7"/>
  <c r="RDN10" i="7"/>
  <c r="RDO10" i="7"/>
  <c r="RDP10" i="7"/>
  <c r="RDQ10" i="7"/>
  <c r="RDR10" i="7"/>
  <c r="RDS10" i="7"/>
  <c r="RDT10" i="7"/>
  <c r="RDU10" i="7"/>
  <c r="RDV10" i="7"/>
  <c r="RDW10" i="7"/>
  <c r="RDX10" i="7"/>
  <c r="RDY10" i="7"/>
  <c r="RDZ10" i="7"/>
  <c r="REA10" i="7"/>
  <c r="REB10" i="7"/>
  <c r="REC10" i="7"/>
  <c r="RED10" i="7"/>
  <c r="REE10" i="7"/>
  <c r="REF10" i="7"/>
  <c r="REG10" i="7"/>
  <c r="REH10" i="7"/>
  <c r="REI10" i="7"/>
  <c r="REJ10" i="7"/>
  <c r="REK10" i="7"/>
  <c r="REL10" i="7"/>
  <c r="REM10" i="7"/>
  <c r="REN10" i="7"/>
  <c r="REO10" i="7"/>
  <c r="REP10" i="7"/>
  <c r="REQ10" i="7"/>
  <c r="RER10" i="7"/>
  <c r="RES10" i="7"/>
  <c r="RET10" i="7"/>
  <c r="REU10" i="7"/>
  <c r="REV10" i="7"/>
  <c r="REW10" i="7"/>
  <c r="REX10" i="7"/>
  <c r="REY10" i="7"/>
  <c r="REZ10" i="7"/>
  <c r="RFA10" i="7"/>
  <c r="RFB10" i="7"/>
  <c r="RFC10" i="7"/>
  <c r="RFD10" i="7"/>
  <c r="RFE10" i="7"/>
  <c r="RFF10" i="7"/>
  <c r="RFG10" i="7"/>
  <c r="RFH10" i="7"/>
  <c r="RFI10" i="7"/>
  <c r="RFJ10" i="7"/>
  <c r="RFK10" i="7"/>
  <c r="RFL10" i="7"/>
  <c r="RFM10" i="7"/>
  <c r="RFN10" i="7"/>
  <c r="RFO10" i="7"/>
  <c r="RFP10" i="7"/>
  <c r="RFQ10" i="7"/>
  <c r="RFR10" i="7"/>
  <c r="RFS10" i="7"/>
  <c r="RFT10" i="7"/>
  <c r="RFU10" i="7"/>
  <c r="RFV10" i="7"/>
  <c r="RFW10" i="7"/>
  <c r="RFX10" i="7"/>
  <c r="RFY10" i="7"/>
  <c r="RFZ10" i="7"/>
  <c r="RGA10" i="7"/>
  <c r="RGB10" i="7"/>
  <c r="RGC10" i="7"/>
  <c r="RGD10" i="7"/>
  <c r="RGE10" i="7"/>
  <c r="RGF10" i="7"/>
  <c r="RGG10" i="7"/>
  <c r="RGH10" i="7"/>
  <c r="RGI10" i="7"/>
  <c r="RGJ10" i="7"/>
  <c r="RGK10" i="7"/>
  <c r="RGL10" i="7"/>
  <c r="RGM10" i="7"/>
  <c r="RGN10" i="7"/>
  <c r="RGO10" i="7"/>
  <c r="RGP10" i="7"/>
  <c r="RGQ10" i="7"/>
  <c r="RGR10" i="7"/>
  <c r="RGS10" i="7"/>
  <c r="RGT10" i="7"/>
  <c r="RGU10" i="7"/>
  <c r="RGV10" i="7"/>
  <c r="RGW10" i="7"/>
  <c r="RGX10" i="7"/>
  <c r="RGY10" i="7"/>
  <c r="RGZ10" i="7"/>
  <c r="RHA10" i="7"/>
  <c r="RHB10" i="7"/>
  <c r="RHC10" i="7"/>
  <c r="RHD10" i="7"/>
  <c r="RHE10" i="7"/>
  <c r="RHF10" i="7"/>
  <c r="RHG10" i="7"/>
  <c r="RHH10" i="7"/>
  <c r="RHI10" i="7"/>
  <c r="RHJ10" i="7"/>
  <c r="RHK10" i="7"/>
  <c r="RHL10" i="7"/>
  <c r="RHM10" i="7"/>
  <c r="RHN10" i="7"/>
  <c r="RHO10" i="7"/>
  <c r="RHP10" i="7"/>
  <c r="RHQ10" i="7"/>
  <c r="RHR10" i="7"/>
  <c r="RHS10" i="7"/>
  <c r="RHT10" i="7"/>
  <c r="RHU10" i="7"/>
  <c r="RHV10" i="7"/>
  <c r="RHW10" i="7"/>
  <c r="RHX10" i="7"/>
  <c r="RHY10" i="7"/>
  <c r="RHZ10" i="7"/>
  <c r="RIA10" i="7"/>
  <c r="RIB10" i="7"/>
  <c r="RIC10" i="7"/>
  <c r="RID10" i="7"/>
  <c r="RIE10" i="7"/>
  <c r="RIF10" i="7"/>
  <c r="RIG10" i="7"/>
  <c r="RIH10" i="7"/>
  <c r="RII10" i="7"/>
  <c r="RIJ10" i="7"/>
  <c r="RIK10" i="7"/>
  <c r="RIL10" i="7"/>
  <c r="RIM10" i="7"/>
  <c r="RIN10" i="7"/>
  <c r="RIO10" i="7"/>
  <c r="RIP10" i="7"/>
  <c r="RIQ10" i="7"/>
  <c r="RIR10" i="7"/>
  <c r="RIS10" i="7"/>
  <c r="RIT10" i="7"/>
  <c r="RIU10" i="7"/>
  <c r="RIV10" i="7"/>
  <c r="RIW10" i="7"/>
  <c r="RIX10" i="7"/>
  <c r="RIY10" i="7"/>
  <c r="RIZ10" i="7"/>
  <c r="RJA10" i="7"/>
  <c r="RJB10" i="7"/>
  <c r="RJC10" i="7"/>
  <c r="RJD10" i="7"/>
  <c r="RJE10" i="7"/>
  <c r="RJF10" i="7"/>
  <c r="RJG10" i="7"/>
  <c r="RJH10" i="7"/>
  <c r="RJI10" i="7"/>
  <c r="RJJ10" i="7"/>
  <c r="RJK10" i="7"/>
  <c r="RJL10" i="7"/>
  <c r="RJM10" i="7"/>
  <c r="RJN10" i="7"/>
  <c r="RJO10" i="7"/>
  <c r="RJP10" i="7"/>
  <c r="RJQ10" i="7"/>
  <c r="RJR10" i="7"/>
  <c r="RJS10" i="7"/>
  <c r="RJT10" i="7"/>
  <c r="RJU10" i="7"/>
  <c r="RJV10" i="7"/>
  <c r="RJW10" i="7"/>
  <c r="RJX10" i="7"/>
  <c r="RJY10" i="7"/>
  <c r="RJZ10" i="7"/>
  <c r="RKA10" i="7"/>
  <c r="RKB10" i="7"/>
  <c r="RKC10" i="7"/>
  <c r="RKD10" i="7"/>
  <c r="RKE10" i="7"/>
  <c r="RKF10" i="7"/>
  <c r="RKG10" i="7"/>
  <c r="RKH10" i="7"/>
  <c r="RKI10" i="7"/>
  <c r="RKJ10" i="7"/>
  <c r="RKK10" i="7"/>
  <c r="RKL10" i="7"/>
  <c r="RKM10" i="7"/>
  <c r="RKN10" i="7"/>
  <c r="RKO10" i="7"/>
  <c r="RKP10" i="7"/>
  <c r="RKQ10" i="7"/>
  <c r="RKR10" i="7"/>
  <c r="RKS10" i="7"/>
  <c r="RKT10" i="7"/>
  <c r="RKU10" i="7"/>
  <c r="RKV10" i="7"/>
  <c r="RKW10" i="7"/>
  <c r="RKX10" i="7"/>
  <c r="RKY10" i="7"/>
  <c r="RKZ10" i="7"/>
  <c r="RLA10" i="7"/>
  <c r="RLB10" i="7"/>
  <c r="RLC10" i="7"/>
  <c r="RLD10" i="7"/>
  <c r="RLE10" i="7"/>
  <c r="RLF10" i="7"/>
  <c r="RLG10" i="7"/>
  <c r="RLH10" i="7"/>
  <c r="RLI10" i="7"/>
  <c r="RLJ10" i="7"/>
  <c r="RLK10" i="7"/>
  <c r="RLL10" i="7"/>
  <c r="RLM10" i="7"/>
  <c r="RLN10" i="7"/>
  <c r="RLO10" i="7"/>
  <c r="RLP10" i="7"/>
  <c r="RLQ10" i="7"/>
  <c r="RLR10" i="7"/>
  <c r="RLS10" i="7"/>
  <c r="RLT10" i="7"/>
  <c r="RLU10" i="7"/>
  <c r="RLV10" i="7"/>
  <c r="RLW10" i="7"/>
  <c r="RLX10" i="7"/>
  <c r="RLY10" i="7"/>
  <c r="RLZ10" i="7"/>
  <c r="RMA10" i="7"/>
  <c r="RMB10" i="7"/>
  <c r="RMC10" i="7"/>
  <c r="RMD10" i="7"/>
  <c r="RME10" i="7"/>
  <c r="RMF10" i="7"/>
  <c r="RMG10" i="7"/>
  <c r="RMH10" i="7"/>
  <c r="RMI10" i="7"/>
  <c r="RMJ10" i="7"/>
  <c r="RMK10" i="7"/>
  <c r="RML10" i="7"/>
  <c r="RMM10" i="7"/>
  <c r="RMN10" i="7"/>
  <c r="RMO10" i="7"/>
  <c r="RMP10" i="7"/>
  <c r="RMQ10" i="7"/>
  <c r="RMR10" i="7"/>
  <c r="RMS10" i="7"/>
  <c r="RMT10" i="7"/>
  <c r="RMU10" i="7"/>
  <c r="RMV10" i="7"/>
  <c r="RMW10" i="7"/>
  <c r="RMX10" i="7"/>
  <c r="RMY10" i="7"/>
  <c r="RMZ10" i="7"/>
  <c r="RNA10" i="7"/>
  <c r="RNB10" i="7"/>
  <c r="RNC10" i="7"/>
  <c r="RND10" i="7"/>
  <c r="RNE10" i="7"/>
  <c r="RNF10" i="7"/>
  <c r="RNG10" i="7"/>
  <c r="RNH10" i="7"/>
  <c r="RNI10" i="7"/>
  <c r="RNJ10" i="7"/>
  <c r="RNK10" i="7"/>
  <c r="RNL10" i="7"/>
  <c r="RNM10" i="7"/>
  <c r="RNN10" i="7"/>
  <c r="RNO10" i="7"/>
  <c r="RNP10" i="7"/>
  <c r="RNQ10" i="7"/>
  <c r="RNR10" i="7"/>
  <c r="RNS10" i="7"/>
  <c r="RNT10" i="7"/>
  <c r="RNU10" i="7"/>
  <c r="RNV10" i="7"/>
  <c r="RNW10" i="7"/>
  <c r="RNX10" i="7"/>
  <c r="RNY10" i="7"/>
  <c r="RNZ10" i="7"/>
  <c r="ROA10" i="7"/>
  <c r="ROB10" i="7"/>
  <c r="ROC10" i="7"/>
  <c r="ROD10" i="7"/>
  <c r="ROE10" i="7"/>
  <c r="ROF10" i="7"/>
  <c r="ROG10" i="7"/>
  <c r="ROH10" i="7"/>
  <c r="ROI10" i="7"/>
  <c r="ROJ10" i="7"/>
  <c r="ROK10" i="7"/>
  <c r="ROL10" i="7"/>
  <c r="ROM10" i="7"/>
  <c r="RON10" i="7"/>
  <c r="ROO10" i="7"/>
  <c r="ROP10" i="7"/>
  <c r="ROQ10" i="7"/>
  <c r="ROR10" i="7"/>
  <c r="ROS10" i="7"/>
  <c r="ROT10" i="7"/>
  <c r="ROU10" i="7"/>
  <c r="ROV10" i="7"/>
  <c r="ROW10" i="7"/>
  <c r="ROX10" i="7"/>
  <c r="ROY10" i="7"/>
  <c r="ROZ10" i="7"/>
  <c r="RPA10" i="7"/>
  <c r="RPB10" i="7"/>
  <c r="RPC10" i="7"/>
  <c r="RPD10" i="7"/>
  <c r="RPE10" i="7"/>
  <c r="RPF10" i="7"/>
  <c r="RPG10" i="7"/>
  <c r="RPH10" i="7"/>
  <c r="RPI10" i="7"/>
  <c r="RPJ10" i="7"/>
  <c r="RPK10" i="7"/>
  <c r="RPL10" i="7"/>
  <c r="RPM10" i="7"/>
  <c r="RPN10" i="7"/>
  <c r="RPO10" i="7"/>
  <c r="RPP10" i="7"/>
  <c r="RPQ10" i="7"/>
  <c r="RPR10" i="7"/>
  <c r="RPS10" i="7"/>
  <c r="RPT10" i="7"/>
  <c r="RPU10" i="7"/>
  <c r="RPV10" i="7"/>
  <c r="RPW10" i="7"/>
  <c r="RPX10" i="7"/>
  <c r="RPY10" i="7"/>
  <c r="RPZ10" i="7"/>
  <c r="RQA10" i="7"/>
  <c r="RQB10" i="7"/>
  <c r="RQC10" i="7"/>
  <c r="RQD10" i="7"/>
  <c r="RQE10" i="7"/>
  <c r="RQF10" i="7"/>
  <c r="RQG10" i="7"/>
  <c r="RQH10" i="7"/>
  <c r="RQI10" i="7"/>
  <c r="RQJ10" i="7"/>
  <c r="RQK10" i="7"/>
  <c r="RQL10" i="7"/>
  <c r="RQM10" i="7"/>
  <c r="RQN10" i="7"/>
  <c r="RQO10" i="7"/>
  <c r="RQP10" i="7"/>
  <c r="RQQ10" i="7"/>
  <c r="RQR10" i="7"/>
  <c r="RQS10" i="7"/>
  <c r="RQT10" i="7"/>
  <c r="RQU10" i="7"/>
  <c r="RQV10" i="7"/>
  <c r="RQW10" i="7"/>
  <c r="RQX10" i="7"/>
  <c r="RQY10" i="7"/>
  <c r="RQZ10" i="7"/>
  <c r="RRA10" i="7"/>
  <c r="RRB10" i="7"/>
  <c r="RRC10" i="7"/>
  <c r="RRD10" i="7"/>
  <c r="RRE10" i="7"/>
  <c r="RRF10" i="7"/>
  <c r="RRG10" i="7"/>
  <c r="RRH10" i="7"/>
  <c r="RRI10" i="7"/>
  <c r="RRJ10" i="7"/>
  <c r="RRK10" i="7"/>
  <c r="RRL10" i="7"/>
  <c r="RRM10" i="7"/>
  <c r="RRN10" i="7"/>
  <c r="RRO10" i="7"/>
  <c r="RRP10" i="7"/>
  <c r="RRQ10" i="7"/>
  <c r="RRR10" i="7"/>
  <c r="RRS10" i="7"/>
  <c r="RRT10" i="7"/>
  <c r="RRU10" i="7"/>
  <c r="RRV10" i="7"/>
  <c r="RRW10" i="7"/>
  <c r="RRX10" i="7"/>
  <c r="RRY10" i="7"/>
  <c r="RRZ10" i="7"/>
  <c r="RSA10" i="7"/>
  <c r="RSB10" i="7"/>
  <c r="RSC10" i="7"/>
  <c r="RSD10" i="7"/>
  <c r="RSE10" i="7"/>
  <c r="RSF10" i="7"/>
  <c r="RSG10" i="7"/>
  <c r="RSH10" i="7"/>
  <c r="RSI10" i="7"/>
  <c r="RSJ10" i="7"/>
  <c r="RSK10" i="7"/>
  <c r="RSL10" i="7"/>
  <c r="RSM10" i="7"/>
  <c r="RSN10" i="7"/>
  <c r="RSO10" i="7"/>
  <c r="RSP10" i="7"/>
  <c r="RSQ10" i="7"/>
  <c r="RSR10" i="7"/>
  <c r="RSS10" i="7"/>
  <c r="RST10" i="7"/>
  <c r="RSU10" i="7"/>
  <c r="RSV10" i="7"/>
  <c r="RSW10" i="7"/>
  <c r="RSX10" i="7"/>
  <c r="RSY10" i="7"/>
  <c r="RSZ10" i="7"/>
  <c r="RTA10" i="7"/>
  <c r="RTB10" i="7"/>
  <c r="RTC10" i="7"/>
  <c r="RTD10" i="7"/>
  <c r="RTE10" i="7"/>
  <c r="RTF10" i="7"/>
  <c r="RTG10" i="7"/>
  <c r="RTH10" i="7"/>
  <c r="RTI10" i="7"/>
  <c r="RTJ10" i="7"/>
  <c r="RTK10" i="7"/>
  <c r="RTL10" i="7"/>
  <c r="RTM10" i="7"/>
  <c r="RTN10" i="7"/>
  <c r="RTO10" i="7"/>
  <c r="RTP10" i="7"/>
  <c r="RTQ10" i="7"/>
  <c r="RTR10" i="7"/>
  <c r="RTS10" i="7"/>
  <c r="RTT10" i="7"/>
  <c r="RTU10" i="7"/>
  <c r="RTV10" i="7"/>
  <c r="RTW10" i="7"/>
  <c r="RTX10" i="7"/>
  <c r="RTY10" i="7"/>
  <c r="RTZ10" i="7"/>
  <c r="RUA10" i="7"/>
  <c r="RUB10" i="7"/>
  <c r="RUC10" i="7"/>
  <c r="RUD10" i="7"/>
  <c r="RUE10" i="7"/>
  <c r="RUF10" i="7"/>
  <c r="RUG10" i="7"/>
  <c r="RUH10" i="7"/>
  <c r="RUI10" i="7"/>
  <c r="RUJ10" i="7"/>
  <c r="RUK10" i="7"/>
  <c r="RUL10" i="7"/>
  <c r="RUM10" i="7"/>
  <c r="RUN10" i="7"/>
  <c r="RUO10" i="7"/>
  <c r="RUP10" i="7"/>
  <c r="RUQ10" i="7"/>
  <c r="RUR10" i="7"/>
  <c r="RUS10" i="7"/>
  <c r="RUT10" i="7"/>
  <c r="RUU10" i="7"/>
  <c r="RUV10" i="7"/>
  <c r="RUW10" i="7"/>
  <c r="RUX10" i="7"/>
  <c r="RUY10" i="7"/>
  <c r="RUZ10" i="7"/>
  <c r="RVA10" i="7"/>
  <c r="RVB10" i="7"/>
  <c r="RVC10" i="7"/>
  <c r="RVD10" i="7"/>
  <c r="RVE10" i="7"/>
  <c r="RVF10" i="7"/>
  <c r="RVG10" i="7"/>
  <c r="RVH10" i="7"/>
  <c r="RVI10" i="7"/>
  <c r="RVJ10" i="7"/>
  <c r="RVK10" i="7"/>
  <c r="RVL10" i="7"/>
  <c r="RVM10" i="7"/>
  <c r="RVN10" i="7"/>
  <c r="RVO10" i="7"/>
  <c r="RVP10" i="7"/>
  <c r="RVQ10" i="7"/>
  <c r="RVR10" i="7"/>
  <c r="RVS10" i="7"/>
  <c r="RVT10" i="7"/>
  <c r="RVU10" i="7"/>
  <c r="RVV10" i="7"/>
  <c r="RVW10" i="7"/>
  <c r="RVX10" i="7"/>
  <c r="RVY10" i="7"/>
  <c r="RVZ10" i="7"/>
  <c r="RWA10" i="7"/>
  <c r="RWB10" i="7"/>
  <c r="RWC10" i="7"/>
  <c r="RWD10" i="7"/>
  <c r="RWE10" i="7"/>
  <c r="RWF10" i="7"/>
  <c r="RWG10" i="7"/>
  <c r="RWH10" i="7"/>
  <c r="RWI10" i="7"/>
  <c r="RWJ10" i="7"/>
  <c r="RWK10" i="7"/>
  <c r="RWL10" i="7"/>
  <c r="RWM10" i="7"/>
  <c r="RWN10" i="7"/>
  <c r="RWO10" i="7"/>
  <c r="RWP10" i="7"/>
  <c r="RWQ10" i="7"/>
  <c r="RWR10" i="7"/>
  <c r="RWS10" i="7"/>
  <c r="RWT10" i="7"/>
  <c r="RWU10" i="7"/>
  <c r="RWV10" i="7"/>
  <c r="RWW10" i="7"/>
  <c r="RWX10" i="7"/>
  <c r="RWY10" i="7"/>
  <c r="RWZ10" i="7"/>
  <c r="RXA10" i="7"/>
  <c r="RXB10" i="7"/>
  <c r="RXC10" i="7"/>
  <c r="RXD10" i="7"/>
  <c r="RXE10" i="7"/>
  <c r="RXF10" i="7"/>
  <c r="RXG10" i="7"/>
  <c r="RXH10" i="7"/>
  <c r="RXI10" i="7"/>
  <c r="RXJ10" i="7"/>
  <c r="RXK10" i="7"/>
  <c r="RXL10" i="7"/>
  <c r="RXM10" i="7"/>
  <c r="RXN10" i="7"/>
  <c r="RXO10" i="7"/>
  <c r="RXP10" i="7"/>
  <c r="RXQ10" i="7"/>
  <c r="RXR10" i="7"/>
  <c r="RXS10" i="7"/>
  <c r="RXT10" i="7"/>
  <c r="RXU10" i="7"/>
  <c r="RXV10" i="7"/>
  <c r="RXW10" i="7"/>
  <c r="RXX10" i="7"/>
  <c r="RXY10" i="7"/>
  <c r="RXZ10" i="7"/>
  <c r="RYA10" i="7"/>
  <c r="RYB10" i="7"/>
  <c r="RYC10" i="7"/>
  <c r="RYD10" i="7"/>
  <c r="RYE10" i="7"/>
  <c r="RYF10" i="7"/>
  <c r="RYG10" i="7"/>
  <c r="RYH10" i="7"/>
  <c r="RYI10" i="7"/>
  <c r="RYJ10" i="7"/>
  <c r="RYK10" i="7"/>
  <c r="RYL10" i="7"/>
  <c r="RYM10" i="7"/>
  <c r="RYN10" i="7"/>
  <c r="RYO10" i="7"/>
  <c r="RYP10" i="7"/>
  <c r="RYQ10" i="7"/>
  <c r="RYR10" i="7"/>
  <c r="RYS10" i="7"/>
  <c r="RYT10" i="7"/>
  <c r="RYU10" i="7"/>
  <c r="RYV10" i="7"/>
  <c r="RYW10" i="7"/>
  <c r="RYX10" i="7"/>
  <c r="RYY10" i="7"/>
  <c r="RYZ10" i="7"/>
  <c r="RZA10" i="7"/>
  <c r="RZB10" i="7"/>
  <c r="RZC10" i="7"/>
  <c r="RZD10" i="7"/>
  <c r="RZE10" i="7"/>
  <c r="RZF10" i="7"/>
  <c r="RZG10" i="7"/>
  <c r="RZH10" i="7"/>
  <c r="RZI10" i="7"/>
  <c r="RZJ10" i="7"/>
  <c r="RZK10" i="7"/>
  <c r="RZL10" i="7"/>
  <c r="RZM10" i="7"/>
  <c r="RZN10" i="7"/>
  <c r="RZO10" i="7"/>
  <c r="RZP10" i="7"/>
  <c r="RZQ10" i="7"/>
  <c r="RZR10" i="7"/>
  <c r="RZS10" i="7"/>
  <c r="RZT10" i="7"/>
  <c r="RZU10" i="7"/>
  <c r="RZV10" i="7"/>
  <c r="RZW10" i="7"/>
  <c r="RZX10" i="7"/>
  <c r="RZY10" i="7"/>
  <c r="RZZ10" i="7"/>
  <c r="SAA10" i="7"/>
  <c r="SAB10" i="7"/>
  <c r="SAC10" i="7"/>
  <c r="SAD10" i="7"/>
  <c r="SAE10" i="7"/>
  <c r="SAF10" i="7"/>
  <c r="SAG10" i="7"/>
  <c r="SAH10" i="7"/>
  <c r="SAI10" i="7"/>
  <c r="SAJ10" i="7"/>
  <c r="SAK10" i="7"/>
  <c r="SAL10" i="7"/>
  <c r="SAM10" i="7"/>
  <c r="SAN10" i="7"/>
  <c r="SAO10" i="7"/>
  <c r="SAP10" i="7"/>
  <c r="SAQ10" i="7"/>
  <c r="SAR10" i="7"/>
  <c r="SAS10" i="7"/>
  <c r="SAT10" i="7"/>
  <c r="SAU10" i="7"/>
  <c r="SAV10" i="7"/>
  <c r="SAW10" i="7"/>
  <c r="SAX10" i="7"/>
  <c r="SAY10" i="7"/>
  <c r="SAZ10" i="7"/>
  <c r="SBA10" i="7"/>
  <c r="SBB10" i="7"/>
  <c r="SBC10" i="7"/>
  <c r="SBD10" i="7"/>
  <c r="SBE10" i="7"/>
  <c r="SBF10" i="7"/>
  <c r="SBG10" i="7"/>
  <c r="SBH10" i="7"/>
  <c r="SBI10" i="7"/>
  <c r="SBJ10" i="7"/>
  <c r="SBK10" i="7"/>
  <c r="SBL10" i="7"/>
  <c r="SBM10" i="7"/>
  <c r="SBN10" i="7"/>
  <c r="SBO10" i="7"/>
  <c r="SBP10" i="7"/>
  <c r="SBQ10" i="7"/>
  <c r="SBR10" i="7"/>
  <c r="SBS10" i="7"/>
  <c r="SBT10" i="7"/>
  <c r="SBU10" i="7"/>
  <c r="SBV10" i="7"/>
  <c r="SBW10" i="7"/>
  <c r="SBX10" i="7"/>
  <c r="SBY10" i="7"/>
  <c r="SBZ10" i="7"/>
  <c r="SCA10" i="7"/>
  <c r="SCB10" i="7"/>
  <c r="SCC10" i="7"/>
  <c r="SCD10" i="7"/>
  <c r="SCE10" i="7"/>
  <c r="SCF10" i="7"/>
  <c r="SCG10" i="7"/>
  <c r="SCH10" i="7"/>
  <c r="SCI10" i="7"/>
  <c r="SCJ10" i="7"/>
  <c r="SCK10" i="7"/>
  <c r="SCL10" i="7"/>
  <c r="SCM10" i="7"/>
  <c r="SCN10" i="7"/>
  <c r="SCO10" i="7"/>
  <c r="SCP10" i="7"/>
  <c r="SCQ10" i="7"/>
  <c r="SCR10" i="7"/>
  <c r="SCS10" i="7"/>
  <c r="SCT10" i="7"/>
  <c r="SCU10" i="7"/>
  <c r="SCV10" i="7"/>
  <c r="SCW10" i="7"/>
  <c r="SCX10" i="7"/>
  <c r="SCY10" i="7"/>
  <c r="SCZ10" i="7"/>
  <c r="SDA10" i="7"/>
  <c r="SDB10" i="7"/>
  <c r="SDC10" i="7"/>
  <c r="SDD10" i="7"/>
  <c r="SDE10" i="7"/>
  <c r="SDF10" i="7"/>
  <c r="SDG10" i="7"/>
  <c r="SDH10" i="7"/>
  <c r="SDI10" i="7"/>
  <c r="SDJ10" i="7"/>
  <c r="SDK10" i="7"/>
  <c r="SDL10" i="7"/>
  <c r="SDM10" i="7"/>
  <c r="SDN10" i="7"/>
  <c r="SDO10" i="7"/>
  <c r="SDP10" i="7"/>
  <c r="SDQ10" i="7"/>
  <c r="SDR10" i="7"/>
  <c r="SDS10" i="7"/>
  <c r="SDT10" i="7"/>
  <c r="SDU10" i="7"/>
  <c r="SDV10" i="7"/>
  <c r="SDW10" i="7"/>
  <c r="SDX10" i="7"/>
  <c r="SDY10" i="7"/>
  <c r="SDZ10" i="7"/>
  <c r="SEA10" i="7"/>
  <c r="SEB10" i="7"/>
  <c r="SEC10" i="7"/>
  <c r="SED10" i="7"/>
  <c r="SEE10" i="7"/>
  <c r="SEF10" i="7"/>
  <c r="SEG10" i="7"/>
  <c r="SEH10" i="7"/>
  <c r="SEI10" i="7"/>
  <c r="SEJ10" i="7"/>
  <c r="SEK10" i="7"/>
  <c r="SEL10" i="7"/>
  <c r="SEM10" i="7"/>
  <c r="SEN10" i="7"/>
  <c r="SEO10" i="7"/>
  <c r="SEP10" i="7"/>
  <c r="SEQ10" i="7"/>
  <c r="SER10" i="7"/>
  <c r="SES10" i="7"/>
  <c r="SET10" i="7"/>
  <c r="SEU10" i="7"/>
  <c r="SEV10" i="7"/>
  <c r="SEW10" i="7"/>
  <c r="SEX10" i="7"/>
  <c r="SEY10" i="7"/>
  <c r="SEZ10" i="7"/>
  <c r="SFA10" i="7"/>
  <c r="SFB10" i="7"/>
  <c r="SFC10" i="7"/>
  <c r="SFD10" i="7"/>
  <c r="SFE10" i="7"/>
  <c r="SFF10" i="7"/>
  <c r="SFG10" i="7"/>
  <c r="SFH10" i="7"/>
  <c r="SFI10" i="7"/>
  <c r="SFJ10" i="7"/>
  <c r="SFK10" i="7"/>
  <c r="SFL10" i="7"/>
  <c r="SFM10" i="7"/>
  <c r="SFN10" i="7"/>
  <c r="SFO10" i="7"/>
  <c r="SFP10" i="7"/>
  <c r="SFQ10" i="7"/>
  <c r="SFR10" i="7"/>
  <c r="SFS10" i="7"/>
  <c r="SFT10" i="7"/>
  <c r="SFU10" i="7"/>
  <c r="SFV10" i="7"/>
  <c r="SFW10" i="7"/>
  <c r="SFX10" i="7"/>
  <c r="SFY10" i="7"/>
  <c r="SFZ10" i="7"/>
  <c r="SGA10" i="7"/>
  <c r="SGB10" i="7"/>
  <c r="SGC10" i="7"/>
  <c r="SGD10" i="7"/>
  <c r="SGE10" i="7"/>
  <c r="SGF10" i="7"/>
  <c r="SGG10" i="7"/>
  <c r="SGH10" i="7"/>
  <c r="SGI10" i="7"/>
  <c r="SGJ10" i="7"/>
  <c r="SGK10" i="7"/>
  <c r="SGL10" i="7"/>
  <c r="SGM10" i="7"/>
  <c r="SGN10" i="7"/>
  <c r="SGO10" i="7"/>
  <c r="SGP10" i="7"/>
  <c r="SGQ10" i="7"/>
  <c r="SGR10" i="7"/>
  <c r="SGS10" i="7"/>
  <c r="SGT10" i="7"/>
  <c r="SGU10" i="7"/>
  <c r="SGV10" i="7"/>
  <c r="SGW10" i="7"/>
  <c r="SGX10" i="7"/>
  <c r="SGY10" i="7"/>
  <c r="SGZ10" i="7"/>
  <c r="SHA10" i="7"/>
  <c r="SHB10" i="7"/>
  <c r="SHC10" i="7"/>
  <c r="SHD10" i="7"/>
  <c r="SHE10" i="7"/>
  <c r="SHF10" i="7"/>
  <c r="SHG10" i="7"/>
  <c r="SHH10" i="7"/>
  <c r="SHI10" i="7"/>
  <c r="SHJ10" i="7"/>
  <c r="SHK10" i="7"/>
  <c r="SHL10" i="7"/>
  <c r="SHM10" i="7"/>
  <c r="SHN10" i="7"/>
  <c r="SHO10" i="7"/>
  <c r="SHP10" i="7"/>
  <c r="SHQ10" i="7"/>
  <c r="SHR10" i="7"/>
  <c r="SHS10" i="7"/>
  <c r="SHT10" i="7"/>
  <c r="SHU10" i="7"/>
  <c r="SHV10" i="7"/>
  <c r="SHW10" i="7"/>
  <c r="SHX10" i="7"/>
  <c r="SHY10" i="7"/>
  <c r="SHZ10" i="7"/>
  <c r="SIA10" i="7"/>
  <c r="SIB10" i="7"/>
  <c r="SIC10" i="7"/>
  <c r="SID10" i="7"/>
  <c r="SIE10" i="7"/>
  <c r="SIF10" i="7"/>
  <c r="SIG10" i="7"/>
  <c r="SIH10" i="7"/>
  <c r="SII10" i="7"/>
  <c r="SIJ10" i="7"/>
  <c r="SIK10" i="7"/>
  <c r="SIL10" i="7"/>
  <c r="SIM10" i="7"/>
  <c r="SIN10" i="7"/>
  <c r="SIO10" i="7"/>
  <c r="SIP10" i="7"/>
  <c r="SIQ10" i="7"/>
  <c r="SIR10" i="7"/>
  <c r="SIS10" i="7"/>
  <c r="SIT10" i="7"/>
  <c r="SIU10" i="7"/>
  <c r="SIV10" i="7"/>
  <c r="SIW10" i="7"/>
  <c r="SIX10" i="7"/>
  <c r="SIY10" i="7"/>
  <c r="SIZ10" i="7"/>
  <c r="SJA10" i="7"/>
  <c r="SJB10" i="7"/>
  <c r="SJC10" i="7"/>
  <c r="SJD10" i="7"/>
  <c r="SJE10" i="7"/>
  <c r="SJF10" i="7"/>
  <c r="SJG10" i="7"/>
  <c r="SJH10" i="7"/>
  <c r="SJI10" i="7"/>
  <c r="SJJ10" i="7"/>
  <c r="SJK10" i="7"/>
  <c r="SJL10" i="7"/>
  <c r="SJM10" i="7"/>
  <c r="SJN10" i="7"/>
  <c r="SJO10" i="7"/>
  <c r="SJP10" i="7"/>
  <c r="SJQ10" i="7"/>
  <c r="SJR10" i="7"/>
  <c r="SJS10" i="7"/>
  <c r="SJT10" i="7"/>
  <c r="SJU10" i="7"/>
  <c r="SJV10" i="7"/>
  <c r="SJW10" i="7"/>
  <c r="SJX10" i="7"/>
  <c r="SJY10" i="7"/>
  <c r="SJZ10" i="7"/>
  <c r="SKA10" i="7"/>
  <c r="SKB10" i="7"/>
  <c r="SKC10" i="7"/>
  <c r="SKD10" i="7"/>
  <c r="SKE10" i="7"/>
  <c r="SKF10" i="7"/>
  <c r="SKG10" i="7"/>
  <c r="SKH10" i="7"/>
  <c r="SKI10" i="7"/>
  <c r="SKJ10" i="7"/>
  <c r="SKK10" i="7"/>
  <c r="SKL10" i="7"/>
  <c r="SKM10" i="7"/>
  <c r="SKN10" i="7"/>
  <c r="SKO10" i="7"/>
  <c r="SKP10" i="7"/>
  <c r="SKQ10" i="7"/>
  <c r="SKR10" i="7"/>
  <c r="SKS10" i="7"/>
  <c r="SKT10" i="7"/>
  <c r="SKU10" i="7"/>
  <c r="SKV10" i="7"/>
  <c r="SKW10" i="7"/>
  <c r="SKX10" i="7"/>
  <c r="SKY10" i="7"/>
  <c r="SKZ10" i="7"/>
  <c r="SLA10" i="7"/>
  <c r="SLB10" i="7"/>
  <c r="SLC10" i="7"/>
  <c r="SLD10" i="7"/>
  <c r="SLE10" i="7"/>
  <c r="SLF10" i="7"/>
  <c r="SLG10" i="7"/>
  <c r="SLH10" i="7"/>
  <c r="SLI10" i="7"/>
  <c r="SLJ10" i="7"/>
  <c r="SLK10" i="7"/>
  <c r="SLL10" i="7"/>
  <c r="SLM10" i="7"/>
  <c r="SLN10" i="7"/>
  <c r="SLO10" i="7"/>
  <c r="SLP10" i="7"/>
  <c r="SLQ10" i="7"/>
  <c r="SLR10" i="7"/>
  <c r="SLS10" i="7"/>
  <c r="SLT10" i="7"/>
  <c r="SLU10" i="7"/>
  <c r="SLV10" i="7"/>
  <c r="SLW10" i="7"/>
  <c r="SLX10" i="7"/>
  <c r="SLY10" i="7"/>
  <c r="SLZ10" i="7"/>
  <c r="SMA10" i="7"/>
  <c r="SMB10" i="7"/>
  <c r="SMC10" i="7"/>
  <c r="SMD10" i="7"/>
  <c r="SME10" i="7"/>
  <c r="SMF10" i="7"/>
  <c r="SMG10" i="7"/>
  <c r="SMH10" i="7"/>
  <c r="SMI10" i="7"/>
  <c r="SMJ10" i="7"/>
  <c r="SMK10" i="7"/>
  <c r="SML10" i="7"/>
  <c r="SMM10" i="7"/>
  <c r="SMN10" i="7"/>
  <c r="SMO10" i="7"/>
  <c r="SMP10" i="7"/>
  <c r="SMQ10" i="7"/>
  <c r="SMR10" i="7"/>
  <c r="SMS10" i="7"/>
  <c r="SMT10" i="7"/>
  <c r="SMU10" i="7"/>
  <c r="SMV10" i="7"/>
  <c r="SMW10" i="7"/>
  <c r="SMX10" i="7"/>
  <c r="SMY10" i="7"/>
  <c r="SMZ10" i="7"/>
  <c r="SNA10" i="7"/>
  <c r="SNB10" i="7"/>
  <c r="SNC10" i="7"/>
  <c r="SND10" i="7"/>
  <c r="SNE10" i="7"/>
  <c r="SNF10" i="7"/>
  <c r="SNG10" i="7"/>
  <c r="SNH10" i="7"/>
  <c r="SNI10" i="7"/>
  <c r="SNJ10" i="7"/>
  <c r="SNK10" i="7"/>
  <c r="SNL10" i="7"/>
  <c r="SNM10" i="7"/>
  <c r="SNN10" i="7"/>
  <c r="SNO10" i="7"/>
  <c r="SNP10" i="7"/>
  <c r="SNQ10" i="7"/>
  <c r="SNR10" i="7"/>
  <c r="SNS10" i="7"/>
  <c r="SNT10" i="7"/>
  <c r="SNU10" i="7"/>
  <c r="SNV10" i="7"/>
  <c r="SNW10" i="7"/>
  <c r="SNX10" i="7"/>
  <c r="SNY10" i="7"/>
  <c r="SNZ10" i="7"/>
  <c r="SOA10" i="7"/>
  <c r="SOB10" i="7"/>
  <c r="SOC10" i="7"/>
  <c r="SOD10" i="7"/>
  <c r="SOE10" i="7"/>
  <c r="SOF10" i="7"/>
  <c r="SOG10" i="7"/>
  <c r="SOH10" i="7"/>
  <c r="SOI10" i="7"/>
  <c r="SOJ10" i="7"/>
  <c r="SOK10" i="7"/>
  <c r="SOL10" i="7"/>
  <c r="SOM10" i="7"/>
  <c r="SON10" i="7"/>
  <c r="SOO10" i="7"/>
  <c r="SOP10" i="7"/>
  <c r="SOQ10" i="7"/>
  <c r="SOR10" i="7"/>
  <c r="SOS10" i="7"/>
  <c r="SOT10" i="7"/>
  <c r="SOU10" i="7"/>
  <c r="SOV10" i="7"/>
  <c r="SOW10" i="7"/>
  <c r="SOX10" i="7"/>
  <c r="SOY10" i="7"/>
  <c r="SOZ10" i="7"/>
  <c r="SPA10" i="7"/>
  <c r="SPB10" i="7"/>
  <c r="SPC10" i="7"/>
  <c r="SPD10" i="7"/>
  <c r="SPE10" i="7"/>
  <c r="SPF10" i="7"/>
  <c r="SPG10" i="7"/>
  <c r="SPH10" i="7"/>
  <c r="SPI10" i="7"/>
  <c r="SPJ10" i="7"/>
  <c r="SPK10" i="7"/>
  <c r="SPL10" i="7"/>
  <c r="SPM10" i="7"/>
  <c r="SPN10" i="7"/>
  <c r="SPO10" i="7"/>
  <c r="SPP10" i="7"/>
  <c r="SPQ10" i="7"/>
  <c r="SPR10" i="7"/>
  <c r="SPS10" i="7"/>
  <c r="SPT10" i="7"/>
  <c r="SPU10" i="7"/>
  <c r="SPV10" i="7"/>
  <c r="SPW10" i="7"/>
  <c r="SPX10" i="7"/>
  <c r="SPY10" i="7"/>
  <c r="SPZ10" i="7"/>
  <c r="SQA10" i="7"/>
  <c r="SQB10" i="7"/>
  <c r="SQC10" i="7"/>
  <c r="SQD10" i="7"/>
  <c r="SQE10" i="7"/>
  <c r="SQF10" i="7"/>
  <c r="SQG10" i="7"/>
  <c r="SQH10" i="7"/>
  <c r="SQI10" i="7"/>
  <c r="SQJ10" i="7"/>
  <c r="SQK10" i="7"/>
  <c r="SQL10" i="7"/>
  <c r="SQM10" i="7"/>
  <c r="SQN10" i="7"/>
  <c r="SQO10" i="7"/>
  <c r="SQP10" i="7"/>
  <c r="SQQ10" i="7"/>
  <c r="SQR10" i="7"/>
  <c r="SQS10" i="7"/>
  <c r="SQT10" i="7"/>
  <c r="SQU10" i="7"/>
  <c r="SQV10" i="7"/>
  <c r="SQW10" i="7"/>
  <c r="SQX10" i="7"/>
  <c r="SQY10" i="7"/>
  <c r="SQZ10" i="7"/>
  <c r="SRA10" i="7"/>
  <c r="SRB10" i="7"/>
  <c r="SRC10" i="7"/>
  <c r="SRD10" i="7"/>
  <c r="SRE10" i="7"/>
  <c r="SRF10" i="7"/>
  <c r="SRG10" i="7"/>
  <c r="SRH10" i="7"/>
  <c r="SRI10" i="7"/>
  <c r="SRJ10" i="7"/>
  <c r="SRK10" i="7"/>
  <c r="SRL10" i="7"/>
  <c r="SRM10" i="7"/>
  <c r="SRN10" i="7"/>
  <c r="SRO10" i="7"/>
  <c r="SRP10" i="7"/>
  <c r="SRQ10" i="7"/>
  <c r="SRR10" i="7"/>
  <c r="SRS10" i="7"/>
  <c r="SRT10" i="7"/>
  <c r="SRU10" i="7"/>
  <c r="SRV10" i="7"/>
  <c r="SRW10" i="7"/>
  <c r="SRX10" i="7"/>
  <c r="SRY10" i="7"/>
  <c r="SRZ10" i="7"/>
  <c r="SSA10" i="7"/>
  <c r="SSB10" i="7"/>
  <c r="SSC10" i="7"/>
  <c r="SSD10" i="7"/>
  <c r="SSE10" i="7"/>
  <c r="SSF10" i="7"/>
  <c r="SSG10" i="7"/>
  <c r="SSH10" i="7"/>
  <c r="SSI10" i="7"/>
  <c r="SSJ10" i="7"/>
  <c r="SSK10" i="7"/>
  <c r="SSL10" i="7"/>
  <c r="SSM10" i="7"/>
  <c r="SSN10" i="7"/>
  <c r="SSO10" i="7"/>
  <c r="SSP10" i="7"/>
  <c r="SSQ10" i="7"/>
  <c r="SSR10" i="7"/>
  <c r="SSS10" i="7"/>
  <c r="SST10" i="7"/>
  <c r="SSU10" i="7"/>
  <c r="SSV10" i="7"/>
  <c r="SSW10" i="7"/>
  <c r="SSX10" i="7"/>
  <c r="SSY10" i="7"/>
  <c r="SSZ10" i="7"/>
  <c r="STA10" i="7"/>
  <c r="STB10" i="7"/>
  <c r="STC10" i="7"/>
  <c r="STD10" i="7"/>
  <c r="STE10" i="7"/>
  <c r="STF10" i="7"/>
  <c r="STG10" i="7"/>
  <c r="STH10" i="7"/>
  <c r="STI10" i="7"/>
  <c r="STJ10" i="7"/>
  <c r="STK10" i="7"/>
  <c r="STL10" i="7"/>
  <c r="STM10" i="7"/>
  <c r="STN10" i="7"/>
  <c r="STO10" i="7"/>
  <c r="STP10" i="7"/>
  <c r="STQ10" i="7"/>
  <c r="STR10" i="7"/>
  <c r="STS10" i="7"/>
  <c r="STT10" i="7"/>
  <c r="STU10" i="7"/>
  <c r="STV10" i="7"/>
  <c r="STW10" i="7"/>
  <c r="STX10" i="7"/>
  <c r="STY10" i="7"/>
  <c r="STZ10" i="7"/>
  <c r="SUA10" i="7"/>
  <c r="SUB10" i="7"/>
  <c r="SUC10" i="7"/>
  <c r="SUD10" i="7"/>
  <c r="SUE10" i="7"/>
  <c r="SUF10" i="7"/>
  <c r="SUG10" i="7"/>
  <c r="SUH10" i="7"/>
  <c r="SUI10" i="7"/>
  <c r="SUJ10" i="7"/>
  <c r="SUK10" i="7"/>
  <c r="SUL10" i="7"/>
  <c r="SUM10" i="7"/>
  <c r="SUN10" i="7"/>
  <c r="SUO10" i="7"/>
  <c r="SUP10" i="7"/>
  <c r="SUQ10" i="7"/>
  <c r="SUR10" i="7"/>
  <c r="SUS10" i="7"/>
  <c r="SUT10" i="7"/>
  <c r="SUU10" i="7"/>
  <c r="SUV10" i="7"/>
  <c r="SUW10" i="7"/>
  <c r="SUX10" i="7"/>
  <c r="SUY10" i="7"/>
  <c r="SUZ10" i="7"/>
  <c r="SVA10" i="7"/>
  <c r="SVB10" i="7"/>
  <c r="SVC10" i="7"/>
  <c r="SVD10" i="7"/>
  <c r="SVE10" i="7"/>
  <c r="SVF10" i="7"/>
  <c r="SVG10" i="7"/>
  <c r="SVH10" i="7"/>
  <c r="SVI10" i="7"/>
  <c r="SVJ10" i="7"/>
  <c r="SVK10" i="7"/>
  <c r="SVL10" i="7"/>
  <c r="SVM10" i="7"/>
  <c r="SVN10" i="7"/>
  <c r="SVO10" i="7"/>
  <c r="SVP10" i="7"/>
  <c r="SVQ10" i="7"/>
  <c r="SVR10" i="7"/>
  <c r="SVS10" i="7"/>
  <c r="SVT10" i="7"/>
  <c r="SVU10" i="7"/>
  <c r="SVV10" i="7"/>
  <c r="SVW10" i="7"/>
  <c r="SVX10" i="7"/>
  <c r="SVY10" i="7"/>
  <c r="SVZ10" i="7"/>
  <c r="SWA10" i="7"/>
  <c r="SWB10" i="7"/>
  <c r="SWC10" i="7"/>
  <c r="SWD10" i="7"/>
  <c r="SWE10" i="7"/>
  <c r="SWF10" i="7"/>
  <c r="SWG10" i="7"/>
  <c r="SWH10" i="7"/>
  <c r="SWI10" i="7"/>
  <c r="SWJ10" i="7"/>
  <c r="SWK10" i="7"/>
  <c r="SWL10" i="7"/>
  <c r="SWM10" i="7"/>
  <c r="SWN10" i="7"/>
  <c r="SWO10" i="7"/>
  <c r="SWP10" i="7"/>
  <c r="SWQ10" i="7"/>
  <c r="SWR10" i="7"/>
  <c r="SWS10" i="7"/>
  <c r="SWT10" i="7"/>
  <c r="SWU10" i="7"/>
  <c r="SWV10" i="7"/>
  <c r="SWW10" i="7"/>
  <c r="SWX10" i="7"/>
  <c r="SWY10" i="7"/>
  <c r="SWZ10" i="7"/>
  <c r="SXA10" i="7"/>
  <c r="SXB10" i="7"/>
  <c r="SXC10" i="7"/>
  <c r="SXD10" i="7"/>
  <c r="SXE10" i="7"/>
  <c r="SXF10" i="7"/>
  <c r="SXG10" i="7"/>
  <c r="SXH10" i="7"/>
  <c r="SXI10" i="7"/>
  <c r="SXJ10" i="7"/>
  <c r="SXK10" i="7"/>
  <c r="SXL10" i="7"/>
  <c r="SXM10" i="7"/>
  <c r="SXN10" i="7"/>
  <c r="SXO10" i="7"/>
  <c r="SXP10" i="7"/>
  <c r="SXQ10" i="7"/>
  <c r="SXR10" i="7"/>
  <c r="SXS10" i="7"/>
  <c r="SXT10" i="7"/>
  <c r="SXU10" i="7"/>
  <c r="SXV10" i="7"/>
  <c r="SXW10" i="7"/>
  <c r="SXX10" i="7"/>
  <c r="SXY10" i="7"/>
  <c r="SXZ10" i="7"/>
  <c r="SYA10" i="7"/>
  <c r="SYB10" i="7"/>
  <c r="SYC10" i="7"/>
  <c r="SYD10" i="7"/>
  <c r="SYE10" i="7"/>
  <c r="SYF10" i="7"/>
  <c r="SYG10" i="7"/>
  <c r="SYH10" i="7"/>
  <c r="SYI10" i="7"/>
  <c r="SYJ10" i="7"/>
  <c r="SYK10" i="7"/>
  <c r="SYL10" i="7"/>
  <c r="SYM10" i="7"/>
  <c r="SYN10" i="7"/>
  <c r="SYO10" i="7"/>
  <c r="SYP10" i="7"/>
  <c r="SYQ10" i="7"/>
  <c r="SYR10" i="7"/>
  <c r="SYS10" i="7"/>
  <c r="SYT10" i="7"/>
  <c r="SYU10" i="7"/>
  <c r="SYV10" i="7"/>
  <c r="SYW10" i="7"/>
  <c r="SYX10" i="7"/>
  <c r="SYY10" i="7"/>
  <c r="SYZ10" i="7"/>
  <c r="SZA10" i="7"/>
  <c r="SZB10" i="7"/>
  <c r="SZC10" i="7"/>
  <c r="SZD10" i="7"/>
  <c r="SZE10" i="7"/>
  <c r="SZF10" i="7"/>
  <c r="SZG10" i="7"/>
  <c r="SZH10" i="7"/>
  <c r="SZI10" i="7"/>
  <c r="SZJ10" i="7"/>
  <c r="SZK10" i="7"/>
  <c r="SZL10" i="7"/>
  <c r="SZM10" i="7"/>
  <c r="SZN10" i="7"/>
  <c r="SZO10" i="7"/>
  <c r="SZP10" i="7"/>
  <c r="SZQ10" i="7"/>
  <c r="SZR10" i="7"/>
  <c r="SZS10" i="7"/>
  <c r="SZT10" i="7"/>
  <c r="SZU10" i="7"/>
  <c r="SZV10" i="7"/>
  <c r="SZW10" i="7"/>
  <c r="SZX10" i="7"/>
  <c r="SZY10" i="7"/>
  <c r="SZZ10" i="7"/>
  <c r="TAA10" i="7"/>
  <c r="TAB10" i="7"/>
  <c r="TAC10" i="7"/>
  <c r="TAD10" i="7"/>
  <c r="TAE10" i="7"/>
  <c r="TAF10" i="7"/>
  <c r="TAG10" i="7"/>
  <c r="TAH10" i="7"/>
  <c r="TAI10" i="7"/>
  <c r="TAJ10" i="7"/>
  <c r="TAK10" i="7"/>
  <c r="TAL10" i="7"/>
  <c r="TAM10" i="7"/>
  <c r="TAN10" i="7"/>
  <c r="TAO10" i="7"/>
  <c r="TAP10" i="7"/>
  <c r="TAQ10" i="7"/>
  <c r="TAR10" i="7"/>
  <c r="TAS10" i="7"/>
  <c r="TAT10" i="7"/>
  <c r="TAU10" i="7"/>
  <c r="TAV10" i="7"/>
  <c r="TAW10" i="7"/>
  <c r="TAX10" i="7"/>
  <c r="TAY10" i="7"/>
  <c r="TAZ10" i="7"/>
  <c r="TBA10" i="7"/>
  <c r="TBB10" i="7"/>
  <c r="TBC10" i="7"/>
  <c r="TBD10" i="7"/>
  <c r="TBE10" i="7"/>
  <c r="TBF10" i="7"/>
  <c r="TBG10" i="7"/>
  <c r="TBH10" i="7"/>
  <c r="TBI10" i="7"/>
  <c r="TBJ10" i="7"/>
  <c r="TBK10" i="7"/>
  <c r="TBL10" i="7"/>
  <c r="TBM10" i="7"/>
  <c r="TBN10" i="7"/>
  <c r="TBO10" i="7"/>
  <c r="TBP10" i="7"/>
  <c r="TBQ10" i="7"/>
  <c r="TBR10" i="7"/>
  <c r="TBS10" i="7"/>
  <c r="TBT10" i="7"/>
  <c r="TBU10" i="7"/>
  <c r="TBV10" i="7"/>
  <c r="TBW10" i="7"/>
  <c r="TBX10" i="7"/>
  <c r="TBY10" i="7"/>
  <c r="TBZ10" i="7"/>
  <c r="TCA10" i="7"/>
  <c r="TCB10" i="7"/>
  <c r="TCC10" i="7"/>
  <c r="TCD10" i="7"/>
  <c r="TCE10" i="7"/>
  <c r="TCF10" i="7"/>
  <c r="TCG10" i="7"/>
  <c r="TCH10" i="7"/>
  <c r="TCI10" i="7"/>
  <c r="TCJ10" i="7"/>
  <c r="TCK10" i="7"/>
  <c r="TCL10" i="7"/>
  <c r="TCM10" i="7"/>
  <c r="TCN10" i="7"/>
  <c r="TCO10" i="7"/>
  <c r="TCP10" i="7"/>
  <c r="TCQ10" i="7"/>
  <c r="TCR10" i="7"/>
  <c r="TCS10" i="7"/>
  <c r="TCT10" i="7"/>
  <c r="TCU10" i="7"/>
  <c r="TCV10" i="7"/>
  <c r="TCW10" i="7"/>
  <c r="TCX10" i="7"/>
  <c r="TCY10" i="7"/>
  <c r="TCZ10" i="7"/>
  <c r="TDA10" i="7"/>
  <c r="TDB10" i="7"/>
  <c r="TDC10" i="7"/>
  <c r="TDD10" i="7"/>
  <c r="TDE10" i="7"/>
  <c r="TDF10" i="7"/>
  <c r="TDG10" i="7"/>
  <c r="TDH10" i="7"/>
  <c r="TDI10" i="7"/>
  <c r="TDJ10" i="7"/>
  <c r="TDK10" i="7"/>
  <c r="TDL10" i="7"/>
  <c r="TDM10" i="7"/>
  <c r="TDN10" i="7"/>
  <c r="TDO10" i="7"/>
  <c r="TDP10" i="7"/>
  <c r="TDQ10" i="7"/>
  <c r="TDR10" i="7"/>
  <c r="TDS10" i="7"/>
  <c r="TDT10" i="7"/>
  <c r="TDU10" i="7"/>
  <c r="TDV10" i="7"/>
  <c r="TDW10" i="7"/>
  <c r="TDX10" i="7"/>
  <c r="TDY10" i="7"/>
  <c r="TDZ10" i="7"/>
  <c r="TEA10" i="7"/>
  <c r="TEB10" i="7"/>
  <c r="TEC10" i="7"/>
  <c r="TED10" i="7"/>
  <c r="TEE10" i="7"/>
  <c r="TEF10" i="7"/>
  <c r="TEG10" i="7"/>
  <c r="TEH10" i="7"/>
  <c r="TEI10" i="7"/>
  <c r="TEJ10" i="7"/>
  <c r="TEK10" i="7"/>
  <c r="TEL10" i="7"/>
  <c r="TEM10" i="7"/>
  <c r="TEN10" i="7"/>
  <c r="TEO10" i="7"/>
  <c r="TEP10" i="7"/>
  <c r="TEQ10" i="7"/>
  <c r="TER10" i="7"/>
  <c r="TES10" i="7"/>
  <c r="TET10" i="7"/>
  <c r="TEU10" i="7"/>
  <c r="TEV10" i="7"/>
  <c r="TEW10" i="7"/>
  <c r="TEX10" i="7"/>
  <c r="TEY10" i="7"/>
  <c r="TEZ10" i="7"/>
  <c r="TFA10" i="7"/>
  <c r="TFB10" i="7"/>
  <c r="TFC10" i="7"/>
  <c r="TFD10" i="7"/>
  <c r="TFE10" i="7"/>
  <c r="TFF10" i="7"/>
  <c r="TFG10" i="7"/>
  <c r="TFH10" i="7"/>
  <c r="TFI10" i="7"/>
  <c r="TFJ10" i="7"/>
  <c r="TFK10" i="7"/>
  <c r="TFL10" i="7"/>
  <c r="TFM10" i="7"/>
  <c r="TFN10" i="7"/>
  <c r="TFO10" i="7"/>
  <c r="TFP10" i="7"/>
  <c r="TFQ10" i="7"/>
  <c r="TFR10" i="7"/>
  <c r="TFS10" i="7"/>
  <c r="TFT10" i="7"/>
  <c r="TFU10" i="7"/>
  <c r="TFV10" i="7"/>
  <c r="TFW10" i="7"/>
  <c r="TFX10" i="7"/>
  <c r="TFY10" i="7"/>
  <c r="TFZ10" i="7"/>
  <c r="TGA10" i="7"/>
  <c r="TGB10" i="7"/>
  <c r="TGC10" i="7"/>
  <c r="TGD10" i="7"/>
  <c r="TGE10" i="7"/>
  <c r="TGF10" i="7"/>
  <c r="TGG10" i="7"/>
  <c r="TGH10" i="7"/>
  <c r="TGI10" i="7"/>
  <c r="TGJ10" i="7"/>
  <c r="TGK10" i="7"/>
  <c r="TGL10" i="7"/>
  <c r="TGM10" i="7"/>
  <c r="TGN10" i="7"/>
  <c r="TGO10" i="7"/>
  <c r="TGP10" i="7"/>
  <c r="TGQ10" i="7"/>
  <c r="TGR10" i="7"/>
  <c r="TGS10" i="7"/>
  <c r="TGT10" i="7"/>
  <c r="TGU10" i="7"/>
  <c r="TGV10" i="7"/>
  <c r="TGW10" i="7"/>
  <c r="TGX10" i="7"/>
  <c r="TGY10" i="7"/>
  <c r="TGZ10" i="7"/>
  <c r="THA10" i="7"/>
  <c r="THB10" i="7"/>
  <c r="THC10" i="7"/>
  <c r="THD10" i="7"/>
  <c r="THE10" i="7"/>
  <c r="THF10" i="7"/>
  <c r="THG10" i="7"/>
  <c r="THH10" i="7"/>
  <c r="THI10" i="7"/>
  <c r="THJ10" i="7"/>
  <c r="THK10" i="7"/>
  <c r="THL10" i="7"/>
  <c r="THM10" i="7"/>
  <c r="THN10" i="7"/>
  <c r="THO10" i="7"/>
  <c r="THP10" i="7"/>
  <c r="THQ10" i="7"/>
  <c r="THR10" i="7"/>
  <c r="THS10" i="7"/>
  <c r="THT10" i="7"/>
  <c r="THU10" i="7"/>
  <c r="THV10" i="7"/>
  <c r="THW10" i="7"/>
  <c r="THX10" i="7"/>
  <c r="THY10" i="7"/>
  <c r="THZ10" i="7"/>
  <c r="TIA10" i="7"/>
  <c r="TIB10" i="7"/>
  <c r="TIC10" i="7"/>
  <c r="TID10" i="7"/>
  <c r="TIE10" i="7"/>
  <c r="TIF10" i="7"/>
  <c r="TIG10" i="7"/>
  <c r="TIH10" i="7"/>
  <c r="TII10" i="7"/>
  <c r="TIJ10" i="7"/>
  <c r="TIK10" i="7"/>
  <c r="TIL10" i="7"/>
  <c r="TIM10" i="7"/>
  <c r="TIN10" i="7"/>
  <c r="TIO10" i="7"/>
  <c r="TIP10" i="7"/>
  <c r="TIQ10" i="7"/>
  <c r="TIR10" i="7"/>
  <c r="TIS10" i="7"/>
  <c r="TIT10" i="7"/>
  <c r="TIU10" i="7"/>
  <c r="TIV10" i="7"/>
  <c r="TIW10" i="7"/>
  <c r="TIX10" i="7"/>
  <c r="TIY10" i="7"/>
  <c r="TIZ10" i="7"/>
  <c r="TJA10" i="7"/>
  <c r="TJB10" i="7"/>
  <c r="TJC10" i="7"/>
  <c r="TJD10" i="7"/>
  <c r="TJE10" i="7"/>
  <c r="TJF10" i="7"/>
  <c r="TJG10" i="7"/>
  <c r="TJH10" i="7"/>
  <c r="TJI10" i="7"/>
  <c r="TJJ10" i="7"/>
  <c r="TJK10" i="7"/>
  <c r="TJL10" i="7"/>
  <c r="TJM10" i="7"/>
  <c r="TJN10" i="7"/>
  <c r="TJO10" i="7"/>
  <c r="TJP10" i="7"/>
  <c r="TJQ10" i="7"/>
  <c r="TJR10" i="7"/>
  <c r="TJS10" i="7"/>
  <c r="TJT10" i="7"/>
  <c r="TJU10" i="7"/>
  <c r="TJV10" i="7"/>
  <c r="TJW10" i="7"/>
  <c r="TJX10" i="7"/>
  <c r="TJY10" i="7"/>
  <c r="TJZ10" i="7"/>
  <c r="TKA10" i="7"/>
  <c r="TKB10" i="7"/>
  <c r="TKC10" i="7"/>
  <c r="TKD10" i="7"/>
  <c r="TKE10" i="7"/>
  <c r="TKF10" i="7"/>
  <c r="TKG10" i="7"/>
  <c r="TKH10" i="7"/>
  <c r="TKI10" i="7"/>
  <c r="TKJ10" i="7"/>
  <c r="TKK10" i="7"/>
  <c r="TKL10" i="7"/>
  <c r="TKM10" i="7"/>
  <c r="TKN10" i="7"/>
  <c r="TKO10" i="7"/>
  <c r="TKP10" i="7"/>
  <c r="TKQ10" i="7"/>
  <c r="TKR10" i="7"/>
  <c r="TKS10" i="7"/>
  <c r="TKT10" i="7"/>
  <c r="TKU10" i="7"/>
  <c r="TKV10" i="7"/>
  <c r="TKW10" i="7"/>
  <c r="TKX10" i="7"/>
  <c r="TKY10" i="7"/>
  <c r="TKZ10" i="7"/>
  <c r="TLA10" i="7"/>
  <c r="TLB10" i="7"/>
  <c r="TLC10" i="7"/>
  <c r="TLD10" i="7"/>
  <c r="TLE10" i="7"/>
  <c r="TLF10" i="7"/>
  <c r="TLG10" i="7"/>
  <c r="TLH10" i="7"/>
  <c r="TLI10" i="7"/>
  <c r="TLJ10" i="7"/>
  <c r="TLK10" i="7"/>
  <c r="TLL10" i="7"/>
  <c r="TLM10" i="7"/>
  <c r="TLN10" i="7"/>
  <c r="TLO10" i="7"/>
  <c r="TLP10" i="7"/>
  <c r="TLQ10" i="7"/>
  <c r="TLR10" i="7"/>
  <c r="TLS10" i="7"/>
  <c r="TLT10" i="7"/>
  <c r="TLU10" i="7"/>
  <c r="TLV10" i="7"/>
  <c r="TLW10" i="7"/>
  <c r="TLX10" i="7"/>
  <c r="TLY10" i="7"/>
  <c r="TLZ10" i="7"/>
  <c r="TMA10" i="7"/>
  <c r="TMB10" i="7"/>
  <c r="TMC10" i="7"/>
  <c r="TMD10" i="7"/>
  <c r="TME10" i="7"/>
  <c r="TMF10" i="7"/>
  <c r="TMG10" i="7"/>
  <c r="TMH10" i="7"/>
  <c r="TMI10" i="7"/>
  <c r="TMJ10" i="7"/>
  <c r="TMK10" i="7"/>
  <c r="TML10" i="7"/>
  <c r="TMM10" i="7"/>
  <c r="TMN10" i="7"/>
  <c r="TMO10" i="7"/>
  <c r="TMP10" i="7"/>
  <c r="TMQ10" i="7"/>
  <c r="TMR10" i="7"/>
  <c r="TMS10" i="7"/>
  <c r="TMT10" i="7"/>
  <c r="TMU10" i="7"/>
  <c r="TMV10" i="7"/>
  <c r="TMW10" i="7"/>
  <c r="TMX10" i="7"/>
  <c r="TMY10" i="7"/>
  <c r="TMZ10" i="7"/>
  <c r="TNA10" i="7"/>
  <c r="TNB10" i="7"/>
  <c r="TNC10" i="7"/>
  <c r="TND10" i="7"/>
  <c r="TNE10" i="7"/>
  <c r="TNF10" i="7"/>
  <c r="TNG10" i="7"/>
  <c r="TNH10" i="7"/>
  <c r="TNI10" i="7"/>
  <c r="TNJ10" i="7"/>
  <c r="TNK10" i="7"/>
  <c r="TNL10" i="7"/>
  <c r="TNM10" i="7"/>
  <c r="TNN10" i="7"/>
  <c r="TNO10" i="7"/>
  <c r="TNP10" i="7"/>
  <c r="TNQ10" i="7"/>
  <c r="TNR10" i="7"/>
  <c r="TNS10" i="7"/>
  <c r="TNT10" i="7"/>
  <c r="TNU10" i="7"/>
  <c r="TNV10" i="7"/>
  <c r="TNW10" i="7"/>
  <c r="TNX10" i="7"/>
  <c r="TNY10" i="7"/>
  <c r="TNZ10" i="7"/>
  <c r="TOA10" i="7"/>
  <c r="TOB10" i="7"/>
  <c r="TOC10" i="7"/>
  <c r="TOD10" i="7"/>
  <c r="TOE10" i="7"/>
  <c r="TOF10" i="7"/>
  <c r="TOG10" i="7"/>
  <c r="TOH10" i="7"/>
  <c r="TOI10" i="7"/>
  <c r="TOJ10" i="7"/>
  <c r="TOK10" i="7"/>
  <c r="TOL10" i="7"/>
  <c r="TOM10" i="7"/>
  <c r="TON10" i="7"/>
  <c r="TOO10" i="7"/>
  <c r="TOP10" i="7"/>
  <c r="TOQ10" i="7"/>
  <c r="TOR10" i="7"/>
  <c r="TOS10" i="7"/>
  <c r="TOT10" i="7"/>
  <c r="TOU10" i="7"/>
  <c r="TOV10" i="7"/>
  <c r="TOW10" i="7"/>
  <c r="TOX10" i="7"/>
  <c r="TOY10" i="7"/>
  <c r="TOZ10" i="7"/>
  <c r="TPA10" i="7"/>
  <c r="TPB10" i="7"/>
  <c r="TPC10" i="7"/>
  <c r="TPD10" i="7"/>
  <c r="TPE10" i="7"/>
  <c r="TPF10" i="7"/>
  <c r="TPG10" i="7"/>
  <c r="TPH10" i="7"/>
  <c r="TPI10" i="7"/>
  <c r="TPJ10" i="7"/>
  <c r="TPK10" i="7"/>
  <c r="TPL10" i="7"/>
  <c r="TPM10" i="7"/>
  <c r="TPN10" i="7"/>
  <c r="TPO10" i="7"/>
  <c r="TPP10" i="7"/>
  <c r="TPQ10" i="7"/>
  <c r="TPR10" i="7"/>
  <c r="TPS10" i="7"/>
  <c r="TPT10" i="7"/>
  <c r="TPU10" i="7"/>
  <c r="TPV10" i="7"/>
  <c r="TPW10" i="7"/>
  <c r="TPX10" i="7"/>
  <c r="TPY10" i="7"/>
  <c r="TPZ10" i="7"/>
  <c r="TQA10" i="7"/>
  <c r="TQB10" i="7"/>
  <c r="TQC10" i="7"/>
  <c r="TQD10" i="7"/>
  <c r="TQE10" i="7"/>
  <c r="TQF10" i="7"/>
  <c r="TQG10" i="7"/>
  <c r="TQH10" i="7"/>
  <c r="TQI10" i="7"/>
  <c r="TQJ10" i="7"/>
  <c r="TQK10" i="7"/>
  <c r="TQL10" i="7"/>
  <c r="TQM10" i="7"/>
  <c r="TQN10" i="7"/>
  <c r="TQO10" i="7"/>
  <c r="TQP10" i="7"/>
  <c r="TQQ10" i="7"/>
  <c r="TQR10" i="7"/>
  <c r="TQS10" i="7"/>
  <c r="TQT10" i="7"/>
  <c r="TQU10" i="7"/>
  <c r="TQV10" i="7"/>
  <c r="TQW10" i="7"/>
  <c r="TQX10" i="7"/>
  <c r="TQY10" i="7"/>
  <c r="TQZ10" i="7"/>
  <c r="TRA10" i="7"/>
  <c r="TRB10" i="7"/>
  <c r="TRC10" i="7"/>
  <c r="TRD10" i="7"/>
  <c r="TRE10" i="7"/>
  <c r="TRF10" i="7"/>
  <c r="TRG10" i="7"/>
  <c r="TRH10" i="7"/>
  <c r="TRI10" i="7"/>
  <c r="TRJ10" i="7"/>
  <c r="TRK10" i="7"/>
  <c r="TRL10" i="7"/>
  <c r="TRM10" i="7"/>
  <c r="TRN10" i="7"/>
  <c r="TRO10" i="7"/>
  <c r="TRP10" i="7"/>
  <c r="TRQ10" i="7"/>
  <c r="TRR10" i="7"/>
  <c r="TRS10" i="7"/>
  <c r="TRT10" i="7"/>
  <c r="TRU10" i="7"/>
  <c r="TRV10" i="7"/>
  <c r="TRW10" i="7"/>
  <c r="TRX10" i="7"/>
  <c r="TRY10" i="7"/>
  <c r="TRZ10" i="7"/>
  <c r="TSA10" i="7"/>
  <c r="TSB10" i="7"/>
  <c r="TSC10" i="7"/>
  <c r="TSD10" i="7"/>
  <c r="TSE10" i="7"/>
  <c r="TSF10" i="7"/>
  <c r="TSG10" i="7"/>
  <c r="TSH10" i="7"/>
  <c r="TSI10" i="7"/>
  <c r="TSJ10" i="7"/>
  <c r="TSK10" i="7"/>
  <c r="TSL10" i="7"/>
  <c r="TSM10" i="7"/>
  <c r="TSN10" i="7"/>
  <c r="TSO10" i="7"/>
  <c r="TSP10" i="7"/>
  <c r="TSQ10" i="7"/>
  <c r="TSR10" i="7"/>
  <c r="TSS10" i="7"/>
  <c r="TST10" i="7"/>
  <c r="TSU10" i="7"/>
  <c r="TSV10" i="7"/>
  <c r="TSW10" i="7"/>
  <c r="TSX10" i="7"/>
  <c r="TSY10" i="7"/>
  <c r="TSZ10" i="7"/>
  <c r="TTA10" i="7"/>
  <c r="TTB10" i="7"/>
  <c r="TTC10" i="7"/>
  <c r="TTD10" i="7"/>
  <c r="TTE10" i="7"/>
  <c r="TTF10" i="7"/>
  <c r="TTG10" i="7"/>
  <c r="TTH10" i="7"/>
  <c r="TTI10" i="7"/>
  <c r="TTJ10" i="7"/>
  <c r="TTK10" i="7"/>
  <c r="TTL10" i="7"/>
  <c r="TTM10" i="7"/>
  <c r="TTN10" i="7"/>
  <c r="TTO10" i="7"/>
  <c r="TTP10" i="7"/>
  <c r="TTQ10" i="7"/>
  <c r="TTR10" i="7"/>
  <c r="TTS10" i="7"/>
  <c r="TTT10" i="7"/>
  <c r="TTU10" i="7"/>
  <c r="TTV10" i="7"/>
  <c r="TTW10" i="7"/>
  <c r="TTX10" i="7"/>
  <c r="TTY10" i="7"/>
  <c r="TTZ10" i="7"/>
  <c r="TUA10" i="7"/>
  <c r="TUB10" i="7"/>
  <c r="TUC10" i="7"/>
  <c r="TUD10" i="7"/>
  <c r="TUE10" i="7"/>
  <c r="TUF10" i="7"/>
  <c r="TUG10" i="7"/>
  <c r="TUH10" i="7"/>
  <c r="TUI10" i="7"/>
  <c r="TUJ10" i="7"/>
  <c r="TUK10" i="7"/>
  <c r="TUL10" i="7"/>
  <c r="TUM10" i="7"/>
  <c r="TUN10" i="7"/>
  <c r="TUO10" i="7"/>
  <c r="TUP10" i="7"/>
  <c r="TUQ10" i="7"/>
  <c r="TUR10" i="7"/>
  <c r="TUS10" i="7"/>
  <c r="TUT10" i="7"/>
  <c r="TUU10" i="7"/>
  <c r="TUV10" i="7"/>
  <c r="TUW10" i="7"/>
  <c r="TUX10" i="7"/>
  <c r="TUY10" i="7"/>
  <c r="TUZ10" i="7"/>
  <c r="TVA10" i="7"/>
  <c r="TVB10" i="7"/>
  <c r="TVC10" i="7"/>
  <c r="TVD10" i="7"/>
  <c r="TVE10" i="7"/>
  <c r="TVF10" i="7"/>
  <c r="TVG10" i="7"/>
  <c r="TVH10" i="7"/>
  <c r="TVI10" i="7"/>
  <c r="TVJ10" i="7"/>
  <c r="TVK10" i="7"/>
  <c r="TVL10" i="7"/>
  <c r="TVM10" i="7"/>
  <c r="TVN10" i="7"/>
  <c r="TVO10" i="7"/>
  <c r="TVP10" i="7"/>
  <c r="TVQ10" i="7"/>
  <c r="TVR10" i="7"/>
  <c r="TVS10" i="7"/>
  <c r="TVT10" i="7"/>
  <c r="TVU10" i="7"/>
  <c r="TVV10" i="7"/>
  <c r="TVW10" i="7"/>
  <c r="TVX10" i="7"/>
  <c r="TVY10" i="7"/>
  <c r="TVZ10" i="7"/>
  <c r="TWA10" i="7"/>
  <c r="TWB10" i="7"/>
  <c r="TWC10" i="7"/>
  <c r="TWD10" i="7"/>
  <c r="TWE10" i="7"/>
  <c r="TWF10" i="7"/>
  <c r="TWG10" i="7"/>
  <c r="TWH10" i="7"/>
  <c r="TWI10" i="7"/>
  <c r="TWJ10" i="7"/>
  <c r="TWK10" i="7"/>
  <c r="TWL10" i="7"/>
  <c r="TWM10" i="7"/>
  <c r="TWN10" i="7"/>
  <c r="TWO10" i="7"/>
  <c r="TWP10" i="7"/>
  <c r="TWQ10" i="7"/>
  <c r="TWR10" i="7"/>
  <c r="TWS10" i="7"/>
  <c r="TWT10" i="7"/>
  <c r="TWU10" i="7"/>
  <c r="TWV10" i="7"/>
  <c r="TWW10" i="7"/>
  <c r="TWX10" i="7"/>
  <c r="TWY10" i="7"/>
  <c r="TWZ10" i="7"/>
  <c r="TXA10" i="7"/>
  <c r="TXB10" i="7"/>
  <c r="TXC10" i="7"/>
  <c r="TXD10" i="7"/>
  <c r="TXE10" i="7"/>
  <c r="TXF10" i="7"/>
  <c r="TXG10" i="7"/>
  <c r="TXH10" i="7"/>
  <c r="TXI10" i="7"/>
  <c r="TXJ10" i="7"/>
  <c r="TXK10" i="7"/>
  <c r="TXL10" i="7"/>
  <c r="TXM10" i="7"/>
  <c r="TXN10" i="7"/>
  <c r="TXO10" i="7"/>
  <c r="TXP10" i="7"/>
  <c r="TXQ10" i="7"/>
  <c r="TXR10" i="7"/>
  <c r="TXS10" i="7"/>
  <c r="TXT10" i="7"/>
  <c r="TXU10" i="7"/>
  <c r="TXV10" i="7"/>
  <c r="TXW10" i="7"/>
  <c r="TXX10" i="7"/>
  <c r="TXY10" i="7"/>
  <c r="TXZ10" i="7"/>
  <c r="TYA10" i="7"/>
  <c r="TYB10" i="7"/>
  <c r="TYC10" i="7"/>
  <c r="TYD10" i="7"/>
  <c r="TYE10" i="7"/>
  <c r="TYF10" i="7"/>
  <c r="TYG10" i="7"/>
  <c r="TYH10" i="7"/>
  <c r="TYI10" i="7"/>
  <c r="TYJ10" i="7"/>
  <c r="TYK10" i="7"/>
  <c r="TYL10" i="7"/>
  <c r="TYM10" i="7"/>
  <c r="TYN10" i="7"/>
  <c r="TYO10" i="7"/>
  <c r="TYP10" i="7"/>
  <c r="TYQ10" i="7"/>
  <c r="TYR10" i="7"/>
  <c r="TYS10" i="7"/>
  <c r="TYT10" i="7"/>
  <c r="TYU10" i="7"/>
  <c r="TYV10" i="7"/>
  <c r="TYW10" i="7"/>
  <c r="TYX10" i="7"/>
  <c r="TYY10" i="7"/>
  <c r="TYZ10" i="7"/>
  <c r="TZA10" i="7"/>
  <c r="TZB10" i="7"/>
  <c r="TZC10" i="7"/>
  <c r="TZD10" i="7"/>
  <c r="TZE10" i="7"/>
  <c r="TZF10" i="7"/>
  <c r="TZG10" i="7"/>
  <c r="TZH10" i="7"/>
  <c r="TZI10" i="7"/>
  <c r="TZJ10" i="7"/>
  <c r="TZK10" i="7"/>
  <c r="TZL10" i="7"/>
  <c r="TZM10" i="7"/>
  <c r="TZN10" i="7"/>
  <c r="TZO10" i="7"/>
  <c r="TZP10" i="7"/>
  <c r="TZQ10" i="7"/>
  <c r="TZR10" i="7"/>
  <c r="TZS10" i="7"/>
  <c r="TZT10" i="7"/>
  <c r="TZU10" i="7"/>
  <c r="TZV10" i="7"/>
  <c r="TZW10" i="7"/>
  <c r="TZX10" i="7"/>
  <c r="TZY10" i="7"/>
  <c r="TZZ10" i="7"/>
  <c r="UAA10" i="7"/>
  <c r="UAB10" i="7"/>
  <c r="UAC10" i="7"/>
  <c r="UAD10" i="7"/>
  <c r="UAE10" i="7"/>
  <c r="UAF10" i="7"/>
  <c r="UAG10" i="7"/>
  <c r="UAH10" i="7"/>
  <c r="UAI10" i="7"/>
  <c r="UAJ10" i="7"/>
  <c r="UAK10" i="7"/>
  <c r="UAL10" i="7"/>
  <c r="UAM10" i="7"/>
  <c r="UAN10" i="7"/>
  <c r="UAO10" i="7"/>
  <c r="UAP10" i="7"/>
  <c r="UAQ10" i="7"/>
  <c r="UAR10" i="7"/>
  <c r="UAS10" i="7"/>
  <c r="UAT10" i="7"/>
  <c r="UAU10" i="7"/>
  <c r="UAV10" i="7"/>
  <c r="UAW10" i="7"/>
  <c r="UAX10" i="7"/>
  <c r="UAY10" i="7"/>
  <c r="UAZ10" i="7"/>
  <c r="UBA10" i="7"/>
  <c r="UBB10" i="7"/>
  <c r="UBC10" i="7"/>
  <c r="UBD10" i="7"/>
  <c r="UBE10" i="7"/>
  <c r="UBF10" i="7"/>
  <c r="UBG10" i="7"/>
  <c r="UBH10" i="7"/>
  <c r="UBI10" i="7"/>
  <c r="UBJ10" i="7"/>
  <c r="UBK10" i="7"/>
  <c r="UBL10" i="7"/>
  <c r="UBM10" i="7"/>
  <c r="UBN10" i="7"/>
  <c r="UBO10" i="7"/>
  <c r="UBP10" i="7"/>
  <c r="UBQ10" i="7"/>
  <c r="UBR10" i="7"/>
  <c r="UBS10" i="7"/>
  <c r="UBT10" i="7"/>
  <c r="UBU10" i="7"/>
  <c r="UBV10" i="7"/>
  <c r="UBW10" i="7"/>
  <c r="UBX10" i="7"/>
  <c r="UBY10" i="7"/>
  <c r="UBZ10" i="7"/>
  <c r="UCA10" i="7"/>
  <c r="UCB10" i="7"/>
  <c r="UCC10" i="7"/>
  <c r="UCD10" i="7"/>
  <c r="UCE10" i="7"/>
  <c r="UCF10" i="7"/>
  <c r="UCG10" i="7"/>
  <c r="UCH10" i="7"/>
  <c r="UCI10" i="7"/>
  <c r="UCJ10" i="7"/>
  <c r="UCK10" i="7"/>
  <c r="UCL10" i="7"/>
  <c r="UCM10" i="7"/>
  <c r="UCN10" i="7"/>
  <c r="UCO10" i="7"/>
  <c r="UCP10" i="7"/>
  <c r="UCQ10" i="7"/>
  <c r="UCR10" i="7"/>
  <c r="UCS10" i="7"/>
  <c r="UCT10" i="7"/>
  <c r="UCU10" i="7"/>
  <c r="UCV10" i="7"/>
  <c r="UCW10" i="7"/>
  <c r="UCX10" i="7"/>
  <c r="UCY10" i="7"/>
  <c r="UCZ10" i="7"/>
  <c r="UDA10" i="7"/>
  <c r="UDB10" i="7"/>
  <c r="UDC10" i="7"/>
  <c r="UDD10" i="7"/>
  <c r="UDE10" i="7"/>
  <c r="UDF10" i="7"/>
  <c r="UDG10" i="7"/>
  <c r="UDH10" i="7"/>
  <c r="UDI10" i="7"/>
  <c r="UDJ10" i="7"/>
  <c r="UDK10" i="7"/>
  <c r="UDL10" i="7"/>
  <c r="UDM10" i="7"/>
  <c r="UDN10" i="7"/>
  <c r="UDO10" i="7"/>
  <c r="UDP10" i="7"/>
  <c r="UDQ10" i="7"/>
  <c r="UDR10" i="7"/>
  <c r="UDS10" i="7"/>
  <c r="UDT10" i="7"/>
  <c r="UDU10" i="7"/>
  <c r="UDV10" i="7"/>
  <c r="UDW10" i="7"/>
  <c r="UDX10" i="7"/>
  <c r="UDY10" i="7"/>
  <c r="UDZ10" i="7"/>
  <c r="UEA10" i="7"/>
  <c r="UEB10" i="7"/>
  <c r="UEC10" i="7"/>
  <c r="UED10" i="7"/>
  <c r="UEE10" i="7"/>
  <c r="UEF10" i="7"/>
  <c r="UEG10" i="7"/>
  <c r="UEH10" i="7"/>
  <c r="UEI10" i="7"/>
  <c r="UEJ10" i="7"/>
  <c r="UEK10" i="7"/>
  <c r="UEL10" i="7"/>
  <c r="UEM10" i="7"/>
  <c r="UEN10" i="7"/>
  <c r="UEO10" i="7"/>
  <c r="UEP10" i="7"/>
  <c r="UEQ10" i="7"/>
  <c r="UER10" i="7"/>
  <c r="UES10" i="7"/>
  <c r="UET10" i="7"/>
  <c r="UEU10" i="7"/>
  <c r="UEV10" i="7"/>
  <c r="UEW10" i="7"/>
  <c r="UEX10" i="7"/>
  <c r="UEY10" i="7"/>
  <c r="UEZ10" i="7"/>
  <c r="UFA10" i="7"/>
  <c r="UFB10" i="7"/>
  <c r="UFC10" i="7"/>
  <c r="UFD10" i="7"/>
  <c r="UFE10" i="7"/>
  <c r="UFF10" i="7"/>
  <c r="UFG10" i="7"/>
  <c r="UFH10" i="7"/>
  <c r="UFI10" i="7"/>
  <c r="UFJ10" i="7"/>
  <c r="UFK10" i="7"/>
  <c r="UFL10" i="7"/>
  <c r="UFM10" i="7"/>
  <c r="UFN10" i="7"/>
  <c r="UFO10" i="7"/>
  <c r="UFP10" i="7"/>
  <c r="UFQ10" i="7"/>
  <c r="UFR10" i="7"/>
  <c r="UFS10" i="7"/>
  <c r="UFT10" i="7"/>
  <c r="UFU10" i="7"/>
  <c r="UFV10" i="7"/>
  <c r="UFW10" i="7"/>
  <c r="UFX10" i="7"/>
  <c r="UFY10" i="7"/>
  <c r="UFZ10" i="7"/>
  <c r="UGA10" i="7"/>
  <c r="UGB10" i="7"/>
  <c r="UGC10" i="7"/>
  <c r="UGD10" i="7"/>
  <c r="UGE10" i="7"/>
  <c r="UGF10" i="7"/>
  <c r="UGG10" i="7"/>
  <c r="UGH10" i="7"/>
  <c r="UGI10" i="7"/>
  <c r="UGJ10" i="7"/>
  <c r="UGK10" i="7"/>
  <c r="UGL10" i="7"/>
  <c r="UGM10" i="7"/>
  <c r="UGN10" i="7"/>
  <c r="UGO10" i="7"/>
  <c r="UGP10" i="7"/>
  <c r="UGQ10" i="7"/>
  <c r="UGR10" i="7"/>
  <c r="UGS10" i="7"/>
  <c r="UGT10" i="7"/>
  <c r="UGU10" i="7"/>
  <c r="UGV10" i="7"/>
  <c r="UGW10" i="7"/>
  <c r="UGX10" i="7"/>
  <c r="UGY10" i="7"/>
  <c r="UGZ10" i="7"/>
  <c r="UHA10" i="7"/>
  <c r="UHB10" i="7"/>
  <c r="UHC10" i="7"/>
  <c r="UHD10" i="7"/>
  <c r="UHE10" i="7"/>
  <c r="UHF10" i="7"/>
  <c r="UHG10" i="7"/>
  <c r="UHH10" i="7"/>
  <c r="UHI10" i="7"/>
  <c r="UHJ10" i="7"/>
  <c r="UHK10" i="7"/>
  <c r="UHL10" i="7"/>
  <c r="UHM10" i="7"/>
  <c r="UHN10" i="7"/>
  <c r="UHO10" i="7"/>
  <c r="UHP10" i="7"/>
  <c r="UHQ10" i="7"/>
  <c r="UHR10" i="7"/>
  <c r="UHS10" i="7"/>
  <c r="UHT10" i="7"/>
  <c r="UHU10" i="7"/>
  <c r="UHV10" i="7"/>
  <c r="UHW10" i="7"/>
  <c r="UHX10" i="7"/>
  <c r="UHY10" i="7"/>
  <c r="UHZ10" i="7"/>
  <c r="UIA10" i="7"/>
  <c r="UIB10" i="7"/>
  <c r="UIC10" i="7"/>
  <c r="UID10" i="7"/>
  <c r="UIE10" i="7"/>
  <c r="UIF10" i="7"/>
  <c r="UIG10" i="7"/>
  <c r="UIH10" i="7"/>
  <c r="UII10" i="7"/>
  <c r="UIJ10" i="7"/>
  <c r="UIK10" i="7"/>
  <c r="UIL10" i="7"/>
  <c r="UIM10" i="7"/>
  <c r="UIN10" i="7"/>
  <c r="UIO10" i="7"/>
  <c r="UIP10" i="7"/>
  <c r="UIQ10" i="7"/>
  <c r="UIR10" i="7"/>
  <c r="UIS10" i="7"/>
  <c r="UIT10" i="7"/>
  <c r="UIU10" i="7"/>
  <c r="UIV10" i="7"/>
  <c r="UIW10" i="7"/>
  <c r="UIX10" i="7"/>
  <c r="UIY10" i="7"/>
  <c r="UIZ10" i="7"/>
  <c r="UJA10" i="7"/>
  <c r="UJB10" i="7"/>
  <c r="UJC10" i="7"/>
  <c r="UJD10" i="7"/>
  <c r="UJE10" i="7"/>
  <c r="UJF10" i="7"/>
  <c r="UJG10" i="7"/>
  <c r="UJH10" i="7"/>
  <c r="UJI10" i="7"/>
  <c r="UJJ10" i="7"/>
  <c r="UJK10" i="7"/>
  <c r="UJL10" i="7"/>
  <c r="UJM10" i="7"/>
  <c r="UJN10" i="7"/>
  <c r="UJO10" i="7"/>
  <c r="UJP10" i="7"/>
  <c r="UJQ10" i="7"/>
  <c r="UJR10" i="7"/>
  <c r="UJS10" i="7"/>
  <c r="UJT10" i="7"/>
  <c r="UJU10" i="7"/>
  <c r="UJV10" i="7"/>
  <c r="UJW10" i="7"/>
  <c r="UJX10" i="7"/>
  <c r="UJY10" i="7"/>
  <c r="UJZ10" i="7"/>
  <c r="UKA10" i="7"/>
  <c r="UKB10" i="7"/>
  <c r="UKC10" i="7"/>
  <c r="UKD10" i="7"/>
  <c r="UKE10" i="7"/>
  <c r="UKF10" i="7"/>
  <c r="UKG10" i="7"/>
  <c r="UKH10" i="7"/>
  <c r="UKI10" i="7"/>
  <c r="UKJ10" i="7"/>
  <c r="UKK10" i="7"/>
  <c r="UKL10" i="7"/>
  <c r="UKM10" i="7"/>
  <c r="UKN10" i="7"/>
  <c r="UKO10" i="7"/>
  <c r="UKP10" i="7"/>
  <c r="UKQ10" i="7"/>
  <c r="UKR10" i="7"/>
  <c r="UKS10" i="7"/>
  <c r="UKT10" i="7"/>
  <c r="UKU10" i="7"/>
  <c r="UKV10" i="7"/>
  <c r="UKW10" i="7"/>
  <c r="UKX10" i="7"/>
  <c r="UKY10" i="7"/>
  <c r="UKZ10" i="7"/>
  <c r="ULA10" i="7"/>
  <c r="ULB10" i="7"/>
  <c r="ULC10" i="7"/>
  <c r="ULD10" i="7"/>
  <c r="ULE10" i="7"/>
  <c r="ULF10" i="7"/>
  <c r="ULG10" i="7"/>
  <c r="ULH10" i="7"/>
  <c r="ULI10" i="7"/>
  <c r="ULJ10" i="7"/>
  <c r="ULK10" i="7"/>
  <c r="ULL10" i="7"/>
  <c r="ULM10" i="7"/>
  <c r="ULN10" i="7"/>
  <c r="ULO10" i="7"/>
  <c r="ULP10" i="7"/>
  <c r="ULQ10" i="7"/>
  <c r="ULR10" i="7"/>
  <c r="ULS10" i="7"/>
  <c r="ULT10" i="7"/>
  <c r="ULU10" i="7"/>
  <c r="ULV10" i="7"/>
  <c r="ULW10" i="7"/>
  <c r="ULX10" i="7"/>
  <c r="ULY10" i="7"/>
  <c r="ULZ10" i="7"/>
  <c r="UMA10" i="7"/>
  <c r="UMB10" i="7"/>
  <c r="UMC10" i="7"/>
  <c r="UMD10" i="7"/>
  <c r="UME10" i="7"/>
  <c r="UMF10" i="7"/>
  <c r="UMG10" i="7"/>
  <c r="UMH10" i="7"/>
  <c r="UMI10" i="7"/>
  <c r="UMJ10" i="7"/>
  <c r="UMK10" i="7"/>
  <c r="UML10" i="7"/>
  <c r="UMM10" i="7"/>
  <c r="UMN10" i="7"/>
  <c r="UMO10" i="7"/>
  <c r="UMP10" i="7"/>
  <c r="UMQ10" i="7"/>
  <c r="UMR10" i="7"/>
  <c r="UMS10" i="7"/>
  <c r="UMT10" i="7"/>
  <c r="UMU10" i="7"/>
  <c r="UMV10" i="7"/>
  <c r="UMW10" i="7"/>
  <c r="UMX10" i="7"/>
  <c r="UMY10" i="7"/>
  <c r="UMZ10" i="7"/>
  <c r="UNA10" i="7"/>
  <c r="UNB10" i="7"/>
  <c r="UNC10" i="7"/>
  <c r="UND10" i="7"/>
  <c r="UNE10" i="7"/>
  <c r="UNF10" i="7"/>
  <c r="UNG10" i="7"/>
  <c r="UNH10" i="7"/>
  <c r="UNI10" i="7"/>
  <c r="UNJ10" i="7"/>
  <c r="UNK10" i="7"/>
  <c r="UNL10" i="7"/>
  <c r="UNM10" i="7"/>
  <c r="UNN10" i="7"/>
  <c r="UNO10" i="7"/>
  <c r="UNP10" i="7"/>
  <c r="UNQ10" i="7"/>
  <c r="UNR10" i="7"/>
  <c r="UNS10" i="7"/>
  <c r="UNT10" i="7"/>
  <c r="UNU10" i="7"/>
  <c r="UNV10" i="7"/>
  <c r="UNW10" i="7"/>
  <c r="UNX10" i="7"/>
  <c r="UNY10" i="7"/>
  <c r="UNZ10" i="7"/>
  <c r="UOA10" i="7"/>
  <c r="UOB10" i="7"/>
  <c r="UOC10" i="7"/>
  <c r="UOD10" i="7"/>
  <c r="UOE10" i="7"/>
  <c r="UOF10" i="7"/>
  <c r="UOG10" i="7"/>
  <c r="UOH10" i="7"/>
  <c r="UOI10" i="7"/>
  <c r="UOJ10" i="7"/>
  <c r="UOK10" i="7"/>
  <c r="UOL10" i="7"/>
  <c r="UOM10" i="7"/>
  <c r="UON10" i="7"/>
  <c r="UOO10" i="7"/>
  <c r="UOP10" i="7"/>
  <c r="UOQ10" i="7"/>
  <c r="UOR10" i="7"/>
  <c r="UOS10" i="7"/>
  <c r="UOT10" i="7"/>
  <c r="UOU10" i="7"/>
  <c r="UOV10" i="7"/>
  <c r="UOW10" i="7"/>
  <c r="UOX10" i="7"/>
  <c r="UOY10" i="7"/>
  <c r="UOZ10" i="7"/>
  <c r="UPA10" i="7"/>
  <c r="UPB10" i="7"/>
  <c r="UPC10" i="7"/>
  <c r="UPD10" i="7"/>
  <c r="UPE10" i="7"/>
  <c r="UPF10" i="7"/>
  <c r="UPG10" i="7"/>
  <c r="UPH10" i="7"/>
  <c r="UPI10" i="7"/>
  <c r="UPJ10" i="7"/>
  <c r="UPK10" i="7"/>
  <c r="UPL10" i="7"/>
  <c r="UPM10" i="7"/>
  <c r="UPN10" i="7"/>
  <c r="UPO10" i="7"/>
  <c r="UPP10" i="7"/>
  <c r="UPQ10" i="7"/>
  <c r="UPR10" i="7"/>
  <c r="UPS10" i="7"/>
  <c r="UPT10" i="7"/>
  <c r="UPU10" i="7"/>
  <c r="UPV10" i="7"/>
  <c r="UPW10" i="7"/>
  <c r="UPX10" i="7"/>
  <c r="UPY10" i="7"/>
  <c r="UPZ10" i="7"/>
  <c r="UQA10" i="7"/>
  <c r="UQB10" i="7"/>
  <c r="UQC10" i="7"/>
  <c r="UQD10" i="7"/>
  <c r="UQE10" i="7"/>
  <c r="UQF10" i="7"/>
  <c r="UQG10" i="7"/>
  <c r="UQH10" i="7"/>
  <c r="UQI10" i="7"/>
  <c r="UQJ10" i="7"/>
  <c r="UQK10" i="7"/>
  <c r="UQL10" i="7"/>
  <c r="UQM10" i="7"/>
  <c r="UQN10" i="7"/>
  <c r="UQO10" i="7"/>
  <c r="UQP10" i="7"/>
  <c r="UQQ10" i="7"/>
  <c r="UQR10" i="7"/>
  <c r="UQS10" i="7"/>
  <c r="UQT10" i="7"/>
  <c r="UQU10" i="7"/>
  <c r="UQV10" i="7"/>
  <c r="UQW10" i="7"/>
  <c r="UQX10" i="7"/>
  <c r="UQY10" i="7"/>
  <c r="UQZ10" i="7"/>
  <c r="URA10" i="7"/>
  <c r="URB10" i="7"/>
  <c r="URC10" i="7"/>
  <c r="URD10" i="7"/>
  <c r="URE10" i="7"/>
  <c r="URF10" i="7"/>
  <c r="URG10" i="7"/>
  <c r="URH10" i="7"/>
  <c r="URI10" i="7"/>
  <c r="URJ10" i="7"/>
  <c r="URK10" i="7"/>
  <c r="URL10" i="7"/>
  <c r="URM10" i="7"/>
  <c r="URN10" i="7"/>
  <c r="URO10" i="7"/>
  <c r="URP10" i="7"/>
  <c r="URQ10" i="7"/>
  <c r="URR10" i="7"/>
  <c r="URS10" i="7"/>
  <c r="URT10" i="7"/>
  <c r="URU10" i="7"/>
  <c r="URV10" i="7"/>
  <c r="URW10" i="7"/>
  <c r="URX10" i="7"/>
  <c r="URY10" i="7"/>
  <c r="URZ10" i="7"/>
  <c r="USA10" i="7"/>
  <c r="USB10" i="7"/>
  <c r="USC10" i="7"/>
  <c r="USD10" i="7"/>
  <c r="USE10" i="7"/>
  <c r="USF10" i="7"/>
  <c r="USG10" i="7"/>
  <c r="USH10" i="7"/>
  <c r="USI10" i="7"/>
  <c r="USJ10" i="7"/>
  <c r="USK10" i="7"/>
  <c r="USL10" i="7"/>
  <c r="USM10" i="7"/>
  <c r="USN10" i="7"/>
  <c r="USO10" i="7"/>
  <c r="USP10" i="7"/>
  <c r="USQ10" i="7"/>
  <c r="USR10" i="7"/>
  <c r="USS10" i="7"/>
  <c r="UST10" i="7"/>
  <c r="USU10" i="7"/>
  <c r="USV10" i="7"/>
  <c r="USW10" i="7"/>
  <c r="USX10" i="7"/>
  <c r="USY10" i="7"/>
  <c r="USZ10" i="7"/>
  <c r="UTA10" i="7"/>
  <c r="UTB10" i="7"/>
  <c r="UTC10" i="7"/>
  <c r="UTD10" i="7"/>
  <c r="UTE10" i="7"/>
  <c r="UTF10" i="7"/>
  <c r="UTG10" i="7"/>
  <c r="UTH10" i="7"/>
  <c r="UTI10" i="7"/>
  <c r="UTJ10" i="7"/>
  <c r="UTK10" i="7"/>
  <c r="UTL10" i="7"/>
  <c r="UTM10" i="7"/>
  <c r="UTN10" i="7"/>
  <c r="UTO10" i="7"/>
  <c r="UTP10" i="7"/>
  <c r="UTQ10" i="7"/>
  <c r="UTR10" i="7"/>
  <c r="UTS10" i="7"/>
  <c r="UTT10" i="7"/>
  <c r="UTU10" i="7"/>
  <c r="UTV10" i="7"/>
  <c r="UTW10" i="7"/>
  <c r="UTX10" i="7"/>
  <c r="UTY10" i="7"/>
  <c r="UTZ10" i="7"/>
  <c r="UUA10" i="7"/>
  <c r="UUB10" i="7"/>
  <c r="UUC10" i="7"/>
  <c r="UUD10" i="7"/>
  <c r="UUE10" i="7"/>
  <c r="UUF10" i="7"/>
  <c r="UUG10" i="7"/>
  <c r="UUH10" i="7"/>
  <c r="UUI10" i="7"/>
  <c r="UUJ10" i="7"/>
  <c r="UUK10" i="7"/>
  <c r="UUL10" i="7"/>
  <c r="UUM10" i="7"/>
  <c r="UUN10" i="7"/>
  <c r="UUO10" i="7"/>
  <c r="UUP10" i="7"/>
  <c r="UUQ10" i="7"/>
  <c r="UUR10" i="7"/>
  <c r="UUS10" i="7"/>
  <c r="UUT10" i="7"/>
  <c r="UUU10" i="7"/>
  <c r="UUV10" i="7"/>
  <c r="UUW10" i="7"/>
  <c r="UUX10" i="7"/>
  <c r="UUY10" i="7"/>
  <c r="UUZ10" i="7"/>
  <c r="UVA10" i="7"/>
  <c r="UVB10" i="7"/>
  <c r="UVC10" i="7"/>
  <c r="UVD10" i="7"/>
  <c r="UVE10" i="7"/>
  <c r="UVF10" i="7"/>
  <c r="UVG10" i="7"/>
  <c r="UVH10" i="7"/>
  <c r="UVI10" i="7"/>
  <c r="UVJ10" i="7"/>
  <c r="UVK10" i="7"/>
  <c r="UVL10" i="7"/>
  <c r="UVM10" i="7"/>
  <c r="UVN10" i="7"/>
  <c r="UVO10" i="7"/>
  <c r="UVP10" i="7"/>
  <c r="UVQ10" i="7"/>
  <c r="UVR10" i="7"/>
  <c r="UVS10" i="7"/>
  <c r="UVT10" i="7"/>
  <c r="UVU10" i="7"/>
  <c r="UVV10" i="7"/>
  <c r="UVW10" i="7"/>
  <c r="UVX10" i="7"/>
  <c r="UVY10" i="7"/>
  <c r="UVZ10" i="7"/>
  <c r="UWA10" i="7"/>
  <c r="UWB10" i="7"/>
  <c r="UWC10" i="7"/>
  <c r="UWD10" i="7"/>
  <c r="UWE10" i="7"/>
  <c r="UWF10" i="7"/>
  <c r="UWG10" i="7"/>
  <c r="UWH10" i="7"/>
  <c r="UWI10" i="7"/>
  <c r="UWJ10" i="7"/>
  <c r="UWK10" i="7"/>
  <c r="UWL10" i="7"/>
  <c r="UWM10" i="7"/>
  <c r="UWN10" i="7"/>
  <c r="UWO10" i="7"/>
  <c r="UWP10" i="7"/>
  <c r="UWQ10" i="7"/>
  <c r="UWR10" i="7"/>
  <c r="UWS10" i="7"/>
  <c r="UWT10" i="7"/>
  <c r="UWU10" i="7"/>
  <c r="UWV10" i="7"/>
  <c r="UWW10" i="7"/>
  <c r="UWX10" i="7"/>
  <c r="UWY10" i="7"/>
  <c r="UWZ10" i="7"/>
  <c r="UXA10" i="7"/>
  <c r="UXB10" i="7"/>
  <c r="UXC10" i="7"/>
  <c r="UXD10" i="7"/>
  <c r="UXE10" i="7"/>
  <c r="UXF10" i="7"/>
  <c r="UXG10" i="7"/>
  <c r="UXH10" i="7"/>
  <c r="UXI10" i="7"/>
  <c r="UXJ10" i="7"/>
  <c r="UXK10" i="7"/>
  <c r="UXL10" i="7"/>
  <c r="UXM10" i="7"/>
  <c r="UXN10" i="7"/>
  <c r="UXO10" i="7"/>
  <c r="UXP10" i="7"/>
  <c r="UXQ10" i="7"/>
  <c r="UXR10" i="7"/>
  <c r="UXS10" i="7"/>
  <c r="UXT10" i="7"/>
  <c r="UXU10" i="7"/>
  <c r="UXV10" i="7"/>
  <c r="UXW10" i="7"/>
  <c r="UXX10" i="7"/>
  <c r="UXY10" i="7"/>
  <c r="UXZ10" i="7"/>
  <c r="UYA10" i="7"/>
  <c r="UYB10" i="7"/>
  <c r="UYC10" i="7"/>
  <c r="UYD10" i="7"/>
  <c r="UYE10" i="7"/>
  <c r="UYF10" i="7"/>
  <c r="UYG10" i="7"/>
  <c r="UYH10" i="7"/>
  <c r="UYI10" i="7"/>
  <c r="UYJ10" i="7"/>
  <c r="UYK10" i="7"/>
  <c r="UYL10" i="7"/>
  <c r="UYM10" i="7"/>
  <c r="UYN10" i="7"/>
  <c r="UYO10" i="7"/>
  <c r="UYP10" i="7"/>
  <c r="UYQ10" i="7"/>
  <c r="UYR10" i="7"/>
  <c r="UYS10" i="7"/>
  <c r="UYT10" i="7"/>
  <c r="UYU10" i="7"/>
  <c r="UYV10" i="7"/>
  <c r="UYW10" i="7"/>
  <c r="UYX10" i="7"/>
  <c r="UYY10" i="7"/>
  <c r="UYZ10" i="7"/>
  <c r="UZA10" i="7"/>
  <c r="UZB10" i="7"/>
  <c r="UZC10" i="7"/>
  <c r="UZD10" i="7"/>
  <c r="UZE10" i="7"/>
  <c r="UZF10" i="7"/>
  <c r="UZG10" i="7"/>
  <c r="UZH10" i="7"/>
  <c r="UZI10" i="7"/>
  <c r="UZJ10" i="7"/>
  <c r="UZK10" i="7"/>
  <c r="UZL10" i="7"/>
  <c r="UZM10" i="7"/>
  <c r="UZN10" i="7"/>
  <c r="UZO10" i="7"/>
  <c r="UZP10" i="7"/>
  <c r="UZQ10" i="7"/>
  <c r="UZR10" i="7"/>
  <c r="UZS10" i="7"/>
  <c r="UZT10" i="7"/>
  <c r="UZU10" i="7"/>
  <c r="UZV10" i="7"/>
  <c r="UZW10" i="7"/>
  <c r="UZX10" i="7"/>
  <c r="UZY10" i="7"/>
  <c r="UZZ10" i="7"/>
  <c r="VAA10" i="7"/>
  <c r="VAB10" i="7"/>
  <c r="VAC10" i="7"/>
  <c r="VAD10" i="7"/>
  <c r="VAE10" i="7"/>
  <c r="VAF10" i="7"/>
  <c r="VAG10" i="7"/>
  <c r="VAH10" i="7"/>
  <c r="VAI10" i="7"/>
  <c r="VAJ10" i="7"/>
  <c r="VAK10" i="7"/>
  <c r="VAL10" i="7"/>
  <c r="VAM10" i="7"/>
  <c r="VAN10" i="7"/>
  <c r="VAO10" i="7"/>
  <c r="VAP10" i="7"/>
  <c r="VAQ10" i="7"/>
  <c r="VAR10" i="7"/>
  <c r="VAS10" i="7"/>
  <c r="VAT10" i="7"/>
  <c r="VAU10" i="7"/>
  <c r="VAV10" i="7"/>
  <c r="VAW10" i="7"/>
  <c r="VAX10" i="7"/>
  <c r="VAY10" i="7"/>
  <c r="VAZ10" i="7"/>
  <c r="VBA10" i="7"/>
  <c r="VBB10" i="7"/>
  <c r="VBC10" i="7"/>
  <c r="VBD10" i="7"/>
  <c r="VBE10" i="7"/>
  <c r="VBF10" i="7"/>
  <c r="VBG10" i="7"/>
  <c r="VBH10" i="7"/>
  <c r="VBI10" i="7"/>
  <c r="VBJ10" i="7"/>
  <c r="VBK10" i="7"/>
  <c r="VBL10" i="7"/>
  <c r="VBM10" i="7"/>
  <c r="VBN10" i="7"/>
  <c r="VBO10" i="7"/>
  <c r="VBP10" i="7"/>
  <c r="VBQ10" i="7"/>
  <c r="VBR10" i="7"/>
  <c r="VBS10" i="7"/>
  <c r="VBT10" i="7"/>
  <c r="VBU10" i="7"/>
  <c r="VBV10" i="7"/>
  <c r="VBW10" i="7"/>
  <c r="VBX10" i="7"/>
  <c r="VBY10" i="7"/>
  <c r="VBZ10" i="7"/>
  <c r="VCA10" i="7"/>
  <c r="VCB10" i="7"/>
  <c r="VCC10" i="7"/>
  <c r="VCD10" i="7"/>
  <c r="VCE10" i="7"/>
  <c r="VCF10" i="7"/>
  <c r="VCG10" i="7"/>
  <c r="VCH10" i="7"/>
  <c r="VCI10" i="7"/>
  <c r="VCJ10" i="7"/>
  <c r="VCK10" i="7"/>
  <c r="VCL10" i="7"/>
  <c r="VCM10" i="7"/>
  <c r="VCN10" i="7"/>
  <c r="VCO10" i="7"/>
  <c r="VCP10" i="7"/>
  <c r="VCQ10" i="7"/>
  <c r="VCR10" i="7"/>
  <c r="VCS10" i="7"/>
  <c r="VCT10" i="7"/>
  <c r="VCU10" i="7"/>
  <c r="VCV10" i="7"/>
  <c r="VCW10" i="7"/>
  <c r="VCX10" i="7"/>
  <c r="VCY10" i="7"/>
  <c r="VCZ10" i="7"/>
  <c r="VDA10" i="7"/>
  <c r="VDB10" i="7"/>
  <c r="VDC10" i="7"/>
  <c r="VDD10" i="7"/>
  <c r="VDE10" i="7"/>
  <c r="VDF10" i="7"/>
  <c r="VDG10" i="7"/>
  <c r="VDH10" i="7"/>
  <c r="VDI10" i="7"/>
  <c r="VDJ10" i="7"/>
  <c r="VDK10" i="7"/>
  <c r="VDL10" i="7"/>
  <c r="VDM10" i="7"/>
  <c r="VDN10" i="7"/>
  <c r="VDO10" i="7"/>
  <c r="VDP10" i="7"/>
  <c r="VDQ10" i="7"/>
  <c r="VDR10" i="7"/>
  <c r="VDS10" i="7"/>
  <c r="VDT10" i="7"/>
  <c r="VDU10" i="7"/>
  <c r="VDV10" i="7"/>
  <c r="VDW10" i="7"/>
  <c r="VDX10" i="7"/>
  <c r="VDY10" i="7"/>
  <c r="VDZ10" i="7"/>
  <c r="VEA10" i="7"/>
  <c r="VEB10" i="7"/>
  <c r="VEC10" i="7"/>
  <c r="VED10" i="7"/>
  <c r="VEE10" i="7"/>
  <c r="VEF10" i="7"/>
  <c r="VEG10" i="7"/>
  <c r="VEH10" i="7"/>
  <c r="VEI10" i="7"/>
  <c r="VEJ10" i="7"/>
  <c r="VEK10" i="7"/>
  <c r="VEL10" i="7"/>
  <c r="VEM10" i="7"/>
  <c r="VEN10" i="7"/>
  <c r="VEO10" i="7"/>
  <c r="VEP10" i="7"/>
  <c r="VEQ10" i="7"/>
  <c r="VER10" i="7"/>
  <c r="VES10" i="7"/>
  <c r="VET10" i="7"/>
  <c r="VEU10" i="7"/>
  <c r="VEV10" i="7"/>
  <c r="VEW10" i="7"/>
  <c r="VEX10" i="7"/>
  <c r="VEY10" i="7"/>
  <c r="VEZ10" i="7"/>
  <c r="VFA10" i="7"/>
  <c r="VFB10" i="7"/>
  <c r="VFC10" i="7"/>
  <c r="VFD10" i="7"/>
  <c r="VFE10" i="7"/>
  <c r="VFF10" i="7"/>
  <c r="VFG10" i="7"/>
  <c r="VFH10" i="7"/>
  <c r="VFI10" i="7"/>
  <c r="VFJ10" i="7"/>
  <c r="VFK10" i="7"/>
  <c r="VFL10" i="7"/>
  <c r="VFM10" i="7"/>
  <c r="VFN10" i="7"/>
  <c r="VFO10" i="7"/>
  <c r="VFP10" i="7"/>
  <c r="VFQ10" i="7"/>
  <c r="VFR10" i="7"/>
  <c r="VFS10" i="7"/>
  <c r="VFT10" i="7"/>
  <c r="VFU10" i="7"/>
  <c r="VFV10" i="7"/>
  <c r="VFW10" i="7"/>
  <c r="VFX10" i="7"/>
  <c r="VFY10" i="7"/>
  <c r="VFZ10" i="7"/>
  <c r="VGA10" i="7"/>
  <c r="VGB10" i="7"/>
  <c r="VGC10" i="7"/>
  <c r="VGD10" i="7"/>
  <c r="VGE10" i="7"/>
  <c r="VGF10" i="7"/>
  <c r="VGG10" i="7"/>
  <c r="VGH10" i="7"/>
  <c r="VGI10" i="7"/>
  <c r="VGJ10" i="7"/>
  <c r="VGK10" i="7"/>
  <c r="VGL10" i="7"/>
  <c r="VGM10" i="7"/>
  <c r="VGN10" i="7"/>
  <c r="VGO10" i="7"/>
  <c r="VGP10" i="7"/>
  <c r="VGQ10" i="7"/>
  <c r="VGR10" i="7"/>
  <c r="VGS10" i="7"/>
  <c r="VGT10" i="7"/>
  <c r="VGU10" i="7"/>
  <c r="VGV10" i="7"/>
  <c r="VGW10" i="7"/>
  <c r="VGX10" i="7"/>
  <c r="VGY10" i="7"/>
  <c r="VGZ10" i="7"/>
  <c r="VHA10" i="7"/>
  <c r="VHB10" i="7"/>
  <c r="VHC10" i="7"/>
  <c r="VHD10" i="7"/>
  <c r="VHE10" i="7"/>
  <c r="VHF10" i="7"/>
  <c r="VHG10" i="7"/>
  <c r="VHH10" i="7"/>
  <c r="VHI10" i="7"/>
  <c r="VHJ10" i="7"/>
  <c r="VHK10" i="7"/>
  <c r="VHL10" i="7"/>
  <c r="VHM10" i="7"/>
  <c r="VHN10" i="7"/>
  <c r="VHO10" i="7"/>
  <c r="VHP10" i="7"/>
  <c r="VHQ10" i="7"/>
  <c r="VHR10" i="7"/>
  <c r="VHS10" i="7"/>
  <c r="VHT10" i="7"/>
  <c r="VHU10" i="7"/>
  <c r="VHV10" i="7"/>
  <c r="VHW10" i="7"/>
  <c r="VHX10" i="7"/>
  <c r="VHY10" i="7"/>
  <c r="VHZ10" i="7"/>
  <c r="VIA10" i="7"/>
  <c r="VIB10" i="7"/>
  <c r="VIC10" i="7"/>
  <c r="VID10" i="7"/>
  <c r="VIE10" i="7"/>
  <c r="VIF10" i="7"/>
  <c r="VIG10" i="7"/>
  <c r="VIH10" i="7"/>
  <c r="VII10" i="7"/>
  <c r="VIJ10" i="7"/>
  <c r="VIK10" i="7"/>
  <c r="VIL10" i="7"/>
  <c r="VIM10" i="7"/>
  <c r="VIN10" i="7"/>
  <c r="VIO10" i="7"/>
  <c r="VIP10" i="7"/>
  <c r="VIQ10" i="7"/>
  <c r="VIR10" i="7"/>
  <c r="VIS10" i="7"/>
  <c r="VIT10" i="7"/>
  <c r="VIU10" i="7"/>
  <c r="VIV10" i="7"/>
  <c r="VIW10" i="7"/>
  <c r="VIX10" i="7"/>
  <c r="VIY10" i="7"/>
  <c r="VIZ10" i="7"/>
  <c r="VJA10" i="7"/>
  <c r="VJB10" i="7"/>
  <c r="VJC10" i="7"/>
  <c r="VJD10" i="7"/>
  <c r="VJE10" i="7"/>
  <c r="VJF10" i="7"/>
  <c r="VJG10" i="7"/>
  <c r="VJH10" i="7"/>
  <c r="VJI10" i="7"/>
  <c r="VJJ10" i="7"/>
  <c r="VJK10" i="7"/>
  <c r="VJL10" i="7"/>
  <c r="VJM10" i="7"/>
  <c r="VJN10" i="7"/>
  <c r="VJO10" i="7"/>
  <c r="VJP10" i="7"/>
  <c r="VJQ10" i="7"/>
  <c r="VJR10" i="7"/>
  <c r="VJS10" i="7"/>
  <c r="VJT10" i="7"/>
  <c r="VJU10" i="7"/>
  <c r="VJV10" i="7"/>
  <c r="VJW10" i="7"/>
  <c r="VJX10" i="7"/>
  <c r="VJY10" i="7"/>
  <c r="VJZ10" i="7"/>
  <c r="VKA10" i="7"/>
  <c r="VKB10" i="7"/>
  <c r="VKC10" i="7"/>
  <c r="VKD10" i="7"/>
  <c r="VKE10" i="7"/>
  <c r="VKF10" i="7"/>
  <c r="VKG10" i="7"/>
  <c r="VKH10" i="7"/>
  <c r="VKI10" i="7"/>
  <c r="VKJ10" i="7"/>
  <c r="VKK10" i="7"/>
  <c r="VKL10" i="7"/>
  <c r="VKM10" i="7"/>
  <c r="VKN10" i="7"/>
  <c r="VKO10" i="7"/>
  <c r="VKP10" i="7"/>
  <c r="VKQ10" i="7"/>
  <c r="VKR10" i="7"/>
  <c r="VKS10" i="7"/>
  <c r="VKT10" i="7"/>
  <c r="VKU10" i="7"/>
  <c r="VKV10" i="7"/>
  <c r="VKW10" i="7"/>
  <c r="VKX10" i="7"/>
  <c r="VKY10" i="7"/>
  <c r="VKZ10" i="7"/>
  <c r="VLA10" i="7"/>
  <c r="VLB10" i="7"/>
  <c r="VLC10" i="7"/>
  <c r="VLD10" i="7"/>
  <c r="VLE10" i="7"/>
  <c r="VLF10" i="7"/>
  <c r="VLG10" i="7"/>
  <c r="VLH10" i="7"/>
  <c r="VLI10" i="7"/>
  <c r="VLJ10" i="7"/>
  <c r="VLK10" i="7"/>
  <c r="VLL10" i="7"/>
  <c r="VLM10" i="7"/>
  <c r="VLN10" i="7"/>
  <c r="VLO10" i="7"/>
  <c r="VLP10" i="7"/>
  <c r="VLQ10" i="7"/>
  <c r="VLR10" i="7"/>
  <c r="VLS10" i="7"/>
  <c r="VLT10" i="7"/>
  <c r="VLU10" i="7"/>
  <c r="VLV10" i="7"/>
  <c r="VLW10" i="7"/>
  <c r="VLX10" i="7"/>
  <c r="VLY10" i="7"/>
  <c r="VLZ10" i="7"/>
  <c r="VMA10" i="7"/>
  <c r="VMB10" i="7"/>
  <c r="VMC10" i="7"/>
  <c r="VMD10" i="7"/>
  <c r="VME10" i="7"/>
  <c r="VMF10" i="7"/>
  <c r="VMG10" i="7"/>
  <c r="VMH10" i="7"/>
  <c r="VMI10" i="7"/>
  <c r="VMJ10" i="7"/>
  <c r="VMK10" i="7"/>
  <c r="VML10" i="7"/>
  <c r="VMM10" i="7"/>
  <c r="VMN10" i="7"/>
  <c r="VMO10" i="7"/>
  <c r="VMP10" i="7"/>
  <c r="VMQ10" i="7"/>
  <c r="VMR10" i="7"/>
  <c r="VMS10" i="7"/>
  <c r="VMT10" i="7"/>
  <c r="VMU10" i="7"/>
  <c r="VMV10" i="7"/>
  <c r="VMW10" i="7"/>
  <c r="VMX10" i="7"/>
  <c r="VMY10" i="7"/>
  <c r="VMZ10" i="7"/>
  <c r="VNA10" i="7"/>
  <c r="VNB10" i="7"/>
  <c r="VNC10" i="7"/>
  <c r="VND10" i="7"/>
  <c r="VNE10" i="7"/>
  <c r="VNF10" i="7"/>
  <c r="VNG10" i="7"/>
  <c r="VNH10" i="7"/>
  <c r="VNI10" i="7"/>
  <c r="VNJ10" i="7"/>
  <c r="VNK10" i="7"/>
  <c r="VNL10" i="7"/>
  <c r="VNM10" i="7"/>
  <c r="VNN10" i="7"/>
  <c r="VNO10" i="7"/>
  <c r="VNP10" i="7"/>
  <c r="VNQ10" i="7"/>
  <c r="VNR10" i="7"/>
  <c r="VNS10" i="7"/>
  <c r="VNT10" i="7"/>
  <c r="VNU10" i="7"/>
  <c r="VNV10" i="7"/>
  <c r="VNW10" i="7"/>
  <c r="VNX10" i="7"/>
  <c r="VNY10" i="7"/>
  <c r="VNZ10" i="7"/>
  <c r="VOA10" i="7"/>
  <c r="VOB10" i="7"/>
  <c r="VOC10" i="7"/>
  <c r="VOD10" i="7"/>
  <c r="VOE10" i="7"/>
  <c r="VOF10" i="7"/>
  <c r="VOG10" i="7"/>
  <c r="VOH10" i="7"/>
  <c r="VOI10" i="7"/>
  <c r="VOJ10" i="7"/>
  <c r="VOK10" i="7"/>
  <c r="VOL10" i="7"/>
  <c r="VOM10" i="7"/>
  <c r="VON10" i="7"/>
  <c r="VOO10" i="7"/>
  <c r="VOP10" i="7"/>
  <c r="VOQ10" i="7"/>
  <c r="VOR10" i="7"/>
  <c r="VOS10" i="7"/>
  <c r="VOT10" i="7"/>
  <c r="VOU10" i="7"/>
  <c r="VOV10" i="7"/>
  <c r="VOW10" i="7"/>
  <c r="VOX10" i="7"/>
  <c r="VOY10" i="7"/>
  <c r="VOZ10" i="7"/>
  <c r="VPA10" i="7"/>
  <c r="VPB10" i="7"/>
  <c r="VPC10" i="7"/>
  <c r="VPD10" i="7"/>
  <c r="VPE10" i="7"/>
  <c r="VPF10" i="7"/>
  <c r="VPG10" i="7"/>
  <c r="VPH10" i="7"/>
  <c r="VPI10" i="7"/>
  <c r="VPJ10" i="7"/>
  <c r="VPK10" i="7"/>
  <c r="VPL10" i="7"/>
  <c r="VPM10" i="7"/>
  <c r="VPN10" i="7"/>
  <c r="VPO10" i="7"/>
  <c r="VPP10" i="7"/>
  <c r="VPQ10" i="7"/>
  <c r="VPR10" i="7"/>
  <c r="VPS10" i="7"/>
  <c r="VPT10" i="7"/>
  <c r="VPU10" i="7"/>
  <c r="VPV10" i="7"/>
  <c r="VPW10" i="7"/>
  <c r="VPX10" i="7"/>
  <c r="VPY10" i="7"/>
  <c r="VPZ10" i="7"/>
  <c r="VQA10" i="7"/>
  <c r="VQB10" i="7"/>
  <c r="VQC10" i="7"/>
  <c r="VQD10" i="7"/>
  <c r="VQE10" i="7"/>
  <c r="VQF10" i="7"/>
  <c r="VQG10" i="7"/>
  <c r="VQH10" i="7"/>
  <c r="VQI10" i="7"/>
  <c r="VQJ10" i="7"/>
  <c r="VQK10" i="7"/>
  <c r="VQL10" i="7"/>
  <c r="VQM10" i="7"/>
  <c r="VQN10" i="7"/>
  <c r="VQO10" i="7"/>
  <c r="VQP10" i="7"/>
  <c r="VQQ10" i="7"/>
  <c r="VQR10" i="7"/>
  <c r="VQS10" i="7"/>
  <c r="VQT10" i="7"/>
  <c r="VQU10" i="7"/>
  <c r="VQV10" i="7"/>
  <c r="VQW10" i="7"/>
  <c r="VQX10" i="7"/>
  <c r="VQY10" i="7"/>
  <c r="VQZ10" i="7"/>
  <c r="VRA10" i="7"/>
  <c r="VRB10" i="7"/>
  <c r="VRC10" i="7"/>
  <c r="VRD10" i="7"/>
  <c r="VRE10" i="7"/>
  <c r="VRF10" i="7"/>
  <c r="VRG10" i="7"/>
  <c r="VRH10" i="7"/>
  <c r="VRI10" i="7"/>
  <c r="VRJ10" i="7"/>
  <c r="VRK10" i="7"/>
  <c r="VRL10" i="7"/>
  <c r="VRM10" i="7"/>
  <c r="VRN10" i="7"/>
  <c r="VRO10" i="7"/>
  <c r="VRP10" i="7"/>
  <c r="VRQ10" i="7"/>
  <c r="VRR10" i="7"/>
  <c r="VRS10" i="7"/>
  <c r="VRT10" i="7"/>
  <c r="VRU10" i="7"/>
  <c r="VRV10" i="7"/>
  <c r="VRW10" i="7"/>
  <c r="VRX10" i="7"/>
  <c r="VRY10" i="7"/>
  <c r="VRZ10" i="7"/>
  <c r="VSA10" i="7"/>
  <c r="VSB10" i="7"/>
  <c r="VSC10" i="7"/>
  <c r="VSD10" i="7"/>
  <c r="VSE10" i="7"/>
  <c r="VSF10" i="7"/>
  <c r="VSG10" i="7"/>
  <c r="VSH10" i="7"/>
  <c r="VSI10" i="7"/>
  <c r="VSJ10" i="7"/>
  <c r="VSK10" i="7"/>
  <c r="VSL10" i="7"/>
  <c r="VSM10" i="7"/>
  <c r="VSN10" i="7"/>
  <c r="VSO10" i="7"/>
  <c r="VSP10" i="7"/>
  <c r="VSQ10" i="7"/>
  <c r="VSR10" i="7"/>
  <c r="VSS10" i="7"/>
  <c r="VST10" i="7"/>
  <c r="VSU10" i="7"/>
  <c r="VSV10" i="7"/>
  <c r="VSW10" i="7"/>
  <c r="VSX10" i="7"/>
  <c r="VSY10" i="7"/>
  <c r="VSZ10" i="7"/>
  <c r="VTA10" i="7"/>
  <c r="VTB10" i="7"/>
  <c r="VTC10" i="7"/>
  <c r="VTD10" i="7"/>
  <c r="VTE10" i="7"/>
  <c r="VTF10" i="7"/>
  <c r="VTG10" i="7"/>
  <c r="VTH10" i="7"/>
  <c r="VTI10" i="7"/>
  <c r="VTJ10" i="7"/>
  <c r="VTK10" i="7"/>
  <c r="VTL10" i="7"/>
  <c r="VTM10" i="7"/>
  <c r="VTN10" i="7"/>
  <c r="VTO10" i="7"/>
  <c r="VTP10" i="7"/>
  <c r="VTQ10" i="7"/>
  <c r="VTR10" i="7"/>
  <c r="VTS10" i="7"/>
  <c r="VTT10" i="7"/>
  <c r="VTU10" i="7"/>
  <c r="VTV10" i="7"/>
  <c r="VTW10" i="7"/>
  <c r="VTX10" i="7"/>
  <c r="VTY10" i="7"/>
  <c r="VTZ10" i="7"/>
  <c r="VUA10" i="7"/>
  <c r="VUB10" i="7"/>
  <c r="VUC10" i="7"/>
  <c r="VUD10" i="7"/>
  <c r="VUE10" i="7"/>
  <c r="VUF10" i="7"/>
  <c r="VUG10" i="7"/>
  <c r="VUH10" i="7"/>
  <c r="VUI10" i="7"/>
  <c r="VUJ10" i="7"/>
  <c r="VUK10" i="7"/>
  <c r="VUL10" i="7"/>
  <c r="VUM10" i="7"/>
  <c r="VUN10" i="7"/>
  <c r="VUO10" i="7"/>
  <c r="VUP10" i="7"/>
  <c r="VUQ10" i="7"/>
  <c r="VUR10" i="7"/>
  <c r="VUS10" i="7"/>
  <c r="VUT10" i="7"/>
  <c r="VUU10" i="7"/>
  <c r="VUV10" i="7"/>
  <c r="VUW10" i="7"/>
  <c r="VUX10" i="7"/>
  <c r="VUY10" i="7"/>
  <c r="VUZ10" i="7"/>
  <c r="VVA10" i="7"/>
  <c r="VVB10" i="7"/>
  <c r="VVC10" i="7"/>
  <c r="VVD10" i="7"/>
  <c r="VVE10" i="7"/>
  <c r="VVF10" i="7"/>
  <c r="VVG10" i="7"/>
  <c r="VVH10" i="7"/>
  <c r="VVI10" i="7"/>
  <c r="VVJ10" i="7"/>
  <c r="VVK10" i="7"/>
  <c r="VVL10" i="7"/>
  <c r="VVM10" i="7"/>
  <c r="VVN10" i="7"/>
  <c r="VVO10" i="7"/>
  <c r="VVP10" i="7"/>
  <c r="VVQ10" i="7"/>
  <c r="VVR10" i="7"/>
  <c r="VVS10" i="7"/>
  <c r="VVT10" i="7"/>
  <c r="VVU10" i="7"/>
  <c r="VVV10" i="7"/>
  <c r="VVW10" i="7"/>
  <c r="VVX10" i="7"/>
  <c r="VVY10" i="7"/>
  <c r="VVZ10" i="7"/>
  <c r="VWA10" i="7"/>
  <c r="VWB10" i="7"/>
  <c r="VWC10" i="7"/>
  <c r="VWD10" i="7"/>
  <c r="VWE10" i="7"/>
  <c r="VWF10" i="7"/>
  <c r="VWG10" i="7"/>
  <c r="VWH10" i="7"/>
  <c r="VWI10" i="7"/>
  <c r="VWJ10" i="7"/>
  <c r="VWK10" i="7"/>
  <c r="VWL10" i="7"/>
  <c r="VWM10" i="7"/>
  <c r="VWN10" i="7"/>
  <c r="VWO10" i="7"/>
  <c r="VWP10" i="7"/>
  <c r="VWQ10" i="7"/>
  <c r="VWR10" i="7"/>
  <c r="VWS10" i="7"/>
  <c r="VWT10" i="7"/>
  <c r="VWU10" i="7"/>
  <c r="VWV10" i="7"/>
  <c r="VWW10" i="7"/>
  <c r="VWX10" i="7"/>
  <c r="VWY10" i="7"/>
  <c r="VWZ10" i="7"/>
  <c r="VXA10" i="7"/>
  <c r="VXB10" i="7"/>
  <c r="VXC10" i="7"/>
  <c r="VXD10" i="7"/>
  <c r="VXE10" i="7"/>
  <c r="VXF10" i="7"/>
  <c r="VXG10" i="7"/>
  <c r="VXH10" i="7"/>
  <c r="VXI10" i="7"/>
  <c r="VXJ10" i="7"/>
  <c r="VXK10" i="7"/>
  <c r="VXL10" i="7"/>
  <c r="VXM10" i="7"/>
  <c r="VXN10" i="7"/>
  <c r="VXO10" i="7"/>
  <c r="VXP10" i="7"/>
  <c r="VXQ10" i="7"/>
  <c r="VXR10" i="7"/>
  <c r="VXS10" i="7"/>
  <c r="VXT10" i="7"/>
  <c r="VXU10" i="7"/>
  <c r="VXV10" i="7"/>
  <c r="VXW10" i="7"/>
  <c r="VXX10" i="7"/>
  <c r="VXY10" i="7"/>
  <c r="VXZ10" i="7"/>
  <c r="VYA10" i="7"/>
  <c r="VYB10" i="7"/>
  <c r="VYC10" i="7"/>
  <c r="VYD10" i="7"/>
  <c r="VYE10" i="7"/>
  <c r="VYF10" i="7"/>
  <c r="VYG10" i="7"/>
  <c r="VYH10" i="7"/>
  <c r="VYI10" i="7"/>
  <c r="VYJ10" i="7"/>
  <c r="VYK10" i="7"/>
  <c r="VYL10" i="7"/>
  <c r="VYM10" i="7"/>
  <c r="VYN10" i="7"/>
  <c r="VYO10" i="7"/>
  <c r="VYP10" i="7"/>
  <c r="VYQ10" i="7"/>
  <c r="VYR10" i="7"/>
  <c r="VYS10" i="7"/>
  <c r="VYT10" i="7"/>
  <c r="VYU10" i="7"/>
  <c r="VYV10" i="7"/>
  <c r="VYW10" i="7"/>
  <c r="VYX10" i="7"/>
  <c r="VYY10" i="7"/>
  <c r="VYZ10" i="7"/>
  <c r="VZA10" i="7"/>
  <c r="VZB10" i="7"/>
  <c r="VZC10" i="7"/>
  <c r="VZD10" i="7"/>
  <c r="VZE10" i="7"/>
  <c r="VZF10" i="7"/>
  <c r="VZG10" i="7"/>
  <c r="VZH10" i="7"/>
  <c r="VZI10" i="7"/>
  <c r="VZJ10" i="7"/>
  <c r="VZK10" i="7"/>
  <c r="VZL10" i="7"/>
  <c r="VZM10" i="7"/>
  <c r="VZN10" i="7"/>
  <c r="VZO10" i="7"/>
  <c r="VZP10" i="7"/>
  <c r="VZQ10" i="7"/>
  <c r="VZR10" i="7"/>
  <c r="VZS10" i="7"/>
  <c r="VZT10" i="7"/>
  <c r="VZU10" i="7"/>
  <c r="VZV10" i="7"/>
  <c r="VZW10" i="7"/>
  <c r="VZX10" i="7"/>
  <c r="VZY10" i="7"/>
  <c r="VZZ10" i="7"/>
  <c r="WAA10" i="7"/>
  <c r="WAB10" i="7"/>
  <c r="WAC10" i="7"/>
  <c r="WAD10" i="7"/>
  <c r="WAE10" i="7"/>
  <c r="WAF10" i="7"/>
  <c r="WAG10" i="7"/>
  <c r="WAH10" i="7"/>
  <c r="WAI10" i="7"/>
  <c r="WAJ10" i="7"/>
  <c r="WAK10" i="7"/>
  <c r="WAL10" i="7"/>
  <c r="WAM10" i="7"/>
  <c r="WAN10" i="7"/>
  <c r="WAO10" i="7"/>
  <c r="WAP10" i="7"/>
  <c r="WAQ10" i="7"/>
  <c r="WAR10" i="7"/>
  <c r="WAS10" i="7"/>
  <c r="WAT10" i="7"/>
  <c r="WAU10" i="7"/>
  <c r="WAV10" i="7"/>
  <c r="WAW10" i="7"/>
  <c r="WAX10" i="7"/>
  <c r="WAY10" i="7"/>
  <c r="WAZ10" i="7"/>
  <c r="WBA10" i="7"/>
  <c r="WBB10" i="7"/>
  <c r="WBC10" i="7"/>
  <c r="WBD10" i="7"/>
  <c r="WBE10" i="7"/>
  <c r="WBF10" i="7"/>
  <c r="WBG10" i="7"/>
  <c r="WBH10" i="7"/>
  <c r="WBI10" i="7"/>
  <c r="WBJ10" i="7"/>
  <c r="WBK10" i="7"/>
  <c r="WBL10" i="7"/>
  <c r="WBM10" i="7"/>
  <c r="WBN10" i="7"/>
  <c r="WBO10" i="7"/>
  <c r="WBP10" i="7"/>
  <c r="WBQ10" i="7"/>
  <c r="WBR10" i="7"/>
  <c r="WBS10" i="7"/>
  <c r="WBT10" i="7"/>
  <c r="WBU10" i="7"/>
  <c r="WBV10" i="7"/>
  <c r="WBW10" i="7"/>
  <c r="WBX10" i="7"/>
  <c r="WBY10" i="7"/>
  <c r="WBZ10" i="7"/>
  <c r="WCA10" i="7"/>
  <c r="WCB10" i="7"/>
  <c r="WCC10" i="7"/>
  <c r="WCD10" i="7"/>
  <c r="WCE10" i="7"/>
  <c r="WCF10" i="7"/>
  <c r="WCG10" i="7"/>
  <c r="WCH10" i="7"/>
  <c r="WCI10" i="7"/>
  <c r="WCJ10" i="7"/>
  <c r="WCK10" i="7"/>
  <c r="WCL10" i="7"/>
  <c r="WCM10" i="7"/>
  <c r="WCN10" i="7"/>
  <c r="WCO10" i="7"/>
  <c r="WCP10" i="7"/>
  <c r="WCQ10" i="7"/>
  <c r="WCR10" i="7"/>
  <c r="WCS10" i="7"/>
  <c r="WCT10" i="7"/>
  <c r="WCU10" i="7"/>
  <c r="WCV10" i="7"/>
  <c r="WCW10" i="7"/>
  <c r="WCX10" i="7"/>
  <c r="WCY10" i="7"/>
  <c r="WCZ10" i="7"/>
  <c r="WDA10" i="7"/>
  <c r="WDB10" i="7"/>
  <c r="WDC10" i="7"/>
  <c r="WDD10" i="7"/>
  <c r="WDE10" i="7"/>
  <c r="WDF10" i="7"/>
  <c r="WDG10" i="7"/>
  <c r="WDH10" i="7"/>
  <c r="WDI10" i="7"/>
  <c r="WDJ10" i="7"/>
  <c r="WDK10" i="7"/>
  <c r="WDL10" i="7"/>
  <c r="WDM10" i="7"/>
  <c r="WDN10" i="7"/>
  <c r="WDO10" i="7"/>
  <c r="WDP10" i="7"/>
  <c r="WDQ10" i="7"/>
  <c r="WDR10" i="7"/>
  <c r="WDS10" i="7"/>
  <c r="WDT10" i="7"/>
  <c r="WDU10" i="7"/>
  <c r="WDV10" i="7"/>
  <c r="WDW10" i="7"/>
  <c r="WDX10" i="7"/>
  <c r="WDY10" i="7"/>
  <c r="WDZ10" i="7"/>
  <c r="WEA10" i="7"/>
  <c r="WEB10" i="7"/>
  <c r="WEC10" i="7"/>
  <c r="WED10" i="7"/>
  <c r="WEE10" i="7"/>
  <c r="WEF10" i="7"/>
  <c r="WEG10" i="7"/>
  <c r="WEH10" i="7"/>
  <c r="WEI10" i="7"/>
  <c r="WEJ10" i="7"/>
  <c r="WEK10" i="7"/>
  <c r="WEL10" i="7"/>
  <c r="WEM10" i="7"/>
  <c r="WEN10" i="7"/>
  <c r="WEO10" i="7"/>
  <c r="WEP10" i="7"/>
  <c r="WEQ10" i="7"/>
  <c r="WER10" i="7"/>
  <c r="WES10" i="7"/>
  <c r="WET10" i="7"/>
  <c r="WEU10" i="7"/>
  <c r="WEV10" i="7"/>
  <c r="WEW10" i="7"/>
  <c r="WEX10" i="7"/>
  <c r="WEY10" i="7"/>
  <c r="WEZ10" i="7"/>
  <c r="WFA10" i="7"/>
  <c r="WFB10" i="7"/>
  <c r="WFC10" i="7"/>
  <c r="WFD10" i="7"/>
  <c r="WFE10" i="7"/>
  <c r="WFF10" i="7"/>
  <c r="WFG10" i="7"/>
  <c r="WFH10" i="7"/>
  <c r="WFI10" i="7"/>
  <c r="WFJ10" i="7"/>
  <c r="WFK10" i="7"/>
  <c r="WFL10" i="7"/>
  <c r="WFM10" i="7"/>
  <c r="WFN10" i="7"/>
  <c r="WFO10" i="7"/>
  <c r="WFP10" i="7"/>
  <c r="WFQ10" i="7"/>
  <c r="WFR10" i="7"/>
  <c r="WFS10" i="7"/>
  <c r="WFT10" i="7"/>
  <c r="WFU10" i="7"/>
  <c r="WFV10" i="7"/>
  <c r="WFW10" i="7"/>
  <c r="WFX10" i="7"/>
  <c r="WFY10" i="7"/>
  <c r="WFZ10" i="7"/>
  <c r="WGA10" i="7"/>
  <c r="WGB10" i="7"/>
  <c r="WGC10" i="7"/>
  <c r="WGD10" i="7"/>
  <c r="WGE10" i="7"/>
  <c r="WGF10" i="7"/>
  <c r="WGG10" i="7"/>
  <c r="WGH10" i="7"/>
  <c r="WGI10" i="7"/>
  <c r="WGJ10" i="7"/>
  <c r="WGK10" i="7"/>
  <c r="WGL10" i="7"/>
  <c r="WGM10" i="7"/>
  <c r="WGN10" i="7"/>
  <c r="WGO10" i="7"/>
  <c r="WGP10" i="7"/>
  <c r="WGQ10" i="7"/>
  <c r="WGR10" i="7"/>
  <c r="WGS10" i="7"/>
  <c r="WGT10" i="7"/>
  <c r="WGU10" i="7"/>
  <c r="WGV10" i="7"/>
  <c r="WGW10" i="7"/>
  <c r="WGX10" i="7"/>
  <c r="WGY10" i="7"/>
  <c r="WGZ10" i="7"/>
  <c r="WHA10" i="7"/>
  <c r="WHB10" i="7"/>
  <c r="WHC10" i="7"/>
  <c r="WHD10" i="7"/>
  <c r="WHE10" i="7"/>
  <c r="WHF10" i="7"/>
  <c r="WHG10" i="7"/>
  <c r="WHH10" i="7"/>
  <c r="WHI10" i="7"/>
  <c r="WHJ10" i="7"/>
  <c r="WHK10" i="7"/>
  <c r="WHL10" i="7"/>
  <c r="WHM10" i="7"/>
  <c r="WHN10" i="7"/>
  <c r="WHO10" i="7"/>
  <c r="WHP10" i="7"/>
  <c r="WHQ10" i="7"/>
  <c r="WHR10" i="7"/>
  <c r="WHS10" i="7"/>
  <c r="WHT10" i="7"/>
  <c r="WHU10" i="7"/>
  <c r="WHV10" i="7"/>
  <c r="WHW10" i="7"/>
  <c r="WHX10" i="7"/>
  <c r="WHY10" i="7"/>
  <c r="WHZ10" i="7"/>
  <c r="WIA10" i="7"/>
  <c r="WIB10" i="7"/>
  <c r="WIC10" i="7"/>
  <c r="WID10" i="7"/>
  <c r="WIE10" i="7"/>
  <c r="WIF10" i="7"/>
  <c r="WIG10" i="7"/>
  <c r="WIH10" i="7"/>
  <c r="WII10" i="7"/>
  <c r="WIJ10" i="7"/>
  <c r="WIK10" i="7"/>
  <c r="WIL10" i="7"/>
  <c r="WIM10" i="7"/>
  <c r="WIN10" i="7"/>
  <c r="WIO10" i="7"/>
  <c r="WIP10" i="7"/>
  <c r="WIQ10" i="7"/>
  <c r="WIR10" i="7"/>
  <c r="WIS10" i="7"/>
  <c r="WIT10" i="7"/>
  <c r="WIU10" i="7"/>
  <c r="WIV10" i="7"/>
  <c r="WIW10" i="7"/>
  <c r="WIX10" i="7"/>
  <c r="WIY10" i="7"/>
  <c r="WIZ10" i="7"/>
  <c r="WJA10" i="7"/>
  <c r="WJB10" i="7"/>
  <c r="WJC10" i="7"/>
  <c r="WJD10" i="7"/>
  <c r="WJE10" i="7"/>
  <c r="WJF10" i="7"/>
  <c r="WJG10" i="7"/>
  <c r="WJH10" i="7"/>
  <c r="WJI10" i="7"/>
  <c r="WJJ10" i="7"/>
  <c r="WJK10" i="7"/>
  <c r="WJL10" i="7"/>
  <c r="WJM10" i="7"/>
  <c r="WJN10" i="7"/>
  <c r="WJO10" i="7"/>
  <c r="WJP10" i="7"/>
  <c r="WJQ10" i="7"/>
  <c r="WJR10" i="7"/>
  <c r="WJS10" i="7"/>
  <c r="WJT10" i="7"/>
  <c r="WJU10" i="7"/>
  <c r="WJV10" i="7"/>
  <c r="WJW10" i="7"/>
  <c r="WJX10" i="7"/>
  <c r="WJY10" i="7"/>
  <c r="WJZ10" i="7"/>
  <c r="WKA10" i="7"/>
  <c r="WKB10" i="7"/>
  <c r="WKC10" i="7"/>
  <c r="WKD10" i="7"/>
  <c r="WKE10" i="7"/>
  <c r="WKF10" i="7"/>
  <c r="WKG10" i="7"/>
  <c r="WKH10" i="7"/>
  <c r="WKI10" i="7"/>
  <c r="WKJ10" i="7"/>
  <c r="WKK10" i="7"/>
  <c r="WKL10" i="7"/>
  <c r="WKM10" i="7"/>
  <c r="WKN10" i="7"/>
  <c r="WKO10" i="7"/>
  <c r="WKP10" i="7"/>
  <c r="WKQ10" i="7"/>
  <c r="WKR10" i="7"/>
  <c r="WKS10" i="7"/>
  <c r="WKT10" i="7"/>
  <c r="WKU10" i="7"/>
  <c r="WKV10" i="7"/>
  <c r="WKW10" i="7"/>
  <c r="WKX10" i="7"/>
  <c r="WKY10" i="7"/>
  <c r="WKZ10" i="7"/>
  <c r="WLA10" i="7"/>
  <c r="WLB10" i="7"/>
  <c r="WLC10" i="7"/>
  <c r="WLD10" i="7"/>
  <c r="WLE10" i="7"/>
  <c r="WLF10" i="7"/>
  <c r="WLG10" i="7"/>
  <c r="WLH10" i="7"/>
  <c r="WLI10" i="7"/>
  <c r="WLJ10" i="7"/>
  <c r="WLK10" i="7"/>
  <c r="WLL10" i="7"/>
  <c r="WLM10" i="7"/>
  <c r="WLN10" i="7"/>
  <c r="WLO10" i="7"/>
  <c r="WLP10" i="7"/>
  <c r="WLQ10" i="7"/>
  <c r="WLR10" i="7"/>
  <c r="WLS10" i="7"/>
  <c r="WLT10" i="7"/>
  <c r="WLU10" i="7"/>
  <c r="WLV10" i="7"/>
  <c r="WLW10" i="7"/>
  <c r="WLX10" i="7"/>
  <c r="WLY10" i="7"/>
  <c r="WLZ10" i="7"/>
  <c r="WMA10" i="7"/>
  <c r="WMB10" i="7"/>
  <c r="WMC10" i="7"/>
  <c r="WMD10" i="7"/>
  <c r="WME10" i="7"/>
  <c r="WMF10" i="7"/>
  <c r="WMG10" i="7"/>
  <c r="WMH10" i="7"/>
  <c r="WMI10" i="7"/>
  <c r="WMJ10" i="7"/>
  <c r="WMK10" i="7"/>
  <c r="WML10" i="7"/>
  <c r="WMM10" i="7"/>
  <c r="WMN10" i="7"/>
  <c r="WMO10" i="7"/>
  <c r="WMP10" i="7"/>
  <c r="WMQ10" i="7"/>
  <c r="WMR10" i="7"/>
  <c r="WMS10" i="7"/>
  <c r="WMT10" i="7"/>
  <c r="WMU10" i="7"/>
  <c r="WMV10" i="7"/>
  <c r="WMW10" i="7"/>
  <c r="WMX10" i="7"/>
  <c r="WMY10" i="7"/>
  <c r="WMZ10" i="7"/>
  <c r="WNA10" i="7"/>
  <c r="WNB10" i="7"/>
  <c r="WNC10" i="7"/>
  <c r="WND10" i="7"/>
  <c r="WNE10" i="7"/>
  <c r="WNF10" i="7"/>
  <c r="WNG10" i="7"/>
  <c r="WNH10" i="7"/>
  <c r="WNI10" i="7"/>
  <c r="WNJ10" i="7"/>
  <c r="WNK10" i="7"/>
  <c r="WNL10" i="7"/>
  <c r="WNM10" i="7"/>
  <c r="WNN10" i="7"/>
  <c r="WNO10" i="7"/>
  <c r="WNP10" i="7"/>
  <c r="WNQ10" i="7"/>
  <c r="WNR10" i="7"/>
  <c r="WNS10" i="7"/>
  <c r="WNT10" i="7"/>
  <c r="WNU10" i="7"/>
  <c r="WNV10" i="7"/>
  <c r="WNW10" i="7"/>
  <c r="WNX10" i="7"/>
  <c r="WNY10" i="7"/>
  <c r="WNZ10" i="7"/>
  <c r="WOA10" i="7"/>
  <c r="WOB10" i="7"/>
  <c r="WOC10" i="7"/>
  <c r="WOD10" i="7"/>
  <c r="WOE10" i="7"/>
  <c r="WOF10" i="7"/>
  <c r="WOG10" i="7"/>
  <c r="WOH10" i="7"/>
  <c r="WOI10" i="7"/>
  <c r="WOJ10" i="7"/>
  <c r="WOK10" i="7"/>
  <c r="WOL10" i="7"/>
  <c r="WOM10" i="7"/>
  <c r="WON10" i="7"/>
  <c r="WOO10" i="7"/>
  <c r="WOP10" i="7"/>
  <c r="WOQ10" i="7"/>
  <c r="WOR10" i="7"/>
  <c r="WOS10" i="7"/>
  <c r="WOT10" i="7"/>
  <c r="WOU10" i="7"/>
  <c r="WOV10" i="7"/>
  <c r="WOW10" i="7"/>
  <c r="WOX10" i="7"/>
  <c r="WOY10" i="7"/>
  <c r="WOZ10" i="7"/>
  <c r="WPA10" i="7"/>
  <c r="WPB10" i="7"/>
  <c r="WPC10" i="7"/>
  <c r="WPD10" i="7"/>
  <c r="WPE10" i="7"/>
  <c r="WPF10" i="7"/>
  <c r="WPG10" i="7"/>
  <c r="WPH10" i="7"/>
  <c r="WPI10" i="7"/>
  <c r="WPJ10" i="7"/>
  <c r="WPK10" i="7"/>
  <c r="WPL10" i="7"/>
  <c r="WPM10" i="7"/>
  <c r="WPN10" i="7"/>
  <c r="WPO10" i="7"/>
  <c r="WPP10" i="7"/>
  <c r="WPQ10" i="7"/>
  <c r="WPR10" i="7"/>
  <c r="WPS10" i="7"/>
  <c r="WPT10" i="7"/>
  <c r="WPU10" i="7"/>
  <c r="WPV10" i="7"/>
  <c r="WPW10" i="7"/>
  <c r="WPX10" i="7"/>
  <c r="WPY10" i="7"/>
  <c r="WPZ10" i="7"/>
  <c r="WQA10" i="7"/>
  <c r="WQB10" i="7"/>
  <c r="WQC10" i="7"/>
  <c r="WQD10" i="7"/>
  <c r="WQE10" i="7"/>
  <c r="WQF10" i="7"/>
  <c r="WQG10" i="7"/>
  <c r="WQH10" i="7"/>
  <c r="WQI10" i="7"/>
  <c r="WQJ10" i="7"/>
  <c r="WQK10" i="7"/>
  <c r="WQL10" i="7"/>
  <c r="WQM10" i="7"/>
  <c r="WQN10" i="7"/>
  <c r="WQO10" i="7"/>
  <c r="WQP10" i="7"/>
  <c r="WQQ10" i="7"/>
  <c r="WQR10" i="7"/>
  <c r="WQS10" i="7"/>
  <c r="WQT10" i="7"/>
  <c r="WQU10" i="7"/>
  <c r="WQV10" i="7"/>
  <c r="WQW10" i="7"/>
  <c r="WQX10" i="7"/>
  <c r="WQY10" i="7"/>
  <c r="WQZ10" i="7"/>
  <c r="WRA10" i="7"/>
  <c r="WRB10" i="7"/>
  <c r="WRC10" i="7"/>
  <c r="WRD10" i="7"/>
  <c r="WRE10" i="7"/>
  <c r="WRF10" i="7"/>
  <c r="WRG10" i="7"/>
  <c r="WRH10" i="7"/>
  <c r="WRI10" i="7"/>
  <c r="WRJ10" i="7"/>
  <c r="WRK10" i="7"/>
  <c r="WRL10" i="7"/>
  <c r="WRM10" i="7"/>
  <c r="WRN10" i="7"/>
  <c r="WRO10" i="7"/>
  <c r="WRP10" i="7"/>
  <c r="WRQ10" i="7"/>
  <c r="WRR10" i="7"/>
  <c r="WRS10" i="7"/>
  <c r="WRT10" i="7"/>
  <c r="WRU10" i="7"/>
  <c r="WRV10" i="7"/>
  <c r="WRW10" i="7"/>
  <c r="WRX10" i="7"/>
  <c r="WRY10" i="7"/>
  <c r="WRZ10" i="7"/>
  <c r="WSA10" i="7"/>
  <c r="WSB10" i="7"/>
  <c r="WSC10" i="7"/>
  <c r="WSD10" i="7"/>
  <c r="WSE10" i="7"/>
  <c r="WSF10" i="7"/>
  <c r="WSG10" i="7"/>
  <c r="WSH10" i="7"/>
  <c r="WSI10" i="7"/>
  <c r="WSJ10" i="7"/>
  <c r="WSK10" i="7"/>
  <c r="WSL10" i="7"/>
  <c r="WSM10" i="7"/>
  <c r="WSN10" i="7"/>
  <c r="WSO10" i="7"/>
  <c r="WSP10" i="7"/>
  <c r="WSQ10" i="7"/>
  <c r="WSR10" i="7"/>
  <c r="WSS10" i="7"/>
  <c r="WST10" i="7"/>
  <c r="WSU10" i="7"/>
  <c r="WSV10" i="7"/>
  <c r="WSW10" i="7"/>
  <c r="WSX10" i="7"/>
  <c r="WSY10" i="7"/>
  <c r="WSZ10" i="7"/>
  <c r="WTA10" i="7"/>
  <c r="WTB10" i="7"/>
  <c r="WTC10" i="7"/>
  <c r="WTD10" i="7"/>
  <c r="WTE10" i="7"/>
  <c r="WTF10" i="7"/>
  <c r="WTG10" i="7"/>
  <c r="WTH10" i="7"/>
  <c r="WTI10" i="7"/>
  <c r="WTJ10" i="7"/>
  <c r="WTK10" i="7"/>
  <c r="WTL10" i="7"/>
  <c r="WTM10" i="7"/>
  <c r="WTN10" i="7"/>
  <c r="WTO10" i="7"/>
  <c r="WTP10" i="7"/>
  <c r="WTQ10" i="7"/>
  <c r="WTR10" i="7"/>
  <c r="WTS10" i="7"/>
  <c r="WTT10" i="7"/>
  <c r="WTU10" i="7"/>
  <c r="WTV10" i="7"/>
  <c r="WTW10" i="7"/>
  <c r="WTX10" i="7"/>
  <c r="WTY10" i="7"/>
  <c r="WTZ10" i="7"/>
  <c r="WUA10" i="7"/>
  <c r="WUB10" i="7"/>
  <c r="WUC10" i="7"/>
  <c r="WUD10" i="7"/>
  <c r="WUE10" i="7"/>
  <c r="WUF10" i="7"/>
  <c r="WUG10" i="7"/>
  <c r="WUH10" i="7"/>
  <c r="WUI10" i="7"/>
  <c r="WUJ10" i="7"/>
  <c r="WUK10" i="7"/>
  <c r="WUL10" i="7"/>
  <c r="WUM10" i="7"/>
  <c r="WUN10" i="7"/>
  <c r="WUO10" i="7"/>
  <c r="WUP10" i="7"/>
  <c r="WUQ10" i="7"/>
  <c r="WUR10" i="7"/>
  <c r="WUS10" i="7"/>
  <c r="WUT10" i="7"/>
  <c r="WUU10" i="7"/>
  <c r="WUV10" i="7"/>
  <c r="WUW10" i="7"/>
  <c r="WUX10" i="7"/>
  <c r="WUY10" i="7"/>
  <c r="WUZ10" i="7"/>
  <c r="WVA10" i="7"/>
  <c r="WVB10" i="7"/>
  <c r="WVC10" i="7"/>
  <c r="WVD10" i="7"/>
  <c r="WVE10" i="7"/>
  <c r="WVF10" i="7"/>
  <c r="WVG10" i="7"/>
  <c r="WVH10" i="7"/>
  <c r="WVI10" i="7"/>
  <c r="WVJ10" i="7"/>
  <c r="WVK10" i="7"/>
  <c r="WVL10" i="7"/>
  <c r="WVM10" i="7"/>
  <c r="WVN10" i="7"/>
  <c r="WVO10" i="7"/>
  <c r="WVP10" i="7"/>
  <c r="WVQ10" i="7"/>
  <c r="WVR10" i="7"/>
  <c r="WVS10" i="7"/>
  <c r="WVT10" i="7"/>
  <c r="WVU10" i="7"/>
  <c r="WVV10" i="7"/>
  <c r="WVW10" i="7"/>
  <c r="WVX10" i="7"/>
  <c r="WVY10" i="7"/>
  <c r="WVZ10" i="7"/>
  <c r="WWA10" i="7"/>
  <c r="WWB10" i="7"/>
  <c r="WWC10" i="7"/>
  <c r="WWD10" i="7"/>
  <c r="WWE10" i="7"/>
  <c r="WWF10" i="7"/>
  <c r="WWG10" i="7"/>
  <c r="WWH10" i="7"/>
  <c r="WWI10" i="7"/>
  <c r="WWJ10" i="7"/>
  <c r="WWK10" i="7"/>
  <c r="WWL10" i="7"/>
  <c r="WWM10" i="7"/>
  <c r="WWN10" i="7"/>
  <c r="WWO10" i="7"/>
  <c r="WWP10" i="7"/>
  <c r="WWQ10" i="7"/>
  <c r="WWR10" i="7"/>
  <c r="WWS10" i="7"/>
  <c r="WWT10" i="7"/>
  <c r="WWU10" i="7"/>
  <c r="WWV10" i="7"/>
  <c r="WWW10" i="7"/>
  <c r="WWX10" i="7"/>
  <c r="WWY10" i="7"/>
  <c r="WWZ10" i="7"/>
  <c r="WXA10" i="7"/>
  <c r="WXB10" i="7"/>
  <c r="WXC10" i="7"/>
  <c r="WXD10" i="7"/>
  <c r="WXE10" i="7"/>
  <c r="WXF10" i="7"/>
  <c r="WXG10" i="7"/>
  <c r="WXH10" i="7"/>
  <c r="WXI10" i="7"/>
  <c r="WXJ10" i="7"/>
  <c r="WXK10" i="7"/>
  <c r="WXL10" i="7"/>
  <c r="WXM10" i="7"/>
  <c r="WXN10" i="7"/>
  <c r="WXO10" i="7"/>
  <c r="WXP10" i="7"/>
  <c r="WXQ10" i="7"/>
  <c r="WXR10" i="7"/>
  <c r="WXS10" i="7"/>
  <c r="WXT10" i="7"/>
  <c r="WXU10" i="7"/>
  <c r="WXV10" i="7"/>
  <c r="WXW10" i="7"/>
  <c r="WXX10" i="7"/>
  <c r="WXY10" i="7"/>
  <c r="WXZ10" i="7"/>
  <c r="WYA10" i="7"/>
  <c r="WYB10" i="7"/>
  <c r="WYC10" i="7"/>
  <c r="WYD10" i="7"/>
  <c r="WYE10" i="7"/>
  <c r="WYF10" i="7"/>
  <c r="WYG10" i="7"/>
  <c r="WYH10" i="7"/>
  <c r="WYI10" i="7"/>
  <c r="WYJ10" i="7"/>
  <c r="WYK10" i="7"/>
  <c r="WYL10" i="7"/>
  <c r="WYM10" i="7"/>
  <c r="WYN10" i="7"/>
  <c r="WYO10" i="7"/>
  <c r="WYP10" i="7"/>
  <c r="WYQ10" i="7"/>
  <c r="WYR10" i="7"/>
  <c r="WYS10" i="7"/>
  <c r="WYT10" i="7"/>
  <c r="WYU10" i="7"/>
  <c r="WYV10" i="7"/>
  <c r="WYW10" i="7"/>
  <c r="WYX10" i="7"/>
  <c r="WYY10" i="7"/>
  <c r="WYZ10" i="7"/>
  <c r="WZA10" i="7"/>
  <c r="WZB10" i="7"/>
  <c r="WZC10" i="7"/>
  <c r="WZD10" i="7"/>
  <c r="WZE10" i="7"/>
  <c r="WZF10" i="7"/>
  <c r="WZG10" i="7"/>
  <c r="WZH10" i="7"/>
  <c r="WZI10" i="7"/>
  <c r="WZJ10" i="7"/>
  <c r="WZK10" i="7"/>
  <c r="WZL10" i="7"/>
  <c r="WZM10" i="7"/>
  <c r="WZN10" i="7"/>
  <c r="WZO10" i="7"/>
  <c r="WZP10" i="7"/>
  <c r="WZQ10" i="7"/>
  <c r="WZR10" i="7"/>
  <c r="WZS10" i="7"/>
  <c r="WZT10" i="7"/>
  <c r="WZU10" i="7"/>
  <c r="WZV10" i="7"/>
  <c r="WZW10" i="7"/>
  <c r="WZX10" i="7"/>
  <c r="WZY10" i="7"/>
  <c r="WZZ10" i="7"/>
  <c r="XAA10" i="7"/>
  <c r="XAB10" i="7"/>
  <c r="XAC10" i="7"/>
  <c r="XAD10" i="7"/>
  <c r="XAE10" i="7"/>
  <c r="XAF10" i="7"/>
  <c r="XAG10" i="7"/>
  <c r="XAH10" i="7"/>
  <c r="XAI10" i="7"/>
  <c r="XAJ10" i="7"/>
  <c r="XAK10" i="7"/>
  <c r="XAL10" i="7"/>
  <c r="XAM10" i="7"/>
  <c r="XAN10" i="7"/>
  <c r="XAO10" i="7"/>
  <c r="XAP10" i="7"/>
  <c r="XAQ10" i="7"/>
  <c r="XAR10" i="7"/>
  <c r="XAS10" i="7"/>
  <c r="XAT10" i="7"/>
  <c r="XAU10" i="7"/>
  <c r="XAV10" i="7"/>
  <c r="XAW10" i="7"/>
  <c r="XAX10" i="7"/>
  <c r="XAY10" i="7"/>
  <c r="XAZ10" i="7"/>
  <c r="XBA10" i="7"/>
  <c r="XBB10" i="7"/>
  <c r="XBC10" i="7"/>
  <c r="XBD10" i="7"/>
  <c r="XBE10" i="7"/>
  <c r="XBF10" i="7"/>
  <c r="XBG10" i="7"/>
  <c r="XBH10" i="7"/>
  <c r="XBI10" i="7"/>
  <c r="XBJ10" i="7"/>
  <c r="XBK10" i="7"/>
  <c r="XBL10" i="7"/>
  <c r="XBM10" i="7"/>
  <c r="XBN10" i="7"/>
  <c r="XBO10" i="7"/>
  <c r="XBP10" i="7"/>
  <c r="XBQ10" i="7"/>
  <c r="XBR10" i="7"/>
  <c r="XBS10" i="7"/>
  <c r="XBT10" i="7"/>
  <c r="XBU10" i="7"/>
  <c r="XBV10" i="7"/>
  <c r="XBW10" i="7"/>
  <c r="XBX10" i="7"/>
  <c r="XBY10" i="7"/>
  <c r="XBZ10" i="7"/>
  <c r="XCA10" i="7"/>
  <c r="XCB10" i="7"/>
  <c r="XCC10" i="7"/>
  <c r="XCD10" i="7"/>
  <c r="XCE10" i="7"/>
  <c r="XCF10" i="7"/>
  <c r="XCG10" i="7"/>
  <c r="XCH10" i="7"/>
  <c r="XCI10" i="7"/>
  <c r="XCJ10" i="7"/>
  <c r="XCK10" i="7"/>
  <c r="XCL10" i="7"/>
  <c r="XCM10" i="7"/>
  <c r="XCN10" i="7"/>
  <c r="XCO10" i="7"/>
  <c r="XCP10" i="7"/>
  <c r="XCQ10" i="7"/>
  <c r="XCR10" i="7"/>
  <c r="XCS10" i="7"/>
  <c r="XCT10" i="7"/>
  <c r="XCU10" i="7"/>
  <c r="XCV10" i="7"/>
  <c r="XCW10" i="7"/>
  <c r="XCX10" i="7"/>
  <c r="XCY10" i="7"/>
  <c r="XCZ10" i="7"/>
  <c r="XDA10" i="7"/>
  <c r="XDB10" i="7"/>
  <c r="XDC10" i="7"/>
  <c r="XDD10" i="7"/>
  <c r="XDE10" i="7"/>
  <c r="XDF10" i="7"/>
  <c r="XDG10" i="7"/>
  <c r="XDH10" i="7"/>
  <c r="XDI10" i="7"/>
  <c r="XDJ10" i="7"/>
  <c r="XDK10" i="7"/>
  <c r="XDL10" i="7"/>
  <c r="XDM10" i="7"/>
  <c r="XDN10" i="7"/>
  <c r="XDO10" i="7"/>
  <c r="XDP10" i="7"/>
  <c r="XDQ10" i="7"/>
  <c r="XDR10" i="7"/>
  <c r="XDS10" i="7"/>
  <c r="XDT10" i="7"/>
  <c r="XDU10" i="7"/>
  <c r="XDV10" i="7"/>
  <c r="XDW10" i="7"/>
  <c r="XDX10" i="7"/>
  <c r="XDY10" i="7"/>
  <c r="XDZ10" i="7"/>
  <c r="XEA10" i="7"/>
  <c r="XEB10" i="7"/>
  <c r="XEC10" i="7"/>
  <c r="XED10" i="7"/>
  <c r="XEE10" i="7"/>
  <c r="XEF10" i="7"/>
  <c r="XEG10" i="7"/>
  <c r="XEH10" i="7"/>
  <c r="XEI10" i="7"/>
  <c r="XEJ10" i="7"/>
  <c r="XEK10" i="7"/>
  <c r="XEL10" i="7"/>
  <c r="XEM10" i="7"/>
  <c r="XEN10" i="7"/>
  <c r="XEO10" i="7"/>
  <c r="XEP10" i="7"/>
  <c r="XEQ10" i="7"/>
  <c r="XER10" i="7"/>
  <c r="XES10" i="7"/>
  <c r="XET10" i="7"/>
  <c r="XEU10" i="7"/>
  <c r="XEV10" i="7"/>
  <c r="XEW10" i="7"/>
  <c r="XEX10" i="7"/>
  <c r="XEY10" i="7"/>
  <c r="XEZ10" i="7"/>
  <c r="XFA10" i="7"/>
  <c r="XFB10" i="7"/>
  <c r="XFC10" i="7"/>
  <c r="XFD10" i="7"/>
  <c r="F4" i="8" l="1"/>
  <c r="T213" i="20"/>
  <c r="T214" i="20" s="1"/>
  <c r="T215" i="20" s="1"/>
  <c r="E87" i="4"/>
  <c r="E91" i="4"/>
  <c r="E46" i="4"/>
  <c r="E47" i="4"/>
  <c r="E48" i="4"/>
  <c r="E50" i="4"/>
  <c r="E34" i="4"/>
  <c r="C80" i="4"/>
  <c r="E80" i="4" s="1"/>
  <c r="AE943" i="3"/>
  <c r="M946" i="3"/>
  <c r="AC886" i="3"/>
  <c r="E26" i="7" s="1"/>
  <c r="Z811" i="3"/>
  <c r="AC730" i="3"/>
  <c r="AC729" i="3"/>
  <c r="AC728" i="3"/>
  <c r="T728" i="3"/>
  <c r="O637" i="3"/>
  <c r="AM568" i="3"/>
  <c r="Q566" i="3"/>
  <c r="Q564" i="3"/>
  <c r="Q565" i="3" s="1"/>
  <c r="W565" i="3"/>
  <c r="W564" i="3"/>
  <c r="Z664" i="3" l="1"/>
  <c r="AP100" i="20"/>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BN610" i="3"/>
  <c r="BN611" i="3"/>
  <c r="BN612" i="3"/>
  <c r="BN613" i="3"/>
  <c r="BN614" i="3"/>
  <c r="BN615" i="3"/>
  <c r="BN616" i="3"/>
  <c r="BN617" i="3"/>
  <c r="BN618" i="3"/>
  <c r="BN619" i="3"/>
  <c r="BN620" i="3"/>
  <c r="BN621" i="3"/>
  <c r="BN640" i="3"/>
  <c r="BN648" i="3"/>
  <c r="BN649" i="3"/>
  <c r="CS649" i="3" s="1"/>
  <c r="R970" i="3"/>
  <c r="BS610" i="3"/>
  <c r="BS611" i="3"/>
  <c r="BS612" i="3"/>
  <c r="BS613" i="3"/>
  <c r="BS614" i="3"/>
  <c r="BS615" i="3"/>
  <c r="BS616" i="3"/>
  <c r="BS617" i="3"/>
  <c r="BS618" i="3"/>
  <c r="BS619" i="3"/>
  <c r="BS620" i="3"/>
  <c r="BS621" i="3"/>
  <c r="BS640" i="3"/>
  <c r="BS648" i="3"/>
  <c r="BS649" i="3"/>
  <c r="BX610" i="3"/>
  <c r="BX611" i="3"/>
  <c r="BX612" i="3"/>
  <c r="BX613" i="3"/>
  <c r="BX614" i="3"/>
  <c r="BX615" i="3"/>
  <c r="BX616" i="3"/>
  <c r="BX617" i="3"/>
  <c r="BX618" i="3"/>
  <c r="BX619" i="3"/>
  <c r="BX620" i="3"/>
  <c r="BX621" i="3"/>
  <c r="BX640" i="3"/>
  <c r="BX648" i="3"/>
  <c r="BX649" i="3"/>
  <c r="R972" i="3"/>
  <c r="CC610" i="3"/>
  <c r="CC611" i="3"/>
  <c r="EM611" i="3" s="1"/>
  <c r="CC612" i="3"/>
  <c r="CC613" i="3"/>
  <c r="CC614" i="3"/>
  <c r="CC615" i="3"/>
  <c r="CC616" i="3"/>
  <c r="CC617" i="3"/>
  <c r="CC618" i="3"/>
  <c r="CC619" i="3"/>
  <c r="EM619" i="3" s="1"/>
  <c r="CC620" i="3"/>
  <c r="CC621" i="3"/>
  <c r="CC640" i="3"/>
  <c r="CC648" i="3"/>
  <c r="CC649" i="3"/>
  <c r="CM610" i="3"/>
  <c r="CM611" i="3"/>
  <c r="CM612" i="3"/>
  <c r="CM613" i="3"/>
  <c r="CM614" i="3"/>
  <c r="CM615" i="3"/>
  <c r="CM616" i="3"/>
  <c r="CM617" i="3"/>
  <c r="CM618" i="3"/>
  <c r="CM619" i="3"/>
  <c r="CM620" i="3"/>
  <c r="CM621" i="3"/>
  <c r="CM640" i="3"/>
  <c r="CM648" i="3"/>
  <c r="CM649" i="3"/>
  <c r="CH610" i="3"/>
  <c r="CH611" i="3"/>
  <c r="CH612" i="3"/>
  <c r="CH613" i="3"/>
  <c r="CH614" i="3"/>
  <c r="CH615" i="3"/>
  <c r="CH616" i="3"/>
  <c r="CH617" i="3"/>
  <c r="CH618" i="3"/>
  <c r="CH619" i="3"/>
  <c r="CH620" i="3"/>
  <c r="CH621" i="3"/>
  <c r="CH640" i="3"/>
  <c r="CH648" i="3"/>
  <c r="CH649" i="3"/>
  <c r="AJ980" i="3"/>
  <c r="AJ986" i="3"/>
  <c r="AJ990" i="3"/>
  <c r="AJ995" i="3"/>
  <c r="AJ1011" i="3"/>
  <c r="AJ1020" i="3"/>
  <c r="BE610" i="3"/>
  <c r="BG610" i="3" s="1"/>
  <c r="BE611" i="3"/>
  <c r="BG611" i="3" s="1"/>
  <c r="BE612" i="3"/>
  <c r="BG612" i="3" s="1"/>
  <c r="BE613" i="3"/>
  <c r="BG613" i="3"/>
  <c r="BE614" i="3"/>
  <c r="BG614" i="3" s="1"/>
  <c r="BE615" i="3"/>
  <c r="BG615" i="3" s="1"/>
  <c r="BE616" i="3"/>
  <c r="BG616" i="3" s="1"/>
  <c r="BE617" i="3"/>
  <c r="BG617" i="3" s="1"/>
  <c r="BE618" i="3"/>
  <c r="BG618" i="3" s="1"/>
  <c r="BE619" i="3"/>
  <c r="BG619" i="3" s="1"/>
  <c r="BE620" i="3"/>
  <c r="BG620" i="3" s="1"/>
  <c r="BE621" i="3"/>
  <c r="BG621" i="3"/>
  <c r="BE622" i="3"/>
  <c r="BG622" i="3" s="1"/>
  <c r="BI610" i="3"/>
  <c r="BK610" i="3" s="1"/>
  <c r="BI611" i="3"/>
  <c r="BK611" i="3" s="1"/>
  <c r="BI612" i="3"/>
  <c r="BK612" i="3" s="1"/>
  <c r="BI613" i="3"/>
  <c r="BK613" i="3"/>
  <c r="BI614" i="3"/>
  <c r="BK614" i="3" s="1"/>
  <c r="BI615" i="3"/>
  <c r="BK615" i="3" s="1"/>
  <c r="BI616" i="3"/>
  <c r="BK616" i="3" s="1"/>
  <c r="BI617" i="3"/>
  <c r="BK617" i="3"/>
  <c r="BI618" i="3"/>
  <c r="BK618" i="3" s="1"/>
  <c r="BI619" i="3"/>
  <c r="BK619" i="3" s="1"/>
  <c r="BI620" i="3"/>
  <c r="BK620" i="3" s="1"/>
  <c r="BI621" i="3"/>
  <c r="BK621" i="3" s="1"/>
  <c r="BI622" i="3"/>
  <c r="BK622" i="3" s="1"/>
  <c r="T25" i="15"/>
  <c r="Y7" i="15" s="1"/>
  <c r="S26" i="4"/>
  <c r="C26" i="4"/>
  <c r="Y67" i="15"/>
  <c r="G90" i="21"/>
  <c r="G94" i="21" s="1"/>
  <c r="G77" i="21"/>
  <c r="M20" i="21"/>
  <c r="S20" i="21" s="1"/>
  <c r="M21" i="21"/>
  <c r="S21" i="21" s="1"/>
  <c r="M22" i="21"/>
  <c r="S22" i="21" s="1"/>
  <c r="M23" i="21"/>
  <c r="S23" i="21" s="1"/>
  <c r="M24" i="21"/>
  <c r="S24" i="21" s="1"/>
  <c r="M25" i="21"/>
  <c r="S25" i="21" s="1"/>
  <c r="M26" i="21"/>
  <c r="S26" i="21" s="1"/>
  <c r="M27" i="21"/>
  <c r="S27" i="21" s="1"/>
  <c r="M28" i="21"/>
  <c r="S28" i="21" s="1"/>
  <c r="M29" i="21"/>
  <c r="P29" i="21" s="1" a="1"/>
  <c r="P29" i="21" s="1"/>
  <c r="M30" i="21"/>
  <c r="S30" i="21" s="1"/>
  <c r="M31" i="21"/>
  <c r="S31" i="21" s="1"/>
  <c r="M32" i="21"/>
  <c r="S32" i="21" s="1"/>
  <c r="M33" i="21"/>
  <c r="S33" i="21" s="1"/>
  <c r="M34" i="21"/>
  <c r="S34" i="21" s="1"/>
  <c r="M35" i="21"/>
  <c r="S35" i="21"/>
  <c r="M36" i="21"/>
  <c r="S36" i="21" s="1"/>
  <c r="M37" i="21"/>
  <c r="S37" i="21" s="1"/>
  <c r="M38" i="21"/>
  <c r="S38" i="21" s="1"/>
  <c r="M39" i="21"/>
  <c r="S39" i="21" s="1"/>
  <c r="M40" i="21"/>
  <c r="S40" i="21" s="1"/>
  <c r="M41" i="21"/>
  <c r="S41" i="21" s="1"/>
  <c r="M42" i="21"/>
  <c r="S42" i="21" s="1"/>
  <c r="M43" i="21"/>
  <c r="T43" i="21" s="1"/>
  <c r="S43" i="21"/>
  <c r="M44" i="21"/>
  <c r="S44" i="21" s="1"/>
  <c r="L62" i="21"/>
  <c r="L63" i="21"/>
  <c r="L64" i="21"/>
  <c r="L65" i="21"/>
  <c r="L66" i="21"/>
  <c r="L67" i="21"/>
  <c r="L68" i="21"/>
  <c r="L69" i="21"/>
  <c r="G62" i="21"/>
  <c r="L20" i="21"/>
  <c r="Q20" i="21" s="1" a="1"/>
  <c r="Q20" i="21" s="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O23" i="21"/>
  <c r="P23" i="21" a="1"/>
  <c r="P23" i="21" s="1"/>
  <c r="T24" i="21"/>
  <c r="T27" i="21"/>
  <c r="T28" i="21"/>
  <c r="T29" i="21"/>
  <c r="T31" i="21"/>
  <c r="T34" i="21"/>
  <c r="T35" i="21"/>
  <c r="T36" i="21"/>
  <c r="T37" i="21"/>
  <c r="T40" i="21"/>
  <c r="T42"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s="1"/>
  <c r="R24" i="21"/>
  <c r="O25" i="21"/>
  <c r="P25" i="21" a="1"/>
  <c r="P25" i="21" s="1"/>
  <c r="Q25" i="21" a="1"/>
  <c r="Q25" i="21" s="1"/>
  <c r="R25" i="21"/>
  <c r="R26" i="21"/>
  <c r="O27" i="21"/>
  <c r="O28" i="21"/>
  <c r="P28" i="21" a="1"/>
  <c r="P28" i="21" s="1"/>
  <c r="Q28" i="21" a="1"/>
  <c r="Q28" i="21" s="1"/>
  <c r="R28" i="21"/>
  <c r="O29" i="21"/>
  <c r="R29" i="21"/>
  <c r="P30" i="21" a="1"/>
  <c r="P30" i="21" s="1"/>
  <c r="R30" i="21"/>
  <c r="O31" i="21"/>
  <c r="P31" i="21" a="1"/>
  <c r="P31" i="21" s="1"/>
  <c r="Q31" i="21" a="1"/>
  <c r="Q31" i="21" s="1"/>
  <c r="R31" i="21"/>
  <c r="R33" i="21"/>
  <c r="R34" i="21"/>
  <c r="R35" i="21"/>
  <c r="R36" i="21"/>
  <c r="R40" i="21"/>
  <c r="R41" i="21"/>
  <c r="R43" i="21"/>
  <c r="R44" i="21"/>
  <c r="O34" i="21"/>
  <c r="O35" i="21"/>
  <c r="O36" i="21"/>
  <c r="O38" i="21"/>
  <c r="O39" i="21"/>
  <c r="O40" i="21"/>
  <c r="O41" i="21"/>
  <c r="O42" i="21"/>
  <c r="O43" i="21"/>
  <c r="O44" i="21"/>
  <c r="Q44" i="21" a="1"/>
  <c r="Q44" i="21" s="1"/>
  <c r="P44" i="21" a="1"/>
  <c r="P44" i="21" s="1"/>
  <c r="Q43" i="21" a="1"/>
  <c r="Q43" i="21" s="1"/>
  <c r="P42" i="21" a="1"/>
  <c r="P42" i="21" s="1"/>
  <c r="Q41" i="21" a="1"/>
  <c r="Q41" i="21" s="1"/>
  <c r="P41" i="21" a="1"/>
  <c r="P41" i="21" s="1"/>
  <c r="Q40" i="21" a="1"/>
  <c r="Q40" i="21" s="1"/>
  <c r="P40" i="21" a="1"/>
  <c r="P40" i="21" s="1"/>
  <c r="Q39" i="21" a="1"/>
  <c r="Q39" i="21" s="1"/>
  <c r="Q37" i="21" a="1"/>
  <c r="Q37" i="21" s="1"/>
  <c r="P37" i="21" a="1"/>
  <c r="P37" i="21" s="1"/>
  <c r="P36" i="21" a="1"/>
  <c r="P36" i="21" s="1"/>
  <c r="Q35" i="21" a="1"/>
  <c r="Q35" i="21" s="1"/>
  <c r="P35" i="21" a="1"/>
  <c r="P35" i="21" s="1"/>
  <c r="Q34" i="21" a="1"/>
  <c r="Q34" i="21" s="1"/>
  <c r="P34" i="21" a="1"/>
  <c r="P34" i="21" s="1"/>
  <c r="Q33" i="21" a="1"/>
  <c r="Q33" i="21" s="1"/>
  <c r="P33" i="21" a="1"/>
  <c r="P33" i="21" s="1"/>
  <c r="P32" i="21" a="1"/>
  <c r="P32" i="21" s="1"/>
  <c r="B4" i="8"/>
  <c r="B5" i="8"/>
  <c r="B6" i="8"/>
  <c r="G102" i="21"/>
  <c r="G88" i="21"/>
  <c r="G92" i="21"/>
  <c r="B10" i="8"/>
  <c r="O796" i="3"/>
  <c r="BA987" i="3" s="1"/>
  <c r="I1031" i="3" s="1"/>
  <c r="CS648" i="3"/>
  <c r="CX648" i="3"/>
  <c r="CX649" i="3"/>
  <c r="DC648" i="3"/>
  <c r="DC649" i="3"/>
  <c r="DH648" i="3"/>
  <c r="DH649" i="3"/>
  <c r="DM648" i="3"/>
  <c r="DM649" i="3"/>
  <c r="DR648" i="3"/>
  <c r="DR649" i="3"/>
  <c r="AJ610" i="20"/>
  <c r="E104" i="21"/>
  <c r="E95" i="21"/>
  <c r="B85" i="21"/>
  <c r="B60" i="21"/>
  <c r="B51" i="21"/>
  <c r="B42" i="21"/>
  <c r="B33" i="21"/>
  <c r="B18" i="21"/>
  <c r="B7" i="8"/>
  <c r="AV778" i="3"/>
  <c r="AG440" i="3"/>
  <c r="AG443" i="3"/>
  <c r="BN622" i="3"/>
  <c r="BN623" i="3"/>
  <c r="BN624" i="3"/>
  <c r="BN625" i="3"/>
  <c r="BN626" i="3"/>
  <c r="BN627" i="3"/>
  <c r="DX627" i="3" s="1"/>
  <c r="BN628" i="3"/>
  <c r="BN629" i="3"/>
  <c r="BN630" i="3"/>
  <c r="BN631" i="3"/>
  <c r="BN632" i="3"/>
  <c r="BN633" i="3"/>
  <c r="BN634" i="3"/>
  <c r="BN641" i="3"/>
  <c r="BN642" i="3"/>
  <c r="BN643" i="3"/>
  <c r="BN650" i="3"/>
  <c r="BN651" i="3"/>
  <c r="BN652" i="3"/>
  <c r="BN653" i="3"/>
  <c r="CS653" i="3" s="1"/>
  <c r="BN654" i="3"/>
  <c r="BN655" i="3"/>
  <c r="CS655" i="3" s="1"/>
  <c r="BN656" i="3"/>
  <c r="CS656" i="3" s="1"/>
  <c r="BN657" i="3"/>
  <c r="BS622" i="3"/>
  <c r="BS623" i="3"/>
  <c r="BS624" i="3"/>
  <c r="BS625" i="3"/>
  <c r="BS626" i="3"/>
  <c r="BS627" i="3"/>
  <c r="BS628" i="3"/>
  <c r="BS629" i="3"/>
  <c r="BS630" i="3"/>
  <c r="BS631" i="3"/>
  <c r="BS632" i="3"/>
  <c r="BS633" i="3"/>
  <c r="BS634" i="3"/>
  <c r="BS641" i="3"/>
  <c r="BS642" i="3"/>
  <c r="BS643" i="3"/>
  <c r="BS650" i="3"/>
  <c r="BS651" i="3"/>
  <c r="BS652" i="3"/>
  <c r="BS653" i="3"/>
  <c r="CX653" i="3" s="1"/>
  <c r="BS654" i="3"/>
  <c r="BS655" i="3"/>
  <c r="CX655" i="3" s="1"/>
  <c r="BS656" i="3"/>
  <c r="CX656" i="3" s="1"/>
  <c r="BS657" i="3"/>
  <c r="BX622" i="3"/>
  <c r="BX623" i="3"/>
  <c r="BX624" i="3"/>
  <c r="BX625" i="3"/>
  <c r="BX626" i="3"/>
  <c r="BX627" i="3"/>
  <c r="BX628" i="3"/>
  <c r="BX629" i="3"/>
  <c r="BX630" i="3"/>
  <c r="BX631" i="3"/>
  <c r="BX632" i="3"/>
  <c r="BX633" i="3"/>
  <c r="BX634" i="3"/>
  <c r="BX641" i="3"/>
  <c r="BX642" i="3"/>
  <c r="BX643" i="3"/>
  <c r="BX650" i="3"/>
  <c r="BX651" i="3"/>
  <c r="BX652" i="3"/>
  <c r="BX653" i="3"/>
  <c r="DC653" i="3" s="1"/>
  <c r="BX654" i="3"/>
  <c r="BX655" i="3"/>
  <c r="DC655" i="3" s="1"/>
  <c r="BX656" i="3"/>
  <c r="DC656" i="3" s="1"/>
  <c r="BX657" i="3"/>
  <c r="CC622" i="3"/>
  <c r="CC623" i="3"/>
  <c r="CC624" i="3"/>
  <c r="CC625" i="3"/>
  <c r="CC626" i="3"/>
  <c r="CC627" i="3"/>
  <c r="EM627" i="3" s="1"/>
  <c r="CC628" i="3"/>
  <c r="CC629" i="3"/>
  <c r="CC630" i="3"/>
  <c r="CC631" i="3"/>
  <c r="CC632" i="3"/>
  <c r="CC633" i="3"/>
  <c r="CC634" i="3"/>
  <c r="CC641" i="3"/>
  <c r="CC644" i="3" s="1"/>
  <c r="CG645" i="3" s="1"/>
  <c r="CC642" i="3"/>
  <c r="CC643" i="3"/>
  <c r="CC650" i="3"/>
  <c r="CC651" i="3"/>
  <c r="CC652" i="3"/>
  <c r="CC653" i="3"/>
  <c r="DH653" i="3" s="1"/>
  <c r="CC654" i="3"/>
  <c r="CC655" i="3"/>
  <c r="DH655" i="3" s="1"/>
  <c r="CC656" i="3"/>
  <c r="DH656" i="3" s="1"/>
  <c r="CC657" i="3"/>
  <c r="CM650" i="3"/>
  <c r="CM651" i="3"/>
  <c r="CM652" i="3"/>
  <c r="CM653" i="3"/>
  <c r="DR653" i="3" s="1"/>
  <c r="CM654" i="3"/>
  <c r="CM655" i="3"/>
  <c r="DR655" i="3" s="1"/>
  <c r="CM656" i="3"/>
  <c r="DR656" i="3" s="1"/>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4" i="3" s="1"/>
  <c r="CL645" i="3" s="1"/>
  <c r="CH642" i="3"/>
  <c r="CH643" i="3"/>
  <c r="CH650" i="3"/>
  <c r="CH651" i="3"/>
  <c r="CH652" i="3"/>
  <c r="CH653" i="3"/>
  <c r="DM653" i="3" s="1"/>
  <c r="CH654" i="3"/>
  <c r="CH655" i="3"/>
  <c r="DM655" i="3" s="1"/>
  <c r="CH656" i="3"/>
  <c r="DM656" i="3" s="1"/>
  <c r="CH657" i="3"/>
  <c r="BE623" i="3"/>
  <c r="BG623" i="3" s="1"/>
  <c r="BE624" i="3"/>
  <c r="BG624" i="3"/>
  <c r="BE625" i="3"/>
  <c r="BG625" i="3" s="1"/>
  <c r="BE626" i="3"/>
  <c r="BG626" i="3"/>
  <c r="BE627" i="3"/>
  <c r="BG627" i="3" s="1"/>
  <c r="BE628" i="3"/>
  <c r="BG628" i="3"/>
  <c r="BE629" i="3"/>
  <c r="BG629" i="3" s="1"/>
  <c r="BE630" i="3"/>
  <c r="BG630" i="3"/>
  <c r="BE631" i="3"/>
  <c r="BG631" i="3" s="1"/>
  <c r="BE632" i="3"/>
  <c r="BG632" i="3" s="1"/>
  <c r="BE633" i="3"/>
  <c r="BG633" i="3" s="1"/>
  <c r="BE634" i="3"/>
  <c r="BG634" i="3"/>
  <c r="BI623" i="3"/>
  <c r="BK623" i="3" s="1"/>
  <c r="BI624" i="3"/>
  <c r="BK624" i="3" s="1"/>
  <c r="BI625" i="3"/>
  <c r="BK625" i="3" s="1"/>
  <c r="BI626" i="3"/>
  <c r="BK626" i="3" s="1"/>
  <c r="BI627" i="3"/>
  <c r="BK627" i="3" s="1"/>
  <c r="BI628" i="3"/>
  <c r="BK628" i="3"/>
  <c r="BI629" i="3"/>
  <c r="BK629" i="3" s="1"/>
  <c r="BI630" i="3"/>
  <c r="BK630" i="3"/>
  <c r="BI631" i="3"/>
  <c r="BK631" i="3" s="1"/>
  <c r="BI632" i="3"/>
  <c r="BK632" i="3"/>
  <c r="BI633" i="3"/>
  <c r="BK633" i="3" s="1"/>
  <c r="BI634" i="3"/>
  <c r="BK634" i="3"/>
  <c r="CS650" i="3"/>
  <c r="CS651" i="3"/>
  <c r="CS652" i="3"/>
  <c r="CS654" i="3"/>
  <c r="CS657" i="3"/>
  <c r="CX650" i="3"/>
  <c r="CX651" i="3"/>
  <c r="CX652" i="3"/>
  <c r="CX654" i="3"/>
  <c r="CX657" i="3"/>
  <c r="DC650" i="3"/>
  <c r="DC651" i="3"/>
  <c r="DC652" i="3"/>
  <c r="DC654" i="3"/>
  <c r="DC657" i="3"/>
  <c r="DH650" i="3"/>
  <c r="DH651" i="3"/>
  <c r="DH652" i="3"/>
  <c r="DH654" i="3"/>
  <c r="DH657" i="3"/>
  <c r="DM650" i="3"/>
  <c r="DM651" i="3"/>
  <c r="DM652" i="3"/>
  <c r="DM654" i="3"/>
  <c r="DM657" i="3"/>
  <c r="DR650" i="3"/>
  <c r="DR651" i="3"/>
  <c r="DR652" i="3"/>
  <c r="DR654"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R66" i="4"/>
  <c r="R67" i="4"/>
  <c r="R68" i="4"/>
  <c r="A104" i="11"/>
  <c r="C101" i="11"/>
  <c r="C102" i="11"/>
  <c r="C103" i="11"/>
  <c r="C104" i="11"/>
  <c r="B101" i="11"/>
  <c r="D101" i="11" s="1"/>
  <c r="B102" i="11"/>
  <c r="B103" i="11"/>
  <c r="B104" i="11"/>
  <c r="C88" i="11"/>
  <c r="C92" i="11"/>
  <c r="C96" i="11"/>
  <c r="B88" i="11"/>
  <c r="B92" i="11"/>
  <c r="B96" i="11"/>
  <c r="A70" i="11"/>
  <c r="C67" i="11"/>
  <c r="C68" i="11"/>
  <c r="C69" i="11"/>
  <c r="B67" i="11"/>
  <c r="B68" i="11"/>
  <c r="B69" i="11"/>
  <c r="A62" i="11"/>
  <c r="A54" i="11"/>
  <c r="A38" i="11"/>
  <c r="A26" i="11"/>
  <c r="C35" i="11"/>
  <c r="C37" i="11"/>
  <c r="C38" i="11"/>
  <c r="B35" i="11"/>
  <c r="D35" i="11" s="1"/>
  <c r="B37" i="11"/>
  <c r="B38" i="11"/>
  <c r="C24" i="11"/>
  <c r="C25" i="11"/>
  <c r="C26" i="11"/>
  <c r="B25" i="11"/>
  <c r="B26"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C36" i="13" s="1"/>
  <c r="H24" i="13"/>
  <c r="E24" i="13"/>
  <c r="B24" i="13"/>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B100" i="4"/>
  <c r="R100" i="4"/>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22" i="20"/>
  <c r="AB221" i="20"/>
  <c r="AB220" i="20"/>
  <c r="AB219" i="20"/>
  <c r="AB218" i="20"/>
  <c r="AB217" i="20"/>
  <c r="AB216"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AI7" i="15"/>
  <c r="B59" i="4"/>
  <c r="C81" i="11"/>
  <c r="B81" i="11"/>
  <c r="I96" i="13"/>
  <c r="J96" i="13"/>
  <c r="J81" i="13"/>
  <c r="I81" i="13"/>
  <c r="G81" i="13"/>
  <c r="D81" i="13"/>
  <c r="H80" i="13"/>
  <c r="B80" i="13"/>
  <c r="C80" i="13" s="1"/>
  <c r="R80" i="4"/>
  <c r="S80" i="4" s="1"/>
  <c r="E80" i="13" s="1"/>
  <c r="F80" i="13" s="1"/>
  <c r="D81" i="4"/>
  <c r="F81" i="4"/>
  <c r="G81" i="4"/>
  <c r="H81" i="4"/>
  <c r="I81" i="4"/>
  <c r="J81" i="4"/>
  <c r="K81" i="4"/>
  <c r="L81" i="4"/>
  <c r="M81" i="4"/>
  <c r="N81" i="4"/>
  <c r="O81" i="4"/>
  <c r="P81" i="4"/>
  <c r="Q81" i="4"/>
  <c r="T81" i="4"/>
  <c r="H81" i="13"/>
  <c r="B80" i="4"/>
  <c r="C9" i="7"/>
  <c r="C7" i="7"/>
  <c r="C5" i="7"/>
  <c r="A76" i="13"/>
  <c r="A61" i="13"/>
  <c r="A37" i="13"/>
  <c r="A25" i="13"/>
  <c r="A103" i="13"/>
  <c r="A95" i="13"/>
  <c r="A94" i="13"/>
  <c r="A93" i="13"/>
  <c r="G7" i="8"/>
  <c r="B8" i="8"/>
  <c r="G8" i="8" s="1"/>
  <c r="B9" i="8"/>
  <c r="G9" i="8" s="1"/>
  <c r="G10" i="8"/>
  <c r="B11" i="8"/>
  <c r="G11" i="8"/>
  <c r="B12" i="8"/>
  <c r="G12" i="8" s="1"/>
  <c r="B13" i="8"/>
  <c r="G13" i="8" s="1"/>
  <c r="B14" i="8"/>
  <c r="G14" i="8" s="1"/>
  <c r="B15" i="8"/>
  <c r="G15" i="8" s="1"/>
  <c r="B16" i="8"/>
  <c r="G16" i="8" s="1"/>
  <c r="B17" i="8"/>
  <c r="G17" i="8"/>
  <c r="B18" i="8"/>
  <c r="G18" i="8" s="1"/>
  <c r="B19" i="8"/>
  <c r="G19" i="8" s="1"/>
  <c r="B20" i="8"/>
  <c r="G20" i="8" s="1"/>
  <c r="B21" i="8"/>
  <c r="G21" i="8" s="1"/>
  <c r="B22" i="8"/>
  <c r="G22" i="8"/>
  <c r="B23" i="8"/>
  <c r="G23" i="8" s="1"/>
  <c r="B24" i="8"/>
  <c r="G24" i="8" s="1"/>
  <c r="B25" i="8"/>
  <c r="G25" i="8" s="1"/>
  <c r="B26" i="8"/>
  <c r="G26" i="8" s="1"/>
  <c r="B27" i="8"/>
  <c r="G27" i="8" s="1"/>
  <c r="B28" i="8"/>
  <c r="G28" i="8" s="1"/>
  <c r="AI20" i="15"/>
  <c r="AI22" i="15" s="1"/>
  <c r="AD20" i="15"/>
  <c r="AD22" i="15" s="1"/>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90" i="13"/>
  <c r="F90" i="13" s="1"/>
  <c r="E87" i="13"/>
  <c r="E65" i="13"/>
  <c r="E50" i="13"/>
  <c r="F50" i="13" s="1"/>
  <c r="E48" i="13"/>
  <c r="F48" i="13" s="1"/>
  <c r="E47" i="13"/>
  <c r="F47" i="13" s="1"/>
  <c r="E46" i="13"/>
  <c r="F46" i="13" s="1"/>
  <c r="E37" i="13"/>
  <c r="F37" i="13" s="1"/>
  <c r="E27" i="13"/>
  <c r="E25" i="13"/>
  <c r="E23" i="13"/>
  <c r="E22" i="13"/>
  <c r="E21" i="13"/>
  <c r="E20" i="13"/>
  <c r="E19" i="13"/>
  <c r="E18" i="13"/>
  <c r="E17" i="13"/>
  <c r="E15" i="13"/>
  <c r="E14" i="13"/>
  <c r="E13" i="13"/>
  <c r="E10" i="13"/>
  <c r="B95" i="13"/>
  <c r="C95" i="13" s="1"/>
  <c r="B91" i="13"/>
  <c r="C91" i="13" s="1"/>
  <c r="B87" i="13"/>
  <c r="C87" i="13" s="1"/>
  <c r="B74" i="13"/>
  <c r="B73" i="13"/>
  <c r="B72" i="13"/>
  <c r="B65" i="13"/>
  <c r="B60" i="13"/>
  <c r="C60" i="13" s="1"/>
  <c r="B59" i="13"/>
  <c r="C59" i="13" s="1"/>
  <c r="B57" i="13"/>
  <c r="B56" i="13"/>
  <c r="B50" i="13"/>
  <c r="C50" i="13" s="1"/>
  <c r="B48" i="13"/>
  <c r="C48" i="13" s="1"/>
  <c r="B47" i="13"/>
  <c r="C47" i="13" s="1"/>
  <c r="B46" i="13"/>
  <c r="C46" i="13" s="1"/>
  <c r="B37" i="13"/>
  <c r="C37" i="13" s="1"/>
  <c r="B34" i="13"/>
  <c r="C34" i="13" s="1"/>
  <c r="B27" i="13"/>
  <c r="B25" i="13"/>
  <c r="B23" i="13"/>
  <c r="B22" i="13"/>
  <c r="B21" i="13"/>
  <c r="B20" i="13"/>
  <c r="B19" i="13"/>
  <c r="B18" i="13"/>
  <c r="B17" i="13"/>
  <c r="B5" i="13"/>
  <c r="B7" i="13"/>
  <c r="B9" i="13"/>
  <c r="B10"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87" i="4"/>
  <c r="R72" i="4"/>
  <c r="R73" i="4"/>
  <c r="R74" i="4"/>
  <c r="R65" i="4"/>
  <c r="R60" i="4"/>
  <c r="R59" i="4"/>
  <c r="R57" i="4"/>
  <c r="R56" i="4"/>
  <c r="R50" i="4"/>
  <c r="R48" i="4"/>
  <c r="R47" i="4"/>
  <c r="R46" i="4"/>
  <c r="R37" i="4"/>
  <c r="R34" i="4"/>
  <c r="S34" i="4" s="1"/>
  <c r="E34" i="13" s="1"/>
  <c r="F34" i="13" s="1"/>
  <c r="R27" i="4"/>
  <c r="R25" i="4"/>
  <c r="R23" i="4"/>
  <c r="R22" i="4"/>
  <c r="R21" i="4"/>
  <c r="R20" i="4"/>
  <c r="R19" i="4"/>
  <c r="R18" i="4"/>
  <c r="R17" i="4"/>
  <c r="R15" i="4"/>
  <c r="R14" i="4"/>
  <c r="R13" i="4"/>
  <c r="R9" i="4"/>
  <c r="R11" i="4"/>
  <c r="R7" i="4"/>
  <c r="R5" i="4"/>
  <c r="B6" i="11"/>
  <c r="C6" i="11"/>
  <c r="C8" i="11"/>
  <c r="B8" i="11"/>
  <c r="B10" i="11"/>
  <c r="B12" i="11" s="1"/>
  <c r="D12" i="11" s="1"/>
  <c r="B11" i="11"/>
  <c r="C10" i="11"/>
  <c r="C11" i="11"/>
  <c r="B14" i="11"/>
  <c r="C14" i="11"/>
  <c r="B15" i="11"/>
  <c r="C15" i="11"/>
  <c r="B16" i="11"/>
  <c r="C16" i="11"/>
  <c r="B18" i="11"/>
  <c r="C18" i="11"/>
  <c r="B19" i="11"/>
  <c r="C19" i="11"/>
  <c r="B20" i="11"/>
  <c r="C20" i="11"/>
  <c r="B21" i="11"/>
  <c r="C21" i="11"/>
  <c r="B22" i="11"/>
  <c r="C22" i="11"/>
  <c r="B23" i="11"/>
  <c r="C23" i="11"/>
  <c r="B24" i="11"/>
  <c r="B28" i="11"/>
  <c r="C28" i="11"/>
  <c r="B47" i="11"/>
  <c r="C47" i="11"/>
  <c r="B48" i="11"/>
  <c r="B49" i="11"/>
  <c r="B51" i="11"/>
  <c r="C48" i="11"/>
  <c r="D48" i="11" s="1"/>
  <c r="C49" i="11"/>
  <c r="C51" i="11"/>
  <c r="D51" i="11" s="1"/>
  <c r="B57" i="11"/>
  <c r="C57" i="11"/>
  <c r="D57" i="11" s="1"/>
  <c r="B58" i="11"/>
  <c r="C58" i="11"/>
  <c r="B60" i="11"/>
  <c r="C60" i="11"/>
  <c r="B61" i="11"/>
  <c r="C61" i="11"/>
  <c r="B66" i="11"/>
  <c r="C66" i="11"/>
  <c r="B73" i="11"/>
  <c r="C73" i="11"/>
  <c r="B74" i="11"/>
  <c r="C74" i="11"/>
  <c r="D74" i="11" s="1"/>
  <c r="B75" i="11"/>
  <c r="C75" i="11"/>
  <c r="A4" i="8"/>
  <c r="G4" i="8"/>
  <c r="A5" i="8"/>
  <c r="A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6" i="7"/>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41" i="7"/>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H11" i="13"/>
  <c r="T26" i="4"/>
  <c r="H26" i="13" s="1"/>
  <c r="T38" i="4"/>
  <c r="H38" i="13" s="1"/>
  <c r="T42" i="4"/>
  <c r="H42" i="13" s="1"/>
  <c r="T54" i="4"/>
  <c r="H54" i="13"/>
  <c r="T70" i="4"/>
  <c r="H70" i="13" s="1"/>
  <c r="T96" i="4"/>
  <c r="H96" i="13" s="1"/>
  <c r="DX610" i="3"/>
  <c r="DX611" i="3"/>
  <c r="DX612" i="3"/>
  <c r="DX613" i="3"/>
  <c r="DX614" i="3"/>
  <c r="DX615" i="3"/>
  <c r="DX616" i="3"/>
  <c r="DX617" i="3"/>
  <c r="DX618" i="3"/>
  <c r="DX619" i="3"/>
  <c r="DX620" i="3"/>
  <c r="DX621" i="3"/>
  <c r="DX622" i="3"/>
  <c r="DX623" i="3"/>
  <c r="DX624" i="3"/>
  <c r="DX625" i="3"/>
  <c r="DX626" i="3"/>
  <c r="DX628" i="3"/>
  <c r="DX629" i="3"/>
  <c r="DX630" i="3"/>
  <c r="DX631" i="3"/>
  <c r="DX632" i="3"/>
  <c r="DX633" i="3"/>
  <c r="DX634"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2" i="3"/>
  <c r="EM613" i="3"/>
  <c r="EM614" i="3"/>
  <c r="EM615" i="3"/>
  <c r="EM616" i="3"/>
  <c r="EM617" i="3"/>
  <c r="EM618" i="3"/>
  <c r="EM620" i="3"/>
  <c r="EM621" i="3"/>
  <c r="EM622" i="3"/>
  <c r="EM623" i="3"/>
  <c r="EM624" i="3"/>
  <c r="EM625" i="3"/>
  <c r="EM626"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D8" i="4"/>
  <c r="D11" i="4"/>
  <c r="D26" i="4"/>
  <c r="D38" i="4"/>
  <c r="D42" i="4"/>
  <c r="D54" i="4"/>
  <c r="D62" i="4"/>
  <c r="D77" i="4"/>
  <c r="D96" i="4"/>
  <c r="D104" i="4"/>
  <c r="E26" i="13"/>
  <c r="F2" i="4"/>
  <c r="G2" i="4"/>
  <c r="H2" i="4"/>
  <c r="I2" i="4"/>
  <c r="J2" i="4"/>
  <c r="K2" i="4"/>
  <c r="L2" i="4"/>
  <c r="M2" i="4"/>
  <c r="N2" i="4"/>
  <c r="O2" i="4"/>
  <c r="P2" i="4"/>
  <c r="Q2" i="4"/>
  <c r="B5" i="4"/>
  <c r="B7" i="4"/>
  <c r="E8" i="4"/>
  <c r="F8" i="4"/>
  <c r="G8" i="4"/>
  <c r="G11" i="4"/>
  <c r="H8" i="4"/>
  <c r="H11" i="4"/>
  <c r="I11" i="4"/>
  <c r="J8" i="4"/>
  <c r="J12" i="4" s="1"/>
  <c r="J11" i="4"/>
  <c r="J26" i="4"/>
  <c r="J38" i="4"/>
  <c r="J42" i="4"/>
  <c r="J54" i="4"/>
  <c r="J62" i="4"/>
  <c r="J70" i="4"/>
  <c r="J77" i="4"/>
  <c r="J96" i="4"/>
  <c r="K8" i="4"/>
  <c r="K11" i="4"/>
  <c r="L8" i="4"/>
  <c r="L11" i="4"/>
  <c r="M8" i="4"/>
  <c r="M12" i="4" s="1"/>
  <c r="M11" i="4"/>
  <c r="N8" i="4"/>
  <c r="O8" i="4"/>
  <c r="O12" i="4" s="1"/>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3" i="4" s="1"/>
  <c r="N97" i="4" s="1"/>
  <c r="N105" i="4" s="1"/>
  <c r="N62" i="4"/>
  <c r="N70" i="4"/>
  <c r="N77" i="4"/>
  <c r="N96" i="4"/>
  <c r="N104" i="4"/>
  <c r="O26" i="4"/>
  <c r="P26" i="4"/>
  <c r="Q26" i="4"/>
  <c r="Q63" i="4" s="1"/>
  <c r="Q97" i="4" s="1"/>
  <c r="Q105" i="4" s="1"/>
  <c r="B27" i="4"/>
  <c r="B34" i="4"/>
  <c r="B37" i="4"/>
  <c r="O38" i="4"/>
  <c r="P38" i="4"/>
  <c r="P42" i="4"/>
  <c r="P54" i="4"/>
  <c r="P62" i="4"/>
  <c r="P70" i="4"/>
  <c r="P77" i="4"/>
  <c r="P96" i="4"/>
  <c r="P104" i="4"/>
  <c r="Q38" i="4"/>
  <c r="G42" i="4"/>
  <c r="H42" i="4"/>
  <c r="K42" i="4"/>
  <c r="L42" i="4"/>
  <c r="O42" i="4"/>
  <c r="Q42" i="4"/>
  <c r="B46" i="4"/>
  <c r="B47" i="4"/>
  <c r="B48" i="4"/>
  <c r="B50" i="4"/>
  <c r="G54" i="4"/>
  <c r="H54" i="4"/>
  <c r="K54" i="4"/>
  <c r="L54" i="4"/>
  <c r="O54" i="4"/>
  <c r="Q54" i="4"/>
  <c r="B56" i="4"/>
  <c r="B57" i="4"/>
  <c r="B60" i="4"/>
  <c r="G62" i="4"/>
  <c r="H62" i="4"/>
  <c r="K62" i="4"/>
  <c r="L62" i="4"/>
  <c r="O62" i="4"/>
  <c r="O70" i="4"/>
  <c r="O77" i="4"/>
  <c r="O96" i="4"/>
  <c r="O104" i="4"/>
  <c r="Q62" i="4"/>
  <c r="B65" i="4"/>
  <c r="F70" i="4"/>
  <c r="G70" i="4"/>
  <c r="H70" i="4"/>
  <c r="I70" i="4"/>
  <c r="K70" i="4"/>
  <c r="L70" i="4"/>
  <c r="Q70" i="4"/>
  <c r="B72" i="4"/>
  <c r="B73" i="4"/>
  <c r="B74" i="4"/>
  <c r="F77" i="4"/>
  <c r="G77" i="4"/>
  <c r="H77" i="4"/>
  <c r="I77" i="4"/>
  <c r="K77" i="4"/>
  <c r="L77" i="4"/>
  <c r="Q77" i="4"/>
  <c r="B87" i="4"/>
  <c r="B91" i="4"/>
  <c r="B95" i="4"/>
  <c r="F96" i="4"/>
  <c r="G96" i="4"/>
  <c r="H96" i="4"/>
  <c r="I96" i="4"/>
  <c r="K96" i="4"/>
  <c r="L96" i="4"/>
  <c r="Q96" i="4"/>
  <c r="B101" i="4"/>
  <c r="B102" i="4"/>
  <c r="B103" i="4"/>
  <c r="F104" i="4"/>
  <c r="G104" i="4"/>
  <c r="H104" i="4"/>
  <c r="I104" i="4"/>
  <c r="K104" i="4"/>
  <c r="L104" i="4"/>
  <c r="Q104"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D49" i="11"/>
  <c r="C27" i="11"/>
  <c r="AH734" i="3"/>
  <c r="I63" i="13"/>
  <c r="I97" i="13" s="1"/>
  <c r="I105" i="13" s="1"/>
  <c r="I107" i="13" s="1"/>
  <c r="J63" i="13"/>
  <c r="J97" i="13" s="1"/>
  <c r="J105" i="13" s="1"/>
  <c r="J107" i="13" s="1"/>
  <c r="L12" i="4"/>
  <c r="AH732" i="3"/>
  <c r="G12" i="4"/>
  <c r="D6" i="11"/>
  <c r="Q12" i="4"/>
  <c r="B11" i="4"/>
  <c r="D18" i="11"/>
  <c r="D10" i="11"/>
  <c r="G63" i="13"/>
  <c r="G97" i="13" s="1"/>
  <c r="G105" i="13" s="1"/>
  <c r="G107" i="13" s="1"/>
  <c r="D61" i="11"/>
  <c r="D20" i="11"/>
  <c r="D8" i="11"/>
  <c r="D102" i="11"/>
  <c r="K12" i="4"/>
  <c r="D63" i="4"/>
  <c r="D22" i="11"/>
  <c r="D25" i="11"/>
  <c r="B11" i="13"/>
  <c r="D12" i="4"/>
  <c r="H12" i="4"/>
  <c r="D23" i="11"/>
  <c r="D27" i="11" s="1"/>
  <c r="D19" i="11"/>
  <c r="D73" i="11"/>
  <c r="D15" i="11"/>
  <c r="D63" i="13"/>
  <c r="D97" i="13"/>
  <c r="D105" i="13" s="1"/>
  <c r="D14" i="11"/>
  <c r="N12" i="4"/>
  <c r="F12" i="4"/>
  <c r="D60" i="11"/>
  <c r="D38" i="11"/>
  <c r="P63" i="4"/>
  <c r="P97" i="4"/>
  <c r="P105" i="4" s="1"/>
  <c r="D12" i="13"/>
  <c r="D58" i="11"/>
  <c r="D24" i="11"/>
  <c r="D92" i="11"/>
  <c r="D75" i="11"/>
  <c r="D28" i="11"/>
  <c r="D103" i="11"/>
  <c r="D88" i="11"/>
  <c r="D21" i="11"/>
  <c r="D16" i="11"/>
  <c r="R26" i="4"/>
  <c r="D81" i="11"/>
  <c r="AH733" i="3"/>
  <c r="AH731" i="3"/>
  <c r="AD199" i="20"/>
  <c r="D47" i="11"/>
  <c r="J63" i="4"/>
  <c r="J97" i="4"/>
  <c r="C12" i="11"/>
  <c r="AD7" i="15"/>
  <c r="T7" i="15"/>
  <c r="AC796" i="3"/>
  <c r="D104" i="11"/>
  <c r="E12" i="4"/>
  <c r="T63" i="4"/>
  <c r="H63" i="13" s="1"/>
  <c r="T97" i="4"/>
  <c r="T105" i="4" s="1"/>
  <c r="D11" i="11"/>
  <c r="D26" i="11"/>
  <c r="D96" i="11"/>
  <c r="T107" i="4" l="1"/>
  <c r="H107" i="13" s="1"/>
  <c r="AD11" i="15" s="1"/>
  <c r="AD23" i="15" s="1"/>
  <c r="AD26" i="15" s="1"/>
  <c r="H105" i="13"/>
  <c r="O63" i="4"/>
  <c r="O97" i="4" s="1"/>
  <c r="O105" i="4" s="1"/>
  <c r="R32" i="21"/>
  <c r="O30" i="21"/>
  <c r="O26" i="21"/>
  <c r="T26" i="21"/>
  <c r="S29" i="21"/>
  <c r="BX658" i="3"/>
  <c r="CB659" i="3" s="1"/>
  <c r="BS658" i="3"/>
  <c r="BW659" i="3" s="1"/>
  <c r="DR658" i="3"/>
  <c r="CX658" i="3"/>
  <c r="P38" i="21" a="1"/>
  <c r="P38" i="21" s="1"/>
  <c r="R39" i="21"/>
  <c r="R27" i="21"/>
  <c r="CC658" i="3"/>
  <c r="CG659" i="3" s="1"/>
  <c r="BS644" i="3"/>
  <c r="BW645" i="3" s="1"/>
  <c r="CM658" i="3"/>
  <c r="BX635" i="3"/>
  <c r="BN658" i="3"/>
  <c r="Q38" i="21" a="1"/>
  <c r="Q38" i="21" s="1"/>
  <c r="Q42" i="21" a="1"/>
  <c r="Q42" i="21" s="1"/>
  <c r="O33" i="21"/>
  <c r="R38" i="21"/>
  <c r="Q29" i="21" a="1"/>
  <c r="Q29" i="21" s="1"/>
  <c r="Q27" i="21" a="1"/>
  <c r="Q27" i="21" s="1"/>
  <c r="T44" i="21"/>
  <c r="R23" i="21"/>
  <c r="E22" i="21"/>
  <c r="F22" i="21" s="1"/>
  <c r="G22" i="21" s="1"/>
  <c r="BX644" i="3"/>
  <c r="CB645" i="3" s="1"/>
  <c r="DM658" i="3"/>
  <c r="CS658" i="3"/>
  <c r="P39" i="21" a="1"/>
  <c r="P39" i="21" s="1"/>
  <c r="P43" i="21" a="1"/>
  <c r="P43" i="21" s="1"/>
  <c r="O32" i="21"/>
  <c r="R37" i="21"/>
  <c r="P27" i="21" a="1"/>
  <c r="P27" i="21" s="1"/>
  <c r="T32" i="21"/>
  <c r="Q23" i="21" a="1"/>
  <c r="Q23" i="21" s="1"/>
  <c r="CH658" i="3"/>
  <c r="CL659" i="3" s="1"/>
  <c r="CM644" i="3"/>
  <c r="CQ645" i="3" s="1"/>
  <c r="DH658" i="3"/>
  <c r="H97" i="13"/>
  <c r="D97" i="4"/>
  <c r="D105" i="4" s="1"/>
  <c r="AC881" i="3"/>
  <c r="AC883" i="3" s="1"/>
  <c r="AC882" i="3"/>
  <c r="Q32" i="21" a="1"/>
  <c r="Q32" i="21" s="1"/>
  <c r="Q36" i="21" a="1"/>
  <c r="Q36" i="21" s="1"/>
  <c r="O37" i="21"/>
  <c r="R42" i="21"/>
  <c r="Q30" i="21" a="1"/>
  <c r="Q30" i="21" s="1"/>
  <c r="Q26" i="21" a="1"/>
  <c r="Q26" i="21" s="1"/>
  <c r="Q24" i="21" a="1"/>
  <c r="Q24" i="21" s="1"/>
  <c r="T39" i="21"/>
  <c r="T23" i="21"/>
  <c r="M63" i="4"/>
  <c r="M97" i="4" s="1"/>
  <c r="M105" i="4" s="1"/>
  <c r="DC658" i="3"/>
  <c r="P26" i="21" a="1"/>
  <c r="P26" i="21" s="1"/>
  <c r="G25" i="7"/>
  <c r="I25" i="7" s="1"/>
  <c r="K25" i="7" s="1"/>
  <c r="M25" i="7" s="1"/>
  <c r="O25" i="7" s="1"/>
  <c r="Q25" i="7" s="1"/>
  <c r="S25" i="7" s="1"/>
  <c r="U25" i="7" s="1"/>
  <c r="W25" i="7" s="1"/>
  <c r="Y25" i="7" s="1"/>
  <c r="AA25" i="7" s="1"/>
  <c r="AC25" i="7" s="1"/>
  <c r="AE25" i="7" s="1"/>
  <c r="AG25" i="7" s="1"/>
  <c r="G59" i="7"/>
  <c r="I59" i="7"/>
  <c r="BN644" i="3"/>
  <c r="BR645" i="3" s="1"/>
  <c r="CS645" i="3" s="1"/>
  <c r="D66" i="11"/>
  <c r="G8" i="7"/>
  <c r="G9" i="7" s="1"/>
  <c r="E9" i="7"/>
  <c r="Q22" i="21" a="1"/>
  <c r="Q22" i="21" s="1"/>
  <c r="I1027" i="3"/>
  <c r="T20" i="21"/>
  <c r="EH659" i="3"/>
  <c r="CC635" i="3"/>
  <c r="EM643" i="3" s="1"/>
  <c r="CX635" i="3"/>
  <c r="EM635" i="3"/>
  <c r="EH635" i="3"/>
  <c r="DX635" i="3"/>
  <c r="CS635" i="3"/>
  <c r="EW635" i="3"/>
  <c r="J26" i="25"/>
  <c r="M18" i="21"/>
  <c r="BG696" i="3"/>
  <c r="BH690" i="3" s="1"/>
  <c r="BI690" i="3" s="1"/>
  <c r="AH29" i="25"/>
  <c r="J27" i="25"/>
  <c r="Q21" i="21" a="1"/>
  <c r="Q21" i="21" s="1"/>
  <c r="BN635" i="3"/>
  <c r="DX644" i="3" s="1"/>
  <c r="DR635" i="3"/>
  <c r="BS635" i="3"/>
  <c r="EC652" i="3" s="1"/>
  <c r="DM635" i="3"/>
  <c r="DC635" i="3"/>
  <c r="CH635" i="3"/>
  <c r="ER648" i="3" s="1"/>
  <c r="DH635" i="3"/>
  <c r="CM635" i="3"/>
  <c r="EW657" i="3" s="1"/>
  <c r="CS644" i="3"/>
  <c r="G16" i="7"/>
  <c r="I16" i="7" s="1"/>
  <c r="K16" i="7" s="1"/>
  <c r="M16" i="7" s="1"/>
  <c r="O16" i="7" s="1"/>
  <c r="Q16" i="7" s="1"/>
  <c r="S16" i="7" s="1"/>
  <c r="U16" i="7" s="1"/>
  <c r="W16" i="7" s="1"/>
  <c r="Y16" i="7" s="1"/>
  <c r="AA16" i="7" s="1"/>
  <c r="AC16" i="7" s="1"/>
  <c r="AE16" i="7" s="1"/>
  <c r="AG16" i="7" s="1"/>
  <c r="E21" i="7"/>
  <c r="EM653" i="3"/>
  <c r="EM644" i="3"/>
  <c r="EM657" i="3"/>
  <c r="EM639" i="3"/>
  <c r="EM655" i="3"/>
  <c r="EM640" i="3"/>
  <c r="J21" i="25"/>
  <c r="DX648" i="3"/>
  <c r="DX643" i="3"/>
  <c r="DX659" i="3"/>
  <c r="DX638" i="3"/>
  <c r="DX654" i="3"/>
  <c r="BA995" i="3"/>
  <c r="CQ659" i="3"/>
  <c r="EH646" i="3"/>
  <c r="EH657" i="3"/>
  <c r="EH640" i="3"/>
  <c r="EH656" i="3"/>
  <c r="EH638" i="3"/>
  <c r="EH661" i="3"/>
  <c r="EH654" i="3"/>
  <c r="EH641" i="3"/>
  <c r="EH644" i="3"/>
  <c r="EH651" i="3"/>
  <c r="BX663" i="3"/>
  <c r="AB971" i="3" s="1"/>
  <c r="AJ971" i="3" s="1"/>
  <c r="CB637" i="3"/>
  <c r="EH662" i="3"/>
  <c r="EH648" i="3"/>
  <c r="EH650" i="3"/>
  <c r="EH645" i="3"/>
  <c r="EH652" i="3"/>
  <c r="EH642" i="3"/>
  <c r="BR659" i="3"/>
  <c r="CS660" i="3"/>
  <c r="ER660" i="3"/>
  <c r="EH639" i="3"/>
  <c r="EW661" i="3"/>
  <c r="EW644" i="3"/>
  <c r="EH660" i="3"/>
  <c r="EM660" i="3"/>
  <c r="DR660" i="3"/>
  <c r="BK635" i="3"/>
  <c r="X1031" i="3" s="1"/>
  <c r="BG635" i="3"/>
  <c r="X1027" i="3" s="1"/>
  <c r="ER635" i="3"/>
  <c r="EH643" i="3"/>
  <c r="BG728" i="3"/>
  <c r="BH709" i="3" s="1"/>
  <c r="BI709" i="3" s="1"/>
  <c r="T41" i="21"/>
  <c r="T33" i="21"/>
  <c r="T25" i="21"/>
  <c r="AG444" i="3"/>
  <c r="AD27" i="15" s="1"/>
  <c r="AD28" i="15" s="1"/>
  <c r="J23" i="25"/>
  <c r="T38" i="21"/>
  <c r="T30" i="21"/>
  <c r="R973" i="3"/>
  <c r="E98" i="20"/>
  <c r="E99" i="20"/>
  <c r="EM642" i="3"/>
  <c r="P29" i="25"/>
  <c r="E24" i="21"/>
  <c r="E23" i="21"/>
  <c r="F23" i="21" s="1"/>
  <c r="G23" i="21" s="1"/>
  <c r="V29" i="25"/>
  <c r="AB29" i="25"/>
  <c r="R969" i="3"/>
  <c r="G21" i="7"/>
  <c r="I14" i="7"/>
  <c r="AN29" i="25"/>
  <c r="J22" i="25"/>
  <c r="J24" i="25"/>
  <c r="S18" i="21"/>
  <c r="G44" i="21" s="1"/>
  <c r="J20" i="25"/>
  <c r="J25" i="25"/>
  <c r="J19" i="25"/>
  <c r="J28" i="25"/>
  <c r="G53" i="21"/>
  <c r="E26" i="21"/>
  <c r="E25" i="21"/>
  <c r="T27" i="15"/>
  <c r="Y27" i="15"/>
  <c r="BG243" i="3"/>
  <c r="BO245" i="3" s="1"/>
  <c r="T266" i="3" s="1"/>
  <c r="AI11" i="15"/>
  <c r="AI23" i="15" s="1"/>
  <c r="AI26" i="15" s="1"/>
  <c r="G112" i="21"/>
  <c r="G114" i="21" s="1"/>
  <c r="I15" i="21" s="1"/>
  <c r="AJ1015" i="3"/>
  <c r="I14" i="21" s="1"/>
  <c r="AK172" i="20"/>
  <c r="G67" i="21"/>
  <c r="T801" i="20"/>
  <c r="AK524" i="20"/>
  <c r="T798" i="20" s="1"/>
  <c r="AF798" i="20" s="1"/>
  <c r="AO65" i="20"/>
  <c r="AP355" i="20"/>
  <c r="AQ355" i="20" s="1"/>
  <c r="AP364" i="20"/>
  <c r="AQ364" i="20" s="1"/>
  <c r="T793" i="20"/>
  <c r="AF793" i="20" s="1"/>
  <c r="AK779" i="20"/>
  <c r="T804" i="20" s="1"/>
  <c r="AF804" i="20" s="1"/>
  <c r="AV116" i="20"/>
  <c r="AW113" i="20" s="1"/>
  <c r="AI27" i="15" l="1"/>
  <c r="DX642" i="3"/>
  <c r="CG637" i="3"/>
  <c r="EH658" i="3"/>
  <c r="EH649" i="3"/>
  <c r="EH647" i="3"/>
  <c r="EH655" i="3"/>
  <c r="ER644" i="3"/>
  <c r="EC659" i="3"/>
  <c r="EM649" i="3"/>
  <c r="EH653" i="3"/>
  <c r="AI28" i="15"/>
  <c r="ER639" i="3"/>
  <c r="EM654" i="3"/>
  <c r="K59" i="7"/>
  <c r="I8" i="7"/>
  <c r="I9" i="7" s="1"/>
  <c r="DX647" i="3"/>
  <c r="DX641" i="3"/>
  <c r="EM658" i="3"/>
  <c r="DX639" i="3"/>
  <c r="DX652" i="3"/>
  <c r="EM661" i="3"/>
  <c r="DX646" i="3"/>
  <c r="DX649" i="3"/>
  <c r="EM641" i="3"/>
  <c r="DX660" i="3"/>
  <c r="EM648" i="3"/>
  <c r="DX653" i="3"/>
  <c r="DX657" i="3"/>
  <c r="EM647" i="3"/>
  <c r="EM650" i="3"/>
  <c r="EC657" i="3"/>
  <c r="DX658" i="3"/>
  <c r="BN663" i="3"/>
  <c r="AB969" i="3" s="1"/>
  <c r="AJ969" i="3" s="1"/>
  <c r="BH683" i="3"/>
  <c r="BI683" i="3" s="1"/>
  <c r="EC650" i="3"/>
  <c r="DX650" i="3"/>
  <c r="DX651" i="3"/>
  <c r="EM656" i="3"/>
  <c r="EM651" i="3"/>
  <c r="BH675" i="3"/>
  <c r="BI675" i="3" s="1"/>
  <c r="EW659" i="3"/>
  <c r="EW658" i="3"/>
  <c r="EC641" i="3"/>
  <c r="BS663" i="3"/>
  <c r="AB970" i="3" s="1"/>
  <c r="AJ970" i="3" s="1"/>
  <c r="BH695" i="3"/>
  <c r="BI695" i="3" s="1"/>
  <c r="EW642" i="3"/>
  <c r="EW646" i="3"/>
  <c r="EC642" i="3"/>
  <c r="BH680" i="3"/>
  <c r="BI680" i="3" s="1"/>
  <c r="EW652" i="3"/>
  <c r="EW639" i="3"/>
  <c r="EC658" i="3"/>
  <c r="BH671" i="3"/>
  <c r="BH686" i="3"/>
  <c r="BI686" i="3" s="1"/>
  <c r="BH694" i="3"/>
  <c r="BI694" i="3" s="1"/>
  <c r="BH685" i="3"/>
  <c r="BI685" i="3" s="1"/>
  <c r="EW650" i="3"/>
  <c r="EW654" i="3"/>
  <c r="DX656" i="3"/>
  <c r="DX640" i="3"/>
  <c r="BR637" i="3"/>
  <c r="BH681" i="3"/>
  <c r="BI681" i="3" s="1"/>
  <c r="BH678" i="3"/>
  <c r="BI678" i="3" s="1"/>
  <c r="EM645" i="3"/>
  <c r="CC663" i="3"/>
  <c r="AB972" i="3" s="1"/>
  <c r="AJ972" i="3" s="1"/>
  <c r="EW640" i="3"/>
  <c r="EW648" i="3"/>
  <c r="EC645" i="3"/>
  <c r="BH676" i="3"/>
  <c r="BI676" i="3" s="1"/>
  <c r="EW656" i="3"/>
  <c r="EW655" i="3"/>
  <c r="EC653" i="3"/>
  <c r="DX645" i="3"/>
  <c r="DX661" i="3"/>
  <c r="BH687" i="3"/>
  <c r="BI687" i="3" s="1"/>
  <c r="EM646" i="3"/>
  <c r="EM652" i="3"/>
  <c r="BH693" i="3"/>
  <c r="BI693" i="3" s="1"/>
  <c r="BH673" i="3"/>
  <c r="BI673" i="3" s="1"/>
  <c r="EC649" i="3"/>
  <c r="EC647" i="3"/>
  <c r="EC648" i="3"/>
  <c r="EC643" i="3"/>
  <c r="CM663" i="3"/>
  <c r="EC656" i="3"/>
  <c r="BW637" i="3"/>
  <c r="CQ637" i="3"/>
  <c r="EW638" i="3"/>
  <c r="EC662" i="3"/>
  <c r="EW662" i="3"/>
  <c r="EW660" i="3"/>
  <c r="EW647" i="3"/>
  <c r="EC654" i="3"/>
  <c r="EC661" i="3"/>
  <c r="EC646" i="3"/>
  <c r="EC644" i="3"/>
  <c r="EM662" i="3"/>
  <c r="EM659" i="3"/>
  <c r="EM638" i="3"/>
  <c r="ER654" i="3"/>
  <c r="ER638" i="3"/>
  <c r="EW643" i="3"/>
  <c r="EW645" i="3"/>
  <c r="EW651" i="3"/>
  <c r="EW653" i="3"/>
  <c r="ER656" i="3"/>
  <c r="ER658" i="3"/>
  <c r="ER661" i="3"/>
  <c r="ER650" i="3"/>
  <c r="ER651" i="3"/>
  <c r="EC655" i="3"/>
  <c r="EC651" i="3"/>
  <c r="EC660" i="3"/>
  <c r="ER662" i="3"/>
  <c r="ER659" i="3"/>
  <c r="ER652" i="3"/>
  <c r="ER642" i="3"/>
  <c r="ER657" i="3"/>
  <c r="CL637" i="3"/>
  <c r="ER653" i="3"/>
  <c r="BH684" i="3"/>
  <c r="BI684" i="3" s="1"/>
  <c r="BH682" i="3"/>
  <c r="BI682" i="3" s="1"/>
  <c r="BH692" i="3"/>
  <c r="BI692" i="3" s="1"/>
  <c r="BH679" i="3"/>
  <c r="BI679" i="3" s="1"/>
  <c r="BH691" i="3"/>
  <c r="BI691" i="3" s="1"/>
  <c r="BH689" i="3"/>
  <c r="BI689" i="3" s="1"/>
  <c r="BH672" i="3"/>
  <c r="BI672" i="3" s="1"/>
  <c r="BH674" i="3"/>
  <c r="BI674" i="3" s="1"/>
  <c r="BH688" i="3"/>
  <c r="BI688" i="3" s="1"/>
  <c r="BH677" i="3"/>
  <c r="BI677" i="3" s="1"/>
  <c r="EW641" i="3"/>
  <c r="ER655" i="3"/>
  <c r="ER647" i="3"/>
  <c r="O20" i="21"/>
  <c r="P20" i="21" s="1" a="1"/>
  <c r="P20" i="21" s="1"/>
  <c r="R20" i="21" s="1"/>
  <c r="ER640" i="3"/>
  <c r="ER641" i="3"/>
  <c r="ER643" i="3"/>
  <c r="CH663" i="3"/>
  <c r="DX655" i="3"/>
  <c r="CM636" i="3"/>
  <c r="DX662" i="3"/>
  <c r="ER646" i="3"/>
  <c r="ER649" i="3"/>
  <c r="ER645" i="3"/>
  <c r="EW649" i="3"/>
  <c r="BH703" i="3"/>
  <c r="AJ1024" i="3"/>
  <c r="AP541" i="20" s="1"/>
  <c r="BA989" i="3"/>
  <c r="AG1024" i="3"/>
  <c r="BA990" i="3"/>
  <c r="AG1028" i="3"/>
  <c r="BH723" i="3"/>
  <c r="BI723" i="3" s="1"/>
  <c r="BH718" i="3"/>
  <c r="BI718" i="3" s="1"/>
  <c r="BH726" i="3"/>
  <c r="BI726" i="3" s="1"/>
  <c r="BH725" i="3"/>
  <c r="BI725" i="3" s="1"/>
  <c r="BH705" i="3"/>
  <c r="BH707" i="3"/>
  <c r="BI707" i="3" s="1"/>
  <c r="BH717" i="3"/>
  <c r="BI717" i="3" s="1"/>
  <c r="BH715" i="3"/>
  <c r="BI715" i="3" s="1"/>
  <c r="BH719" i="3"/>
  <c r="BI719" i="3" s="1"/>
  <c r="BH706" i="3"/>
  <c r="BI706" i="3" s="1"/>
  <c r="BH713" i="3"/>
  <c r="BI713" i="3" s="1"/>
  <c r="BH727" i="3"/>
  <c r="BI727" i="3" s="1"/>
  <c r="BH711" i="3"/>
  <c r="BI711" i="3" s="1"/>
  <c r="BH708" i="3"/>
  <c r="BI708" i="3" s="1"/>
  <c r="BH710" i="3"/>
  <c r="BI710" i="3" s="1"/>
  <c r="BH721" i="3"/>
  <c r="BI721" i="3" s="1"/>
  <c r="BH716" i="3"/>
  <c r="BI716" i="3" s="1"/>
  <c r="EH663" i="3"/>
  <c r="O124" i="20" s="1"/>
  <c r="O127" i="20" s="1"/>
  <c r="BI671" i="3"/>
  <c r="BH704" i="3"/>
  <c r="BH714" i="3"/>
  <c r="BI714" i="3" s="1"/>
  <c r="BH724" i="3"/>
  <c r="BI724" i="3" s="1"/>
  <c r="BH712" i="3"/>
  <c r="BI712" i="3" s="1"/>
  <c r="BH722" i="3"/>
  <c r="BI722" i="3" s="1"/>
  <c r="CS661" i="3"/>
  <c r="BH720" i="3"/>
  <c r="BI720" i="3" s="1"/>
  <c r="E27" i="21"/>
  <c r="J29" i="25"/>
  <c r="AT19" i="25" s="1"/>
  <c r="G79" i="21"/>
  <c r="K14" i="7"/>
  <c r="I21" i="7"/>
  <c r="AS349" i="20"/>
  <c r="AW112" i="20"/>
  <c r="AW114" i="20"/>
  <c r="AW110" i="20"/>
  <c r="AS351" i="20"/>
  <c r="AS347" i="20" s="1"/>
  <c r="AK458" i="20" s="1"/>
  <c r="T802" i="20" s="1"/>
  <c r="AF802" i="20" s="1"/>
  <c r="AW115" i="20"/>
  <c r="T789" i="20"/>
  <c r="AF789" i="20" s="1"/>
  <c r="AK78" i="20"/>
  <c r="AW111" i="20"/>
  <c r="K8" i="7" l="1"/>
  <c r="M8" i="7" s="1"/>
  <c r="M59" i="7"/>
  <c r="CS637" i="3"/>
  <c r="CS663" i="3" s="1"/>
  <c r="U362" i="20" s="1"/>
  <c r="AB973" i="3"/>
  <c r="BI696" i="3"/>
  <c r="AC753" i="3" s="1"/>
  <c r="E87" i="20" s="1"/>
  <c r="E88" i="20" s="1"/>
  <c r="E89" i="20" s="1"/>
  <c r="AP89" i="20" s="1"/>
  <c r="AK103" i="20" s="1"/>
  <c r="T791" i="20" s="1"/>
  <c r="AF791" i="20" s="1"/>
  <c r="EM663" i="3"/>
  <c r="T124" i="20" s="1"/>
  <c r="T127" i="20" s="1"/>
  <c r="T130" i="20" s="1"/>
  <c r="EW663" i="3"/>
  <c r="AD124" i="20" s="1"/>
  <c r="AD127" i="20" s="1"/>
  <c r="AD130" i="20" s="1"/>
  <c r="DX663" i="3"/>
  <c r="E124" i="20" s="1"/>
  <c r="E127" i="20" s="1"/>
  <c r="E130" i="20" s="1"/>
  <c r="ER663" i="3"/>
  <c r="Y124" i="20" s="1"/>
  <c r="Y127" i="20" s="1"/>
  <c r="Y130" i="20" s="1"/>
  <c r="AT24" i="25"/>
  <c r="AJ973" i="3"/>
  <c r="AJ975" i="3" s="1"/>
  <c r="AB974" i="3"/>
  <c r="BH696" i="3"/>
  <c r="AW116" i="20"/>
  <c r="AT20" i="25"/>
  <c r="O756" i="3"/>
  <c r="P420" i="3"/>
  <c r="O130" i="20"/>
  <c r="BH728" i="3"/>
  <c r="AT28" i="25"/>
  <c r="AU41" i="25"/>
  <c r="AU47" i="25"/>
  <c r="AU42" i="25"/>
  <c r="AU38" i="25"/>
  <c r="AU36" i="25"/>
  <c r="AU44" i="25"/>
  <c r="AU46" i="25"/>
  <c r="AU45" i="25"/>
  <c r="AU39" i="25"/>
  <c r="AT29" i="25"/>
  <c r="AU37" i="25"/>
  <c r="AU40" i="25"/>
  <c r="AU43" i="25"/>
  <c r="AT21" i="25"/>
  <c r="AT23" i="25"/>
  <c r="AT27" i="25"/>
  <c r="AT26" i="25"/>
  <c r="AT25" i="25"/>
  <c r="AT22" i="25"/>
  <c r="G45" i="21"/>
  <c r="G47" i="21" s="1"/>
  <c r="G49" i="21" s="1"/>
  <c r="E11" i="21" s="1"/>
  <c r="F25" i="21"/>
  <c r="F26" i="21"/>
  <c r="G26" i="21" s="1"/>
  <c r="G54" i="21"/>
  <c r="G56" i="21" s="1"/>
  <c r="G58" i="21" s="1"/>
  <c r="E12" i="21" s="1"/>
  <c r="K21" i="7"/>
  <c r="M14" i="7"/>
  <c r="T790" i="20"/>
  <c r="AF790" i="20" s="1"/>
  <c r="AK180" i="20"/>
  <c r="T796" i="20" s="1"/>
  <c r="AF796" i="20" s="1"/>
  <c r="K9" i="7" l="1"/>
  <c r="O59" i="7"/>
  <c r="B1039" i="3"/>
  <c r="AJ992" i="3"/>
  <c r="AJ1008" i="3"/>
  <c r="AJ977" i="3"/>
  <c r="I13" i="21" s="1"/>
  <c r="E97" i="20"/>
  <c r="E100" i="20" s="1"/>
  <c r="AJ1028" i="3"/>
  <c r="AP542" i="20" s="1"/>
  <c r="AP539" i="20"/>
  <c r="O8" i="7"/>
  <c r="M9" i="7"/>
  <c r="G25" i="21"/>
  <c r="F24" i="21"/>
  <c r="M21" i="7"/>
  <c r="O14" i="7"/>
  <c r="AP543" i="20" l="1"/>
  <c r="Q59" i="7"/>
  <c r="AZ846" i="3"/>
  <c r="AZ849" i="3"/>
  <c r="AJ1032" i="3"/>
  <c r="T24" i="15" s="1"/>
  <c r="O21" i="7"/>
  <c r="Q14" i="7"/>
  <c r="G24" i="21"/>
  <c r="G27" i="21"/>
  <c r="F27" i="21"/>
  <c r="Q8" i="7"/>
  <c r="O9" i="7"/>
  <c r="AZ854" i="3" l="1"/>
  <c r="AP546" i="20"/>
  <c r="AP545" i="20" s="1"/>
  <c r="AP548" i="20" s="1"/>
  <c r="AF541" i="20" s="1"/>
  <c r="S59" i="7"/>
  <c r="G64" i="21"/>
  <c r="G95" i="21"/>
  <c r="G96" i="21" s="1"/>
  <c r="G104" i="21"/>
  <c r="G106" i="21" s="1"/>
  <c r="G29" i="21"/>
  <c r="G31" i="21" s="1"/>
  <c r="E9" i="21" s="1"/>
  <c r="Q21" i="7"/>
  <c r="S14" i="7"/>
  <c r="S8" i="7"/>
  <c r="Q9" i="7"/>
  <c r="U59" i="7" l="1"/>
  <c r="E14" i="21"/>
  <c r="E15" i="21" s="1"/>
  <c r="S9" i="7"/>
  <c r="U8" i="7"/>
  <c r="S21" i="7"/>
  <c r="U14" i="7"/>
  <c r="G81" i="21"/>
  <c r="G65" i="21"/>
  <c r="G69" i="21"/>
  <c r="W59" i="7" l="1"/>
  <c r="W14" i="7"/>
  <c r="U21" i="7"/>
  <c r="G83" i="21"/>
  <c r="E13" i="21" s="1"/>
  <c r="W8" i="7"/>
  <c r="U9" i="7"/>
  <c r="Y59" i="7" l="1"/>
  <c r="Y8" i="7"/>
  <c r="W9" i="7"/>
  <c r="Y14" i="7"/>
  <c r="W21" i="7"/>
  <c r="AA59" i="7" l="1"/>
  <c r="AA8" i="7"/>
  <c r="Y9" i="7"/>
  <c r="Y21" i="7"/>
  <c r="AA14" i="7"/>
  <c r="AC59" i="7" l="1"/>
  <c r="AA21" i="7"/>
  <c r="AC14" i="7"/>
  <c r="AC8" i="7"/>
  <c r="AA9" i="7"/>
  <c r="AG59" i="7" l="1"/>
  <c r="AE59" i="7"/>
  <c r="AE8" i="7"/>
  <c r="AC9" i="7"/>
  <c r="AE14" i="7"/>
  <c r="AC21" i="7"/>
  <c r="AE9" i="7" l="1"/>
  <c r="AG8" i="7"/>
  <c r="AG9" i="7" s="1"/>
  <c r="AE21" i="7"/>
  <c r="AG14" i="7"/>
  <c r="AG21" i="7" s="1"/>
  <c r="C94" i="4" l="1"/>
  <c r="C89" i="4"/>
  <c r="C84" i="4"/>
  <c r="C88" i="4"/>
  <c r="C90" i="4"/>
  <c r="C86" i="4"/>
  <c r="C85" i="4"/>
  <c r="C93" i="4"/>
  <c r="C92" i="4"/>
  <c r="C69" i="4"/>
  <c r="C61" i="4"/>
  <c r="C58" i="4"/>
  <c r="C52" i="4"/>
  <c r="C51" i="4"/>
  <c r="C53" i="4"/>
  <c r="C43" i="4"/>
  <c r="C41" i="4"/>
  <c r="C40" i="4"/>
  <c r="C35" i="4"/>
  <c r="C6" i="4"/>
  <c r="C4" i="4"/>
  <c r="T729" i="3"/>
  <c r="T730" i="3"/>
  <c r="F5" i="8"/>
  <c r="F6" i="8"/>
  <c r="I214" i="20"/>
  <c r="I215" i="20"/>
  <c r="I213" i="20"/>
  <c r="AE942" i="3"/>
  <c r="O729" i="3"/>
  <c r="AC887" i="3"/>
  <c r="E27" i="7" s="1"/>
  <c r="C30" i="4"/>
  <c r="C31" i="4"/>
  <c r="C32" i="4"/>
  <c r="AM566" i="3"/>
  <c r="S85" i="4"/>
  <c r="E85" i="13" s="1"/>
  <c r="F85" i="13" s="1"/>
  <c r="AM567" i="3"/>
  <c r="G30" i="4" l="1"/>
  <c r="G38" i="4" s="1"/>
  <c r="G63" i="4" s="1"/>
  <c r="G97" i="4" s="1"/>
  <c r="G105" i="4" s="1"/>
  <c r="AO638" i="3"/>
  <c r="G108" i="4" s="1"/>
  <c r="O728" i="3"/>
  <c r="O730" i="3"/>
  <c r="N213" i="20"/>
  <c r="E31" i="4"/>
  <c r="R31" i="4" s="1"/>
  <c r="S31" i="4" s="1"/>
  <c r="E31" i="13" s="1"/>
  <c r="F31" i="13" s="1"/>
  <c r="B31" i="13"/>
  <c r="C31" i="13" s="1"/>
  <c r="B31" i="4"/>
  <c r="C32" i="11"/>
  <c r="B32" i="11"/>
  <c r="E40" i="4"/>
  <c r="C42" i="4"/>
  <c r="C41" i="11"/>
  <c r="B40" i="13"/>
  <c r="C40" i="13" s="1"/>
  <c r="B41" i="11"/>
  <c r="B40" i="4"/>
  <c r="E58" i="4"/>
  <c r="B58" i="4"/>
  <c r="C62" i="4"/>
  <c r="B58" i="13"/>
  <c r="C58" i="13" s="1"/>
  <c r="B59" i="11"/>
  <c r="C59" i="11"/>
  <c r="R85" i="4"/>
  <c r="B85" i="13"/>
  <c r="C85" i="13" s="1"/>
  <c r="C86" i="11"/>
  <c r="B86" i="11"/>
  <c r="B85" i="4"/>
  <c r="AE27" i="7"/>
  <c r="AA27" i="7"/>
  <c r="K27" i="7"/>
  <c r="Y27" i="7"/>
  <c r="W27" i="7"/>
  <c r="S27" i="7"/>
  <c r="AC27" i="7"/>
  <c r="O27" i="7"/>
  <c r="Q27" i="7"/>
  <c r="G27" i="7"/>
  <c r="M27" i="7"/>
  <c r="AG27" i="7"/>
  <c r="I27" i="7"/>
  <c r="U27" i="7"/>
  <c r="I4" i="4"/>
  <c r="B5" i="11"/>
  <c r="C5" i="11"/>
  <c r="B4" i="13"/>
  <c r="C4" i="13" s="1"/>
  <c r="B4" i="4"/>
  <c r="C8" i="4"/>
  <c r="E41" i="4"/>
  <c r="R41" i="4" s="1"/>
  <c r="S41" i="4" s="1"/>
  <c r="E41" i="13" s="1"/>
  <c r="F41" i="13" s="1"/>
  <c r="B41" i="4"/>
  <c r="B41" i="13"/>
  <c r="C41" i="13" s="1"/>
  <c r="C42" i="11"/>
  <c r="B42" i="11"/>
  <c r="E61" i="4"/>
  <c r="R61" i="4" s="1"/>
  <c r="B61" i="13"/>
  <c r="C61" i="13" s="1"/>
  <c r="B61" i="4"/>
  <c r="B62" i="11"/>
  <c r="C62" i="11"/>
  <c r="E86" i="4"/>
  <c r="R86" i="4" s="1"/>
  <c r="S86" i="4" s="1"/>
  <c r="E86" i="13" s="1"/>
  <c r="F86" i="13" s="1"/>
  <c r="C87" i="11"/>
  <c r="B87" i="11"/>
  <c r="B86" i="13"/>
  <c r="C86" i="13" s="1"/>
  <c r="B86" i="4"/>
  <c r="B30" i="13"/>
  <c r="C30" i="13" s="1"/>
  <c r="B30" i="4"/>
  <c r="C31" i="11"/>
  <c r="B31" i="11"/>
  <c r="E43" i="4"/>
  <c r="R43" i="4" s="1"/>
  <c r="S43" i="4" s="1"/>
  <c r="E43" i="13" s="1"/>
  <c r="F43" i="13" s="1"/>
  <c r="B43" i="4"/>
  <c r="B44" i="11"/>
  <c r="C44" i="11"/>
  <c r="B43" i="13"/>
  <c r="C43" i="13" s="1"/>
  <c r="E90" i="4"/>
  <c r="R90" i="4" s="1"/>
  <c r="B91" i="11"/>
  <c r="B90" i="13"/>
  <c r="C90" i="13" s="1"/>
  <c r="B90" i="4"/>
  <c r="C91" i="11"/>
  <c r="I6" i="4"/>
  <c r="R6" i="4" s="1"/>
  <c r="C7" i="11"/>
  <c r="B6" i="13"/>
  <c r="C6" i="13" s="1"/>
  <c r="B7" i="11"/>
  <c r="B6" i="4"/>
  <c r="E53" i="4"/>
  <c r="R53" i="4" s="1"/>
  <c r="S53" i="4" s="1"/>
  <c r="E53" i="13" s="1"/>
  <c r="F53" i="13" s="1"/>
  <c r="B53" i="13"/>
  <c r="C53" i="13" s="1"/>
  <c r="C54" i="11"/>
  <c r="B54" i="11"/>
  <c r="B53" i="4"/>
  <c r="E69" i="4"/>
  <c r="B70" i="11"/>
  <c r="B71" i="11" s="1"/>
  <c r="B69" i="13"/>
  <c r="C69" i="13" s="1"/>
  <c r="C70" i="13" s="1"/>
  <c r="B69" i="4"/>
  <c r="C70" i="4"/>
  <c r="C70" i="11"/>
  <c r="E88" i="4"/>
  <c r="R88" i="4" s="1"/>
  <c r="B89" i="11"/>
  <c r="B88" i="4"/>
  <c r="C89" i="11"/>
  <c r="B88" i="13"/>
  <c r="C88" i="13" s="1"/>
  <c r="AQ107" i="20"/>
  <c r="EC611" i="3"/>
  <c r="EC639" i="3" s="1"/>
  <c r="D5" i="8"/>
  <c r="X729" i="3"/>
  <c r="AH729" i="3" s="1"/>
  <c r="BI704" i="3" s="1"/>
  <c r="G6" i="8"/>
  <c r="T22" i="21"/>
  <c r="B29" i="13"/>
  <c r="C29" i="13" s="1"/>
  <c r="B29" i="4"/>
  <c r="B30" i="11"/>
  <c r="C30" i="11"/>
  <c r="E51" i="4"/>
  <c r="R51" i="4" s="1"/>
  <c r="S51" i="4" s="1"/>
  <c r="E51" i="13" s="1"/>
  <c r="F51" i="13" s="1"/>
  <c r="C52" i="11"/>
  <c r="B51" i="13"/>
  <c r="C51" i="13" s="1"/>
  <c r="B52" i="11"/>
  <c r="B51" i="4"/>
  <c r="E92" i="4"/>
  <c r="R92" i="4" s="1"/>
  <c r="S92" i="4" s="1"/>
  <c r="E92" i="13" s="1"/>
  <c r="F92" i="13" s="1"/>
  <c r="C93" i="11"/>
  <c r="B92" i="13"/>
  <c r="C92" i="13" s="1"/>
  <c r="B93" i="11"/>
  <c r="B92" i="4"/>
  <c r="E84" i="4"/>
  <c r="R84" i="4" s="1"/>
  <c r="S84" i="4" s="1"/>
  <c r="C85" i="11"/>
  <c r="B84" i="13"/>
  <c r="C84" i="13" s="1"/>
  <c r="B85" i="11"/>
  <c r="B84" i="4"/>
  <c r="AA932" i="3"/>
  <c r="AO640" i="3"/>
  <c r="I108" i="4" s="1"/>
  <c r="E52" i="4"/>
  <c r="R52" i="4" s="1"/>
  <c r="S52" i="4" s="1"/>
  <c r="E52" i="13" s="1"/>
  <c r="F52" i="13" s="1"/>
  <c r="B52" i="13"/>
  <c r="C52" i="13" s="1"/>
  <c r="C53" i="11"/>
  <c r="B53" i="11"/>
  <c r="B52" i="4"/>
  <c r="M943" i="3"/>
  <c r="H29" i="4"/>
  <c r="AO639" i="3"/>
  <c r="H108" i="4" s="1"/>
  <c r="AA931" i="3"/>
  <c r="E35" i="4"/>
  <c r="R35" i="4" s="1"/>
  <c r="S35" i="4" s="1"/>
  <c r="E35" i="13" s="1"/>
  <c r="F35" i="13" s="1"/>
  <c r="B35" i="4"/>
  <c r="C36" i="11"/>
  <c r="B36" i="11"/>
  <c r="B35" i="13"/>
  <c r="C35" i="13" s="1"/>
  <c r="E89" i="4"/>
  <c r="R89" i="4" s="1"/>
  <c r="S89" i="4" s="1"/>
  <c r="E89" i="13" s="1"/>
  <c r="F89" i="13" s="1"/>
  <c r="B90" i="11"/>
  <c r="B89" i="4"/>
  <c r="B89" i="13"/>
  <c r="C89" i="13" s="1"/>
  <c r="C90" i="11"/>
  <c r="C33" i="4"/>
  <c r="E32" i="4"/>
  <c r="R32" i="4" s="1"/>
  <c r="S32" i="4" s="1"/>
  <c r="E32" i="13" s="1"/>
  <c r="F32" i="13" s="1"/>
  <c r="B32" i="4"/>
  <c r="C33" i="11"/>
  <c r="B33" i="11"/>
  <c r="B32" i="13"/>
  <c r="C32" i="13" s="1"/>
  <c r="I5" i="8"/>
  <c r="J5" i="8" s="1"/>
  <c r="G5" i="8"/>
  <c r="T21" i="21"/>
  <c r="AO643" i="3"/>
  <c r="L108" i="4" s="1"/>
  <c r="L38" i="4"/>
  <c r="L63" i="4" s="1"/>
  <c r="L97" i="4" s="1"/>
  <c r="L105" i="4" s="1"/>
  <c r="E93" i="4"/>
  <c r="R93" i="4" s="1"/>
  <c r="S93" i="4" s="1"/>
  <c r="E93" i="13" s="1"/>
  <c r="F93" i="13" s="1"/>
  <c r="B93" i="13"/>
  <c r="C93" i="13" s="1"/>
  <c r="C94" i="11"/>
  <c r="B94" i="11"/>
  <c r="B93" i="4"/>
  <c r="E94" i="4"/>
  <c r="R94" i="4" s="1"/>
  <c r="S94" i="4" s="1"/>
  <c r="E94" i="13" s="1"/>
  <c r="F94" i="13" s="1"/>
  <c r="C95" i="11"/>
  <c r="B95" i="11"/>
  <c r="B94" i="13"/>
  <c r="C94" i="13" s="1"/>
  <c r="B94" i="4"/>
  <c r="AE944" i="3"/>
  <c r="AE945" i="3" s="1"/>
  <c r="AB232" i="20"/>
  <c r="AB234" i="20" s="1"/>
  <c r="AB236" i="20" s="1"/>
  <c r="D44" i="11" l="1"/>
  <c r="D54" i="11"/>
  <c r="D85" i="11"/>
  <c r="D91" i="11"/>
  <c r="D42" i="11"/>
  <c r="D5" i="11"/>
  <c r="AF637" i="3"/>
  <c r="E41" i="7" s="1"/>
  <c r="D36" i="11"/>
  <c r="D62" i="11"/>
  <c r="C8" i="13"/>
  <c r="C12" i="13" s="1"/>
  <c r="D53" i="11"/>
  <c r="B70" i="13"/>
  <c r="B70" i="4"/>
  <c r="B43" i="11"/>
  <c r="G35" i="21" a="1"/>
  <c r="G35" i="21" s="1"/>
  <c r="G36" i="21" s="1"/>
  <c r="O22" i="21" s="1"/>
  <c r="P22" i="21" s="1" a="1"/>
  <c r="P22" i="21" s="1"/>
  <c r="R22" i="21" s="1"/>
  <c r="O21" i="21"/>
  <c r="P21" i="21" s="1" a="1"/>
  <c r="P21" i="21" s="1"/>
  <c r="R21" i="21" s="1"/>
  <c r="E33" i="4"/>
  <c r="R33" i="4" s="1"/>
  <c r="S33" i="4" s="1"/>
  <c r="E33" i="13" s="1"/>
  <c r="F33" i="13" s="1"/>
  <c r="C34" i="11"/>
  <c r="C39" i="11" s="1"/>
  <c r="B34" i="11"/>
  <c r="B39" i="11" s="1"/>
  <c r="B33" i="13"/>
  <c r="C33" i="13" s="1"/>
  <c r="C38" i="13" s="1"/>
  <c r="B33" i="4"/>
  <c r="E84" i="13"/>
  <c r="F84" i="13" s="1"/>
  <c r="F96" i="13" s="1"/>
  <c r="S96" i="4"/>
  <c r="E96" i="13" s="1"/>
  <c r="C63" i="11"/>
  <c r="D59" i="11"/>
  <c r="C42" i="13"/>
  <c r="AQ106" i="20"/>
  <c r="O753" i="3"/>
  <c r="D4" i="8"/>
  <c r="I4" i="8" s="1"/>
  <c r="J4" i="8" s="1"/>
  <c r="EC610" i="3"/>
  <c r="X728" i="3"/>
  <c r="AH728" i="3" s="1"/>
  <c r="BI703" i="3" s="1"/>
  <c r="D94" i="11"/>
  <c r="G30" i="8"/>
  <c r="D52" i="11"/>
  <c r="D87" i="11"/>
  <c r="B9" i="11"/>
  <c r="B63" i="11"/>
  <c r="C43" i="11"/>
  <c r="D43" i="11" s="1"/>
  <c r="D41" i="11"/>
  <c r="N214" i="20"/>
  <c r="AB213" i="20"/>
  <c r="D6" i="8"/>
  <c r="I6" i="8" s="1"/>
  <c r="J6" i="8" s="1"/>
  <c r="AQ108" i="20"/>
  <c r="EC612" i="3"/>
  <c r="EC640" i="3" s="1"/>
  <c r="X730" i="3"/>
  <c r="AH730" i="3" s="1"/>
  <c r="BI705" i="3" s="1"/>
  <c r="C62" i="13"/>
  <c r="D30" i="11"/>
  <c r="R69" i="4"/>
  <c r="E70" i="4"/>
  <c r="D31" i="11"/>
  <c r="N157" i="25"/>
  <c r="B62" i="4"/>
  <c r="B62" i="13"/>
  <c r="R40" i="4"/>
  <c r="E42" i="4"/>
  <c r="D32" i="11"/>
  <c r="K29" i="4"/>
  <c r="H38" i="4"/>
  <c r="H63" i="4" s="1"/>
  <c r="H97" i="4" s="1"/>
  <c r="H105" i="4" s="1"/>
  <c r="C71" i="11"/>
  <c r="D71" i="11" s="1"/>
  <c r="D70" i="11"/>
  <c r="D90" i="11"/>
  <c r="D93" i="11"/>
  <c r="D89" i="11"/>
  <c r="C9" i="11"/>
  <c r="D7" i="11"/>
  <c r="I30" i="4"/>
  <c r="I38" i="4" s="1"/>
  <c r="R4" i="4"/>
  <c r="R8" i="4" s="1"/>
  <c r="I8" i="4"/>
  <c r="B42" i="4"/>
  <c r="B42" i="13"/>
  <c r="D95" i="11"/>
  <c r="D33" i="11"/>
  <c r="C38" i="4"/>
  <c r="C12" i="4"/>
  <c r="B12" i="13" s="1"/>
  <c r="B8" i="13"/>
  <c r="B8" i="4"/>
  <c r="D86" i="11"/>
  <c r="E62" i="4"/>
  <c r="R58" i="4"/>
  <c r="R62" i="4" s="1"/>
  <c r="M944" i="3"/>
  <c r="M945" i="3" s="1"/>
  <c r="D63" i="11" l="1"/>
  <c r="D34" i="11"/>
  <c r="S29" i="4"/>
  <c r="E29" i="13" s="1"/>
  <c r="F29" i="13" s="1"/>
  <c r="C79" i="4"/>
  <c r="AC888" i="3"/>
  <c r="E28" i="7" s="1"/>
  <c r="S41" i="7"/>
  <c r="S44" i="7" s="1"/>
  <c r="M41" i="7"/>
  <c r="M44" i="7" s="1"/>
  <c r="Y41" i="7"/>
  <c r="Y44" i="7" s="1"/>
  <c r="AC41" i="7"/>
  <c r="AC44" i="7" s="1"/>
  <c r="AG41" i="7"/>
  <c r="AG44" i="7" s="1"/>
  <c r="I41" i="7"/>
  <c r="I44" i="7" s="1"/>
  <c r="AE41" i="7"/>
  <c r="AE44" i="7" s="1"/>
  <c r="G41" i="7"/>
  <c r="G44" i="7" s="1"/>
  <c r="O41" i="7"/>
  <c r="O44" i="7" s="1"/>
  <c r="E44" i="7"/>
  <c r="AA41" i="7"/>
  <c r="AA44" i="7" s="1"/>
  <c r="U41" i="7"/>
  <c r="U44" i="7" s="1"/>
  <c r="Q41" i="7"/>
  <c r="Q44" i="7" s="1"/>
  <c r="K41" i="7"/>
  <c r="K44" i="7" s="1"/>
  <c r="W41" i="7"/>
  <c r="W44" i="7" s="1"/>
  <c r="C13" i="11"/>
  <c r="D9" i="11"/>
  <c r="D30" i="8"/>
  <c r="Y799" i="3"/>
  <c r="Y798" i="3"/>
  <c r="R12" i="4"/>
  <c r="B12" i="4"/>
  <c r="N158" i="25"/>
  <c r="N164" i="25" s="1"/>
  <c r="I63" i="4"/>
  <c r="I97" i="4" s="1"/>
  <c r="I105" i="4" s="1"/>
  <c r="I12" i="4"/>
  <c r="G38" i="21"/>
  <c r="G40" i="21" s="1"/>
  <c r="E10" i="21" s="1"/>
  <c r="E16" i="21" s="1"/>
  <c r="H3" i="21" s="1"/>
  <c r="B38" i="13"/>
  <c r="B38" i="4"/>
  <c r="S69" i="4"/>
  <c r="R70" i="4"/>
  <c r="S40" i="4"/>
  <c r="R42" i="4"/>
  <c r="N215" i="20"/>
  <c r="AB215" i="20" s="1"/>
  <c r="AB214" i="20"/>
  <c r="AB223" i="20" s="1"/>
  <c r="AB239" i="20" s="1"/>
  <c r="AB241" i="20" s="1"/>
  <c r="AB243" i="20" s="1"/>
  <c r="AB249" i="20" s="1"/>
  <c r="AD198" i="20" s="1"/>
  <c r="B13" i="11"/>
  <c r="BI728" i="3"/>
  <c r="AH753" i="3" s="1"/>
  <c r="D39" i="11"/>
  <c r="EC635" i="3"/>
  <c r="EC638" i="3"/>
  <c r="EC663" i="3" s="1"/>
  <c r="J124" i="20" s="1"/>
  <c r="J127" i="20" s="1"/>
  <c r="J130" i="20" s="1"/>
  <c r="E132" i="20" s="1"/>
  <c r="E133" i="20" s="1"/>
  <c r="AK137" i="20" s="1"/>
  <c r="T792" i="20" s="1"/>
  <c r="AF792" i="20" s="1"/>
  <c r="E29" i="4"/>
  <c r="J30" i="8"/>
  <c r="Z807" i="3" s="1"/>
  <c r="E6" i="7" s="1"/>
  <c r="B80" i="11" l="1"/>
  <c r="B82" i="11" s="1"/>
  <c r="B79" i="4"/>
  <c r="E79" i="4"/>
  <c r="C81" i="4"/>
  <c r="C80" i="11"/>
  <c r="B79" i="13"/>
  <c r="C79" i="13" s="1"/>
  <c r="C81" i="13" s="1"/>
  <c r="E34" i="7"/>
  <c r="I28" i="7"/>
  <c r="I34" i="7" s="1"/>
  <c r="G28" i="7"/>
  <c r="G34" i="7" s="1"/>
  <c r="AG28" i="7"/>
  <c r="AG34" i="7" s="1"/>
  <c r="AE28" i="7"/>
  <c r="AE34" i="7" s="1"/>
  <c r="O28" i="7"/>
  <c r="O34" i="7" s="1"/>
  <c r="AC28" i="7"/>
  <c r="AC34" i="7" s="1"/>
  <c r="W28" i="7"/>
  <c r="W34" i="7" s="1"/>
  <c r="M28" i="7"/>
  <c r="M34" i="7" s="1"/>
  <c r="Q28" i="7"/>
  <c r="Q34" i="7" s="1"/>
  <c r="K28" i="7"/>
  <c r="K34" i="7" s="1"/>
  <c r="Y28" i="7"/>
  <c r="Y34" i="7" s="1"/>
  <c r="AA28" i="7"/>
  <c r="AA34" i="7" s="1"/>
  <c r="S28" i="7"/>
  <c r="S34" i="7" s="1"/>
  <c r="U28" i="7"/>
  <c r="U34" i="7" s="1"/>
  <c r="E40" i="13"/>
  <c r="F40" i="13" s="1"/>
  <c r="F42" i="13" s="1"/>
  <c r="S42" i="4"/>
  <c r="E42" i="13" s="1"/>
  <c r="E4" i="7"/>
  <c r="Z816" i="3"/>
  <c r="R29" i="4"/>
  <c r="D13" i="11"/>
  <c r="E7" i="7"/>
  <c r="G6" i="7"/>
  <c r="S70" i="4"/>
  <c r="E70" i="13" s="1"/>
  <c r="E69" i="13"/>
  <c r="F69" i="13" s="1"/>
  <c r="F70" i="13" s="1"/>
  <c r="D80" i="11" l="1"/>
  <c r="C82" i="11"/>
  <c r="D82" i="11" s="1"/>
  <c r="B81" i="4"/>
  <c r="B81" i="13"/>
  <c r="E81" i="4"/>
  <c r="R79" i="4"/>
  <c r="E5" i="7"/>
  <c r="G4" i="7"/>
  <c r="I6" i="7"/>
  <c r="G7" i="7"/>
  <c r="R81" i="4" l="1"/>
  <c r="S79" i="4"/>
  <c r="I4" i="7"/>
  <c r="G5" i="7"/>
  <c r="K6" i="7"/>
  <c r="I7" i="7"/>
  <c r="G10" i="7" l="1"/>
  <c r="G38" i="7" s="1"/>
  <c r="G50" i="7" s="1"/>
  <c r="E79" i="13"/>
  <c r="F79" i="13" s="1"/>
  <c r="F81" i="13" s="1"/>
  <c r="S81" i="4"/>
  <c r="E81" i="13" s="1"/>
  <c r="M6" i="7"/>
  <c r="K7" i="7"/>
  <c r="I5" i="7"/>
  <c r="K4" i="7"/>
  <c r="E10" i="7"/>
  <c r="E38" i="7" s="1"/>
  <c r="G46" i="7" l="1"/>
  <c r="M4" i="7"/>
  <c r="K5" i="7"/>
  <c r="K10" i="7" s="1"/>
  <c r="K38" i="7" s="1"/>
  <c r="E50" i="7"/>
  <c r="E46" i="7"/>
  <c r="I10" i="7"/>
  <c r="I38" i="7" s="1"/>
  <c r="G49" i="7"/>
  <c r="G61" i="7"/>
  <c r="G48" i="7"/>
  <c r="M7" i="7"/>
  <c r="O6" i="7"/>
  <c r="I46" i="7" l="1"/>
  <c r="I50" i="7"/>
  <c r="M5" i="7"/>
  <c r="O4" i="7"/>
  <c r="K50" i="7"/>
  <c r="K46" i="7"/>
  <c r="E49" i="7"/>
  <c r="E48" i="7"/>
  <c r="E61" i="7"/>
  <c r="O7" i="7"/>
  <c r="Q6" i="7"/>
  <c r="G68" i="7"/>
  <c r="G67" i="7"/>
  <c r="G71" i="7" s="1"/>
  <c r="G63" i="7"/>
  <c r="G73" i="7" l="1"/>
  <c r="K61" i="7"/>
  <c r="K49" i="7"/>
  <c r="K48" i="7"/>
  <c r="I48" i="7"/>
  <c r="I61" i="7"/>
  <c r="I49" i="7"/>
  <c r="M10" i="7"/>
  <c r="M38" i="7" s="1"/>
  <c r="E63" i="7"/>
  <c r="E67" i="7" s="1"/>
  <c r="E68" i="7"/>
  <c r="S6" i="7"/>
  <c r="Q7" i="7"/>
  <c r="Q4" i="7"/>
  <c r="O5" i="7"/>
  <c r="I63" i="7" l="1"/>
  <c r="I68" i="7"/>
  <c r="I67" i="7"/>
  <c r="I71" i="7" s="1"/>
  <c r="I73" i="7" s="1"/>
  <c r="M46" i="7"/>
  <c r="M50" i="7"/>
  <c r="S7" i="7"/>
  <c r="U6" i="7"/>
  <c r="Q5" i="7"/>
  <c r="S4" i="7"/>
  <c r="C75" i="4"/>
  <c r="O10" i="7"/>
  <c r="O38" i="7" s="1"/>
  <c r="K67" i="7"/>
  <c r="K68" i="7"/>
  <c r="K63" i="7"/>
  <c r="E71" i="7"/>
  <c r="E73" i="7" s="1"/>
  <c r="O46" i="7" l="1"/>
  <c r="O50" i="7"/>
  <c r="U7" i="7"/>
  <c r="W6" i="7"/>
  <c r="K71" i="7"/>
  <c r="K73" i="7" s="1"/>
  <c r="E75" i="4"/>
  <c r="B75" i="4"/>
  <c r="B75" i="13"/>
  <c r="C75" i="13" s="1"/>
  <c r="B76" i="11"/>
  <c r="C76" i="11"/>
  <c r="M48" i="7"/>
  <c r="M61" i="7"/>
  <c r="M49" i="7"/>
  <c r="U4" i="7"/>
  <c r="S5" i="7"/>
  <c r="S10" i="7" s="1"/>
  <c r="S38" i="7" s="1"/>
  <c r="Q10" i="7"/>
  <c r="Q38" i="7" s="1"/>
  <c r="Q46" i="7" l="1"/>
  <c r="Q50" i="7"/>
  <c r="S50" i="7"/>
  <c r="S46" i="7"/>
  <c r="D76" i="11"/>
  <c r="Y6" i="7"/>
  <c r="W7" i="7"/>
  <c r="W4" i="7"/>
  <c r="U5" i="7"/>
  <c r="O61" i="7"/>
  <c r="O48" i="7"/>
  <c r="O49" i="7"/>
  <c r="R75" i="4"/>
  <c r="M67" i="7"/>
  <c r="M68" i="7"/>
  <c r="M63" i="7"/>
  <c r="S49" i="7" l="1"/>
  <c r="S61" i="7"/>
  <c r="S48" i="7"/>
  <c r="Q49" i="7"/>
  <c r="Q61" i="7"/>
  <c r="Q48" i="7"/>
  <c r="M71" i="7"/>
  <c r="M73" i="7" s="1"/>
  <c r="Y4" i="7"/>
  <c r="W5" i="7"/>
  <c r="O67" i="7"/>
  <c r="O63" i="7"/>
  <c r="O68" i="7"/>
  <c r="Y7" i="7"/>
  <c r="AA6" i="7"/>
  <c r="U10" i="7"/>
  <c r="U38" i="7" s="1"/>
  <c r="W10" i="7" l="1"/>
  <c r="W38" i="7" s="1"/>
  <c r="W50" i="7" s="1"/>
  <c r="U50" i="7"/>
  <c r="U46" i="7"/>
  <c r="S63" i="7"/>
  <c r="S68" i="7"/>
  <c r="S67" i="7"/>
  <c r="S71" i="7" s="1"/>
  <c r="S73" i="7" s="1"/>
  <c r="AA4" i="7"/>
  <c r="Y5" i="7"/>
  <c r="AC6" i="7"/>
  <c r="AA7" i="7"/>
  <c r="O71" i="7"/>
  <c r="O73" i="7" s="1"/>
  <c r="Q68" i="7"/>
  <c r="Q67" i="7"/>
  <c r="Q63" i="7"/>
  <c r="Q71" i="7" l="1"/>
  <c r="Q73" i="7"/>
  <c r="W46" i="7"/>
  <c r="Y10" i="7"/>
  <c r="W48" i="7"/>
  <c r="W61" i="7"/>
  <c r="W49" i="7"/>
  <c r="AC7" i="7"/>
  <c r="AE6" i="7"/>
  <c r="U61" i="7"/>
  <c r="U48" i="7"/>
  <c r="U49" i="7"/>
  <c r="AA5" i="7"/>
  <c r="AC4" i="7"/>
  <c r="Y38" i="7" l="1"/>
  <c r="Y50" i="7" s="1"/>
  <c r="AA10" i="7"/>
  <c r="W63" i="7"/>
  <c r="W67" i="7"/>
  <c r="W68" i="7"/>
  <c r="AE7" i="7"/>
  <c r="AG6" i="7"/>
  <c r="AG7" i="7" s="1"/>
  <c r="AE4" i="7"/>
  <c r="AC5" i="7"/>
  <c r="AC10" i="7" s="1"/>
  <c r="AC38" i="7" s="1"/>
  <c r="U63" i="7"/>
  <c r="U68" i="7"/>
  <c r="U67" i="7"/>
  <c r="AA38" i="7" l="1"/>
  <c r="AA50" i="7" s="1"/>
  <c r="Y46" i="7"/>
  <c r="W71" i="7"/>
  <c r="W73" i="7" s="1"/>
  <c r="AC50" i="7"/>
  <c r="AC46" i="7"/>
  <c r="AE5" i="7"/>
  <c r="AE10" i="7" s="1"/>
  <c r="AE38" i="7" s="1"/>
  <c r="AG4" i="7"/>
  <c r="U71" i="7"/>
  <c r="U73" i="7" s="1"/>
  <c r="Y49" i="7" l="1"/>
  <c r="Y61" i="7"/>
  <c r="Y48" i="7"/>
  <c r="AA46" i="7"/>
  <c r="AE46" i="7"/>
  <c r="AE50" i="7"/>
  <c r="AC48" i="7"/>
  <c r="AC61" i="7"/>
  <c r="AC49" i="7"/>
  <c r="AG5" i="7"/>
  <c r="AA49" i="7" l="1"/>
  <c r="AA61" i="7"/>
  <c r="AA48" i="7"/>
  <c r="Y68" i="7"/>
  <c r="Y67" i="7"/>
  <c r="Y71" i="7" s="1"/>
  <c r="Y63" i="7"/>
  <c r="AG10" i="7"/>
  <c r="AG38" i="7" s="1"/>
  <c r="AG50" i="7" s="1"/>
  <c r="AE49" i="7"/>
  <c r="AE61" i="7"/>
  <c r="AE48" i="7"/>
  <c r="AC63" i="7"/>
  <c r="AC68" i="7"/>
  <c r="AC67" i="7"/>
  <c r="Y73" i="7" l="1"/>
  <c r="AG46" i="7"/>
  <c r="AG49" i="7" s="1"/>
  <c r="AA63" i="7"/>
  <c r="AA68" i="7"/>
  <c r="AA67" i="7"/>
  <c r="AC71" i="7"/>
  <c r="AC73" i="7" s="1"/>
  <c r="AG48" i="7"/>
  <c r="AG61" i="7"/>
  <c r="AE68" i="7"/>
  <c r="AE67" i="7"/>
  <c r="AE71" i="7" s="1"/>
  <c r="AA71" i="7" l="1"/>
  <c r="AA73" i="7"/>
  <c r="AG68" i="7"/>
  <c r="AG67" i="7"/>
  <c r="AG71" i="7" l="1"/>
  <c r="AG73" i="7" s="1"/>
  <c r="C76" i="4"/>
  <c r="E76" i="4" l="1"/>
  <c r="B77" i="11"/>
  <c r="C77" i="11"/>
  <c r="C78" i="11" s="1"/>
  <c r="B76" i="13"/>
  <c r="C76" i="13" s="1"/>
  <c r="C77" i="13" s="1"/>
  <c r="B76" i="4"/>
  <c r="C77" i="4"/>
  <c r="D77" i="11" l="1"/>
  <c r="B78" i="11"/>
  <c r="D78" i="11" s="1"/>
  <c r="R76" i="4"/>
  <c r="R77" i="4" s="1"/>
  <c r="E77" i="4"/>
  <c r="B77" i="13"/>
  <c r="B77" i="4"/>
  <c r="AD200" i="20" l="1"/>
  <c r="AE63" i="7"/>
  <c r="AE73" i="7" s="1"/>
  <c r="AM564" i="3"/>
  <c r="AM565" i="3"/>
  <c r="AM569" i="3"/>
  <c r="AM576" i="3" s="1"/>
  <c r="AO637" i="3"/>
  <c r="AO641" i="3"/>
  <c r="J108" i="4" s="1"/>
  <c r="AO642" i="3"/>
  <c r="AO650" i="3"/>
  <c r="AA915" i="3"/>
  <c r="AA916" i="3"/>
  <c r="AA927" i="3"/>
  <c r="AB50" i="15"/>
  <c r="I9" i="21"/>
  <c r="B50" i="11"/>
  <c r="F30" i="4"/>
  <c r="F38" i="4" s="1"/>
  <c r="F63" i="4" s="1"/>
  <c r="F97" i="4" s="1"/>
  <c r="F105" i="4" s="1"/>
  <c r="C45" i="4"/>
  <c r="E45" i="4" s="1"/>
  <c r="S45" i="4"/>
  <c r="E45" i="13" s="1"/>
  <c r="F45" i="13" s="1"/>
  <c r="C49" i="4"/>
  <c r="C50" i="11" s="1"/>
  <c r="S49" i="4"/>
  <c r="E49" i="13" s="1"/>
  <c r="F49" i="13" s="1"/>
  <c r="C83" i="4"/>
  <c r="B84" i="11" s="1"/>
  <c r="B97" i="11" s="1"/>
  <c r="E83" i="4"/>
  <c r="E96" i="4" s="1"/>
  <c r="C99" i="4"/>
  <c r="B100" i="11" s="1"/>
  <c r="B105" i="11" s="1"/>
  <c r="J99" i="4"/>
  <c r="C104" i="4"/>
  <c r="B104" i="4" s="1"/>
  <c r="E108" i="4"/>
  <c r="K108" i="4"/>
  <c r="K38" i="4" l="1"/>
  <c r="K63" i="4" s="1"/>
  <c r="K97" i="4" s="1"/>
  <c r="K105" i="4" s="1"/>
  <c r="E30" i="4"/>
  <c r="B99" i="4"/>
  <c r="F54" i="13"/>
  <c r="R83" i="4"/>
  <c r="R96" i="4" s="1"/>
  <c r="AO649" i="3"/>
  <c r="AB48" i="15" s="1"/>
  <c r="B99" i="13"/>
  <c r="C99" i="13" s="1"/>
  <c r="C104" i="13" s="1"/>
  <c r="E99" i="4"/>
  <c r="R99" i="4" s="1"/>
  <c r="E49" i="4"/>
  <c r="R49" i="4" s="1"/>
  <c r="D50" i="11"/>
  <c r="B83" i="13"/>
  <c r="C83" i="13" s="1"/>
  <c r="C96" i="13" s="1"/>
  <c r="R45" i="4"/>
  <c r="N10" i="25"/>
  <c r="J104" i="4"/>
  <c r="J105" i="4" s="1"/>
  <c r="B83" i="4"/>
  <c r="S54" i="4"/>
  <c r="E54" i="13" s="1"/>
  <c r="B46" i="11"/>
  <c r="B55" i="11" s="1"/>
  <c r="B64" i="11" s="1"/>
  <c r="B98" i="11" s="1"/>
  <c r="B106" i="11" s="1"/>
  <c r="B45" i="13"/>
  <c r="C45" i="13" s="1"/>
  <c r="B49" i="4"/>
  <c r="B104" i="13"/>
  <c r="B49" i="13"/>
  <c r="C49" i="13" s="1"/>
  <c r="C100" i="11"/>
  <c r="F108" i="4"/>
  <c r="C96" i="4"/>
  <c r="C54" i="4"/>
  <c r="C84" i="11"/>
  <c r="B45" i="4"/>
  <c r="C46" i="11"/>
  <c r="AO651" i="3" l="1"/>
  <c r="E104" i="4"/>
  <c r="E54" i="4"/>
  <c r="R54" i="4"/>
  <c r="D46" i="11"/>
  <c r="C55" i="11"/>
  <c r="D84" i="11"/>
  <c r="C97" i="11"/>
  <c r="D97" i="11" s="1"/>
  <c r="C54" i="13"/>
  <c r="C63" i="13" s="1"/>
  <c r="C97" i="13" s="1"/>
  <c r="C105" i="13" s="1"/>
  <c r="S99" i="4"/>
  <c r="R104" i="4"/>
  <c r="B54" i="4"/>
  <c r="B63" i="4" s="1"/>
  <c r="B54" i="13"/>
  <c r="C63" i="4"/>
  <c r="B96" i="13"/>
  <c r="B96" i="4"/>
  <c r="R30" i="4"/>
  <c r="E38" i="4"/>
  <c r="E63" i="4" s="1"/>
  <c r="E97" i="4" s="1"/>
  <c r="E105" i="4" s="1"/>
  <c r="C105" i="11"/>
  <c r="D105" i="11" s="1"/>
  <c r="D100" i="11"/>
  <c r="E99" i="13" l="1"/>
  <c r="F99" i="13" s="1"/>
  <c r="F104" i="13" s="1"/>
  <c r="S104" i="4"/>
  <c r="E104" i="13" s="1"/>
  <c r="C64" i="11"/>
  <c r="D55" i="11"/>
  <c r="S30" i="4"/>
  <c r="R38" i="4"/>
  <c r="R63" i="4" s="1"/>
  <c r="R97" i="4" s="1"/>
  <c r="R105" i="4" s="1"/>
  <c r="B63" i="13"/>
  <c r="C97" i="4"/>
  <c r="C105" i="4" l="1"/>
  <c r="B97" i="13"/>
  <c r="B97" i="4"/>
  <c r="S38" i="4"/>
  <c r="E30" i="13"/>
  <c r="F30" i="13" s="1"/>
  <c r="F38" i="13" s="1"/>
  <c r="F63" i="13" s="1"/>
  <c r="F97" i="13" s="1"/>
  <c r="F105" i="13" s="1"/>
  <c r="F107" i="13" s="1"/>
  <c r="D64" i="11"/>
  <c r="C98" i="11"/>
  <c r="D98" i="11" l="1"/>
  <c r="C106" i="11"/>
  <c r="D106" i="11" s="1"/>
  <c r="S63" i="4"/>
  <c r="E38" i="13"/>
  <c r="T11" i="15"/>
  <c r="T23" i="15" s="1"/>
  <c r="AC454" i="3"/>
  <c r="B105" i="13"/>
  <c r="AG258" i="20"/>
  <c r="B105" i="4"/>
  <c r="AB47" i="15" l="1"/>
  <c r="AB49" i="15" s="1"/>
  <c r="N154" i="25"/>
  <c r="AB255" i="20"/>
  <c r="AG257" i="20" s="1"/>
  <c r="AG259" i="20" s="1"/>
  <c r="AK262" i="20" s="1"/>
  <c r="T797" i="20" s="1"/>
  <c r="AF797" i="20" s="1"/>
  <c r="AC453" i="3"/>
  <c r="S97" i="4"/>
  <c r="E63" i="13"/>
  <c r="T26" i="15"/>
  <c r="T28" i="15" s="1"/>
  <c r="E97" i="13" l="1"/>
  <c r="S105" i="4"/>
  <c r="N165" i="25"/>
  <c r="N155" i="25"/>
  <c r="AB54" i="15"/>
  <c r="AB55" i="15" s="1"/>
  <c r="E105" i="13" l="1"/>
  <c r="S107" i="4"/>
  <c r="AC455" i="3" l="1"/>
  <c r="E107" i="13"/>
  <c r="Y11" i="15" s="1"/>
  <c r="Y23" i="15" s="1"/>
  <c r="AF540" i="20"/>
  <c r="AF542" i="20" s="1"/>
  <c r="AK548" i="20" s="1"/>
  <c r="T803" i="20" s="1"/>
  <c r="AF803" i="20" s="1"/>
  <c r="Y26" i="15" l="1"/>
  <c r="Y28" i="15" s="1"/>
  <c r="Y38" i="15" s="1"/>
  <c r="Y40" i="15" s="1"/>
  <c r="AD38" i="15"/>
  <c r="AD40" i="15" s="1"/>
  <c r="Y41" i="15" l="1"/>
  <c r="AB56" i="15" s="1"/>
  <c r="M26" i="3" s="1"/>
  <c r="P203" i="3" s="1"/>
  <c r="Y64" i="15"/>
  <c r="Y68" i="15" s="1"/>
  <c r="T29" i="15"/>
  <c r="AB57" i="15" l="1"/>
  <c r="AB59" i="15" s="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B00-000001000000}">
      <text>
        <r>
          <rPr>
            <sz val="9"/>
            <color indexed="81"/>
            <rFont val="Tahoma"/>
            <family val="2"/>
          </rPr>
          <t>INSERT PERCENTAGE SHARE OF RESIDUAL RECEIPTS CASH FLOW</t>
        </r>
      </text>
    </comment>
    <comment ref="C66"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<sst xmlns="http://schemas.openxmlformats.org/spreadsheetml/2006/main" count="5181" uniqueCount="2772">
  <si>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</si>
  <si>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</si>
  <si>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</si>
  <si>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</si>
  <si>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</si>
  <si>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</si>
  <si>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</si>
  <si>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</si>
  <si>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</si>
  <si>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</si>
  <si>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</si>
  <si>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</si>
  <si>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</si>
  <si>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</si>
  <si>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</si>
  <si>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</si>
  <si>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</si>
  <si>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</si>
  <si>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</si>
  <si>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</si>
  <si>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</si>
  <si>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</si>
  <si>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</si>
  <si>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</si>
  <si>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</si>
  <si>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</si>
  <si>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</si>
  <si>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</si>
  <si>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</si>
  <si>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</si>
  <si>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</si>
  <si>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</si>
  <si>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</si>
  <si>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</si>
  <si>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</si>
  <si>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</si>
  <si>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</si>
  <si>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</si>
  <si>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</si>
  <si>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</si>
  <si>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</si>
  <si>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</si>
  <si>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</si>
  <si>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</si>
  <si>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</si>
  <si>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</si>
  <si>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</si>
  <si>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</si>
  <si>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</si>
  <si>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</si>
  <si>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</si>
  <si>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</si>
  <si>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</si>
  <si>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</si>
  <si>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</si>
  <si>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</si>
  <si>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</si>
  <si>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</si>
  <si>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</si>
  <si>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</si>
  <si>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</si>
  <si>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</si>
  <si>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</si>
  <si>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</si>
  <si>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</si>
  <si>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</si>
  <si>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</si>
  <si>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</si>
  <si>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</si>
  <si>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</si>
  <si>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</si>
  <si>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</si>
  <si>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</si>
  <si>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</si>
  <si>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</si>
  <si>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</si>
  <si>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</si>
  <si>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</si>
  <si>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</si>
  <si>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</si>
  <si>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</si>
  <si>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</si>
  <si>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</si>
  <si>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</si>
  <si>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</si>
  <si>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</si>
  <si>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</si>
  <si>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</si>
  <si>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</si>
  <si>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</si>
  <si>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</si>
  <si>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</si>
  <si>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</si>
  <si>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</si>
  <si>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</si>
  <si>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</si>
  <si>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</si>
  <si>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</si>
  <si>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</si>
  <si>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</si>
  <si>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</si>
  <si>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</si>
  <si>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</si>
  <si>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</si>
  <si>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</si>
  <si>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</si>
  <si>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</si>
  <si>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</si>
  <si>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</si>
  <si>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</si>
  <si>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</si>
  <si>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</si>
  <si>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</si>
  <si>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</si>
  <si>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</si>
  <si>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</si>
  <si>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</si>
  <si>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</si>
  <si>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</si>
  <si>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</si>
  <si>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</si>
  <si>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</si>
  <si>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</si>
  <si>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</si>
  <si>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</si>
  <si>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</si>
  <si>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</si>
  <si>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</si>
  <si>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</si>
  <si>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</si>
  <si>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</si>
  <si>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</si>
  <si>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</si>
  <si>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</si>
  <si>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</si>
  <si>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</si>
  <si>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</si>
  <si>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</si>
  <si>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</si>
  <si>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</si>
  <si>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</si>
  <si>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</si>
  <si>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</si>
  <si>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</si>
  <si>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</si>
  <si>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</si>
  <si>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</si>
  <si>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</si>
  <si>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</si>
  <si>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</si>
  <si>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</si>
  <si>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</si>
  <si>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</si>
  <si>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</si>
  <si>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</si>
  <si>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</si>
  <si>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</si>
  <si>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</si>
  <si>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</si>
  <si>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</si>
  <si>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</si>
  <si>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</si>
  <si>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</si>
  <si>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</si>
  <si>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</si>
  <si>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</si>
  <si>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</si>
  <si>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</si>
  <si>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</si>
  <si>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</si>
  <si>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</si>
  <si>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</si>
  <si>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</si>
  <si>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</si>
  <si>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</si>
  <si>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</si>
  <si>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</si>
  <si>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</si>
  <si>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</si>
  <si>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</si>
  <si>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</si>
  <si>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</si>
  <si>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</si>
  <si>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</si>
  <si>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</si>
  <si>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</si>
  <si>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</si>
  <si>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</si>
  <si>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</si>
  <si>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</si>
  <si>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</si>
  <si>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</si>
  <si>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</si>
  <si>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</si>
  <si>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</si>
  <si>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</si>
  <si>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</si>
  <si>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</si>
  <si>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</si>
  <si>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</si>
  <si>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</si>
  <si>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</si>
  <si>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</si>
  <si>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</si>
  <si>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</si>
  <si>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</si>
  <si>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</si>
  <si>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</si>
  <si>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</si>
  <si>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</si>
  <si>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</si>
  <si>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</si>
  <si>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</si>
  <si>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</si>
  <si>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</si>
  <si>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</si>
  <si>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</si>
  <si>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</si>
  <si>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</si>
  <si>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</si>
  <si>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</si>
  <si>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</si>
  <si>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</si>
  <si>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</si>
  <si>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</si>
  <si>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</si>
  <si>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</si>
  <si>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</si>
  <si>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</si>
  <si>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</si>
  <si>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</si>
  <si>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</si>
  <si>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</si>
  <si>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</si>
  <si>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</si>
  <si>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</si>
  <si>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</si>
  <si>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</si>
  <si>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</si>
  <si>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</si>
  <si>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</si>
  <si>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</si>
  <si>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</si>
  <si>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</si>
  <si>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</si>
  <si>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</si>
  <si>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</si>
  <si>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</si>
  <si>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</si>
  <si>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</si>
  <si>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</si>
  <si>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</si>
  <si>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</si>
  <si>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</si>
  <si>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</si>
  <si>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</si>
  <si>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</si>
  <si>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</si>
  <si>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</si>
  <si>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</si>
  <si>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</si>
  <si>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</si>
  <si>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</si>
  <si>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</si>
  <si>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</si>
  <si>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</si>
  <si>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</si>
  <si>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</si>
  <si>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</si>
  <si>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</si>
  <si>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</si>
  <si>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</si>
  <si>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</si>
  <si>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</si>
  <si>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</si>
  <si>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</si>
  <si>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</si>
  <si>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</si>
  <si>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</si>
  <si>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</si>
  <si>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</si>
  <si>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</si>
  <si>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</si>
  <si>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</si>
  <si>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</si>
  <si>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</si>
  <si>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</si>
  <si>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</si>
  <si>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</si>
  <si>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</si>
  <si>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</si>
  <si>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</si>
  <si>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</si>
  <si>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</si>
  <si>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</si>
  <si>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</si>
  <si>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</si>
  <si>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</si>
  <si>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</si>
  <si>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</si>
  <si>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</si>
  <si>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</si>
  <si>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</si>
  <si>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</si>
  <si>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</si>
  <si>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</si>
  <si>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</si>
  <si>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</si>
  <si>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</si>
  <si>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</si>
  <si>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</si>
  <si>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</si>
  <si>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</si>
  <si>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</si>
  <si>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</si>
  <si>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</si>
  <si>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</si>
  <si>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</si>
  <si>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</si>
  <si>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</si>
  <si>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</si>
  <si>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</si>
  <si>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</si>
  <si>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</si>
  <si>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</si>
  <si>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</si>
  <si>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</si>
  <si>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</si>
  <si>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</si>
  <si>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</si>
  <si>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</si>
  <si>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</si>
  <si>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</si>
  <si>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</si>
  <si>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</si>
  <si>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</si>
  <si>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</si>
  <si>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</si>
  <si>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</si>
  <si>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</si>
  <si>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</si>
  <si>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</si>
  <si>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</si>
  <si>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</si>
  <si>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</si>
  <si>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</si>
  <si>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</si>
  <si>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</si>
  <si>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</si>
  <si>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</si>
  <si>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</si>
  <si>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</si>
  <si>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</si>
  <si>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</si>
  <si>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</si>
  <si>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</si>
  <si>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</si>
  <si>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</si>
  <si>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</si>
  <si>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</si>
  <si>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</si>
  <si>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</si>
  <si>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</si>
  <si>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</si>
  <si>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</si>
  <si>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</si>
  <si>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</si>
  <si>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</si>
  <si>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</si>
  <si>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</si>
  <si>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</si>
  <si>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</si>
  <si>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</si>
  <si>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</si>
  <si>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</si>
  <si>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</si>
  <si>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</si>
  <si>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</si>
  <si>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</si>
  <si>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</si>
  <si>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</si>
  <si>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</si>
  <si>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</si>
  <si>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</si>
  <si>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</si>
  <si>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</si>
  <si>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</si>
  <si>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</si>
  <si>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</si>
  <si>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</si>
  <si>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</si>
  <si>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</si>
  <si>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</si>
  <si>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</si>
  <si>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</si>
  <si>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</si>
  <si>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</si>
  <si>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</si>
  <si>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</si>
  <si>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</si>
  <si>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</si>
  <si>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</si>
  <si>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</si>
  <si>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</si>
  <si>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</si>
  <si>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</si>
  <si>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</si>
  <si>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</si>
  <si>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</si>
  <si>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</si>
  <si>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</si>
  <si>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</si>
  <si>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</si>
  <si>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</si>
  <si>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</si>
  <si>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</si>
  <si>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</si>
  <si>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</si>
  <si>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</si>
  <si>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</si>
  <si>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</si>
  <si>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</si>
  <si>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</si>
  <si>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</si>
  <si>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</si>
  <si>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</si>
  <si>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</si>
  <si>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</si>
  <si>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</si>
  <si>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</si>
  <si>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</si>
  <si>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</si>
  <si>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</si>
  <si>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</si>
  <si>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</si>
  <si>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</si>
  <si>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</si>
  <si>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</si>
  <si>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</si>
  <si>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</si>
  <si>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</si>
  <si>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</si>
  <si>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</si>
  <si>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</si>
  <si>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</si>
  <si>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</si>
  <si>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</si>
  <si>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</si>
  <si>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</si>
  <si>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</si>
  <si>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</si>
  <si>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</si>
  <si>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</si>
  <si>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</si>
  <si>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</si>
  <si>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</si>
  <si>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</si>
  <si>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</si>
  <si>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</si>
  <si>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</si>
  <si>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</si>
  <si>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</si>
  <si>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</si>
  <si>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</si>
  <si>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</si>
  <si>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</si>
  <si>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</si>
  <si>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</si>
  <si>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</si>
  <si>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</si>
  <si>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</si>
  <si>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</si>
  <si>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</si>
  <si>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</si>
  <si>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</si>
  <si>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</si>
  <si>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</si>
  <si>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</si>
  <si>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</si>
  <si>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</si>
  <si>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</si>
  <si>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</si>
  <si>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</si>
  <si>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</si>
  <si>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</si>
  <si>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</si>
  <si>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</si>
  <si>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</si>
  <si>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</si>
  <si>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</si>
  <si>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</si>
  <si>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</si>
  <si>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</si>
  <si>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</si>
  <si>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</si>
  <si>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</si>
  <si>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</si>
  <si>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</si>
  <si>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</si>
  <si>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</si>
  <si>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</si>
  <si>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</si>
  <si>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</si>
  <si>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</si>
  <si>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</si>
  <si>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</si>
  <si>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</si>
  <si>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</si>
  <si>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</si>
  <si>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</si>
  <si>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</si>
  <si>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</si>
  <si>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</si>
  <si>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</si>
  <si>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</si>
  <si>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</si>
  <si>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</si>
  <si>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</si>
  <si>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</si>
  <si>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</si>
  <si>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</si>
  <si>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</si>
  <si>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</si>
  <si>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</si>
  <si>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</si>
  <si>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</si>
  <si>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</si>
  <si>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</si>
  <si>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</si>
  <si>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</si>
  <si>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</si>
  <si>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</si>
  <si>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</si>
  <si>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</si>
  <si>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</si>
  <si>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</si>
  <si>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</si>
  <si>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</si>
  <si>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</si>
  <si>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</si>
  <si>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</si>
  <si>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</si>
  <si>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</si>
  <si>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</si>
  <si>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</si>
  <si>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</si>
  <si>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</si>
  <si>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</si>
  <si>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</si>
  <si>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</si>
  <si>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</si>
  <si>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</si>
  <si>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</si>
  <si>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</si>
  <si>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</si>
  <si>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</si>
  <si>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</si>
  <si>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</si>
  <si>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</si>
  <si>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</si>
  <si>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</si>
  <si>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</si>
  <si>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</si>
  <si>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</si>
  <si>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</si>
  <si>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</si>
  <si>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</si>
  <si>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</si>
  <si>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</si>
  <si>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</si>
  <si>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</si>
  <si>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</si>
  <si>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</si>
  <si>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</si>
  <si>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</si>
  <si>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</si>
  <si>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</si>
  <si>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</si>
  <si>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</si>
  <si>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</si>
  <si>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</si>
  <si>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</si>
  <si>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</si>
  <si>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</si>
  <si>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</si>
  <si>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</si>
  <si>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</si>
  <si>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</si>
  <si>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</si>
  <si>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</si>
  <si>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</si>
  <si>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</si>
  <si>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</si>
  <si>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</si>
  <si>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</si>
  <si>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</si>
  <si>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</si>
  <si>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</si>
  <si>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</si>
  <si>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</si>
  <si>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</si>
  <si>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</si>
  <si>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</si>
  <si>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</si>
  <si>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</si>
  <si>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</si>
  <si>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</si>
  <si>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</si>
  <si>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</si>
  <si>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</si>
  <si>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</si>
  <si>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</si>
  <si>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</si>
  <si>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</si>
  <si>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</si>
  <si>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</si>
  <si>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</si>
  <si>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</si>
  <si>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</si>
  <si>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</si>
  <si>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</si>
  <si>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</si>
  <si>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</si>
  <si>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</si>
  <si>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</si>
  <si>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</si>
  <si>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</si>
  <si>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</si>
  <si>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</si>
  <si>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</si>
  <si>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</si>
  <si>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</si>
  <si>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</si>
  <si>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</si>
  <si>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</si>
  <si>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</si>
  <si>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</si>
  <si>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</si>
  <si>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</si>
  <si>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</si>
  <si>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</si>
  <si>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</si>
  <si>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</si>
  <si>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</si>
  <si>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</si>
  <si>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</si>
  <si>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</si>
  <si>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</si>
  <si>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</si>
  <si>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</si>
  <si>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</si>
  <si>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</si>
  <si>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</si>
  <si>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</si>
  <si>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</si>
  <si>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</si>
  <si>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</si>
  <si>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</si>
  <si>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</si>
  <si>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</si>
  <si>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</si>
  <si>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</si>
  <si>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</si>
  <si>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</si>
  <si>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</si>
  <si>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</si>
  <si>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</si>
  <si>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</si>
  <si>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</si>
  <si>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</si>
  <si>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</si>
  <si>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</si>
  <si>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</si>
  <si>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</si>
  <si>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</si>
  <si>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</si>
  <si>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</si>
  <si>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</si>
  <si>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</si>
  <si>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</si>
  <si>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</si>
  <si>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</si>
  <si>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</si>
  <si>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</si>
  <si>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</si>
  <si>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</si>
  <si>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</si>
  <si>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</si>
  <si>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</si>
  <si>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</si>
  <si>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</si>
  <si>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</si>
  <si>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</si>
  <si>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</si>
  <si>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</si>
  <si>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</si>
  <si>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</si>
  <si>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</si>
  <si>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</si>
  <si>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</si>
  <si>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</si>
  <si>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</si>
  <si>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</si>
  <si>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</si>
  <si>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</si>
  <si>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</si>
  <si>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</si>
  <si>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</si>
  <si>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</si>
  <si>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</si>
  <si>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</si>
  <si>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</si>
  <si>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</si>
  <si>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</si>
  <si>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</si>
  <si>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</si>
  <si>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</si>
  <si>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</si>
  <si>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</si>
  <si>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</si>
  <si>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</si>
  <si>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</si>
  <si>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</si>
  <si>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</si>
  <si>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</si>
  <si>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</si>
  <si>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</si>
  <si>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</si>
  <si>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</si>
  <si>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</si>
  <si>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</si>
  <si>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</si>
  <si>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</si>
  <si>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</si>
  <si>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</si>
  <si>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</si>
  <si>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</si>
  <si>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</si>
  <si>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</si>
  <si>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</si>
  <si>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</si>
  <si>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</si>
  <si>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</si>
  <si>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</si>
  <si>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</si>
  <si>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</si>
  <si>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</si>
  <si>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</si>
  <si>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</si>
  <si>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</si>
  <si>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</si>
  <si>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</si>
  <si>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</si>
  <si>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</si>
  <si>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</si>
  <si>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</si>
  <si>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</si>
  <si>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</si>
  <si>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</si>
  <si>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</si>
  <si>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</si>
  <si>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</si>
  <si>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</si>
  <si>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</si>
  <si>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</si>
  <si>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</si>
  <si>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</si>
  <si>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</si>
  <si>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</si>
  <si>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</si>
  <si>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</si>
  <si>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</si>
  <si>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</si>
  <si>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</si>
  <si>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</si>
  <si>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</si>
  <si>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</si>
  <si>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</si>
  <si>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</si>
  <si>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</si>
  <si>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</si>
  <si>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</si>
  <si>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</si>
  <si>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</si>
  <si>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</si>
  <si>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</si>
  <si>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</si>
  <si>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</si>
  <si>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</si>
  <si>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</si>
  <si>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</si>
  <si>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</si>
  <si>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</si>
  <si>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</si>
  <si>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</si>
  <si>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</si>
  <si>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</si>
  <si>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</si>
  <si>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</si>
  <si>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</si>
  <si>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</si>
  <si>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</si>
  <si>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</si>
  <si>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</si>
  <si>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</si>
  <si>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</si>
  <si>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</si>
  <si>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</si>
  <si>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</si>
  <si>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</si>
  <si>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</si>
  <si>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</si>
  <si>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</si>
  <si>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</si>
  <si>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</si>
  <si>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</si>
  <si>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</si>
  <si>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</si>
  <si>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</si>
  <si>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</si>
  <si>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</si>
  <si>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</si>
  <si>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</si>
  <si>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</si>
  <si>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</si>
  <si>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</si>
  <si>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</si>
  <si>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</si>
  <si>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</si>
  <si>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</si>
  <si>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</si>
  <si>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</si>
  <si>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</si>
  <si>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</si>
  <si>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</si>
  <si>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</si>
  <si>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</si>
  <si>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</si>
  <si>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</si>
  <si>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</si>
  <si>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</si>
  <si>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</si>
  <si>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</si>
  <si>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</si>
  <si>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</si>
  <si>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</si>
  <si>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</si>
  <si>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</si>
  <si>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</si>
  <si>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</si>
  <si>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</si>
  <si>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</si>
  <si>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</si>
  <si>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</si>
  <si>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</si>
  <si>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</si>
  <si>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</si>
  <si>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</si>
  <si>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</si>
  <si>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</si>
  <si>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</si>
  <si>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</si>
  <si>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</si>
  <si>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</si>
  <si>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</si>
  <si>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</si>
  <si>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</si>
  <si>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</si>
  <si>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</si>
  <si>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</si>
  <si>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</si>
  <si>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</si>
  <si>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</si>
  <si>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</si>
  <si>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</si>
  <si>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</si>
  <si>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</si>
  <si>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</si>
  <si>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</si>
  <si>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</si>
  <si>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</si>
  <si>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</si>
  <si>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</si>
  <si>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</si>
  <si>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</si>
  <si>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</si>
  <si>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</si>
  <si>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</si>
  <si>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</si>
  <si>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</si>
  <si>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</si>
  <si>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</si>
  <si>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</si>
  <si>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</si>
  <si>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</si>
  <si>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</si>
  <si>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</si>
  <si>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</si>
  <si>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</si>
  <si>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</si>
  <si>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</si>
  <si>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</si>
  <si>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</si>
  <si>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</si>
  <si>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</si>
  <si>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</si>
  <si>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</si>
  <si>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</si>
  <si>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</si>
  <si>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</si>
  <si>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</si>
  <si>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</si>
  <si>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</si>
  <si>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</si>
  <si>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</si>
  <si>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</si>
  <si>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</si>
  <si>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</si>
  <si>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</si>
  <si>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</si>
  <si>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</si>
  <si>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</si>
  <si>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</si>
  <si>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</si>
  <si>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</si>
  <si>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</si>
  <si>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</si>
  <si>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</si>
  <si>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</si>
  <si>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</si>
  <si>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</si>
  <si>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</si>
  <si>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</si>
  <si>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</si>
  <si>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</si>
  <si>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</si>
  <si>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</si>
  <si>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</si>
  <si>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</si>
  <si>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</si>
  <si>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</si>
  <si>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</si>
  <si>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</si>
  <si>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</si>
  <si>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</si>
  <si>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</si>
  <si>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</si>
  <si>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</si>
  <si>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</si>
  <si>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</si>
  <si>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</si>
  <si>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</si>
  <si>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</si>
  <si>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</si>
  <si>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</si>
  <si>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</si>
  <si>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</si>
  <si>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</si>
  <si>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</si>
  <si>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</si>
  <si>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</si>
  <si>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</si>
  <si>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</si>
  <si>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</si>
  <si>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</si>
  <si>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</si>
  <si>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</si>
  <si>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</si>
  <si>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</si>
  <si>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</si>
  <si>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</si>
  <si>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</si>
  <si>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</si>
  <si>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</si>
  <si>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</si>
  <si>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</si>
  <si>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</si>
  <si>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</si>
  <si>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</si>
  <si>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</si>
  <si>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</si>
  <si>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</si>
  <si>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</si>
  <si>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</si>
  <si>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</si>
  <si>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</si>
  <si>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</si>
  <si>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</si>
  <si>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</si>
  <si>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</si>
  <si>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</si>
  <si>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</si>
  <si>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</si>
  <si>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</si>
  <si>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</si>
  <si>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</si>
  <si>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</si>
  <si>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</si>
  <si>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</si>
  <si>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</si>
  <si>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</si>
  <si>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</si>
  <si>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</si>
  <si>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</si>
  <si>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</si>
  <si>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</si>
  <si>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</si>
  <si>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</si>
  <si>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</si>
  <si>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</si>
  <si>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</si>
  <si>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</si>
  <si>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</si>
  <si>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</si>
  <si>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</si>
  <si>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</si>
  <si>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</si>
  <si>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</si>
  <si>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</si>
  <si>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</si>
  <si>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</si>
  <si>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</si>
  <si>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</si>
  <si>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</si>
  <si>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</si>
  <si>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</si>
  <si>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</si>
  <si>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</si>
  <si>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</si>
  <si>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</si>
  <si>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</si>
  <si>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</si>
  <si>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</si>
  <si>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</si>
  <si>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</si>
  <si>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</si>
  <si>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</si>
  <si>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</si>
  <si>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</si>
  <si>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</si>
  <si>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</si>
  <si>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</si>
  <si>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</si>
  <si>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</si>
  <si>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</si>
  <si>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</si>
  <si>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</si>
  <si>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</si>
  <si>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</si>
  <si>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</si>
  <si>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</si>
  <si>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</si>
  <si>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</si>
  <si>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</si>
  <si>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</si>
  <si>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</si>
  <si>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</si>
  <si>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</si>
  <si>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</si>
  <si>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</si>
  <si>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</si>
  <si>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</si>
  <si>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</si>
  <si>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</si>
  <si>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</si>
  <si>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</si>
  <si>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</si>
  <si>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</si>
  <si>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</si>
  <si>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</si>
  <si>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</si>
  <si>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</si>
  <si>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</si>
  <si>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</si>
  <si>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</si>
  <si>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</si>
  <si>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</si>
  <si>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</si>
  <si>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</si>
  <si>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</si>
  <si>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</si>
  <si>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</si>
  <si>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</si>
  <si>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</si>
  <si>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</si>
  <si>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</si>
  <si>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</si>
  <si>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</si>
  <si>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</si>
  <si>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</si>
  <si>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</si>
  <si>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</si>
  <si>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</si>
  <si>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</si>
  <si>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</si>
  <si>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</si>
  <si>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</si>
  <si>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</si>
  <si>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</si>
  <si>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</si>
  <si>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</si>
  <si>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</si>
  <si>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</si>
  <si>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</si>
  <si>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</si>
  <si>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</si>
  <si>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</si>
  <si>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</si>
  <si>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</si>
  <si>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</si>
  <si>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</si>
  <si>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</si>
  <si>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</si>
  <si>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</si>
  <si>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</si>
  <si>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</si>
  <si>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</si>
  <si>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</si>
  <si>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</si>
  <si>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</si>
  <si>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</si>
  <si>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</si>
  <si>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</si>
  <si>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</si>
  <si>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</si>
  <si>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</si>
  <si>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</si>
  <si>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</si>
  <si>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</si>
  <si>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</si>
  <si>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</si>
  <si>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</si>
  <si>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</si>
  <si>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</si>
  <si>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</si>
  <si>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</si>
  <si>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</si>
  <si>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</si>
  <si>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</si>
  <si>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</si>
  <si>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</si>
  <si>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</si>
  <si>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</si>
  <si>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</si>
  <si>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</si>
  <si>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</si>
  <si>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</si>
  <si>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</si>
  <si>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</si>
  <si>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</si>
  <si>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</si>
  <si>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</si>
  <si>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</si>
  <si>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</si>
  <si>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</si>
  <si>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</si>
  <si>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</si>
  <si>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</si>
  <si>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</si>
  <si>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</si>
  <si>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</si>
  <si>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</si>
  <si>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</si>
  <si>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</si>
  <si>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</si>
  <si>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</si>
  <si>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</si>
  <si>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</si>
  <si>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</si>
  <si>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</si>
  <si>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</si>
  <si>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</si>
  <si>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</si>
  <si>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</si>
  <si>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</si>
  <si>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</si>
  <si>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</si>
  <si>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</si>
  <si>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</si>
  <si>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</si>
  <si>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</si>
  <si>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</si>
  <si>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</si>
  <si>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</si>
  <si>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</si>
  <si>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</si>
  <si>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</si>
  <si>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</si>
  <si>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</si>
  <si>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</si>
  <si>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</si>
  <si>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</si>
  <si>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</si>
  <si>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</si>
  <si>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</si>
  <si>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</si>
  <si>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</si>
  <si>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</si>
  <si>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</si>
  <si>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</si>
  <si>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</si>
  <si>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</si>
  <si>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</si>
  <si>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</si>
  <si>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</si>
  <si>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</si>
  <si>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</si>
  <si>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</si>
  <si>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</si>
  <si>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</si>
  <si>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</si>
  <si>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</si>
  <si>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</si>
  <si>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</si>
  <si>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</si>
  <si>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</si>
  <si>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</si>
  <si>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</si>
  <si>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</si>
  <si>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</si>
  <si>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</si>
  <si>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</si>
  <si>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</si>
  <si>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</si>
  <si>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</si>
  <si>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</si>
  <si>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</si>
  <si>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</si>
  <si>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</si>
  <si>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</si>
  <si>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</si>
  <si>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</si>
  <si>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</si>
  <si>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</si>
  <si>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</si>
  <si>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</si>
  <si>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</si>
  <si>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</si>
  <si>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</si>
  <si>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</si>
  <si>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</si>
  <si>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</si>
  <si>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</si>
  <si>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</si>
  <si>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</si>
  <si>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</si>
  <si>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</si>
  <si>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</si>
  <si>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</si>
  <si>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</si>
  <si>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</si>
  <si>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</si>
  <si>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</si>
  <si>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</si>
  <si>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</si>
  <si>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</si>
  <si>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</si>
  <si>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</si>
  <si>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</si>
  <si>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</si>
  <si>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</si>
  <si>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</si>
  <si>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</si>
  <si>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</si>
  <si>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</si>
  <si>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</si>
  <si>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</si>
  <si>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</si>
  <si>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</si>
  <si>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</si>
  <si>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</si>
  <si>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</si>
  <si>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</si>
  <si>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</si>
  <si>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</si>
  <si>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</si>
  <si>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</si>
  <si>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</si>
  <si>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</si>
  <si>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</si>
  <si>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</si>
  <si>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</si>
  <si>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</si>
  <si>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</si>
  <si>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</si>
  <si>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</si>
  <si>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</si>
  <si>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</si>
  <si>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</si>
  <si>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</si>
  <si>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</si>
  <si>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</si>
  <si>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</si>
  <si>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</si>
  <si>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</si>
  <si>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</si>
  <si>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</si>
  <si>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</si>
  <si>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</si>
  <si>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</si>
  <si>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</si>
  <si>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</si>
  <si>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</si>
  <si>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</si>
  <si>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</si>
  <si>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</si>
  <si>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</si>
  <si>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</si>
  <si>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</si>
  <si>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</si>
  <si>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</si>
  <si>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</si>
  <si>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</si>
  <si>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</si>
  <si>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</si>
  <si>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</si>
  <si>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</si>
  <si>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</si>
  <si>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</si>
  <si>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</si>
  <si>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</si>
  <si>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</si>
  <si>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</si>
  <si>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</si>
  <si>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</si>
  <si>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</si>
  <si>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</si>
  <si>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</si>
  <si>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</si>
  <si>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</si>
  <si>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</si>
  <si>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</si>
  <si>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</si>
  <si>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</si>
  <si>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</si>
  <si>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</si>
  <si>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</si>
  <si>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</si>
  <si>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</si>
  <si>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</si>
  <si>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</si>
  <si>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</si>
  <si>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</si>
  <si>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</si>
  <si>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</si>
  <si>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</si>
  <si>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</si>
  <si>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</si>
  <si>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</si>
  <si>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</si>
  <si>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</si>
  <si>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</si>
  <si>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</si>
  <si>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</si>
  <si>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</si>
  <si>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</si>
  <si>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</si>
  <si>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</si>
  <si>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</si>
  <si>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</si>
  <si>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</si>
  <si>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</si>
  <si>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</si>
  <si>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</si>
  <si>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</si>
  <si>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</si>
  <si>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</si>
  <si>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</si>
  <si>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</si>
  <si>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</si>
  <si>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</si>
  <si>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</si>
  <si>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</si>
  <si>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</si>
  <si>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</si>
  <si>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</si>
  <si>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</si>
  <si>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</si>
  <si>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</si>
  <si>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</si>
  <si>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</si>
  <si>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</si>
  <si>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</si>
  <si>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</si>
  <si>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</si>
  <si>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</si>
  <si>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</si>
  <si>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</si>
  <si>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</si>
  <si>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</si>
  <si>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</si>
  <si>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</si>
  <si>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</si>
  <si>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</si>
  <si>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</si>
  <si>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</si>
  <si>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</si>
  <si>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</si>
  <si>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</si>
  <si>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</si>
  <si>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</si>
  <si>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</si>
  <si>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</si>
  <si>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</si>
  <si>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</si>
  <si>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</si>
  <si>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</si>
  <si>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</si>
  <si>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</si>
  <si>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</si>
  <si>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</si>
  <si>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</si>
  <si>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</si>
  <si>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</si>
  <si>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</si>
  <si>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</si>
  <si>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</si>
  <si>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</si>
  <si>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</si>
  <si>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</si>
  <si>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</si>
  <si>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</si>
  <si>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</si>
  <si>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</si>
  <si>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</si>
  <si>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</si>
  <si>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</si>
  <si>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</si>
  <si>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</si>
  <si>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</si>
  <si>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</si>
  <si>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</si>
  <si>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</si>
  <si>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</si>
  <si>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</si>
  <si>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</si>
  <si>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</si>
  <si>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</si>
  <si>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</si>
  <si>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</si>
  <si>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</si>
  <si>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</si>
  <si>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</si>
  <si>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</si>
  <si>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</si>
  <si>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</si>
  <si>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</si>
  <si>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</si>
  <si>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</si>
  <si>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</si>
  <si>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</si>
  <si>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</si>
  <si>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</si>
  <si>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</si>
  <si>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</si>
  <si>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</si>
  <si>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</si>
  <si>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</si>
  <si>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</si>
  <si>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</si>
  <si>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</si>
  <si>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</si>
  <si>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</si>
  <si>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</si>
  <si>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</si>
  <si>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</si>
  <si>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</si>
  <si>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</si>
  <si>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</si>
  <si>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</si>
  <si>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</si>
  <si>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</si>
  <si>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</si>
  <si>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</si>
  <si>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</si>
  <si>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</si>
  <si>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</si>
  <si>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</si>
  <si>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</si>
  <si>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</si>
  <si>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</si>
  <si>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</si>
  <si>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</si>
  <si>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</si>
  <si>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</si>
  <si>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</si>
  <si>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</si>
  <si>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</si>
  <si>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</si>
  <si>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</si>
  <si>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</si>
  <si>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</si>
  <si>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</si>
  <si>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</si>
  <si>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</si>
  <si>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</si>
  <si>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</si>
  <si>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</si>
  <si>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</si>
  <si>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</si>
  <si>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</si>
  <si>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</si>
  <si>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</si>
  <si>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</si>
  <si>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</si>
  <si>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</si>
  <si>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</si>
  <si>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</si>
  <si>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</si>
  <si>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</si>
  <si>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</si>
  <si>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</si>
  <si>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</si>
  <si>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</si>
  <si>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</si>
  <si>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</si>
  <si>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</si>
  <si>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</si>
  <si>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</si>
  <si>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</si>
  <si>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</si>
  <si>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</si>
  <si>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</si>
  <si>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</si>
  <si>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</si>
  <si>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</si>
  <si>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</si>
  <si>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</si>
  <si>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</si>
  <si>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</si>
  <si>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</si>
  <si>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</si>
  <si>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</si>
  <si>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</si>
  <si>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</si>
  <si>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</si>
  <si>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</si>
  <si>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</si>
  <si>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</si>
  <si>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</si>
  <si>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</si>
  <si>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</si>
  <si>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</si>
  <si>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</si>
  <si>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</si>
  <si>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</si>
  <si>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</si>
  <si>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</si>
  <si>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</si>
  <si>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</si>
  <si>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</si>
  <si>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</si>
  <si>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</si>
  <si>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</si>
  <si>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</si>
  <si>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</si>
  <si>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</si>
  <si>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</si>
  <si>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</si>
  <si>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</si>
  <si>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</si>
  <si>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</si>
  <si>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</si>
  <si>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</si>
  <si>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</si>
  <si>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</si>
  <si>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</si>
  <si>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</si>
  <si>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</si>
  <si>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</si>
  <si>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</si>
  <si>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</si>
  <si>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</si>
  <si>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</si>
  <si>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</si>
  <si>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</si>
  <si>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</si>
  <si>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</si>
  <si>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</si>
  <si>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</si>
  <si>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</si>
  <si>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</si>
  <si>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</si>
  <si>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</si>
  <si>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</si>
  <si>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</si>
  <si>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</si>
  <si>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</si>
  <si>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</si>
  <si>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</si>
  <si>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</si>
  <si>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</si>
  <si>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</si>
  <si>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</si>
  <si>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</si>
  <si>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</si>
  <si>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</si>
  <si>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</si>
  <si>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</si>
  <si>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</si>
  <si>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</si>
  <si>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</si>
  <si>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</si>
  <si>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</si>
  <si>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</si>
  <si>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</si>
  <si>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</si>
  <si>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</si>
  <si>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</si>
  <si>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</si>
  <si>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</si>
  <si>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</si>
  <si>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</si>
  <si>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</si>
  <si>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</si>
  <si>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</si>
  <si>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</si>
  <si>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</si>
  <si>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</si>
  <si>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</si>
  <si>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</si>
  <si>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</si>
  <si>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</si>
  <si>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</si>
  <si>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</si>
  <si>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</si>
  <si>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</si>
  <si>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</si>
  <si>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</si>
  <si>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</si>
  <si>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</si>
  <si>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</si>
  <si>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</si>
  <si>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</si>
  <si>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</si>
  <si>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</si>
  <si>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</si>
  <si>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</si>
  <si>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</si>
  <si>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</si>
  <si>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</si>
  <si>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</si>
  <si>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</si>
  <si>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</si>
  <si>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</si>
  <si>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</si>
  <si>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</si>
  <si>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</si>
  <si>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</si>
  <si>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</si>
  <si>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</si>
  <si>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</si>
  <si>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</si>
  <si>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</si>
  <si>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</si>
  <si>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</si>
  <si>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</si>
  <si>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</si>
  <si>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</si>
  <si>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</si>
  <si>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</si>
  <si>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</si>
  <si>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</si>
  <si>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</si>
  <si>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</si>
  <si>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</si>
  <si>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</si>
  <si>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</si>
  <si>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</si>
  <si>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</si>
  <si>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</si>
  <si>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</si>
  <si>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</si>
  <si>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</si>
  <si>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</si>
  <si>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</si>
  <si>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</si>
  <si>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</si>
  <si>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</si>
  <si>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</si>
  <si>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</si>
  <si>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</si>
  <si>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</si>
  <si>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</si>
  <si>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</si>
  <si>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</si>
  <si>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</si>
  <si>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</si>
  <si>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</si>
  <si>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</si>
  <si>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</si>
  <si>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</si>
  <si>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</si>
  <si>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</si>
  <si>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</si>
  <si>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</si>
  <si>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</si>
  <si>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</si>
  <si>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</si>
  <si>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</si>
  <si>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</si>
  <si>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</si>
  <si>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</si>
  <si>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</si>
  <si>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</si>
  <si>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</si>
  <si>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</si>
  <si>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</si>
  <si>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</si>
  <si>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</si>
  <si>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</si>
  <si>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</si>
  <si>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</si>
  <si>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</si>
  <si>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</si>
  <si>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</si>
  <si>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</si>
  <si>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</si>
  <si>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</si>
  <si>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</si>
  <si>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</si>
  <si>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</si>
  <si>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</si>
  <si>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</si>
  <si>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</si>
  <si>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</si>
  <si>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</si>
  <si>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</si>
  <si>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</si>
  <si>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</si>
  <si>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</si>
  <si>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</si>
  <si>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</si>
  <si>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</si>
  <si>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</si>
  <si>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</si>
  <si>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</si>
  <si>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</si>
  <si>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</si>
  <si>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</si>
  <si>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</si>
  <si>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</si>
  <si>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</si>
  <si>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</si>
  <si>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</si>
  <si>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</si>
  <si>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</si>
  <si>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</si>
  <si>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</si>
  <si>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</si>
  <si>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</si>
  <si>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</si>
  <si>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</si>
  <si>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</si>
  <si>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</si>
  <si>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</si>
  <si>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</si>
  <si>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</si>
  <si>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</si>
  <si>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</si>
  <si>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</si>
  <si>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</si>
  <si>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</si>
  <si>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</si>
  <si>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</si>
  <si>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</si>
  <si>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</si>
  <si>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</si>
  <si>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</si>
  <si>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</si>
  <si>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</si>
  <si>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</si>
  <si>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</si>
  <si>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</si>
  <si>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</si>
  <si>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</si>
  <si>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</si>
  <si>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</si>
  <si>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</si>
  <si>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</si>
  <si>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</si>
  <si>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</si>
  <si>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</si>
  <si>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</si>
  <si>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</si>
  <si>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</si>
  <si>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</si>
  <si>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</si>
  <si>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</si>
  <si>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</si>
  <si>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</si>
  <si>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</si>
  <si>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</si>
  <si>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</si>
  <si>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</si>
  <si>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</si>
  <si>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</si>
  <si>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</si>
  <si>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</si>
  <si>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</si>
  <si>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</si>
  <si>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</si>
  <si>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</si>
  <si>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</si>
  <si>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</si>
  <si>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</si>
  <si>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</si>
  <si>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</si>
  <si>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</si>
  <si>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</si>
  <si>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</si>
  <si>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</si>
  <si>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</si>
  <si>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</si>
  <si>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</si>
  <si>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</si>
  <si>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</si>
  <si>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</si>
  <si>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</si>
  <si>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</si>
  <si>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</si>
  <si>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</si>
  <si>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</si>
  <si>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</si>
  <si>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</si>
  <si>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</si>
  <si>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</si>
  <si>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</si>
  <si>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</si>
  <si>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</si>
  <si>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</si>
  <si>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</si>
  <si>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</si>
  <si>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</si>
  <si>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</si>
  <si>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</si>
  <si>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</si>
  <si>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</si>
  <si>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</si>
  <si>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</si>
  <si>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</si>
  <si>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</si>
  <si>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</si>
  <si>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</si>
  <si>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</si>
  <si>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</si>
  <si>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</si>
  <si>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</si>
  <si>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</si>
  <si>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</si>
  <si>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</si>
  <si>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</si>
  <si>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</si>
  <si>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</si>
  <si>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</si>
  <si>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</si>
  <si>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</si>
  <si>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</si>
  <si>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</si>
  <si>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</si>
  <si>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</si>
  <si>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</si>
  <si>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</si>
  <si>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</si>
  <si>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</si>
  <si>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</si>
  <si>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</si>
  <si>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</si>
  <si>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</si>
  <si>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</si>
  <si>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</si>
  <si>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</si>
  <si>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</si>
  <si>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</si>
  <si>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</si>
  <si>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</si>
  <si>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</si>
  <si>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</si>
  <si>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</si>
  <si>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</si>
  <si>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</si>
  <si>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</si>
  <si>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</si>
  <si>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</si>
  <si>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</si>
  <si>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</si>
  <si>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</si>
  <si>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</si>
  <si>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</si>
  <si>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</si>
  <si>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</si>
  <si>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</si>
  <si>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</si>
  <si>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</si>
  <si>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</si>
  <si>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</si>
  <si>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</si>
  <si>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</si>
  <si>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</si>
  <si>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</si>
  <si>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</si>
  <si>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</si>
  <si>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</si>
  <si>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</si>
  <si>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</si>
  <si>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</si>
  <si>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</si>
  <si>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</si>
  <si>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</si>
  <si>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</si>
  <si>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</si>
  <si>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</si>
  <si>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</si>
  <si>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</si>
  <si>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</si>
  <si>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</si>
  <si>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</si>
  <si>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</si>
  <si>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</si>
  <si>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</si>
  <si>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</si>
  <si>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</si>
  <si>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</si>
  <si>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</si>
  <si>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</si>
  <si>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</si>
  <si>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</si>
  <si>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</si>
  <si>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</si>
  <si>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</si>
  <si>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</si>
  <si>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</si>
  <si>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</si>
  <si>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</si>
  <si>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</si>
  <si>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</si>
  <si>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</si>
  <si>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</si>
  <si>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</si>
  <si>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</si>
  <si>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</si>
  <si>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</si>
  <si>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</si>
  <si>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</si>
  <si>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</si>
  <si>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</si>
  <si>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</si>
  <si>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</si>
  <si>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</si>
  <si>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</si>
  <si>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</si>
  <si>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</si>
  <si>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</si>
  <si>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</si>
  <si>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</si>
  <si>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</si>
  <si>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</si>
  <si>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</si>
  <si>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</si>
  <si>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</si>
  <si>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</si>
  <si>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</si>
  <si>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</si>
  <si>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</si>
  <si>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</si>
  <si>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</si>
  <si>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</si>
  <si>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</si>
  <si>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</si>
  <si>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</si>
  <si>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</si>
  <si>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</si>
  <si>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</si>
  <si>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</si>
  <si>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</si>
  <si>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</si>
  <si>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</si>
  <si>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</si>
  <si>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</si>
  <si>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</si>
  <si>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</si>
  <si>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</si>
  <si>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</si>
  <si>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</si>
  <si>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</si>
  <si>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</si>
  <si>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</si>
  <si>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</si>
  <si>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</si>
  <si>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</si>
  <si>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</si>
  <si>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</si>
  <si>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</si>
  <si>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</si>
  <si>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</si>
  <si>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</si>
  <si>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</si>
  <si>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</si>
  <si>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</si>
  <si>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</si>
  <si>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</si>
  <si>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</si>
  <si>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</si>
  <si>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</si>
  <si>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</si>
  <si>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</si>
  <si>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</si>
  <si>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</si>
  <si>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</si>
  <si>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</si>
  <si>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</si>
  <si>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</si>
  <si>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</si>
  <si>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</si>
  <si>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</si>
  <si>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</si>
  <si>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</si>
  <si>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</si>
  <si>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</si>
  <si>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</si>
  <si>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</si>
  <si>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</si>
  <si>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</si>
  <si>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</si>
  <si>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</si>
  <si>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</si>
  <si>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</si>
  <si>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</si>
  <si>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</si>
  <si>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</si>
  <si>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</si>
  <si>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</si>
  <si>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</si>
  <si>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</si>
  <si>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</si>
  <si>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</si>
  <si>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</si>
  <si>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</si>
  <si>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</si>
  <si>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</si>
  <si>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</si>
  <si>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</si>
  <si>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</si>
  <si>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</si>
  <si>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</si>
  <si>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</si>
  <si>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</si>
  <si>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</si>
  <si>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</si>
  <si>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</si>
  <si>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</si>
  <si>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</si>
  <si>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</si>
  <si>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</si>
  <si>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</si>
  <si>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</si>
  <si>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</si>
  <si>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</si>
  <si>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</si>
  <si>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</si>
  <si>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</si>
  <si>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</si>
  <si>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</si>
  <si>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</si>
  <si>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</si>
  <si>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</si>
  <si>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</si>
  <si>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</si>
  <si>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</si>
  <si>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</si>
  <si>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</si>
  <si>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</si>
  <si>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</si>
  <si>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</si>
  <si>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</si>
  <si>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</si>
  <si>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</si>
  <si>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</si>
  <si>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</si>
  <si>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</si>
  <si>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</si>
  <si>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</si>
  <si>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</si>
  <si>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</si>
  <si>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</si>
  <si>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</si>
  <si>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</si>
  <si>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</si>
  <si>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</si>
  <si>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</si>
  <si>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</si>
  <si>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</si>
  <si>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</si>
  <si>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</si>
  <si>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</si>
  <si>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</si>
  <si>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</si>
  <si>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</si>
  <si>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</si>
  <si>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</si>
  <si>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</si>
  <si>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</si>
  <si>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</si>
  <si>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</si>
  <si>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</si>
  <si>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</si>
  <si>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</si>
  <si>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</si>
  <si>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</si>
  <si>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</si>
  <si>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</si>
  <si>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</si>
  <si>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</si>
  <si>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</si>
  <si>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</si>
  <si>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</si>
  <si>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</si>
  <si>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</si>
  <si>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</si>
  <si>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</si>
  <si>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</si>
  <si>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</si>
  <si>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</si>
  <si>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</si>
  <si>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</si>
  <si>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</si>
  <si>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</si>
  <si>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</si>
  <si>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</si>
  <si>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</si>
  <si>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</si>
  <si>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</si>
  <si>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</si>
  <si>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</si>
  <si>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</si>
  <si>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</si>
  <si>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</si>
  <si>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</si>
  <si>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</si>
  <si>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</si>
  <si>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</si>
  <si>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</si>
  <si>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</si>
  <si>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</si>
  <si>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</si>
  <si>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</si>
  <si>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</si>
  <si>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</si>
  <si>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</si>
  <si>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</si>
  <si>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</si>
  <si>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</si>
  <si>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</si>
  <si>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</si>
  <si>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</si>
  <si>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</si>
  <si>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</si>
  <si>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</si>
  <si>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</si>
  <si>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</si>
  <si>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</si>
  <si>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</si>
  <si>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</si>
  <si>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</si>
  <si>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</si>
  <si>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</si>
  <si>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</si>
  <si>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</si>
  <si>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</si>
  <si>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</si>
  <si>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</si>
  <si>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</si>
  <si>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</si>
  <si>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</si>
  <si>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</si>
  <si>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</si>
  <si>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</si>
  <si>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</si>
  <si>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</si>
  <si>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</si>
  <si>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</si>
  <si>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</si>
  <si>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</si>
  <si>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</si>
  <si>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</si>
  <si>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</si>
  <si>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</si>
  <si>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</si>
  <si>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</si>
  <si>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</si>
  <si>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</si>
  <si>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</si>
  <si>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</si>
  <si>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</si>
  <si>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</si>
  <si>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</si>
  <si>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</si>
  <si>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</si>
  <si>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</si>
  <si>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</si>
  <si>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</si>
  <si>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</si>
  <si>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</si>
  <si>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</si>
  <si>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</si>
  <si>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</si>
  <si>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</si>
  <si>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</si>
  <si>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</si>
  <si>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</si>
  <si>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</si>
  <si>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</si>
  <si>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</si>
  <si>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</si>
  <si>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</si>
  <si>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</si>
  <si>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</si>
  <si>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</si>
  <si>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</si>
  <si>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</si>
  <si>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</si>
  <si>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</si>
  <si>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</si>
  <si>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</si>
  <si>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</si>
  <si>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</si>
  <si>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</si>
  <si>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</si>
  <si>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</si>
  <si>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</si>
  <si>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</si>
  <si>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</si>
  <si>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</si>
  <si>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</si>
  <si>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</si>
  <si>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</si>
  <si>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</si>
  <si>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</si>
  <si>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</si>
  <si>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</si>
  <si>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</si>
  <si>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</si>
  <si>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</si>
  <si>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</si>
  <si>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</si>
  <si>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</si>
  <si>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</si>
  <si>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</si>
  <si>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</si>
  <si>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</si>
  <si>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</si>
  <si>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</si>
  <si>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</si>
  <si>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</si>
  <si>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</si>
  <si>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</si>
  <si>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</si>
  <si>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</si>
  <si>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</si>
  <si>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</si>
  <si>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</si>
  <si>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</si>
  <si>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</si>
  <si>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</si>
  <si>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</si>
  <si>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</si>
  <si>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</si>
  <si>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</si>
  <si>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</si>
  <si>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</si>
  <si>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</si>
  <si>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</si>
  <si>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</si>
  <si>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</si>
  <si>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</si>
  <si>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</si>
  <si>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</si>
  <si>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</si>
  <si>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</si>
  <si>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</si>
  <si>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</si>
  <si>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</si>
  <si>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</si>
  <si>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</si>
  <si>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</si>
  <si>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</si>
  <si>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</si>
  <si>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</si>
  <si>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</si>
  <si>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</si>
  <si>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</si>
  <si>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</si>
  <si>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</si>
  <si>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</si>
  <si>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</si>
  <si>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</si>
  <si>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</si>
  <si>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</si>
  <si>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</si>
  <si>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</si>
  <si>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</si>
  <si>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</si>
  <si>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</si>
  <si>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</si>
  <si>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</si>
  <si>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</si>
  <si>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</si>
  <si>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</si>
  <si>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</si>
  <si>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</si>
  <si>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</si>
  <si>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</si>
  <si>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</si>
  <si>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</si>
  <si>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</si>
  <si>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</si>
  <si>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</si>
  <si>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</si>
  <si>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</si>
  <si>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</si>
  <si>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</si>
  <si>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</si>
  <si>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</si>
  <si>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</si>
  <si>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</si>
  <si>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</si>
  <si>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</si>
  <si>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</si>
  <si>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</si>
  <si>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</si>
  <si>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</si>
  <si>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</si>
  <si>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</si>
  <si>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</si>
  <si>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</si>
  <si>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</si>
  <si>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</si>
  <si>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</si>
  <si>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</si>
  <si>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</si>
  <si>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</si>
  <si>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</si>
  <si>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</si>
  <si>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</si>
  <si>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</si>
  <si>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</si>
  <si>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</si>
  <si>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</si>
  <si>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</si>
  <si>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</si>
  <si>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</si>
  <si>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</si>
  <si>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</si>
  <si>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</si>
  <si>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</si>
  <si>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</si>
  <si>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</si>
  <si>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</si>
  <si>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</si>
  <si>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</si>
  <si>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</si>
  <si>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</si>
  <si>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</si>
  <si>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</si>
  <si>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</si>
  <si>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</si>
  <si>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</si>
  <si>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</si>
  <si>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</si>
  <si>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</si>
  <si>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</si>
  <si>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</si>
  <si>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</si>
  <si>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</si>
  <si>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</si>
  <si>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</si>
  <si>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</si>
  <si>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</si>
  <si>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</si>
  <si>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</si>
  <si>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</si>
  <si>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</si>
  <si>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</si>
  <si>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</si>
  <si>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</si>
  <si>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</si>
  <si>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</si>
  <si>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</si>
  <si>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</si>
  <si>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</si>
  <si>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</si>
  <si>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</si>
  <si>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</si>
  <si>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</si>
  <si>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</si>
  <si>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</si>
  <si>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</si>
  <si>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</si>
  <si>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</si>
  <si>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</si>
  <si>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</si>
  <si>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</si>
  <si>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</si>
  <si>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</si>
  <si>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</si>
  <si>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</si>
  <si>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</si>
  <si>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</si>
  <si>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</si>
  <si>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</si>
  <si>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</si>
  <si>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</si>
  <si>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</si>
  <si>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</si>
  <si>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</si>
  <si>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</si>
  <si>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</si>
  <si>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</si>
  <si>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</si>
  <si>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</si>
  <si>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</si>
  <si>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</si>
  <si>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</si>
  <si>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</si>
  <si>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</si>
  <si>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</si>
  <si>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</si>
  <si>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</si>
  <si>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</si>
  <si>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</si>
  <si>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</si>
  <si>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</si>
  <si>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</si>
  <si>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</si>
  <si>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</si>
  <si>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</si>
  <si>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</si>
  <si>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</si>
  <si>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</si>
  <si>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</si>
  <si>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</si>
  <si>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</si>
  <si>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</si>
  <si>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</si>
  <si>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</si>
  <si>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</si>
  <si>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</si>
  <si>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</si>
  <si>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</si>
  <si>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</si>
  <si>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</si>
  <si>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</si>
  <si>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</si>
  <si>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</si>
  <si>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</si>
  <si>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</si>
  <si>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</si>
  <si>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</si>
  <si>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</si>
  <si>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</si>
  <si>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</si>
  <si>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</si>
  <si>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</si>
  <si>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</si>
  <si>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</si>
  <si>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</si>
  <si>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</si>
  <si>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</si>
  <si>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</si>
  <si>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</si>
  <si>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</si>
  <si>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</si>
  <si>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</si>
  <si>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</si>
  <si>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</si>
  <si>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</si>
  <si>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</si>
  <si>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</si>
  <si>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</si>
  <si>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</si>
  <si>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</si>
  <si>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</si>
  <si>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</si>
  <si>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</si>
  <si>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</si>
  <si>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</si>
  <si>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</si>
  <si>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</si>
  <si>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</si>
  <si>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</si>
  <si>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</si>
  <si>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</si>
  <si>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</si>
  <si>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</si>
  <si>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</si>
  <si>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</si>
  <si>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</si>
  <si>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</si>
  <si>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</si>
  <si>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</si>
  <si>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</si>
  <si>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</si>
  <si>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</si>
  <si>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</si>
  <si>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</si>
  <si>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</si>
  <si>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</si>
  <si>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</si>
  <si>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</si>
  <si>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</si>
  <si>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</si>
  <si>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</si>
  <si>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</si>
  <si>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</si>
  <si>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</si>
  <si>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</si>
  <si>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</si>
  <si>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</si>
  <si>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</si>
  <si>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</si>
  <si>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</si>
  <si>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</si>
  <si>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</si>
  <si>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</si>
  <si>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</si>
  <si>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</si>
  <si>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</si>
  <si>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</si>
  <si>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</si>
  <si>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</si>
  <si>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</si>
  <si>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</si>
  <si>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</si>
  <si>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</si>
  <si>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</si>
  <si>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</si>
  <si>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</si>
  <si>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</si>
  <si>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</si>
  <si>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</si>
  <si>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</si>
  <si>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</si>
  <si>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</si>
  <si>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</si>
  <si>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</si>
  <si>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</si>
  <si>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</si>
  <si>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</si>
  <si>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</si>
  <si>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</si>
  <si>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</si>
  <si>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</si>
  <si>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</si>
  <si>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</si>
  <si>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</si>
  <si>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</si>
  <si>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</si>
  <si>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</si>
  <si>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</si>
  <si>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</si>
  <si>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</si>
  <si>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</si>
  <si>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</si>
  <si>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</si>
  <si>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</si>
  <si>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</si>
  <si>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</si>
  <si>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</si>
  <si>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</si>
  <si>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</si>
  <si>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</si>
  <si>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</si>
  <si>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</si>
  <si>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</si>
  <si>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</si>
  <si>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</si>
  <si>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</si>
  <si>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</si>
  <si>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</si>
  <si>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</si>
  <si>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</si>
  <si>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</si>
  <si>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</si>
  <si>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</si>
  <si>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</si>
  <si>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</si>
  <si>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</si>
  <si>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</si>
  <si>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</si>
  <si>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</si>
  <si>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</si>
  <si>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</si>
  <si>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</si>
  <si>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</si>
  <si>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</si>
  <si>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</si>
  <si>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</si>
  <si>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</si>
  <si>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</si>
  <si>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UP Mercy Village, LP</t>
  </si>
  <si>
    <t>Mercy Village</t>
  </si>
  <si>
    <t>City of Merced</t>
  </si>
  <si>
    <t>Stephanie Dietz</t>
  </si>
  <si>
    <t>678 West 18th St</t>
  </si>
  <si>
    <t>(209)388-8670</t>
  </si>
  <si>
    <t>(209)725-8775</t>
  </si>
  <si>
    <t>dietzs@cityofmerced.org</t>
  </si>
  <si>
    <t>3015 Park Ave</t>
  </si>
  <si>
    <t>007-350-018</t>
  </si>
  <si>
    <t>40%/60%</t>
  </si>
  <si>
    <t>6083 N Figarden Drive #656</t>
  </si>
  <si>
    <t>CA</t>
  </si>
  <si>
    <t>Ryan Wilson</t>
  </si>
  <si>
    <t>(312)870-4747</t>
  </si>
  <si>
    <t>ryan@upholdings.net</t>
  </si>
  <si>
    <t>UP Holdings California, LLC</t>
  </si>
  <si>
    <t>To-be-formed LLC</t>
  </si>
  <si>
    <t>Managing GP</t>
  </si>
  <si>
    <t>8445 W. Elowin Court</t>
  </si>
  <si>
    <t>Visalia</t>
  </si>
  <si>
    <t>Betsy McGovern-Garcia</t>
  </si>
  <si>
    <t>(559)802-1653</t>
  </si>
  <si>
    <t>(559)651-3634</t>
  </si>
  <si>
    <t>betsyg@selfhelpenterprises.org</t>
  </si>
  <si>
    <t>Self-Help Enterprises</t>
  </si>
  <si>
    <t>UP Mercy Village, LLC</t>
  </si>
  <si>
    <t>Administrative GP</t>
  </si>
  <si>
    <t>Applicant, general partner, developer</t>
  </si>
  <si>
    <t>Fresno, CA 93722</t>
  </si>
  <si>
    <t>Mogavero Architects</t>
  </si>
  <si>
    <t>1331 T Street</t>
  </si>
  <si>
    <t>Sacramento, CA 95811</t>
  </si>
  <si>
    <t>Craig Stradley</t>
  </si>
  <si>
    <t>(916)443-1033</t>
  </si>
  <si>
    <t xml:space="preserve">cstradley@mogaveroarchitects.com										</t>
  </si>
  <si>
    <t>Bocarsly Emden Cowan Esmail &amp; Arndt LLP</t>
  </si>
  <si>
    <t>633 West Fifth Street 64th Floor</t>
  </si>
  <si>
    <t>Los Angeles, CA 90071</t>
  </si>
  <si>
    <t>Nicole Berklas</t>
  </si>
  <si>
    <t>(213)239-8059</t>
  </si>
  <si>
    <t>(213)239.0410</t>
  </si>
  <si>
    <t>nberklas@bocarsly.com</t>
  </si>
  <si>
    <t>Ashwood Construction</t>
  </si>
  <si>
    <t>5755 East Kings Canyon Rd. Ste 110</t>
  </si>
  <si>
    <t>Fresno, CA 93727</t>
  </si>
  <si>
    <t>Bree Comstock</t>
  </si>
  <si>
    <t>(559)253-7240</t>
  </si>
  <si>
    <t>(559) 253-7244</t>
  </si>
  <si>
    <t xml:space="preserve">bcomstock@ashwoodco.com										</t>
  </si>
  <si>
    <t>633 West Fifth Street, 64th Floor</t>
  </si>
  <si>
    <t>Nichole M. Berklas</t>
  </si>
  <si>
    <t>213-239-8059</t>
  </si>
  <si>
    <t>Melas Energy Engineering</t>
  </si>
  <si>
    <t>547 Uren Street</t>
  </si>
  <si>
    <t>Nevada City, CA 95959</t>
  </si>
  <si>
    <t>Chris Miller</t>
  </si>
  <si>
    <t>530-265-2492</t>
  </si>
  <si>
    <t>chris@melasenergy.com</t>
  </si>
  <si>
    <t>Bowman &amp; Company, LLP</t>
  </si>
  <si>
    <t>10100 Trinity Parkway, Suite 310</t>
  </si>
  <si>
    <t>Stockton, California 95219</t>
  </si>
  <si>
    <t>Tara Eastwood, CPA</t>
  </si>
  <si>
    <t>209-473-1040</t>
  </si>
  <si>
    <t>209-473-9771</t>
  </si>
  <si>
    <t>teastwood@cpabowman.com</t>
  </si>
  <si>
    <t>TBD</t>
  </si>
  <si>
    <t>538 9th St, Suite 200</t>
  </si>
  <si>
    <t>Oakland, CA, 94607</t>
  </si>
  <si>
    <t>lisa@communityeconomics.org</t>
  </si>
  <si>
    <t>Lisa Motoyama</t>
  </si>
  <si>
    <t>(510)832-8300</t>
  </si>
  <si>
    <t>Laurin Associates</t>
  </si>
  <si>
    <t>1501 Sports Dr, Ste A</t>
  </si>
  <si>
    <t>Sacramento CA, 95834</t>
  </si>
  <si>
    <t>Stefanie Williams</t>
  </si>
  <si>
    <t>(916)372-6100</t>
  </si>
  <si>
    <t>(916)419-6108</t>
  </si>
  <si>
    <t>stefanie@laurinassociates.com</t>
  </si>
  <si>
    <t>James G. Palmer Appraisals Inc.</t>
  </si>
  <si>
    <t>1285 W. Shaw, Suite 108</t>
  </si>
  <si>
    <t>Fresno, CA 93711</t>
  </si>
  <si>
    <t>Gregg J. Palmer, MAI</t>
  </si>
  <si>
    <t>(559) 226-5020</t>
  </si>
  <si>
    <t>(559) 226.5063</t>
  </si>
  <si>
    <t>jgpinc.com</t>
  </si>
  <si>
    <t>GSF Properties Inc.</t>
  </si>
  <si>
    <t>6485 N Palm Ave #101</t>
  </si>
  <si>
    <t>Fresno, CA, 93704</t>
  </si>
  <si>
    <t>Dan P. McCoy</t>
  </si>
  <si>
    <t>(559)440-1974</t>
  </si>
  <si>
    <t>dmccoy@gsfpi.com</t>
  </si>
  <si>
    <t>UPA</t>
  </si>
  <si>
    <t>7370 N Lincoln Ave Suite A</t>
  </si>
  <si>
    <t>Lincolnwood, IL 60712</t>
  </si>
  <si>
    <t>Jeremy Matthews</t>
  </si>
  <si>
    <t>(559)234-1910</t>
  </si>
  <si>
    <t xml:space="preserve">jeremy@upholdings.net															</t>
  </si>
  <si>
    <t>Stan Shore Trust</t>
  </si>
  <si>
    <t>Stan Shore</t>
  </si>
  <si>
    <t>Trustee</t>
  </si>
  <si>
    <t>242 Kellogg Ave, Palo Alto, CA 94301</t>
  </si>
  <si>
    <t>Inner City Infill Site</t>
  </si>
  <si>
    <t>31 units will be funded through NPLH: people experiencing/at-risk</t>
  </si>
  <si>
    <t>of homelessness with a serious mental illness.</t>
  </si>
  <si>
    <t>Vacant</t>
  </si>
  <si>
    <t>P-D (4). 43 max unit per acre</t>
  </si>
  <si>
    <t>The project receives a housing density bonus from the City of 
Merced</t>
  </si>
  <si>
    <t>33 ft / 3 stories</t>
  </si>
  <si>
    <t>30.0%%</t>
  </si>
  <si>
    <t>NPLH</t>
  </si>
  <si>
    <t>PLHA</t>
  </si>
  <si>
    <t>Variable</t>
  </si>
  <si>
    <t>Interest Only</t>
  </si>
  <si>
    <t>Fixed</t>
  </si>
  <si>
    <t>GP Equity</t>
  </si>
  <si>
    <t>1307 Washington Ave., Suite 300</t>
  </si>
  <si>
    <t>St Louis</t>
  </si>
  <si>
    <t>Jennifer Craig</t>
  </si>
  <si>
    <t>314-662-7533</t>
  </si>
  <si>
    <t>Construction Loan</t>
  </si>
  <si>
    <t>Scott McBride</t>
  </si>
  <si>
    <t>Soft Debt</t>
  </si>
  <si>
    <t>6083 N. Figarden Drive #656</t>
  </si>
  <si>
    <t>Tax Credit Equity</t>
  </si>
  <si>
    <t>NPLH (Competitive)</t>
  </si>
  <si>
    <t>NPLH (Non-Competitive)</t>
  </si>
  <si>
    <t>City of Merced- PLHA</t>
  </si>
  <si>
    <t>Waived Impact fee</t>
  </si>
  <si>
    <t>Permanent Loan</t>
  </si>
  <si>
    <t>2020 W El Camino Ave Suite 670</t>
  </si>
  <si>
    <t>Jennifer Seeger</t>
  </si>
  <si>
    <t xml:space="preserve">678 West 18th St </t>
  </si>
  <si>
    <t xml:space="preserve">California Energy Commission; owner will pay all utilities </t>
  </si>
  <si>
    <t>Housing Authority of Merced</t>
  </si>
  <si>
    <t>Project-based vouchers (PBVs)</t>
  </si>
  <si>
    <t>Section 8</t>
  </si>
  <si>
    <t xml:space="preserve">US Bank - Tax Exempt </t>
  </si>
  <si>
    <t xml:space="preserve">US Bank - Taxable </t>
  </si>
  <si>
    <t>City of Merced  - PHLA</t>
  </si>
  <si>
    <t xml:space="preserve">City of Merced - Impact Fee Waiver </t>
  </si>
  <si>
    <t xml:space="preserve">GP Equity </t>
  </si>
  <si>
    <t xml:space="preserve">LP Equity </t>
  </si>
  <si>
    <t xml:space="preserve">HCD MHP </t>
  </si>
  <si>
    <t xml:space="preserve">HCD NPLH </t>
  </si>
  <si>
    <t xml:space="preserve">City of Merced - PHLA </t>
  </si>
  <si>
    <t xml:space="preserve">NPLH COSR </t>
  </si>
  <si>
    <t>Other: Predev Loan Costs</t>
  </si>
  <si>
    <t xml:space="preserve">Other: Owner Legal </t>
  </si>
  <si>
    <t>Other: Transition Reserve</t>
  </si>
  <si>
    <t>Other: Construction Management/Testing</t>
  </si>
  <si>
    <t>Other: Prevailing Wage Monitoring/Energy Consulting</t>
  </si>
  <si>
    <t>Other: Perm Loan Legal</t>
  </si>
  <si>
    <t>1 bedroom</t>
  </si>
  <si>
    <t xml:space="preserve">Waived Impact Fee </t>
  </si>
  <si>
    <t>Above residual receipts line for cash flow</t>
  </si>
  <si>
    <t>$500M</t>
  </si>
  <si>
    <t>HCD- NPLH</t>
  </si>
  <si>
    <t>NPLH COSR</t>
  </si>
  <si>
    <t>Provided</t>
  </si>
  <si>
    <t>Not Applicable</t>
  </si>
  <si>
    <t>St Louis, MO 63101</t>
  </si>
  <si>
    <t>314.662.7533</t>
  </si>
  <si>
    <t>209.385.6818</t>
  </si>
  <si>
    <t>678 West 18th Street</t>
  </si>
  <si>
    <t>Stephanie R Dietz</t>
  </si>
  <si>
    <t>Merced, CA 95340</t>
  </si>
  <si>
    <t>312.870-4738</t>
  </si>
  <si>
    <t>312.870.4738</t>
  </si>
  <si>
    <t>916.263.2742</t>
  </si>
  <si>
    <t>Impact Fee Waiver</t>
  </si>
  <si>
    <t>Soft debt</t>
  </si>
  <si>
    <t>Community Economics,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</si>
</sst>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1" fillId="5" borderId="4" xfId="0" applyFont="1" applyFill="1" applyBorder="1" applyAlignment="1" applyProtection="1">
      <alignment horizontal="left" vertical="top"/>
      <protection locked="0"/>
    </xf>
    <xf numFmtId="0" fontId="48" fillId="5" borderId="11" xfId="0" applyFont="1" applyFill="1" applyBorder="1" applyAlignment="1" applyProtection="1">
      <alignment horizontal="right" vertical="top" wrapText="1"/>
      <protection locked="0"/>
    </xf>
    <xf numFmtId="9" fontId="11" fillId="0" borderId="11" xfId="4494" applyFont="1" applyBorder="1" applyAlignment="1">
      <alignment horizontal="center"/>
    </xf>
    <xf numFmtId="3" fontId="16" fillId="0" borderId="0" xfId="0" applyNumberFormat="1" applyFont="1" applyBorder="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0" fillId="49" borderId="4" xfId="0"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49" borderId="4"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11" fillId="49" borderId="4" xfId="0"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0">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isa\Box\Lisa%20Motoyama\Lisa's%20Projects\Self%20Help%20Enterprises\Upholdings%20Mercy%20Village\CDLAC\SHE%20&amp;%20UPH-%20Mercy%20Village%20%204%25%20-%2022%200708%20-%20Super%20NOFA%20CDLAC%20LINK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Super NOFA scoring tab"/>
    </sheetNames>
    <sheetDataSet>
      <sheetData sheetId="0" refreshError="1"/>
      <sheetData sheetId="1" refreshError="1">
        <row r="7">
          <cell r="C7">
            <v>1324969</v>
          </cell>
          <cell r="G7">
            <v>1324969</v>
          </cell>
        </row>
        <row r="8">
          <cell r="C8">
            <v>6654505.2206782466</v>
          </cell>
          <cell r="P8">
            <v>0.15</v>
          </cell>
          <cell r="R8">
            <v>8</v>
          </cell>
          <cell r="S8">
            <v>219</v>
          </cell>
          <cell r="V8">
            <v>0</v>
          </cell>
        </row>
        <row r="9">
          <cell r="A9" t="str">
            <v>HCD- NPLH (Noncompetitive)</v>
          </cell>
          <cell r="C9">
            <v>631401</v>
          </cell>
          <cell r="P9">
            <v>0.3</v>
          </cell>
          <cell r="R9">
            <v>23</v>
          </cell>
          <cell r="S9">
            <v>219</v>
          </cell>
          <cell r="V9">
            <v>0</v>
          </cell>
        </row>
        <row r="10">
          <cell r="C10">
            <v>6769928</v>
          </cell>
          <cell r="P10">
            <v>0.3</v>
          </cell>
          <cell r="S10">
            <v>438</v>
          </cell>
          <cell r="V10">
            <v>0</v>
          </cell>
          <cell r="W10">
            <v>438</v>
          </cell>
        </row>
        <row r="12">
          <cell r="C12">
            <v>545566</v>
          </cell>
          <cell r="G12">
            <v>545566</v>
          </cell>
        </row>
        <row r="13">
          <cell r="F13">
            <v>3224980</v>
          </cell>
        </row>
        <row r="14">
          <cell r="C14">
            <v>638444.61601214216</v>
          </cell>
        </row>
        <row r="15">
          <cell r="C15">
            <v>661555.38398785784</v>
          </cell>
          <cell r="G15">
            <v>1000</v>
          </cell>
        </row>
        <row r="16">
          <cell r="G16">
            <v>1779734</v>
          </cell>
          <cell r="R16">
            <v>66</v>
          </cell>
        </row>
        <row r="17">
          <cell r="U17">
            <v>5000</v>
          </cell>
        </row>
        <row r="19">
          <cell r="C19">
            <v>17579842.467101999</v>
          </cell>
        </row>
        <row r="21">
          <cell r="D21">
            <v>0.05</v>
          </cell>
        </row>
        <row r="22">
          <cell r="C22">
            <v>18</v>
          </cell>
          <cell r="E22">
            <v>8</v>
          </cell>
        </row>
        <row r="23">
          <cell r="Q23">
            <v>8</v>
          </cell>
          <cell r="R23">
            <v>914</v>
          </cell>
        </row>
        <row r="24">
          <cell r="Q24">
            <v>23</v>
          </cell>
          <cell r="R24">
            <v>914</v>
          </cell>
        </row>
        <row r="25">
          <cell r="Q25">
            <v>34</v>
          </cell>
          <cell r="R25">
            <v>914</v>
          </cell>
        </row>
        <row r="27">
          <cell r="Q27">
            <v>65</v>
          </cell>
          <cell r="U27">
            <v>452748</v>
          </cell>
        </row>
        <row r="28">
          <cell r="C28">
            <v>800000</v>
          </cell>
        </row>
        <row r="29">
          <cell r="J29">
            <v>17493556.102213912</v>
          </cell>
        </row>
        <row r="30">
          <cell r="J30">
            <v>9925526.3882934302</v>
          </cell>
        </row>
        <row r="31">
          <cell r="C31">
            <v>20000</v>
          </cell>
        </row>
        <row r="34">
          <cell r="U34">
            <v>65000</v>
          </cell>
        </row>
        <row r="35">
          <cell r="U35">
            <v>31085.581799999996</v>
          </cell>
        </row>
        <row r="36">
          <cell r="U36">
            <v>4000</v>
          </cell>
        </row>
        <row r="38">
          <cell r="F38">
            <v>550000</v>
          </cell>
        </row>
        <row r="39">
          <cell r="C39">
            <v>17346577.446248353</v>
          </cell>
        </row>
        <row r="41">
          <cell r="C41">
            <v>800000</v>
          </cell>
        </row>
        <row r="42">
          <cell r="C42">
            <v>1091794.6467749011</v>
          </cell>
          <cell r="U42">
            <v>49608.0648</v>
          </cell>
        </row>
        <row r="43">
          <cell r="C43">
            <v>215000</v>
          </cell>
          <cell r="U43">
            <v>33000</v>
          </cell>
        </row>
        <row r="44">
          <cell r="C44">
            <v>1446627.9069767441</v>
          </cell>
        </row>
        <row r="47">
          <cell r="C47">
            <v>800000</v>
          </cell>
        </row>
        <row r="48">
          <cell r="C48">
            <v>75000</v>
          </cell>
        </row>
        <row r="50">
          <cell r="C50">
            <v>135000</v>
          </cell>
        </row>
        <row r="52">
          <cell r="C52">
            <v>2147828.1284230757</v>
          </cell>
          <cell r="F52">
            <v>1233858.7120728306</v>
          </cell>
        </row>
        <row r="53">
          <cell r="C53">
            <v>50000</v>
          </cell>
          <cell r="J53">
            <v>332752.92831609579</v>
          </cell>
        </row>
        <row r="56">
          <cell r="C56">
            <v>8000</v>
          </cell>
        </row>
        <row r="57">
          <cell r="C57">
            <v>300000</v>
          </cell>
        </row>
        <row r="62">
          <cell r="C62">
            <v>643182.52208426734</v>
          </cell>
        </row>
        <row r="63">
          <cell r="C63">
            <v>20000</v>
          </cell>
        </row>
        <row r="64">
          <cell r="C64">
            <v>15000</v>
          </cell>
        </row>
        <row r="70">
          <cell r="C70">
            <v>80000</v>
          </cell>
        </row>
        <row r="73">
          <cell r="C73">
            <v>304196.82330000005</v>
          </cell>
        </row>
        <row r="76">
          <cell r="C76">
            <v>485852.25397290668</v>
          </cell>
        </row>
        <row r="78">
          <cell r="C78">
            <v>4000</v>
          </cell>
        </row>
        <row r="79">
          <cell r="C79">
            <v>1087500</v>
          </cell>
        </row>
        <row r="81">
          <cell r="C81">
            <v>44762.96</v>
          </cell>
        </row>
        <row r="82">
          <cell r="C82">
            <v>130000</v>
          </cell>
        </row>
        <row r="83">
          <cell r="C83">
            <v>1450920</v>
          </cell>
          <cell r="F83">
            <v>905354</v>
          </cell>
        </row>
        <row r="84">
          <cell r="C84">
            <v>150000</v>
          </cell>
        </row>
        <row r="85">
          <cell r="C85">
            <v>10000</v>
          </cell>
        </row>
        <row r="86">
          <cell r="C86">
            <v>49969</v>
          </cell>
        </row>
        <row r="87">
          <cell r="C87">
            <v>25000</v>
          </cell>
        </row>
        <row r="88">
          <cell r="C88">
            <v>495000</v>
          </cell>
        </row>
        <row r="89">
          <cell r="C89">
            <v>25000</v>
          </cell>
        </row>
        <row r="90">
          <cell r="C90">
            <v>200000</v>
          </cell>
        </row>
        <row r="94">
          <cell r="C94">
            <v>3500000</v>
          </cell>
        </row>
        <row r="135">
          <cell r="J135">
            <v>0.88650154906361101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97" t="s">
        <v>575</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row>
    <row r="2" spans="1:38" ht="13.5"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99" t="s">
        <v>2502</v>
      </c>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899"/>
      <c r="AE7" s="1899"/>
      <c r="AF7" s="1899"/>
      <c r="AG7" s="1899"/>
      <c r="AH7" s="1899"/>
      <c r="AI7" s="1899"/>
      <c r="AJ7" s="1899"/>
      <c r="AK7" s="1899"/>
      <c r="AL7" s="736"/>
    </row>
    <row r="8" spans="1:38">
      <c r="A8" s="327"/>
      <c r="B8" s="325"/>
      <c r="C8" s="326"/>
      <c r="D8" s="1899"/>
      <c r="E8" s="1899"/>
      <c r="F8" s="1899"/>
      <c r="G8" s="1899"/>
      <c r="H8" s="1899"/>
      <c r="I8" s="1899"/>
      <c r="J8" s="1899"/>
      <c r="K8" s="1899"/>
      <c r="L8" s="1899"/>
      <c r="M8" s="1899"/>
      <c r="N8" s="1899"/>
      <c r="O8" s="1899"/>
      <c r="P8" s="1899"/>
      <c r="Q8" s="1899"/>
      <c r="R8" s="1899"/>
      <c r="S8" s="1899"/>
      <c r="T8" s="1899"/>
      <c r="U8" s="1899"/>
      <c r="V8" s="1899"/>
      <c r="W8" s="1899"/>
      <c r="X8" s="1899"/>
      <c r="Y8" s="1899"/>
      <c r="Z8" s="1899"/>
      <c r="AA8" s="1899"/>
      <c r="AB8" s="1899"/>
      <c r="AC8" s="1899"/>
      <c r="AD8" s="1899"/>
      <c r="AE8" s="1899"/>
      <c r="AF8" s="1899"/>
      <c r="AG8" s="1899"/>
      <c r="AH8" s="1899"/>
      <c r="AI8" s="1899"/>
      <c r="AJ8" s="1899"/>
      <c r="AK8" s="1899"/>
      <c r="AL8" s="736"/>
    </row>
    <row r="9" spans="1:38">
      <c r="A9" s="327"/>
      <c r="B9" s="325"/>
      <c r="C9" s="326"/>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c r="AC9" s="1899"/>
      <c r="AD9" s="1899"/>
      <c r="AE9" s="1899"/>
      <c r="AF9" s="1899"/>
      <c r="AG9" s="1899"/>
      <c r="AH9" s="1899"/>
      <c r="AI9" s="1899"/>
      <c r="AJ9" s="1899"/>
      <c r="AK9" s="1899"/>
      <c r="AL9" s="736"/>
    </row>
    <row r="10" spans="1:38">
      <c r="A10" s="327"/>
      <c r="B10" s="325"/>
      <c r="C10" s="326"/>
      <c r="D10" s="761"/>
      <c r="E10" s="761"/>
      <c r="F10" s="761"/>
      <c r="G10" s="761"/>
      <c r="H10" s="761"/>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36"/>
    </row>
    <row r="11" spans="1:38" ht="12.95" customHeight="1">
      <c r="A11" s="327"/>
      <c r="B11" s="325"/>
      <c r="C11" s="326"/>
      <c r="D11" s="1899" t="s">
        <v>2503</v>
      </c>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736"/>
    </row>
    <row r="12" spans="1:38">
      <c r="A12" s="327"/>
      <c r="B12" s="325"/>
      <c r="C12" s="326"/>
      <c r="D12" s="1899"/>
      <c r="E12" s="1899"/>
      <c r="F12" s="1899"/>
      <c r="G12" s="1899"/>
      <c r="H12" s="1899"/>
      <c r="I12" s="1899"/>
      <c r="J12" s="1899"/>
      <c r="K12" s="1899"/>
      <c r="L12" s="1899"/>
      <c r="M12" s="1899"/>
      <c r="N12" s="1899"/>
      <c r="O12" s="1899"/>
      <c r="P12" s="1899"/>
      <c r="Q12" s="1899"/>
      <c r="R12" s="1899"/>
      <c r="S12" s="1899"/>
      <c r="T12" s="1899"/>
      <c r="U12" s="1899"/>
      <c r="V12" s="1899"/>
      <c r="W12" s="1899"/>
      <c r="X12" s="1899"/>
      <c r="Y12" s="1899"/>
      <c r="Z12" s="1899"/>
      <c r="AA12" s="1899"/>
      <c r="AB12" s="1899"/>
      <c r="AC12" s="1899"/>
      <c r="AD12" s="1899"/>
      <c r="AE12" s="1899"/>
      <c r="AF12" s="1899"/>
      <c r="AG12" s="1899"/>
      <c r="AH12" s="1899"/>
      <c r="AI12" s="1899"/>
      <c r="AJ12" s="1899"/>
      <c r="AK12" s="1899"/>
      <c r="AL12" s="736"/>
    </row>
    <row r="13" spans="1:38" s="707" customFormat="1">
      <c r="A13" s="327"/>
      <c r="B13" s="325"/>
      <c r="C13" s="326"/>
      <c r="D13" s="1899"/>
      <c r="E13" s="1899"/>
      <c r="F13" s="1899"/>
      <c r="G13" s="1899"/>
      <c r="H13" s="1899"/>
      <c r="I13" s="1899"/>
      <c r="J13" s="1899"/>
      <c r="K13" s="1899"/>
      <c r="L13" s="1899"/>
      <c r="M13" s="1899"/>
      <c r="N13" s="1899"/>
      <c r="O13" s="1899"/>
      <c r="P13" s="1899"/>
      <c r="Q13" s="1899"/>
      <c r="R13" s="1899"/>
      <c r="S13" s="1899"/>
      <c r="T13" s="1899"/>
      <c r="U13" s="1899"/>
      <c r="V13" s="1899"/>
      <c r="W13" s="1899"/>
      <c r="X13" s="1899"/>
      <c r="Y13" s="1899"/>
      <c r="Z13" s="1899"/>
      <c r="AA13" s="1899"/>
      <c r="AB13" s="1899"/>
      <c r="AC13" s="1899"/>
      <c r="AD13" s="1899"/>
      <c r="AE13" s="1899"/>
      <c r="AF13" s="1899"/>
      <c r="AG13" s="1899"/>
      <c r="AH13" s="1899"/>
      <c r="AI13" s="1899"/>
      <c r="AJ13" s="1899"/>
      <c r="AK13" s="1899"/>
      <c r="AL13" s="736"/>
    </row>
    <row r="14" spans="1:38" s="707" customFormat="1" ht="13.35" customHeight="1">
      <c r="A14" s="327"/>
      <c r="B14" s="325"/>
      <c r="C14" s="326"/>
      <c r="E14" s="1901" t="s">
        <v>2504</v>
      </c>
      <c r="F14" s="1901"/>
      <c r="G14" s="1901"/>
      <c r="H14" s="1901"/>
      <c r="I14" s="1901"/>
      <c r="J14" s="1901"/>
      <c r="K14" s="1901"/>
      <c r="L14" s="1901"/>
      <c r="M14" s="1901"/>
      <c r="N14" s="1901"/>
      <c r="O14" s="1901"/>
      <c r="P14" s="1901"/>
      <c r="Q14" s="1901"/>
      <c r="R14" s="1901"/>
      <c r="S14" s="1901"/>
      <c r="T14" s="1901"/>
      <c r="U14" s="1901"/>
      <c r="V14" s="1901"/>
      <c r="W14" s="1901"/>
      <c r="X14" s="1901"/>
      <c r="Y14" s="1901"/>
      <c r="Z14" s="1901"/>
      <c r="AA14" s="1901"/>
      <c r="AB14" s="1901"/>
      <c r="AC14" s="1901"/>
      <c r="AD14" s="1901"/>
      <c r="AE14" s="1901"/>
      <c r="AF14" s="1901"/>
      <c r="AG14" s="1901"/>
      <c r="AH14" s="1901"/>
      <c r="AI14" s="1901"/>
      <c r="AJ14" s="1901"/>
      <c r="AK14" s="1901"/>
      <c r="AL14" s="736"/>
    </row>
    <row r="15" spans="1:38" s="707" customFormat="1" ht="13.35" customHeight="1">
      <c r="A15" s="327"/>
      <c r="B15" s="325"/>
      <c r="C15" s="326"/>
      <c r="E15" s="1901"/>
      <c r="F15" s="1901"/>
      <c r="G15" s="1901"/>
      <c r="H15" s="1901"/>
      <c r="I15" s="1901"/>
      <c r="J15" s="1901"/>
      <c r="K15" s="1901"/>
      <c r="L15" s="1901"/>
      <c r="M15" s="1901"/>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c r="AL15" s="736"/>
    </row>
    <row r="16" spans="1:38" s="707" customFormat="1">
      <c r="A16" s="327"/>
      <c r="B16" s="325"/>
      <c r="C16" s="326"/>
      <c r="D16" s="736"/>
      <c r="E16" s="1901"/>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1901"/>
      <c r="AL16" s="736"/>
    </row>
    <row r="17" spans="1:38" s="707" customFormat="1">
      <c r="A17" s="327"/>
      <c r="B17" s="325"/>
      <c r="C17" s="326"/>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36"/>
    </row>
    <row r="18" spans="1:38" ht="13.35" customHeight="1">
      <c r="A18" s="327"/>
      <c r="B18" s="325"/>
      <c r="C18" s="326"/>
      <c r="D18" s="1901" t="s">
        <v>2505</v>
      </c>
      <c r="E18" s="1901"/>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c r="AL18" s="325"/>
    </row>
    <row r="19" spans="1:38">
      <c r="A19" s="327"/>
      <c r="B19" s="325"/>
      <c r="C19" s="326"/>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325"/>
    </row>
    <row r="20" spans="1:38" s="707" customFormat="1">
      <c r="A20" s="327"/>
      <c r="B20" s="325"/>
      <c r="C20" s="326"/>
      <c r="D20" s="1901"/>
      <c r="E20" s="1901"/>
      <c r="F20" s="1901"/>
      <c r="G20" s="1901"/>
      <c r="H20" s="1901"/>
      <c r="I20" s="1901"/>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325"/>
    </row>
    <row r="21" spans="1:38" s="707" customFormat="1" ht="13.35" customHeight="1">
      <c r="A21" s="327"/>
      <c r="B21" s="325"/>
      <c r="C21" s="326"/>
      <c r="D21" s="1901"/>
      <c r="E21" s="1901"/>
      <c r="F21" s="1901"/>
      <c r="G21" s="1901"/>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325"/>
    </row>
    <row r="22" spans="1:38" s="707" customFormat="1">
      <c r="A22" s="327"/>
      <c r="B22" s="325"/>
      <c r="C22" s="326"/>
      <c r="D22" s="1901"/>
      <c r="E22" s="1901"/>
      <c r="F22" s="1901"/>
      <c r="G22" s="1901"/>
      <c r="H22" s="1901"/>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325"/>
    </row>
    <row r="23" spans="1:38" s="707" customFormat="1">
      <c r="A23" s="327"/>
      <c r="B23" s="325"/>
      <c r="C23" s="326"/>
      <c r="D23" s="1901"/>
      <c r="E23" s="1901"/>
      <c r="F23" s="1901"/>
      <c r="G23" s="1901"/>
      <c r="H23" s="1901"/>
      <c r="I23" s="1901"/>
      <c r="J23" s="1901"/>
      <c r="K23" s="1901"/>
      <c r="L23" s="1901"/>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c r="AL23" s="325"/>
    </row>
    <row r="24" spans="1:38">
      <c r="A24" s="327"/>
      <c r="B24" s="325"/>
      <c r="C24" s="326"/>
      <c r="D24" s="1901"/>
      <c r="E24" s="1901"/>
      <c r="F24" s="1901"/>
      <c r="G24" s="1901"/>
      <c r="H24" s="1901"/>
      <c r="I24" s="1901"/>
      <c r="J24" s="1901"/>
      <c r="K24" s="1901"/>
      <c r="L24" s="1901"/>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325"/>
    </row>
    <row r="25" spans="1:38" s="707" customFormat="1">
      <c r="A25" s="327"/>
      <c r="B25" s="325"/>
      <c r="C25" s="326"/>
      <c r="D25" s="1901"/>
      <c r="E25" s="1901"/>
      <c r="F25" s="1901"/>
      <c r="G25" s="1901"/>
      <c r="H25" s="1901"/>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325"/>
    </row>
    <row r="26" spans="1:38" s="707" customFormat="1">
      <c r="A26" s="327"/>
      <c r="B26" s="325"/>
      <c r="C26" s="326"/>
      <c r="D26" s="1901"/>
      <c r="E26" s="1901"/>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325"/>
    </row>
    <row r="27" spans="1:38" s="707" customFormat="1" ht="11.85" customHeight="1">
      <c r="A27" s="327"/>
      <c r="B27" s="325"/>
      <c r="C27" s="326"/>
      <c r="D27" s="1901"/>
      <c r="E27" s="1901"/>
      <c r="F27" s="1901"/>
      <c r="G27" s="1901"/>
      <c r="H27" s="1901"/>
      <c r="I27" s="1901"/>
      <c r="J27" s="1901"/>
      <c r="K27" s="1901"/>
      <c r="L27" s="1901"/>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325"/>
    </row>
    <row r="28" spans="1:38" s="707" customFormat="1" ht="13.35" customHeight="1">
      <c r="A28" s="327"/>
      <c r="B28" s="325"/>
      <c r="C28" s="326"/>
      <c r="E28" s="1901" t="s">
        <v>2506</v>
      </c>
      <c r="F28" s="1901"/>
      <c r="G28" s="1901"/>
      <c r="H28" s="1901"/>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325"/>
    </row>
    <row r="29" spans="1:38" s="707" customFormat="1" ht="13.35" customHeight="1">
      <c r="A29" s="327"/>
      <c r="B29" s="325"/>
      <c r="C29" s="326"/>
      <c r="E29" s="1901"/>
      <c r="F29" s="1901"/>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325"/>
    </row>
    <row r="30" spans="1:38" s="707" customFormat="1">
      <c r="A30" s="327"/>
      <c r="B30" s="325"/>
      <c r="C30" s="326"/>
      <c r="D30" s="736"/>
      <c r="E30" s="1901"/>
      <c r="F30" s="1901"/>
      <c r="G30" s="1901"/>
      <c r="H30" s="1901"/>
      <c r="I30" s="1901"/>
      <c r="J30" s="1901"/>
      <c r="K30" s="1901"/>
      <c r="L30" s="1901"/>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325"/>
    </row>
    <row r="31" spans="1:38" s="707" customFormat="1">
      <c r="A31" s="327"/>
      <c r="B31" s="325"/>
      <c r="C31" s="326"/>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325"/>
    </row>
    <row r="32" spans="1:38" s="707" customFormat="1" ht="13.35" customHeight="1">
      <c r="A32" s="327"/>
      <c r="B32" s="325"/>
      <c r="C32" s="326"/>
      <c r="D32" s="1902" t="s">
        <v>2507</v>
      </c>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325"/>
    </row>
    <row r="33" spans="1:38" s="707" customFormat="1">
      <c r="A33" s="327"/>
      <c r="B33" s="325"/>
      <c r="C33" s="326"/>
      <c r="D33" s="736"/>
      <c r="E33" s="1908" t="s">
        <v>2514</v>
      </c>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908"/>
      <c r="AJ33" s="1908"/>
      <c r="AK33" s="1908"/>
      <c r="AL33" s="325"/>
    </row>
    <row r="34" spans="1:38">
      <c r="A34" s="149"/>
      <c r="C34" s="5"/>
    </row>
    <row r="35" spans="1:38">
      <c r="A35" s="149"/>
      <c r="D35" s="1900" t="s">
        <v>2196</v>
      </c>
      <c r="E35" s="1900"/>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row>
    <row r="36" spans="1:38">
      <c r="A36" s="149"/>
      <c r="D36" s="1900"/>
      <c r="E36" s="1900"/>
      <c r="F36" s="1900"/>
      <c r="G36" s="1900"/>
      <c r="H36" s="1900"/>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row>
    <row r="37" spans="1:38">
      <c r="A37" s="149"/>
      <c r="D37" s="250"/>
      <c r="E37" s="1907" t="s">
        <v>2515</v>
      </c>
      <c r="F37" s="1907"/>
      <c r="G37" s="1907"/>
      <c r="H37" s="1907"/>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row>
    <row r="38" spans="1:38">
      <c r="A38" s="149"/>
      <c r="D38" s="250"/>
      <c r="E38" s="1907" t="s">
        <v>2516</v>
      </c>
      <c r="F38" s="1907"/>
      <c r="G38" s="1907"/>
      <c r="H38" s="1907"/>
      <c r="I38" s="1907"/>
      <c r="J38" s="1907"/>
      <c r="K38" s="1907"/>
      <c r="L38" s="1907"/>
      <c r="M38" s="1907"/>
      <c r="N38" s="1907"/>
      <c r="O38" s="1907"/>
      <c r="P38" s="1907"/>
      <c r="Q38" s="1907"/>
      <c r="R38" s="1907"/>
      <c r="S38" s="1907"/>
      <c r="T38" s="1907"/>
      <c r="U38" s="1907"/>
      <c r="V38" s="1907"/>
      <c r="W38" s="1907"/>
      <c r="X38" s="1907"/>
      <c r="Y38" s="1907"/>
      <c r="Z38" s="1907"/>
      <c r="AA38" s="1907"/>
      <c r="AB38" s="1907"/>
      <c r="AC38" s="1907"/>
      <c r="AD38" s="1907"/>
      <c r="AE38" s="1907"/>
      <c r="AF38" s="1907"/>
      <c r="AG38" s="1907"/>
      <c r="AH38" s="1907"/>
      <c r="AI38" s="1907"/>
      <c r="AJ38" s="1907"/>
      <c r="AK38" s="190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1" customFormat="1" ht="13.35" customHeight="1">
      <c r="A42" s="149"/>
      <c r="B42"/>
      <c r="C42" s="5"/>
      <c r="D42" s="149"/>
      <c r="E42" s="149" t="s">
        <v>679</v>
      </c>
      <c r="F42" s="1901" t="s">
        <v>1328</v>
      </c>
    </row>
    <row r="43" spans="1:38" s="1901" customFormat="1" ht="13.35" customHeight="1">
      <c r="A43" s="149"/>
      <c r="B43" s="707"/>
      <c r="C43" s="5"/>
      <c r="D43" s="149"/>
      <c r="E43" s="149"/>
    </row>
    <row r="44" spans="1:38">
      <c r="A44" s="149"/>
      <c r="C44" s="5"/>
      <c r="D44" s="149"/>
      <c r="E44" s="149"/>
      <c r="F44" s="151" t="s">
        <v>714</v>
      </c>
      <c r="G44" s="149" t="s">
        <v>180</v>
      </c>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row>
    <row r="45" spans="1:38" s="760" customFormat="1" ht="13.35" customHeight="1">
      <c r="A45" s="149"/>
      <c r="B45"/>
      <c r="C45" s="5"/>
      <c r="D45" s="149"/>
      <c r="E45" s="6" t="s">
        <v>354</v>
      </c>
      <c r="F45" s="1912" t="s">
        <v>1424</v>
      </c>
      <c r="G45" s="1912"/>
      <c r="H45" s="1912"/>
      <c r="I45" s="1912"/>
      <c r="J45" s="1912"/>
      <c r="K45" s="1912"/>
      <c r="L45" s="1912"/>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c r="AH45" s="1912"/>
      <c r="AI45" s="1912"/>
      <c r="AJ45" s="1912"/>
      <c r="AK45" s="1912"/>
      <c r="AL45" s="1912"/>
    </row>
    <row r="46" spans="1:38" s="760" customFormat="1">
      <c r="A46" s="149"/>
      <c r="B46" s="707"/>
      <c r="C46" s="5"/>
      <c r="D46" s="149"/>
      <c r="E46" s="149"/>
      <c r="F46" s="1912"/>
      <c r="G46" s="1912"/>
      <c r="H46" s="1912"/>
      <c r="I46" s="1912"/>
      <c r="J46" s="1912"/>
      <c r="K46" s="1912"/>
      <c r="L46" s="1912"/>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c r="AH46" s="1912"/>
      <c r="AI46" s="1912"/>
      <c r="AJ46" s="1912"/>
      <c r="AK46" s="1912"/>
      <c r="AL46" s="1912"/>
    </row>
    <row r="47" spans="1:38" s="760" customFormat="1" ht="13.35" customHeight="1">
      <c r="A47" s="149"/>
      <c r="B47" s="707"/>
      <c r="C47" s="5"/>
      <c r="D47" s="149"/>
      <c r="E47" s="149"/>
      <c r="F47" s="1912"/>
      <c r="G47" s="1912"/>
      <c r="H47" s="1912"/>
      <c r="I47" s="1912"/>
      <c r="J47" s="1912"/>
      <c r="K47" s="1912"/>
      <c r="L47" s="1912"/>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2"/>
      <c r="AK47" s="1912"/>
      <c r="AL47" s="1912"/>
    </row>
    <row r="48" spans="1:38">
      <c r="A48" s="149"/>
      <c r="C48" s="5"/>
      <c r="D48" s="149"/>
      <c r="E48" s="149"/>
      <c r="F48" s="760" t="s">
        <v>714</v>
      </c>
      <c r="G48" s="6" t="s">
        <v>2508</v>
      </c>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row>
    <row r="49" spans="1:38" s="707"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7" customFormat="1">
      <c r="A50" s="149"/>
      <c r="C50" s="5"/>
      <c r="D50" s="149"/>
      <c r="E50" s="6" t="s">
        <v>355</v>
      </c>
      <c r="F50" s="1901" t="s">
        <v>2509</v>
      </c>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row>
    <row r="51" spans="1:38">
      <c r="A51" s="149"/>
      <c r="C51" s="5"/>
      <c r="D51" s="149"/>
      <c r="E51" s="149"/>
      <c r="F51" s="1901"/>
      <c r="G51" s="1901"/>
      <c r="H51" s="1901"/>
      <c r="I51" s="1901"/>
      <c r="J51" s="1901"/>
      <c r="K51" s="1901"/>
      <c r="L51" s="1901"/>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row>
    <row r="52" spans="1:38">
      <c r="A52" s="149"/>
      <c r="C52" s="5"/>
      <c r="D52" s="149"/>
      <c r="F52" s="1901"/>
      <c r="G52" s="1901"/>
      <c r="H52" s="1901"/>
      <c r="I52" s="1901"/>
      <c r="J52" s="1901"/>
      <c r="K52" s="1901"/>
      <c r="L52" s="1901"/>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714</v>
      </c>
      <c r="G56" s="1903" t="s">
        <v>1355</v>
      </c>
      <c r="H56" s="1903"/>
      <c r="I56" s="1903"/>
      <c r="J56" s="1903"/>
      <c r="K56" s="1903"/>
      <c r="L56" s="1903"/>
      <c r="M56" s="1903"/>
      <c r="N56" s="1903"/>
      <c r="O56" s="1903"/>
      <c r="P56" s="1903"/>
      <c r="Q56" s="1903"/>
      <c r="R56" s="1903"/>
      <c r="S56" s="1903"/>
      <c r="T56" s="1903"/>
      <c r="U56" s="1903"/>
      <c r="V56" s="1903"/>
      <c r="W56" s="1903"/>
      <c r="X56" s="1903"/>
      <c r="Y56" s="1903"/>
      <c r="Z56" s="1903"/>
      <c r="AA56" s="1903"/>
      <c r="AB56" s="1903"/>
      <c r="AC56" s="1903"/>
      <c r="AD56" s="1903"/>
      <c r="AE56" s="1903"/>
      <c r="AF56" s="1903"/>
      <c r="AG56" s="1903"/>
      <c r="AH56" s="1903"/>
      <c r="AI56" s="1903"/>
      <c r="AJ56" s="1903"/>
      <c r="AK56" s="1903"/>
      <c r="AL56" s="325"/>
    </row>
    <row r="57" spans="1:38" s="707" customFormat="1" ht="13.35" customHeight="1">
      <c r="A57" s="327"/>
      <c r="B57" s="325"/>
      <c r="C57" s="326"/>
      <c r="D57" s="326"/>
      <c r="E57" s="327"/>
      <c r="F57" s="331"/>
      <c r="G57" s="767" t="s">
        <v>1357</v>
      </c>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325"/>
    </row>
    <row r="58" spans="1:38" s="2" customFormat="1">
      <c r="A58" s="327"/>
      <c r="B58" s="325"/>
      <c r="C58" s="326"/>
      <c r="D58" s="326"/>
      <c r="E58" s="327"/>
      <c r="F58" s="331"/>
      <c r="G58" s="1903" t="s">
        <v>601</v>
      </c>
      <c r="H58" s="1903"/>
      <c r="I58" s="1903"/>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325"/>
    </row>
    <row r="59" spans="1:38" s="2" customFormat="1" ht="13.35" customHeight="1">
      <c r="A59" s="327"/>
      <c r="B59" s="326"/>
      <c r="C59" s="326"/>
      <c r="D59" s="326"/>
      <c r="E59" s="327"/>
      <c r="F59" s="331" t="s">
        <v>534</v>
      </c>
      <c r="G59" s="1911" t="s">
        <v>2510</v>
      </c>
      <c r="H59" s="1911"/>
      <c r="I59" s="1911"/>
      <c r="J59" s="1911"/>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row>
    <row r="60" spans="1:38" s="2" customFormat="1">
      <c r="A60" s="327"/>
      <c r="B60" s="325"/>
      <c r="C60" s="326"/>
      <c r="D60" s="326"/>
      <c r="E60" s="327"/>
      <c r="F60" s="331"/>
      <c r="G60" s="1911"/>
      <c r="H60" s="1911"/>
      <c r="I60" s="1911"/>
      <c r="J60" s="1911"/>
      <c r="K60" s="1911"/>
      <c r="L60" s="1911"/>
      <c r="M60" s="1911"/>
      <c r="N60" s="1911"/>
      <c r="O60" s="1911"/>
      <c r="P60" s="1911"/>
      <c r="Q60" s="1911"/>
      <c r="R60" s="1911"/>
      <c r="S60" s="1911"/>
      <c r="T60" s="1911"/>
      <c r="U60" s="1911"/>
      <c r="V60" s="1911"/>
      <c r="W60" s="1911"/>
      <c r="X60" s="1911"/>
      <c r="Y60" s="1911"/>
      <c r="Z60" s="1911"/>
      <c r="AA60" s="1911"/>
      <c r="AB60" s="1911"/>
      <c r="AC60" s="1911"/>
      <c r="AD60" s="1911"/>
      <c r="AE60" s="1911"/>
      <c r="AF60" s="1911"/>
      <c r="AG60" s="1911"/>
      <c r="AH60" s="1911"/>
      <c r="AI60" s="1911"/>
      <c r="AJ60" s="1911"/>
      <c r="AK60" s="1911"/>
      <c r="AL60" s="1911"/>
    </row>
    <row r="61" spans="1:38">
      <c r="A61" s="329"/>
      <c r="B61" s="328"/>
      <c r="C61" s="330"/>
      <c r="D61" s="330"/>
      <c r="E61" s="329"/>
      <c r="F61" s="332"/>
      <c r="G61" s="768" t="s">
        <v>1466</v>
      </c>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328"/>
    </row>
    <row r="62" spans="1:38">
      <c r="A62" s="182"/>
      <c r="B62" s="2"/>
      <c r="C62" s="183"/>
      <c r="D62" s="183"/>
      <c r="E62" s="182"/>
      <c r="F62" s="183"/>
      <c r="G62" s="183"/>
      <c r="H62" s="66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1" t="s">
        <v>1330</v>
      </c>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row>
    <row r="67" spans="1:37">
      <c r="A67" s="149"/>
      <c r="C67" s="5"/>
      <c r="D67" s="149"/>
      <c r="E67" s="149"/>
      <c r="F67" s="9"/>
      <c r="G67" s="1901"/>
      <c r="H67" s="1901"/>
      <c r="I67" s="1901"/>
      <c r="J67" s="1901"/>
      <c r="K67" s="1901"/>
      <c r="L67" s="1901"/>
      <c r="M67" s="1901"/>
      <c r="N67" s="1901"/>
      <c r="O67" s="1901"/>
      <c r="P67" s="1901"/>
      <c r="Q67" s="1901"/>
      <c r="R67" s="1901"/>
      <c r="S67" s="1901"/>
      <c r="T67" s="1901"/>
      <c r="U67" s="1901"/>
      <c r="V67" s="1901"/>
      <c r="W67" s="1901"/>
      <c r="X67" s="1901"/>
      <c r="Y67" s="1901"/>
      <c r="Z67" s="1901"/>
      <c r="AA67" s="1901"/>
      <c r="AB67" s="1901"/>
      <c r="AC67" s="1901"/>
      <c r="AD67" s="1901"/>
      <c r="AE67" s="1901"/>
      <c r="AF67" s="1901"/>
      <c r="AG67" s="1901"/>
      <c r="AH67" s="1901"/>
      <c r="AI67" s="1901"/>
      <c r="AJ67" s="1901"/>
      <c r="AK67" s="1901"/>
    </row>
    <row r="68" spans="1:37">
      <c r="A68" s="149"/>
      <c r="C68" s="5"/>
      <c r="D68" s="149"/>
      <c r="E68" s="149"/>
      <c r="F68" s="9"/>
      <c r="G68" s="1901"/>
      <c r="H68" s="1901"/>
      <c r="I68" s="1901"/>
      <c r="J68" s="1901"/>
      <c r="K68" s="1901"/>
      <c r="L68" s="1901"/>
      <c r="M68" s="1901"/>
      <c r="N68" s="1901"/>
      <c r="O68" s="1901"/>
      <c r="P68" s="1901"/>
      <c r="Q68" s="1901"/>
      <c r="R68" s="1901"/>
      <c r="S68" s="1901"/>
      <c r="T68" s="1901"/>
      <c r="U68" s="1901"/>
      <c r="V68" s="1901"/>
      <c r="W68" s="1901"/>
      <c r="X68" s="1901"/>
      <c r="Y68" s="1901"/>
      <c r="Z68" s="1901"/>
      <c r="AA68" s="1901"/>
      <c r="AB68" s="1901"/>
      <c r="AC68" s="1901"/>
      <c r="AD68" s="1901"/>
      <c r="AE68" s="1901"/>
      <c r="AF68" s="1901"/>
      <c r="AG68" s="1901"/>
      <c r="AH68" s="1901"/>
      <c r="AI68" s="1901"/>
      <c r="AJ68" s="1901"/>
      <c r="AK68" s="1901"/>
    </row>
    <row r="69" spans="1:37" ht="13.35" customHeight="1">
      <c r="A69" s="149"/>
      <c r="C69" s="5"/>
      <c r="D69" s="149"/>
      <c r="E69" s="149"/>
      <c r="F69" s="9" t="s">
        <v>534</v>
      </c>
      <c r="G69" s="1901" t="s">
        <v>1331</v>
      </c>
      <c r="H69" s="1901"/>
      <c r="I69" s="1901"/>
      <c r="J69" s="1901"/>
      <c r="K69" s="1901"/>
      <c r="L69" s="1901"/>
      <c r="M69" s="1901"/>
      <c r="N69" s="1901"/>
      <c r="O69" s="1901"/>
      <c r="P69" s="1901"/>
      <c r="Q69" s="1901"/>
      <c r="R69" s="1901"/>
      <c r="S69" s="1901"/>
      <c r="T69" s="1901"/>
      <c r="U69" s="1901"/>
      <c r="V69" s="1901"/>
      <c r="W69" s="1901"/>
      <c r="X69" s="1901"/>
      <c r="Y69" s="1901"/>
      <c r="Z69" s="1901"/>
      <c r="AA69" s="1901"/>
      <c r="AB69" s="1901"/>
      <c r="AC69" s="1901"/>
      <c r="AD69" s="1901"/>
      <c r="AE69" s="1901"/>
      <c r="AF69" s="1901"/>
      <c r="AG69" s="1901"/>
      <c r="AH69" s="1901"/>
      <c r="AI69" s="1901"/>
      <c r="AJ69" s="1901"/>
      <c r="AK69" s="1901"/>
    </row>
    <row r="70" spans="1:37">
      <c r="A70" s="149"/>
      <c r="C70" s="5"/>
      <c r="D70" s="149"/>
      <c r="E70" s="149"/>
      <c r="F70" s="376"/>
      <c r="G70" s="1901"/>
      <c r="H70" s="1901"/>
      <c r="I70" s="1901"/>
      <c r="J70" s="1901"/>
      <c r="K70" s="1901"/>
      <c r="L70" s="1901"/>
      <c r="M70" s="1901"/>
      <c r="N70" s="1901"/>
      <c r="O70" s="1901"/>
      <c r="P70" s="1901"/>
      <c r="Q70" s="1901"/>
      <c r="R70" s="1901"/>
      <c r="S70" s="1901"/>
      <c r="T70" s="1901"/>
      <c r="U70" s="1901"/>
      <c r="V70" s="1901"/>
      <c r="W70" s="1901"/>
      <c r="X70" s="1901"/>
      <c r="Y70" s="1901"/>
      <c r="Z70" s="1901"/>
      <c r="AA70" s="1901"/>
      <c r="AB70" s="1901"/>
      <c r="AC70" s="1901"/>
      <c r="AD70" s="1901"/>
      <c r="AE70" s="1901"/>
      <c r="AF70" s="1901"/>
      <c r="AG70" s="1901"/>
      <c r="AH70" s="1901"/>
      <c r="AI70" s="1901"/>
      <c r="AJ70" s="1901"/>
      <c r="AK70" s="1901"/>
    </row>
    <row r="71" spans="1:37">
      <c r="A71" s="149"/>
      <c r="C71" s="5"/>
      <c r="D71" s="149"/>
      <c r="E71" s="149" t="s">
        <v>354</v>
      </c>
      <c r="F71" s="149" t="s">
        <v>437</v>
      </c>
      <c r="G71" s="736"/>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row>
    <row r="72" spans="1:37">
      <c r="A72" s="149"/>
      <c r="C72" s="5"/>
      <c r="D72" s="149"/>
      <c r="E72" s="149"/>
      <c r="F72" s="249" t="s">
        <v>714</v>
      </c>
      <c r="G72" s="1901" t="s">
        <v>1332</v>
      </c>
      <c r="H72" s="1901"/>
      <c r="I72" s="1901"/>
      <c r="J72" s="1901"/>
      <c r="K72" s="1901"/>
      <c r="L72" s="1901"/>
      <c r="M72" s="1901"/>
      <c r="N72" s="1901"/>
      <c r="O72" s="1901"/>
      <c r="P72" s="1901"/>
      <c r="Q72" s="1901"/>
      <c r="R72" s="1901"/>
      <c r="S72" s="1901"/>
      <c r="T72" s="1901"/>
      <c r="U72" s="1901"/>
      <c r="V72" s="1901"/>
      <c r="W72" s="1901"/>
      <c r="X72" s="1901"/>
      <c r="Y72" s="1901"/>
      <c r="Z72" s="1901"/>
      <c r="AA72" s="1901"/>
      <c r="AB72" s="1901"/>
      <c r="AC72" s="1901"/>
      <c r="AD72" s="1901"/>
      <c r="AE72" s="1901"/>
      <c r="AF72" s="1901"/>
      <c r="AG72" s="1901"/>
      <c r="AH72" s="1901"/>
      <c r="AI72" s="1901"/>
      <c r="AJ72" s="1901"/>
      <c r="AK72" s="1901"/>
    </row>
    <row r="73" spans="1:37">
      <c r="A73" s="149"/>
      <c r="C73" s="5"/>
      <c r="D73" s="149"/>
      <c r="E73" s="149"/>
      <c r="F73" s="249"/>
      <c r="G73" s="1901"/>
      <c r="H73" s="1901"/>
      <c r="I73" s="1901"/>
      <c r="J73" s="1901"/>
      <c r="K73" s="1901"/>
      <c r="L73" s="1901"/>
      <c r="M73" s="1901"/>
      <c r="N73" s="1901"/>
      <c r="O73" s="1901"/>
      <c r="P73" s="1901"/>
      <c r="Q73" s="1901"/>
      <c r="R73" s="1901"/>
      <c r="S73" s="1901"/>
      <c r="T73" s="1901"/>
      <c r="U73" s="1901"/>
      <c r="V73" s="1901"/>
      <c r="W73" s="1901"/>
      <c r="X73" s="1901"/>
      <c r="Y73" s="1901"/>
      <c r="Z73" s="1901"/>
      <c r="AA73" s="1901"/>
      <c r="AB73" s="1901"/>
      <c r="AC73" s="1901"/>
      <c r="AD73" s="1901"/>
      <c r="AE73" s="1901"/>
      <c r="AF73" s="1901"/>
      <c r="AG73" s="1901"/>
      <c r="AH73" s="1901"/>
      <c r="AI73" s="1901"/>
      <c r="AJ73" s="1901"/>
      <c r="AK73" s="1901"/>
    </row>
    <row r="74" spans="1:37">
      <c r="A74" s="149"/>
      <c r="C74" s="5"/>
      <c r="D74" s="149"/>
      <c r="E74" s="149"/>
      <c r="F74" s="249" t="s">
        <v>534</v>
      </c>
      <c r="G74" s="1901" t="s">
        <v>1333</v>
      </c>
      <c r="H74" s="1901"/>
      <c r="I74" s="1901"/>
      <c r="J74" s="1901"/>
      <c r="K74" s="1901"/>
      <c r="L74" s="1901"/>
      <c r="M74" s="1901"/>
      <c r="N74" s="1901"/>
      <c r="O74" s="1901"/>
      <c r="P74" s="1901"/>
      <c r="Q74" s="1901"/>
      <c r="R74" s="1901"/>
      <c r="S74" s="1901"/>
      <c r="T74" s="1901"/>
      <c r="U74" s="1901"/>
      <c r="V74" s="1901"/>
      <c r="W74" s="1901"/>
      <c r="X74" s="1901"/>
      <c r="Y74" s="1901"/>
      <c r="Z74" s="1901"/>
      <c r="AA74" s="1901"/>
      <c r="AB74" s="1901"/>
      <c r="AC74" s="1901"/>
      <c r="AD74" s="1901"/>
      <c r="AE74" s="1901"/>
      <c r="AF74" s="1901"/>
      <c r="AG74" s="1901"/>
      <c r="AH74" s="1901"/>
      <c r="AI74" s="1901"/>
      <c r="AJ74" s="1901"/>
      <c r="AK74" s="1901"/>
    </row>
    <row r="75" spans="1:37">
      <c r="A75" s="149"/>
      <c r="C75" s="5"/>
      <c r="D75" s="149"/>
      <c r="E75" s="149"/>
      <c r="F75" s="249"/>
      <c r="G75" s="1901"/>
      <c r="H75" s="1901"/>
      <c r="I75" s="1901"/>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1"/>
      <c r="AK75" s="1901"/>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1" t="s">
        <v>1334</v>
      </c>
      <c r="H82" s="1901"/>
      <c r="I82" s="1901"/>
      <c r="J82" s="1901"/>
      <c r="K82" s="1901"/>
      <c r="L82" s="1901"/>
      <c r="M82" s="1901"/>
      <c r="N82" s="1901"/>
      <c r="O82" s="1901"/>
      <c r="P82" s="1901"/>
      <c r="Q82" s="1901"/>
      <c r="R82" s="1901"/>
      <c r="S82" s="1901"/>
      <c r="T82" s="1901"/>
      <c r="U82" s="1901"/>
      <c r="V82" s="1901"/>
      <c r="W82" s="1901"/>
      <c r="X82" s="1901"/>
      <c r="Y82" s="1901"/>
      <c r="Z82" s="1901"/>
      <c r="AA82" s="1901"/>
      <c r="AB82" s="1901"/>
      <c r="AC82" s="1901"/>
      <c r="AD82" s="1901"/>
      <c r="AE82" s="1901"/>
      <c r="AF82" s="1901"/>
      <c r="AG82" s="1901"/>
      <c r="AH82" s="1901"/>
      <c r="AI82" s="1901"/>
      <c r="AJ82" s="1901"/>
      <c r="AK82" s="1901"/>
    </row>
    <row r="83" spans="1:37">
      <c r="A83" s="149"/>
      <c r="C83" s="5"/>
      <c r="D83" s="149"/>
      <c r="E83" s="149"/>
      <c r="F83" s="149"/>
      <c r="G83" s="1901"/>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1"/>
      <c r="AI83" s="1901"/>
      <c r="AJ83" s="1901"/>
      <c r="AK83" s="1901"/>
    </row>
    <row r="84" spans="1:37" s="707" customFormat="1">
      <c r="A84" s="149"/>
      <c r="C84" s="5"/>
      <c r="D84" s="149"/>
      <c r="E84" s="149"/>
      <c r="F84" s="149"/>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1"/>
      <c r="AK84" s="1901"/>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1" t="s">
        <v>1335</v>
      </c>
      <c r="H86" s="1901"/>
      <c r="I86" s="1901"/>
      <c r="J86" s="1901"/>
      <c r="K86" s="1901"/>
      <c r="L86" s="1901"/>
      <c r="M86" s="1901"/>
      <c r="N86" s="1901"/>
      <c r="O86" s="1901"/>
      <c r="P86" s="1901"/>
      <c r="Q86" s="1901"/>
      <c r="R86" s="1901"/>
      <c r="S86" s="1901"/>
      <c r="T86" s="1901"/>
      <c r="U86" s="1901"/>
      <c r="V86" s="1901"/>
      <c r="W86" s="1901"/>
      <c r="X86" s="1901"/>
      <c r="Y86" s="1901"/>
      <c r="Z86" s="1901"/>
      <c r="AA86" s="1901"/>
      <c r="AB86" s="1901"/>
      <c r="AC86" s="1901"/>
      <c r="AD86" s="1901"/>
      <c r="AE86" s="1901"/>
      <c r="AF86" s="1901"/>
      <c r="AG86" s="1901"/>
      <c r="AH86" s="1901"/>
      <c r="AI86" s="1901"/>
      <c r="AJ86" s="1901"/>
      <c r="AK86" s="1901"/>
    </row>
    <row r="87" spans="1:37">
      <c r="A87" s="149"/>
      <c r="C87" s="5"/>
      <c r="D87" s="149"/>
      <c r="E87" s="149"/>
      <c r="F87" s="149"/>
      <c r="G87" s="1901"/>
      <c r="H87" s="1901"/>
      <c r="I87" s="1901"/>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row>
    <row r="88" spans="1:37">
      <c r="A88" s="149"/>
      <c r="C88" s="5"/>
      <c r="D88" s="149"/>
      <c r="E88" s="149"/>
      <c r="G88" s="1901"/>
      <c r="H88" s="1901"/>
      <c r="I88" s="1901"/>
      <c r="J88" s="1901"/>
      <c r="K88" s="1901"/>
      <c r="L88" s="1901"/>
      <c r="M88" s="1901"/>
      <c r="N88" s="1901"/>
      <c r="O88" s="1901"/>
      <c r="P88" s="1901"/>
      <c r="Q88" s="1901"/>
      <c r="R88" s="1901"/>
      <c r="S88" s="1901"/>
      <c r="T88" s="1901"/>
      <c r="U88" s="1901"/>
      <c r="V88" s="1901"/>
      <c r="W88" s="1901"/>
      <c r="X88" s="1901"/>
      <c r="Y88" s="1901"/>
      <c r="Z88" s="1901"/>
      <c r="AA88" s="1901"/>
      <c r="AB88" s="1901"/>
      <c r="AC88" s="1901"/>
      <c r="AD88" s="1901"/>
      <c r="AE88" s="1901"/>
      <c r="AF88" s="1901"/>
      <c r="AG88" s="1901"/>
      <c r="AH88" s="1901"/>
      <c r="AI88" s="1901"/>
      <c r="AJ88" s="1901"/>
      <c r="AK88" s="1901"/>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9" t="s">
        <v>1336</v>
      </c>
      <c r="H90" s="1909"/>
      <c r="I90" s="1909"/>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row>
    <row r="91" spans="1:37" s="707" customFormat="1">
      <c r="A91" s="149"/>
      <c r="C91" s="5"/>
      <c r="D91" s="149"/>
      <c r="E91" s="149"/>
      <c r="G91" s="1909"/>
      <c r="H91" s="1909"/>
      <c r="I91" s="1909"/>
      <c r="J91" s="1909"/>
      <c r="K91" s="1909"/>
      <c r="L91" s="1909"/>
      <c r="M91" s="1909"/>
      <c r="N91" s="1909"/>
      <c r="O91" s="1909"/>
      <c r="P91" s="1909"/>
      <c r="Q91" s="1909"/>
      <c r="R91" s="1909"/>
      <c r="S91" s="1909"/>
      <c r="T91" s="1909"/>
      <c r="U91" s="1909"/>
      <c r="V91" s="1909"/>
      <c r="W91" s="1909"/>
      <c r="X91" s="1909"/>
      <c r="Y91" s="1909"/>
      <c r="Z91" s="1909"/>
      <c r="AA91" s="1909"/>
      <c r="AB91" s="1909"/>
      <c r="AC91" s="1909"/>
      <c r="AD91" s="1909"/>
      <c r="AE91" s="1909"/>
      <c r="AF91" s="1909"/>
      <c r="AG91" s="1909"/>
      <c r="AH91" s="1909"/>
      <c r="AI91" s="1909"/>
      <c r="AJ91" s="1909"/>
      <c r="AK91" s="1909"/>
    </row>
    <row r="92" spans="1:37">
      <c r="A92" s="149"/>
      <c r="C92" s="5"/>
      <c r="D92" s="149"/>
      <c r="E92" s="14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09"/>
      <c r="AK92" s="1909"/>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1" t="s">
        <v>1337</v>
      </c>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1"/>
      <c r="AK94" s="1901"/>
    </row>
    <row r="95" spans="1:37">
      <c r="A95" s="149"/>
      <c r="C95" s="5"/>
      <c r="D95" s="149"/>
      <c r="E95" s="149"/>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1"/>
      <c r="AK95" s="1901"/>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1" t="s">
        <v>1338</v>
      </c>
      <c r="H97" s="1901"/>
      <c r="I97" s="1901"/>
      <c r="J97" s="1901"/>
      <c r="K97" s="1901"/>
      <c r="L97" s="1901"/>
      <c r="M97" s="1901"/>
      <c r="N97" s="1901"/>
      <c r="O97" s="1901"/>
      <c r="P97" s="1901"/>
      <c r="Q97" s="1901"/>
      <c r="R97" s="1901"/>
      <c r="S97" s="1901"/>
      <c r="T97" s="1901"/>
      <c r="U97" s="1901"/>
      <c r="V97" s="1901"/>
      <c r="W97" s="1901"/>
      <c r="X97" s="1901"/>
      <c r="Y97" s="1901"/>
      <c r="Z97" s="1901"/>
      <c r="AA97" s="1901"/>
      <c r="AB97" s="1901"/>
      <c r="AC97" s="1901"/>
      <c r="AD97" s="1901"/>
      <c r="AE97" s="1901"/>
      <c r="AF97" s="1901"/>
      <c r="AG97" s="1901"/>
      <c r="AH97" s="1901"/>
      <c r="AI97" s="1901"/>
      <c r="AJ97" s="1901"/>
      <c r="AK97" s="1901"/>
    </row>
    <row r="98" spans="1:38">
      <c r="A98" s="149"/>
      <c r="C98" s="183"/>
      <c r="D98" s="182"/>
      <c r="E98" s="182"/>
      <c r="F98" s="2"/>
      <c r="G98" s="1901"/>
      <c r="H98" s="1901"/>
      <c r="I98" s="1901"/>
      <c r="J98" s="1901"/>
      <c r="K98" s="1901"/>
      <c r="L98" s="1901"/>
      <c r="M98" s="1901"/>
      <c r="N98" s="1901"/>
      <c r="O98" s="1901"/>
      <c r="P98" s="1901"/>
      <c r="Q98" s="1901"/>
      <c r="R98" s="1901"/>
      <c r="S98" s="1901"/>
      <c r="T98" s="1901"/>
      <c r="U98" s="1901"/>
      <c r="V98" s="1901"/>
      <c r="W98" s="1901"/>
      <c r="X98" s="1901"/>
      <c r="Y98" s="1901"/>
      <c r="Z98" s="1901"/>
      <c r="AA98" s="1901"/>
      <c r="AB98" s="1901"/>
      <c r="AC98" s="1901"/>
      <c r="AD98" s="1901"/>
      <c r="AE98" s="1901"/>
      <c r="AF98" s="1901"/>
      <c r="AG98" s="1901"/>
      <c r="AH98" s="1901"/>
      <c r="AI98" s="1901"/>
      <c r="AJ98" s="1901"/>
      <c r="AK98" s="1901"/>
      <c r="AL98" s="2"/>
    </row>
    <row r="99" spans="1:38">
      <c r="A99" s="149"/>
      <c r="C99" s="183"/>
      <c r="D99" s="182"/>
      <c r="E99" s="182"/>
      <c r="F99" s="2"/>
      <c r="G99" s="1901"/>
      <c r="H99" s="1901"/>
      <c r="I99" s="1901"/>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1"/>
      <c r="AI99" s="1901"/>
      <c r="AJ99" s="1901"/>
      <c r="AK99" s="1901"/>
      <c r="AL99" s="2"/>
    </row>
    <row r="100" spans="1:38">
      <c r="A100" s="149"/>
      <c r="C100" s="2"/>
      <c r="D100" s="484"/>
      <c r="E100" s="1910" t="s">
        <v>1339</v>
      </c>
      <c r="F100" s="1910"/>
      <c r="G100" s="1910"/>
      <c r="H100" s="1910"/>
      <c r="I100" s="1910"/>
      <c r="J100" s="1910"/>
      <c r="K100" s="1910"/>
      <c r="L100" s="1910"/>
      <c r="M100" s="1910"/>
      <c r="N100" s="1910"/>
      <c r="O100" s="1910"/>
      <c r="P100" s="1910"/>
      <c r="Q100" s="1910"/>
      <c r="R100" s="1910"/>
      <c r="S100" s="1910"/>
      <c r="T100" s="1910"/>
      <c r="U100" s="1910"/>
      <c r="V100" s="1910"/>
      <c r="W100" s="1910"/>
      <c r="X100" s="1910"/>
      <c r="Y100" s="1910"/>
      <c r="Z100" s="1910"/>
      <c r="AA100" s="1910"/>
      <c r="AB100" s="1910"/>
      <c r="AC100" s="1910"/>
      <c r="AD100" s="1910"/>
      <c r="AE100" s="1910"/>
      <c r="AF100" s="1910"/>
      <c r="AG100" s="1910"/>
      <c r="AH100" s="1910"/>
      <c r="AI100" s="1910"/>
      <c r="AJ100" s="1910"/>
      <c r="AK100" s="1910"/>
      <c r="AL100" s="2"/>
    </row>
    <row r="101" spans="1:38">
      <c r="A101" s="149"/>
      <c r="D101" s="153"/>
      <c r="E101" s="1910"/>
      <c r="F101" s="1910"/>
      <c r="G101" s="1910"/>
      <c r="H101" s="1910"/>
      <c r="I101" s="1910"/>
      <c r="J101" s="1910"/>
      <c r="K101" s="1910"/>
      <c r="L101" s="1910"/>
      <c r="M101" s="1910"/>
      <c r="N101" s="1910"/>
      <c r="O101" s="1910"/>
      <c r="P101" s="1910"/>
      <c r="Q101" s="1910"/>
      <c r="R101" s="1910"/>
      <c r="S101" s="1910"/>
      <c r="T101" s="1910"/>
      <c r="U101" s="1910"/>
      <c r="V101" s="1910"/>
      <c r="W101" s="1910"/>
      <c r="X101" s="1910"/>
      <c r="Y101" s="1910"/>
      <c r="Z101" s="1910"/>
      <c r="AA101" s="1910"/>
      <c r="AB101" s="1910"/>
      <c r="AC101" s="1910"/>
      <c r="AD101" s="1910"/>
      <c r="AE101" s="1910"/>
      <c r="AF101" s="1910"/>
      <c r="AG101" s="1910"/>
      <c r="AH101" s="1910"/>
      <c r="AI101" s="1910"/>
      <c r="AJ101" s="1910"/>
      <c r="AK101" s="191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392</v>
      </c>
    </row>
    <row r="123" spans="1:38">
      <c r="E123" s="149"/>
      <c r="F123" s="149" t="s">
        <v>1084</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7" customFormat="1">
      <c r="D133" s="5"/>
      <c r="E133" s="874" t="s">
        <v>1437</v>
      </c>
      <c r="G133" s="5"/>
      <c r="H133" s="5"/>
      <c r="I133" s="5"/>
      <c r="J133" s="5"/>
      <c r="K133" s="5"/>
      <c r="L133" s="5"/>
      <c r="M133" s="5"/>
      <c r="N133" s="5"/>
    </row>
    <row r="134" spans="4:37" ht="12.75" customHeight="1">
      <c r="E134" s="874" t="s">
        <v>1435</v>
      </c>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row>
    <row r="135" spans="4:37" s="707" customFormat="1">
      <c r="E135" s="874" t="s">
        <v>1436</v>
      </c>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row>
    <row r="136" spans="4:37">
      <c r="F136" s="149"/>
    </row>
    <row r="137" spans="4:37">
      <c r="D137" s="5" t="s">
        <v>539</v>
      </c>
      <c r="E137" s="5" t="s">
        <v>542</v>
      </c>
      <c r="F137" s="5"/>
    </row>
    <row r="138" spans="4:37">
      <c r="E138" s="873" t="s">
        <v>1378</v>
      </c>
      <c r="F138" s="149"/>
    </row>
    <row r="139" spans="4:37">
      <c r="F139" s="149"/>
    </row>
    <row r="140" spans="4:37">
      <c r="D140" s="5" t="s">
        <v>308</v>
      </c>
      <c r="E140" s="5" t="s">
        <v>2511</v>
      </c>
      <c r="F140" s="5"/>
      <c r="G140" s="5"/>
      <c r="H140" s="5"/>
    </row>
    <row r="141" spans="4:37">
      <c r="E141" t="s">
        <v>117</v>
      </c>
      <c r="F141" t="s">
        <v>55</v>
      </c>
    </row>
    <row r="142" spans="4:37">
      <c r="E142" t="s">
        <v>118</v>
      </c>
      <c r="F142" t="s">
        <v>491</v>
      </c>
    </row>
    <row r="143" spans="4:37"/>
    <row r="144" spans="4:37">
      <c r="D144" s="5" t="s">
        <v>445</v>
      </c>
      <c r="E144" s="5" t="s">
        <v>2512</v>
      </c>
    </row>
    <row r="145" spans="3:7">
      <c r="E145" s="327" t="s">
        <v>2513</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354</v>
      </c>
      <c r="G195" s="155" t="s">
        <v>1372</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1" t="s">
        <v>1340</v>
      </c>
      <c r="H207" s="1901"/>
      <c r="I207" s="1901"/>
      <c r="J207" s="1901"/>
      <c r="K207" s="1901"/>
      <c r="L207" s="1901"/>
      <c r="M207" s="1901"/>
      <c r="N207" s="1901"/>
      <c r="O207" s="1901"/>
      <c r="P207" s="1901"/>
      <c r="Q207" s="1901"/>
      <c r="R207" s="1901"/>
      <c r="S207" s="1901"/>
      <c r="T207" s="1901"/>
      <c r="U207" s="1901"/>
      <c r="V207" s="1901"/>
      <c r="W207" s="1901"/>
      <c r="X207" s="1901"/>
      <c r="Y207" s="1901"/>
      <c r="Z207" s="1901"/>
      <c r="AA207" s="1901"/>
      <c r="AB207" s="1901"/>
      <c r="AC207" s="1901"/>
      <c r="AD207" s="1901"/>
      <c r="AE207" s="1901"/>
      <c r="AF207" s="1901"/>
      <c r="AG207" s="1901"/>
      <c r="AH207" s="1901"/>
      <c r="AI207" s="1901"/>
      <c r="AJ207" s="1901"/>
      <c r="AK207" s="1901"/>
    </row>
    <row r="208" spans="2:37">
      <c r="B208" s="149"/>
      <c r="C208" s="149"/>
      <c r="D208" s="5"/>
      <c r="G208" s="1901"/>
      <c r="H208" s="1901"/>
      <c r="I208" s="1901"/>
      <c r="J208" s="1901"/>
      <c r="K208" s="1901"/>
      <c r="L208" s="1901"/>
      <c r="M208" s="1901"/>
      <c r="N208" s="1901"/>
      <c r="O208" s="1901"/>
      <c r="P208" s="1901"/>
      <c r="Q208" s="1901"/>
      <c r="R208" s="1901"/>
      <c r="S208" s="1901"/>
      <c r="T208" s="1901"/>
      <c r="U208" s="1901"/>
      <c r="V208" s="1901"/>
      <c r="W208" s="1901"/>
      <c r="X208" s="1901"/>
      <c r="Y208" s="1901"/>
      <c r="Z208" s="1901"/>
      <c r="AA208" s="1901"/>
      <c r="AB208" s="1901"/>
      <c r="AC208" s="1901"/>
      <c r="AD208" s="1901"/>
      <c r="AE208" s="1901"/>
      <c r="AF208" s="1901"/>
      <c r="AG208" s="1901"/>
      <c r="AH208" s="1901"/>
      <c r="AI208" s="1901"/>
      <c r="AJ208" s="1901"/>
      <c r="AK208" s="1901"/>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7"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1" t="s">
        <v>1315</v>
      </c>
      <c r="G338" s="1901"/>
      <c r="H338" s="1901"/>
      <c r="I338" s="1901"/>
      <c r="J338" s="1901"/>
      <c r="K338" s="1901"/>
      <c r="L338" s="1901"/>
      <c r="M338" s="1901"/>
      <c r="N338" s="1901"/>
      <c r="O338" s="1901"/>
      <c r="P338" s="1901"/>
      <c r="Q338" s="1901"/>
      <c r="R338" s="1901"/>
      <c r="S338" s="1901"/>
      <c r="T338" s="1901"/>
      <c r="U338" s="1901"/>
      <c r="V338" s="1901"/>
      <c r="W338" s="1901"/>
      <c r="X338" s="1901"/>
      <c r="Y338" s="1901"/>
      <c r="Z338" s="1901"/>
      <c r="AA338" s="1901"/>
      <c r="AB338" s="1901"/>
      <c r="AC338" s="1901"/>
      <c r="AD338" s="1901"/>
      <c r="AE338" s="1901"/>
      <c r="AF338" s="1901"/>
      <c r="AG338" s="1901"/>
      <c r="AH338" s="1901"/>
      <c r="AI338" s="1901"/>
      <c r="AJ338" s="1901"/>
      <c r="AK338" s="1901"/>
    </row>
    <row r="339" spans="2:37">
      <c r="B339" s="5"/>
      <c r="E339" s="149"/>
      <c r="F339" s="1901"/>
      <c r="G339" s="1901"/>
      <c r="H339" s="1901"/>
      <c r="I339" s="1901"/>
      <c r="J339" s="1901"/>
      <c r="K339" s="1901"/>
      <c r="L339" s="1901"/>
      <c r="M339" s="1901"/>
      <c r="N339" s="1901"/>
      <c r="O339" s="1901"/>
      <c r="P339" s="1901"/>
      <c r="Q339" s="1901"/>
      <c r="R339" s="1901"/>
      <c r="S339" s="1901"/>
      <c r="T339" s="1901"/>
      <c r="U339" s="1901"/>
      <c r="V339" s="1901"/>
      <c r="W339" s="1901"/>
      <c r="X339" s="1901"/>
      <c r="Y339" s="1901"/>
      <c r="Z339" s="1901"/>
      <c r="AA339" s="1901"/>
      <c r="AB339" s="1901"/>
      <c r="AC339" s="1901"/>
      <c r="AD339" s="1901"/>
      <c r="AE339" s="1901"/>
      <c r="AF339" s="1901"/>
      <c r="AG339" s="1901"/>
      <c r="AH339" s="1901"/>
      <c r="AI339" s="1901"/>
      <c r="AJ339" s="1901"/>
      <c r="AK339" s="1901"/>
    </row>
    <row r="340" spans="2:37">
      <c r="B340" s="5"/>
      <c r="E340" s="149"/>
      <c r="F340" s="1901"/>
      <c r="G340" s="1901"/>
      <c r="H340" s="1901"/>
      <c r="I340" s="1901"/>
      <c r="J340" s="1901"/>
      <c r="K340" s="1901"/>
      <c r="L340" s="1901"/>
      <c r="M340" s="1901"/>
      <c r="N340" s="1901"/>
      <c r="O340" s="1901"/>
      <c r="P340" s="1901"/>
      <c r="Q340" s="1901"/>
      <c r="R340" s="1901"/>
      <c r="S340" s="1901"/>
      <c r="T340" s="1901"/>
      <c r="U340" s="1901"/>
      <c r="V340" s="1901"/>
      <c r="W340" s="1901"/>
      <c r="X340" s="1901"/>
      <c r="Y340" s="1901"/>
      <c r="Z340" s="1901"/>
      <c r="AA340" s="1901"/>
      <c r="AB340" s="1901"/>
      <c r="AC340" s="1901"/>
      <c r="AD340" s="1901"/>
      <c r="AE340" s="1901"/>
      <c r="AF340" s="1901"/>
      <c r="AG340" s="1901"/>
      <c r="AH340" s="1901"/>
      <c r="AI340" s="1901"/>
      <c r="AJ340" s="1901"/>
      <c r="AK340" s="1901"/>
    </row>
    <row r="341" spans="2:37">
      <c r="B341" s="5"/>
      <c r="F341" s="149"/>
      <c r="H341" s="149"/>
      <c r="I341" s="149"/>
      <c r="J341" s="149"/>
      <c r="K341" s="149"/>
      <c r="L341" s="149"/>
      <c r="M341" s="149"/>
      <c r="N341" s="149"/>
      <c r="O341" s="149"/>
      <c r="P341" s="149"/>
      <c r="Q341" s="149"/>
      <c r="R341" s="149"/>
      <c r="S341" s="149"/>
    </row>
    <row r="342" spans="2:37" s="707" customFormat="1">
      <c r="B342" s="5"/>
      <c r="C342" s="183" t="s">
        <v>447</v>
      </c>
      <c r="G342" s="195" t="s">
        <v>1397</v>
      </c>
      <c r="I342" s="183"/>
      <c r="J342" s="149"/>
      <c r="K342" s="149"/>
      <c r="L342" s="149"/>
      <c r="M342" s="149"/>
      <c r="N342" s="149"/>
      <c r="O342" s="149"/>
      <c r="P342" s="149"/>
      <c r="Q342" s="149"/>
      <c r="R342" s="149"/>
      <c r="S342" s="149"/>
    </row>
    <row r="343" spans="2:37" s="707" customFormat="1" ht="13.35" customHeight="1">
      <c r="B343" s="5"/>
      <c r="E343" s="1903" t="s">
        <v>1404</v>
      </c>
      <c r="F343" s="1903"/>
      <c r="G343" s="1903"/>
      <c r="H343" s="1903"/>
      <c r="I343" s="1903"/>
      <c r="J343" s="1903"/>
      <c r="K343" s="1903"/>
      <c r="L343" s="1903"/>
      <c r="M343" s="1903"/>
      <c r="N343" s="1903"/>
      <c r="O343" s="1903"/>
      <c r="P343" s="1903"/>
      <c r="Q343" s="1903"/>
      <c r="R343" s="1903"/>
      <c r="S343" s="1903"/>
      <c r="T343" s="1903"/>
      <c r="U343" s="1903"/>
      <c r="V343" s="1903"/>
      <c r="W343" s="1903"/>
      <c r="X343" s="1903"/>
      <c r="Y343" s="1903"/>
      <c r="Z343" s="1903"/>
      <c r="AA343" s="1903"/>
      <c r="AB343" s="1903"/>
      <c r="AC343" s="1903"/>
      <c r="AD343" s="1903"/>
      <c r="AE343" s="1903"/>
      <c r="AF343" s="1903"/>
      <c r="AG343" s="1903"/>
      <c r="AH343" s="1903"/>
      <c r="AI343" s="1903"/>
      <c r="AJ343" s="1903"/>
      <c r="AK343" s="1903"/>
    </row>
    <row r="344" spans="2:37" s="707" customFormat="1">
      <c r="B344" s="5"/>
      <c r="E344" s="1903"/>
      <c r="F344" s="1903"/>
      <c r="G344" s="1903"/>
      <c r="H344" s="1903"/>
      <c r="I344" s="1903"/>
      <c r="J344" s="1903"/>
      <c r="K344" s="1903"/>
      <c r="L344" s="1903"/>
      <c r="M344" s="1903"/>
      <c r="N344" s="1903"/>
      <c r="O344" s="1903"/>
      <c r="P344" s="1903"/>
      <c r="Q344" s="1903"/>
      <c r="R344" s="1903"/>
      <c r="S344" s="1903"/>
      <c r="T344" s="1903"/>
      <c r="U344" s="1903"/>
      <c r="V344" s="1903"/>
      <c r="W344" s="1903"/>
      <c r="X344" s="1903"/>
      <c r="Y344" s="1903"/>
      <c r="Z344" s="1903"/>
      <c r="AA344" s="1903"/>
      <c r="AB344" s="1903"/>
      <c r="AC344" s="1903"/>
      <c r="AD344" s="1903"/>
      <c r="AE344" s="1903"/>
      <c r="AF344" s="1903"/>
      <c r="AG344" s="1903"/>
      <c r="AH344" s="1903"/>
      <c r="AI344" s="1903"/>
      <c r="AJ344" s="1903"/>
      <c r="AK344" s="1903"/>
    </row>
    <row r="345" spans="2:37" s="707" customFormat="1">
      <c r="B345" s="5"/>
      <c r="E345" s="1903"/>
      <c r="F345" s="1903"/>
      <c r="G345" s="1903"/>
      <c r="H345" s="1903"/>
      <c r="I345" s="1903"/>
      <c r="J345" s="1903"/>
      <c r="K345" s="1903"/>
      <c r="L345" s="1903"/>
      <c r="M345" s="1903"/>
      <c r="N345" s="1903"/>
      <c r="O345" s="1903"/>
      <c r="P345" s="1903"/>
      <c r="Q345" s="1903"/>
      <c r="R345" s="1903"/>
      <c r="S345" s="1903"/>
      <c r="T345" s="1903"/>
      <c r="U345" s="1903"/>
      <c r="V345" s="1903"/>
      <c r="W345" s="1903"/>
      <c r="X345" s="1903"/>
      <c r="Y345" s="1903"/>
      <c r="Z345" s="1903"/>
      <c r="AA345" s="1903"/>
      <c r="AB345" s="1903"/>
      <c r="AC345" s="1903"/>
      <c r="AD345" s="1903"/>
      <c r="AE345" s="1903"/>
      <c r="AF345" s="1903"/>
      <c r="AG345" s="1903"/>
      <c r="AH345" s="1903"/>
      <c r="AI345" s="1903"/>
      <c r="AJ345" s="1903"/>
      <c r="AK345" s="1903"/>
    </row>
    <row r="346" spans="2:37" s="707" customFormat="1">
      <c r="B346" s="5"/>
      <c r="E346" s="1903"/>
      <c r="F346" s="1903"/>
      <c r="G346" s="1903"/>
      <c r="H346" s="1903"/>
      <c r="I346" s="1903"/>
      <c r="J346" s="1903"/>
      <c r="K346" s="1903"/>
      <c r="L346" s="1903"/>
      <c r="M346" s="1903"/>
      <c r="N346" s="1903"/>
      <c r="O346" s="1903"/>
      <c r="P346" s="1903"/>
      <c r="Q346" s="1903"/>
      <c r="R346" s="1903"/>
      <c r="S346" s="1903"/>
      <c r="T346" s="1903"/>
      <c r="U346" s="1903"/>
      <c r="V346" s="1903"/>
      <c r="W346" s="1903"/>
      <c r="X346" s="1903"/>
      <c r="Y346" s="1903"/>
      <c r="Z346" s="1903"/>
      <c r="AA346" s="1903"/>
      <c r="AB346" s="1903"/>
      <c r="AC346" s="1903"/>
      <c r="AD346" s="1903"/>
      <c r="AE346" s="1903"/>
      <c r="AF346" s="1903"/>
      <c r="AG346" s="1903"/>
      <c r="AH346" s="1903"/>
      <c r="AI346" s="1903"/>
      <c r="AJ346" s="1903"/>
      <c r="AK346" s="1903"/>
    </row>
    <row r="347" spans="2:37" s="707" customFormat="1">
      <c r="B347" s="5"/>
      <c r="E347" s="1903"/>
      <c r="F347" s="1903"/>
      <c r="G347" s="1903"/>
      <c r="H347" s="1903"/>
      <c r="I347" s="1903"/>
      <c r="J347" s="1903"/>
      <c r="K347" s="1903"/>
      <c r="L347" s="1903"/>
      <c r="M347" s="1903"/>
      <c r="N347" s="1903"/>
      <c r="O347" s="1903"/>
      <c r="P347" s="1903"/>
      <c r="Q347" s="1903"/>
      <c r="R347" s="1903"/>
      <c r="S347" s="1903"/>
      <c r="T347" s="1903"/>
      <c r="U347" s="1903"/>
      <c r="V347" s="1903"/>
      <c r="W347" s="1903"/>
      <c r="X347" s="1903"/>
      <c r="Y347" s="1903"/>
      <c r="Z347" s="1903"/>
      <c r="AA347" s="1903"/>
      <c r="AB347" s="1903"/>
      <c r="AC347" s="1903"/>
      <c r="AD347" s="1903"/>
      <c r="AE347" s="1903"/>
      <c r="AF347" s="1903"/>
      <c r="AG347" s="1903"/>
      <c r="AH347" s="1903"/>
      <c r="AI347" s="1903"/>
      <c r="AJ347" s="1903"/>
      <c r="AK347" s="1903"/>
    </row>
    <row r="348" spans="2:37" s="707" customFormat="1">
      <c r="B348" s="5"/>
      <c r="E348" s="6" t="s">
        <v>117</v>
      </c>
      <c r="F348" s="1901" t="s">
        <v>1406</v>
      </c>
      <c r="G348" s="1901"/>
      <c r="H348" s="1901"/>
      <c r="I348" s="1901"/>
      <c r="J348" s="1901"/>
      <c r="K348" s="1901"/>
      <c r="L348" s="1901"/>
      <c r="M348" s="1901"/>
      <c r="N348" s="1901"/>
      <c r="O348" s="1901"/>
      <c r="P348" s="1901"/>
      <c r="Q348" s="1901"/>
      <c r="R348" s="1901"/>
      <c r="S348" s="1901"/>
      <c r="T348" s="1901"/>
      <c r="U348" s="1901"/>
      <c r="V348" s="1901"/>
      <c r="W348" s="1901"/>
      <c r="X348" s="1901"/>
      <c r="Y348" s="1901"/>
      <c r="Z348" s="1901"/>
      <c r="AA348" s="1901"/>
      <c r="AB348" s="1901"/>
      <c r="AC348" s="1901"/>
      <c r="AD348" s="1901"/>
      <c r="AE348" s="1901"/>
      <c r="AF348" s="1901"/>
      <c r="AG348" s="1901"/>
      <c r="AH348" s="1901"/>
      <c r="AI348" s="1901"/>
      <c r="AJ348" s="1901"/>
      <c r="AK348" s="1901"/>
    </row>
    <row r="349" spans="2:37" s="707" customFormat="1">
      <c r="B349" s="5"/>
      <c r="E349" s="6"/>
      <c r="F349" s="1901"/>
      <c r="G349" s="1901"/>
      <c r="H349" s="1901"/>
      <c r="I349" s="1901"/>
      <c r="J349" s="1901"/>
      <c r="K349" s="1901"/>
      <c r="L349" s="1901"/>
      <c r="M349" s="1901"/>
      <c r="N349" s="1901"/>
      <c r="O349" s="1901"/>
      <c r="P349" s="1901"/>
      <c r="Q349" s="1901"/>
      <c r="R349" s="1901"/>
      <c r="S349" s="1901"/>
      <c r="T349" s="1901"/>
      <c r="U349" s="1901"/>
      <c r="V349" s="1901"/>
      <c r="W349" s="1901"/>
      <c r="X349" s="1901"/>
      <c r="Y349" s="1901"/>
      <c r="Z349" s="1901"/>
      <c r="AA349" s="1901"/>
      <c r="AB349" s="1901"/>
      <c r="AC349" s="1901"/>
      <c r="AD349" s="1901"/>
      <c r="AE349" s="1901"/>
      <c r="AF349" s="1901"/>
      <c r="AG349" s="1901"/>
      <c r="AH349" s="1901"/>
      <c r="AI349" s="1901"/>
      <c r="AJ349" s="1901"/>
      <c r="AK349" s="1901"/>
    </row>
    <row r="350" spans="2:37" s="707" customFormat="1">
      <c r="B350" s="5"/>
      <c r="E350" s="6"/>
      <c r="F350" s="1901"/>
      <c r="G350" s="1901"/>
      <c r="H350" s="1901"/>
      <c r="I350" s="1901"/>
      <c r="J350" s="1901"/>
      <c r="K350" s="1901"/>
      <c r="L350" s="1901"/>
      <c r="M350" s="1901"/>
      <c r="N350" s="1901"/>
      <c r="O350" s="1901"/>
      <c r="P350" s="1901"/>
      <c r="Q350" s="1901"/>
      <c r="R350" s="1901"/>
      <c r="S350" s="1901"/>
      <c r="T350" s="1901"/>
      <c r="U350" s="1901"/>
      <c r="V350" s="1901"/>
      <c r="W350" s="1901"/>
      <c r="X350" s="1901"/>
      <c r="Y350" s="1901"/>
      <c r="Z350" s="1901"/>
      <c r="AA350" s="1901"/>
      <c r="AB350" s="1901"/>
      <c r="AC350" s="1901"/>
      <c r="AD350" s="1901"/>
      <c r="AE350" s="1901"/>
      <c r="AF350" s="1901"/>
      <c r="AG350" s="1901"/>
      <c r="AH350" s="1901"/>
      <c r="AI350" s="1901"/>
      <c r="AJ350" s="1901"/>
      <c r="AK350" s="1901"/>
    </row>
    <row r="351" spans="2:37" s="707" customFormat="1">
      <c r="B351" s="5"/>
      <c r="E351" s="6"/>
      <c r="F351" s="1901"/>
      <c r="G351" s="1901"/>
      <c r="H351" s="1901"/>
      <c r="I351" s="1901"/>
      <c r="J351" s="1901"/>
      <c r="K351" s="1901"/>
      <c r="L351" s="1901"/>
      <c r="M351" s="1901"/>
      <c r="N351" s="1901"/>
      <c r="O351" s="1901"/>
      <c r="P351" s="1901"/>
      <c r="Q351" s="1901"/>
      <c r="R351" s="1901"/>
      <c r="S351" s="1901"/>
      <c r="T351" s="1901"/>
      <c r="U351" s="1901"/>
      <c r="V351" s="1901"/>
      <c r="W351" s="1901"/>
      <c r="X351" s="1901"/>
      <c r="Y351" s="1901"/>
      <c r="Z351" s="1901"/>
      <c r="AA351" s="1901"/>
      <c r="AB351" s="1901"/>
      <c r="AC351" s="1901"/>
      <c r="AD351" s="1901"/>
      <c r="AE351" s="1901"/>
      <c r="AF351" s="1901"/>
      <c r="AG351" s="1901"/>
      <c r="AH351" s="1901"/>
      <c r="AI351" s="1901"/>
      <c r="AJ351" s="1901"/>
      <c r="AK351" s="1901"/>
    </row>
    <row r="352" spans="2:37" s="707" customFormat="1">
      <c r="B352" s="5"/>
      <c r="E352" s="6" t="s">
        <v>118</v>
      </c>
      <c r="F352" s="1901" t="s">
        <v>1405</v>
      </c>
      <c r="G352" s="1901"/>
      <c r="H352" s="1901"/>
      <c r="I352" s="1901"/>
      <c r="J352" s="1901"/>
      <c r="K352" s="1901"/>
      <c r="L352" s="1901"/>
      <c r="M352" s="1901"/>
      <c r="N352" s="1901"/>
      <c r="O352" s="1901"/>
      <c r="P352" s="1901"/>
      <c r="Q352" s="1901"/>
      <c r="R352" s="1901"/>
      <c r="S352" s="1901"/>
      <c r="T352" s="1901"/>
      <c r="U352" s="1901"/>
      <c r="V352" s="1901"/>
      <c r="W352" s="1901"/>
      <c r="X352" s="1901"/>
      <c r="Y352" s="1901"/>
      <c r="Z352" s="1901"/>
      <c r="AA352" s="1901"/>
      <c r="AB352" s="1901"/>
      <c r="AC352" s="1901"/>
      <c r="AD352" s="1901"/>
      <c r="AE352" s="1901"/>
      <c r="AF352" s="1901"/>
      <c r="AG352" s="1901"/>
      <c r="AH352" s="1901"/>
      <c r="AI352" s="1901"/>
      <c r="AJ352" s="1901"/>
      <c r="AK352" s="1901"/>
    </row>
    <row r="353" spans="1:38" s="707" customFormat="1">
      <c r="B353" s="5"/>
      <c r="F353" s="1901"/>
      <c r="G353" s="1901"/>
      <c r="H353" s="1901"/>
      <c r="I353" s="1901"/>
      <c r="J353" s="1901"/>
      <c r="K353" s="1901"/>
      <c r="L353" s="1901"/>
      <c r="M353" s="1901"/>
      <c r="N353" s="1901"/>
      <c r="O353" s="1901"/>
      <c r="P353" s="1901"/>
      <c r="Q353" s="1901"/>
      <c r="R353" s="1901"/>
      <c r="S353" s="1901"/>
      <c r="T353" s="1901"/>
      <c r="U353" s="1901"/>
      <c r="V353" s="1901"/>
      <c r="W353" s="1901"/>
      <c r="X353" s="1901"/>
      <c r="Y353" s="1901"/>
      <c r="Z353" s="1901"/>
      <c r="AA353" s="1901"/>
      <c r="AB353" s="1901"/>
      <c r="AC353" s="1901"/>
      <c r="AD353" s="1901"/>
      <c r="AE353" s="1901"/>
      <c r="AF353" s="1901"/>
      <c r="AG353" s="1901"/>
      <c r="AH353" s="1901"/>
      <c r="AI353" s="1901"/>
      <c r="AJ353" s="1901"/>
      <c r="AK353" s="1901"/>
    </row>
    <row r="354" spans="1:38" s="707" customFormat="1">
      <c r="B354" s="5"/>
      <c r="F354" s="1901"/>
      <c r="G354" s="1901"/>
      <c r="H354" s="1901"/>
      <c r="I354" s="1901"/>
      <c r="J354" s="1901"/>
      <c r="K354" s="1901"/>
      <c r="L354" s="1901"/>
      <c r="M354" s="1901"/>
      <c r="N354" s="1901"/>
      <c r="O354" s="1901"/>
      <c r="P354" s="1901"/>
      <c r="Q354" s="1901"/>
      <c r="R354" s="1901"/>
      <c r="S354" s="1901"/>
      <c r="T354" s="1901"/>
      <c r="U354" s="1901"/>
      <c r="V354" s="1901"/>
      <c r="W354" s="1901"/>
      <c r="X354" s="1901"/>
      <c r="Y354" s="1901"/>
      <c r="Z354" s="1901"/>
      <c r="AA354" s="1901"/>
      <c r="AB354" s="1901"/>
      <c r="AC354" s="1901"/>
      <c r="AD354" s="1901"/>
      <c r="AE354" s="1901"/>
      <c r="AF354" s="1901"/>
      <c r="AG354" s="1901"/>
      <c r="AH354" s="1901"/>
      <c r="AI354" s="1901"/>
      <c r="AJ354" s="1901"/>
      <c r="AK354" s="1901"/>
    </row>
    <row r="355" spans="1:38" s="707"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7" customFormat="1">
      <c r="A357" s="1"/>
      <c r="B357" s="194"/>
      <c r="D357" s="85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7" customFormat="1" ht="13.35" customHeight="1">
      <c r="B358" s="5"/>
      <c r="C358" s="17" t="s">
        <v>1384</v>
      </c>
      <c r="D358" s="8"/>
      <c r="E358" s="8"/>
      <c r="F358" s="8"/>
      <c r="G358" s="8"/>
      <c r="H358" s="8"/>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row>
    <row r="359" spans="1:38" s="707" customFormat="1" ht="13.35" customHeight="1">
      <c r="B359" s="5"/>
      <c r="C359" s="5"/>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7" customFormat="1">
      <c r="B367" s="5"/>
      <c r="E367" s="1904" t="s">
        <v>1395</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7"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1438</v>
      </c>
    </row>
    <row r="370" spans="1:38" s="1906" customFormat="1">
      <c r="A370" s="667"/>
      <c r="B370" s="183"/>
      <c r="C370" s="183"/>
      <c r="D370" s="667"/>
    </row>
    <row r="371" spans="1:38" s="707" customFormat="1">
      <c r="A371" s="667"/>
      <c r="B371" s="183"/>
      <c r="C371" s="667"/>
      <c r="D371" s="667"/>
      <c r="E371" s="182"/>
      <c r="F371" s="854"/>
      <c r="G371" s="854"/>
      <c r="H371" s="854"/>
      <c r="I371" s="854"/>
      <c r="J371" s="854"/>
      <c r="K371" s="854"/>
      <c r="L371" s="854"/>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667"/>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7" customFormat="1">
      <c r="A380" s="667"/>
      <c r="B380" s="183"/>
      <c r="C380" s="667"/>
      <c r="D380" s="667"/>
      <c r="E380" s="182"/>
      <c r="F380" s="182"/>
      <c r="G380" s="182"/>
      <c r="H380" s="667"/>
      <c r="I380" s="248"/>
      <c r="J380" s="182"/>
      <c r="K380" s="182"/>
      <c r="L380" s="182"/>
      <c r="M380" s="182"/>
      <c r="N380" s="182"/>
      <c r="O380" s="182"/>
      <c r="P380" s="182"/>
      <c r="Q380" s="182"/>
      <c r="R380" s="182"/>
      <c r="S380" s="182"/>
      <c r="T380" s="667"/>
      <c r="U380" s="667"/>
      <c r="V380" s="667"/>
      <c r="W380" s="667"/>
      <c r="X380" s="667"/>
      <c r="Y380" s="667"/>
      <c r="Z380" s="667"/>
      <c r="AA380" s="667"/>
      <c r="AB380" s="667"/>
      <c r="AC380" s="667"/>
      <c r="AD380" s="667"/>
      <c r="AE380" s="667"/>
      <c r="AF380" s="667"/>
      <c r="AG380" s="667"/>
      <c r="AH380" s="667"/>
      <c r="AI380" s="667"/>
      <c r="AJ380" s="667"/>
      <c r="AK380" s="667"/>
      <c r="AL380" s="667"/>
    </row>
    <row r="381" spans="1:38" s="667" customFormat="1">
      <c r="A381" s="707"/>
      <c r="B381" s="5"/>
      <c r="C381" s="707"/>
      <c r="D381" s="5" t="s">
        <v>539</v>
      </c>
      <c r="E381" s="5" t="s">
        <v>1439</v>
      </c>
      <c r="F381" s="707"/>
      <c r="G381" s="707"/>
      <c r="H381" s="707"/>
      <c r="I381" s="707"/>
      <c r="J381" s="6"/>
      <c r="K381" s="6"/>
      <c r="L381" s="6"/>
      <c r="M381" s="6"/>
      <c r="N381" s="6"/>
      <c r="O381" s="6"/>
      <c r="P381" s="6"/>
      <c r="Q381" s="6"/>
      <c r="R381" s="6"/>
      <c r="S381" s="6"/>
      <c r="T381" s="707"/>
      <c r="U381" s="707"/>
      <c r="V381" s="707"/>
      <c r="W381" s="707"/>
      <c r="X381" s="707"/>
      <c r="Y381" s="707"/>
      <c r="Z381" s="707"/>
      <c r="AA381" s="707"/>
      <c r="AB381" s="707"/>
      <c r="AC381" s="707"/>
      <c r="AD381" s="707"/>
      <c r="AE381" s="707"/>
      <c r="AF381" s="707"/>
      <c r="AG381" s="707"/>
      <c r="AH381" s="707"/>
      <c r="AI381" s="707"/>
      <c r="AJ381" s="707"/>
      <c r="AK381" s="707"/>
      <c r="AL381" s="707"/>
    </row>
    <row r="382" spans="1:38" s="667" customFormat="1">
      <c r="A382" s="707"/>
      <c r="B382" s="5"/>
      <c r="C382" s="707"/>
      <c r="D382" s="5"/>
      <c r="E382" s="6" t="s">
        <v>777</v>
      </c>
      <c r="F382" s="6"/>
      <c r="G382" s="6"/>
      <c r="H382" s="707"/>
      <c r="I382" s="707"/>
      <c r="J382" s="6"/>
      <c r="K382" s="6"/>
      <c r="L382" s="6"/>
      <c r="M382" s="6"/>
      <c r="N382" s="6"/>
      <c r="O382" s="6"/>
      <c r="P382" s="6"/>
      <c r="Q382" s="6"/>
      <c r="R382" s="6"/>
      <c r="S382" s="6"/>
      <c r="T382" s="707"/>
      <c r="U382" s="707"/>
      <c r="V382" s="707"/>
      <c r="W382" s="707"/>
      <c r="X382" s="707"/>
      <c r="Y382" s="707"/>
      <c r="Z382" s="707"/>
      <c r="AA382" s="707"/>
      <c r="AB382" s="707"/>
      <c r="AC382" s="707"/>
      <c r="AD382" s="707"/>
      <c r="AE382" s="707"/>
      <c r="AF382" s="707"/>
      <c r="AG382" s="707"/>
      <c r="AH382" s="707"/>
      <c r="AI382" s="707"/>
      <c r="AJ382" s="707"/>
      <c r="AK382" s="707"/>
      <c r="AL382" s="707"/>
    </row>
    <row r="383" spans="1:38" s="667" customFormat="1">
      <c r="A383" s="707"/>
      <c r="B383" s="5"/>
      <c r="C383" s="707"/>
      <c r="D383" s="5"/>
      <c r="E383" s="6" t="s">
        <v>1316</v>
      </c>
      <c r="F383" s="6"/>
      <c r="G383" s="6"/>
      <c r="H383" s="707"/>
      <c r="I383" s="707"/>
      <c r="J383" s="6"/>
      <c r="K383" s="6"/>
      <c r="L383" s="6"/>
      <c r="M383" s="6"/>
      <c r="N383" s="6"/>
      <c r="O383" s="6"/>
      <c r="P383" s="6"/>
      <c r="Q383" s="6"/>
      <c r="R383" s="6"/>
      <c r="S383" s="6"/>
      <c r="T383" s="707"/>
      <c r="U383" s="707"/>
      <c r="V383" s="707"/>
      <c r="W383" s="707"/>
      <c r="X383" s="707"/>
      <c r="Y383" s="707"/>
      <c r="Z383" s="707"/>
      <c r="AA383" s="707"/>
      <c r="AB383" s="707"/>
      <c r="AC383" s="707"/>
      <c r="AD383" s="707"/>
      <c r="AE383" s="707"/>
      <c r="AF383" s="707"/>
      <c r="AG383" s="707"/>
      <c r="AH383" s="707"/>
      <c r="AI383" s="707"/>
      <c r="AJ383" s="707"/>
      <c r="AK383" s="707"/>
      <c r="AL383" s="707"/>
    </row>
    <row r="384" spans="1:38" s="667" customFormat="1">
      <c r="A384" s="707"/>
      <c r="B384" s="5"/>
      <c r="C384" s="707"/>
      <c r="D384" s="5"/>
      <c r="E384" s="6"/>
      <c r="F384" s="6"/>
      <c r="G384" s="6"/>
      <c r="H384" s="707"/>
      <c r="I384" s="707"/>
      <c r="J384" s="6"/>
      <c r="K384" s="6"/>
      <c r="L384" s="6"/>
      <c r="M384" s="6"/>
      <c r="N384" s="6"/>
      <c r="O384" s="6"/>
      <c r="P384" s="6"/>
      <c r="Q384" s="6"/>
      <c r="R384" s="6"/>
      <c r="S384" s="6"/>
      <c r="T384" s="707"/>
      <c r="U384" s="707"/>
      <c r="V384" s="707"/>
      <c r="W384" s="707"/>
      <c r="X384" s="707"/>
      <c r="Y384" s="707"/>
      <c r="Z384" s="707"/>
      <c r="AA384" s="707"/>
      <c r="AB384" s="707"/>
      <c r="AC384" s="707"/>
      <c r="AD384" s="707"/>
      <c r="AE384" s="707"/>
      <c r="AF384" s="707"/>
      <c r="AG384" s="707"/>
      <c r="AH384" s="707"/>
      <c r="AI384" s="707"/>
      <c r="AJ384" s="707"/>
      <c r="AK384" s="707"/>
      <c r="AL384" s="707"/>
    </row>
    <row r="385" spans="1:38" s="247" customFormat="1">
      <c r="A385" s="707"/>
      <c r="B385" s="5"/>
      <c r="C385" s="707"/>
      <c r="D385" s="5" t="s">
        <v>308</v>
      </c>
      <c r="E385" s="5" t="s">
        <v>289</v>
      </c>
      <c r="F385" s="707"/>
      <c r="G385" s="707"/>
      <c r="H385" s="707"/>
      <c r="I385" s="707"/>
      <c r="J385" s="6"/>
      <c r="K385" s="6"/>
      <c r="L385" s="6"/>
      <c r="M385" s="6"/>
      <c r="N385" s="6"/>
      <c r="O385" s="6"/>
      <c r="P385" s="6"/>
      <c r="Q385" s="6"/>
      <c r="R385" s="6"/>
      <c r="S385" s="6"/>
      <c r="T385" s="707"/>
      <c r="U385" s="707"/>
      <c r="V385" s="707"/>
      <c r="W385" s="707"/>
      <c r="X385" s="707"/>
      <c r="Y385" s="707"/>
      <c r="Z385" s="707"/>
      <c r="AA385" s="707"/>
      <c r="AB385" s="707"/>
      <c r="AC385" s="707"/>
      <c r="AD385" s="707"/>
      <c r="AE385" s="707"/>
      <c r="AF385" s="707"/>
      <c r="AG385" s="707"/>
      <c r="AH385" s="707"/>
      <c r="AI385" s="707"/>
      <c r="AJ385" s="707"/>
      <c r="AK385" s="707"/>
      <c r="AL385" s="707"/>
    </row>
    <row r="386" spans="1:38" s="247" customFormat="1">
      <c r="A386" s="667"/>
      <c r="B386" s="183"/>
      <c r="C386" s="667"/>
      <c r="D386" s="667"/>
      <c r="E386" s="668" t="s">
        <v>117</v>
      </c>
      <c r="F386" s="668" t="s">
        <v>1440</v>
      </c>
      <c r="G386" s="668"/>
      <c r="H386" s="667"/>
      <c r="I386" s="668"/>
      <c r="J386" s="668"/>
      <c r="K386" s="668"/>
      <c r="L386" s="668"/>
      <c r="M386" s="668"/>
      <c r="N386" s="668"/>
      <c r="O386" s="668"/>
      <c r="P386" s="668"/>
      <c r="Q386" s="668"/>
      <c r="R386" s="668"/>
      <c r="S386" s="668"/>
      <c r="T386" s="667"/>
      <c r="U386" s="667"/>
      <c r="V386" s="667"/>
      <c r="W386" s="667"/>
      <c r="X386" s="667"/>
      <c r="Y386" s="667"/>
      <c r="Z386" s="667"/>
      <c r="AA386" s="667"/>
      <c r="AB386" s="667"/>
      <c r="AC386" s="667"/>
      <c r="AD386" s="667"/>
      <c r="AE386" s="667"/>
      <c r="AF386" s="667"/>
      <c r="AG386" s="667"/>
      <c r="AH386" s="667"/>
      <c r="AI386" s="667"/>
      <c r="AJ386" s="667"/>
      <c r="AK386" s="667"/>
      <c r="AL386" s="667"/>
    </row>
    <row r="387" spans="1:38" s="247" customFormat="1">
      <c r="A387" s="667"/>
      <c r="B387" s="183"/>
      <c r="C387" s="667"/>
      <c r="D387" s="667"/>
      <c r="E387" s="668"/>
      <c r="F387" s="248" t="s">
        <v>1313</v>
      </c>
      <c r="G387" s="6"/>
      <c r="H387" s="707"/>
      <c r="I387" s="6"/>
      <c r="J387" s="6"/>
      <c r="K387" s="668"/>
      <c r="L387" s="668"/>
      <c r="M387" s="668"/>
      <c r="N387" s="668"/>
      <c r="O387" s="668"/>
      <c r="P387" s="668"/>
      <c r="Q387" s="668"/>
      <c r="R387" s="668"/>
      <c r="S387" s="668"/>
      <c r="T387" s="667"/>
      <c r="U387" s="667"/>
      <c r="V387" s="667"/>
      <c r="W387" s="667"/>
      <c r="X387" s="667"/>
      <c r="Y387" s="667"/>
      <c r="Z387" s="667"/>
      <c r="AA387" s="667"/>
      <c r="AB387" s="667"/>
      <c r="AC387" s="667"/>
      <c r="AD387" s="667"/>
      <c r="AE387" s="667"/>
      <c r="AF387" s="667"/>
      <c r="AG387" s="667"/>
      <c r="AH387" s="667"/>
      <c r="AI387" s="667"/>
      <c r="AJ387" s="667"/>
      <c r="AK387" s="667"/>
      <c r="AL387" s="667"/>
    </row>
    <row r="388" spans="1:38" s="707" customFormat="1">
      <c r="A388" s="667"/>
      <c r="B388" s="183"/>
      <c r="C388" s="667"/>
      <c r="D388" s="667"/>
      <c r="E388" s="668" t="s">
        <v>118</v>
      </c>
      <c r="F388" s="1902" t="s">
        <v>1450</v>
      </c>
      <c r="G388" s="1902"/>
      <c r="H388" s="1902"/>
      <c r="I388" s="1902"/>
      <c r="J388" s="1902"/>
      <c r="K388" s="1902"/>
      <c r="L388" s="1902"/>
      <c r="M388" s="1902"/>
      <c r="N388" s="1902"/>
      <c r="O388" s="1902"/>
      <c r="P388" s="1902"/>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667"/>
    </row>
    <row r="389" spans="1:38" s="707" customFormat="1">
      <c r="A389" s="667"/>
      <c r="B389" s="183"/>
      <c r="C389" s="667"/>
      <c r="D389" s="667"/>
      <c r="E389" s="668"/>
      <c r="F389" s="1902"/>
      <c r="G389" s="1902"/>
      <c r="H389" s="1902"/>
      <c r="I389" s="1902"/>
      <c r="J389" s="1902"/>
      <c r="K389" s="1902"/>
      <c r="L389" s="1902"/>
      <c r="M389" s="1902"/>
      <c r="N389" s="1902"/>
      <c r="O389" s="1902"/>
      <c r="P389" s="1902"/>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667"/>
    </row>
    <row r="390" spans="1:38" s="707" customFormat="1">
      <c r="A390" s="667"/>
      <c r="B390" s="183"/>
      <c r="C390" s="667"/>
      <c r="D390" s="667"/>
      <c r="E390" s="668"/>
      <c r="F390" s="1902"/>
      <c r="G390" s="1902"/>
      <c r="H390" s="1902"/>
      <c r="I390" s="1902"/>
      <c r="J390" s="1902"/>
      <c r="K390" s="1902"/>
      <c r="L390" s="1902"/>
      <c r="M390" s="1902"/>
      <c r="N390" s="1902"/>
      <c r="O390" s="1902"/>
      <c r="P390" s="1902"/>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667"/>
    </row>
    <row r="391" spans="1:38" s="707" customFormat="1">
      <c r="A391" s="667"/>
      <c r="B391" s="183"/>
      <c r="C391" s="667"/>
      <c r="D391" s="667"/>
      <c r="E391" s="182"/>
      <c r="F391" s="730"/>
      <c r="G391" s="730"/>
      <c r="H391" s="730"/>
      <c r="I391" s="730"/>
      <c r="J391" s="730"/>
      <c r="K391" s="730"/>
      <c r="L391" s="730"/>
      <c r="M391" s="730"/>
      <c r="N391" s="730"/>
      <c r="O391" s="730"/>
      <c r="P391" s="730"/>
      <c r="Q391" s="730"/>
      <c r="R391" s="730"/>
      <c r="S391" s="730"/>
      <c r="T391" s="730"/>
      <c r="U391" s="730"/>
      <c r="V391" s="730"/>
      <c r="W391" s="730"/>
      <c r="X391" s="730"/>
      <c r="Y391" s="730"/>
      <c r="Z391" s="730"/>
      <c r="AA391" s="730"/>
      <c r="AB391" s="730"/>
      <c r="AC391" s="730"/>
      <c r="AD391" s="730"/>
      <c r="AE391" s="730"/>
      <c r="AF391" s="730"/>
      <c r="AG391" s="730"/>
      <c r="AH391" s="730"/>
      <c r="AI391" s="730"/>
      <c r="AJ391" s="730"/>
      <c r="AK391" s="730"/>
      <c r="AL391" s="733"/>
    </row>
    <row r="392" spans="1:38" s="707" customFormat="1">
      <c r="A392" s="667"/>
      <c r="B392" s="183"/>
      <c r="C392" s="183"/>
      <c r="D392" s="5" t="s">
        <v>445</v>
      </c>
      <c r="E392" s="5" t="s">
        <v>1456</v>
      </c>
      <c r="F392" s="668"/>
      <c r="G392" s="183"/>
      <c r="H392" s="667"/>
      <c r="I392" s="248"/>
      <c r="J392" s="668"/>
      <c r="K392" s="668"/>
      <c r="L392" s="668"/>
      <c r="M392" s="668"/>
      <c r="N392" s="668"/>
      <c r="O392" s="668"/>
      <c r="P392" s="668"/>
      <c r="Q392" s="668"/>
      <c r="R392" s="668"/>
      <c r="S392" s="668"/>
      <c r="T392" s="667"/>
      <c r="U392" s="667"/>
      <c r="V392" s="667"/>
      <c r="W392" s="667"/>
      <c r="X392" s="667"/>
      <c r="Y392" s="667"/>
      <c r="Z392" s="667"/>
      <c r="AA392" s="667"/>
      <c r="AB392" s="667"/>
      <c r="AC392" s="667"/>
      <c r="AD392" s="667"/>
      <c r="AE392" s="667"/>
      <c r="AF392" s="667"/>
      <c r="AG392" s="667"/>
      <c r="AH392" s="667"/>
      <c r="AI392" s="667"/>
      <c r="AJ392" s="667"/>
      <c r="AK392" s="667"/>
      <c r="AL392" s="667"/>
    </row>
    <row r="393" spans="1:38" s="707" customFormat="1" ht="13.35" customHeight="1">
      <c r="A393" s="667"/>
      <c r="B393" s="183"/>
      <c r="C393" s="667"/>
      <c r="D393" s="5"/>
      <c r="E393" s="6" t="s">
        <v>1455</v>
      </c>
      <c r="F393" s="854"/>
      <c r="G393" s="854"/>
      <c r="H393" s="854"/>
      <c r="I393" s="854"/>
      <c r="J393" s="854"/>
      <c r="K393" s="854"/>
      <c r="L393" s="854"/>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667"/>
    </row>
    <row r="394" spans="1:38">
      <c r="B394" s="5"/>
      <c r="E394" t="s">
        <v>1316</v>
      </c>
      <c r="F394" s="732"/>
      <c r="G394" s="732"/>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c r="AE394" s="732"/>
      <c r="AF394" s="732"/>
      <c r="AG394" s="732"/>
      <c r="AH394" s="732"/>
      <c r="AI394" s="732"/>
      <c r="AJ394" s="732"/>
      <c r="AK394" s="732"/>
      <c r="AL394" s="73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3" zoomScaleNormal="100" workbookViewId="0">
      <selection activeCell="I35" sqref="I35"/>
    </sheetView>
  </sheetViews>
  <sheetFormatPr defaultColWidth="9.140625" defaultRowHeight="14.25"/>
  <cols>
    <col min="1" max="1" width="2.42578125" style="1759" customWidth="1"/>
    <col min="2" max="5" width="14.7109375" style="1759" customWidth="1"/>
    <col min="6" max="6" width="14.7109375" style="1763" customWidth="1"/>
    <col min="7" max="7" width="14.7109375" style="1759" customWidth="1"/>
    <col min="8" max="8" width="14.7109375" style="1763" customWidth="1"/>
    <col min="9" max="9" width="14.7109375" style="1759" customWidth="1"/>
    <col min="10" max="10" width="2.28515625" style="1759" customWidth="1"/>
    <col min="11" max="11" width="11.85546875" style="1760" customWidth="1"/>
    <col min="12" max="12" width="10.7109375" style="1759" customWidth="1"/>
    <col min="13" max="13" width="10.42578125" style="1759" customWidth="1"/>
    <col min="14" max="14" width="10.85546875" style="1759" customWidth="1"/>
    <col min="15" max="16384" width="9.140625" style="1759"/>
  </cols>
  <sheetData>
    <row r="1" spans="1:13" ht="30" customHeight="1">
      <c r="A1" s="3368" t="s">
        <v>1790</v>
      </c>
      <c r="B1" s="3368"/>
      <c r="C1" s="3368"/>
      <c r="D1" s="3368"/>
      <c r="E1" s="3368"/>
      <c r="F1" s="3368"/>
      <c r="G1" s="3368"/>
      <c r="H1" s="3368"/>
      <c r="I1" s="3368"/>
      <c r="J1" s="3368"/>
    </row>
    <row r="2" spans="1:13" ht="15" customHeight="1" thickBot="1">
      <c r="A2" s="1761"/>
      <c r="B2" s="1761"/>
      <c r="C2" s="1762"/>
      <c r="D2" s="1762"/>
      <c r="E2" s="1762"/>
      <c r="G2" s="1762"/>
      <c r="I2" s="1764"/>
      <c r="K2" s="1765"/>
    </row>
    <row r="3" spans="1:13" s="1771" customFormat="1" ht="20.100000000000001" customHeight="1">
      <c r="A3" s="1835"/>
      <c r="B3" s="1836"/>
      <c r="C3" s="1837"/>
      <c r="D3" s="1843"/>
      <c r="E3" s="1837"/>
      <c r="F3" s="1838" t="s">
        <v>2453</v>
      </c>
      <c r="G3" s="1839"/>
      <c r="H3" s="1840">
        <f>E16</f>
        <v>13282180</v>
      </c>
      <c r="I3" s="1841"/>
      <c r="K3" s="1776"/>
    </row>
    <row r="4" spans="1:13" s="1771" customFormat="1" ht="20.100000000000001" customHeight="1">
      <c r="A4" s="1768"/>
      <c r="B4" s="1829"/>
      <c r="C4" s="1768"/>
      <c r="D4" s="1844"/>
      <c r="E4" s="1768"/>
      <c r="F4" s="1827" t="s">
        <v>2455</v>
      </c>
      <c r="G4" s="1826" t="s">
        <v>2454</v>
      </c>
      <c r="H4" s="1828">
        <f>I16</f>
        <v>19162177.863818519</v>
      </c>
      <c r="I4" s="1830"/>
      <c r="K4" s="1774"/>
    </row>
    <row r="5" spans="1:13" s="1771" customFormat="1" ht="20.100000000000001" customHeight="1" thickBot="1">
      <c r="A5" s="1768"/>
      <c r="B5" s="1831"/>
      <c r="C5" s="1832"/>
      <c r="D5" s="1845"/>
      <c r="E5" s="1833"/>
      <c r="F5" s="1845" t="s">
        <v>2393</v>
      </c>
      <c r="G5" s="1846"/>
      <c r="H5" s="1842">
        <f>H3/H4</f>
        <v>0.69314563795376494</v>
      </c>
      <c r="I5" s="1834"/>
      <c r="K5" s="1774"/>
    </row>
    <row r="6" spans="1:13" s="1771" customFormat="1" ht="15" customHeight="1">
      <c r="A6" s="1768"/>
      <c r="B6" s="1769"/>
      <c r="C6" s="1770"/>
      <c r="D6" s="1768"/>
      <c r="F6" s="1772"/>
      <c r="G6" s="1768"/>
      <c r="H6" s="1773"/>
      <c r="I6" s="1768"/>
      <c r="K6" s="1774"/>
    </row>
    <row r="7" spans="1:13" s="1776" customFormat="1" ht="15" customHeight="1">
      <c r="A7" s="1773"/>
      <c r="B7" s="1773"/>
      <c r="C7" s="1773"/>
      <c r="D7" s="1773"/>
      <c r="E7" s="1775"/>
      <c r="F7" s="1772"/>
      <c r="G7" s="1773"/>
      <c r="H7" s="1773"/>
      <c r="I7" s="1773"/>
      <c r="K7" s="1777"/>
    </row>
    <row r="8" spans="1:13" s="1776" customFormat="1" ht="15" customHeight="1">
      <c r="A8" s="1778"/>
      <c r="B8" s="3370" t="s">
        <v>2391</v>
      </c>
      <c r="C8" s="3371"/>
      <c r="D8" s="3371"/>
      <c r="E8" s="3372"/>
      <c r="G8" s="3373" t="s">
        <v>2392</v>
      </c>
      <c r="H8" s="3374"/>
      <c r="I8" s="3375"/>
      <c r="K8" s="1777"/>
    </row>
    <row r="9" spans="1:13" ht="15" customHeight="1">
      <c r="A9" s="1761"/>
      <c r="B9" s="3369" t="s">
        <v>2432</v>
      </c>
      <c r="C9" s="3369"/>
      <c r="D9" s="3369"/>
      <c r="E9" s="1779">
        <f>G31</f>
        <v>3250000</v>
      </c>
      <c r="G9" s="3378" t="s">
        <v>2430</v>
      </c>
      <c r="H9" s="3378"/>
      <c r="I9" s="1780">
        <f>Application!AM564</f>
        <v>17493556.102213912</v>
      </c>
      <c r="K9" s="1781"/>
      <c r="M9" s="1782"/>
    </row>
    <row r="10" spans="1:13" ht="15" customHeight="1" thickBot="1">
      <c r="A10" s="1761"/>
      <c r="B10" s="3369" t="s">
        <v>2433</v>
      </c>
      <c r="C10" s="3369"/>
      <c r="D10" s="3369"/>
      <c r="E10" s="1780">
        <f>G40</f>
        <v>5562180</v>
      </c>
      <c r="G10" s="3378" t="s">
        <v>2394</v>
      </c>
      <c r="H10" s="3378"/>
      <c r="I10" s="1882">
        <f>'Basis &amp; Credits'!AB77</f>
        <v>4119598</v>
      </c>
      <c r="M10" s="1782"/>
    </row>
    <row r="11" spans="1:13" s="1785" customFormat="1" ht="15" customHeight="1">
      <c r="A11" s="1783"/>
      <c r="B11" s="3369" t="s">
        <v>2434</v>
      </c>
      <c r="C11" s="3369"/>
      <c r="D11" s="3369"/>
      <c r="E11" s="1784">
        <f>G49</f>
        <v>320000</v>
      </c>
      <c r="G11" s="3378" t="s">
        <v>2445</v>
      </c>
      <c r="H11" s="3378"/>
      <c r="I11" s="1881">
        <f>I9+I10</f>
        <v>21613154.102213912</v>
      </c>
      <c r="K11" s="1786"/>
      <c r="M11" s="1782"/>
    </row>
    <row r="12" spans="1:13" ht="15" customHeight="1">
      <c r="A12" s="1766"/>
      <c r="B12" s="3369" t="s">
        <v>2435</v>
      </c>
      <c r="C12" s="3369"/>
      <c r="D12" s="3369"/>
      <c r="E12" s="1784">
        <f>G58</f>
        <v>640000</v>
      </c>
      <c r="G12" s="1883" t="s">
        <v>2470</v>
      </c>
      <c r="H12" s="1884"/>
      <c r="M12" s="1782"/>
    </row>
    <row r="13" spans="1:13" ht="15" customHeight="1">
      <c r="A13" s="1761"/>
      <c r="B13" s="3369" t="s">
        <v>2436</v>
      </c>
      <c r="C13" s="3369"/>
      <c r="D13" s="3369"/>
      <c r="E13" s="1788">
        <f>G83</f>
        <v>2860000</v>
      </c>
      <c r="G13" s="3379" t="s">
        <v>144</v>
      </c>
      <c r="H13" s="3379"/>
      <c r="I13" s="1787">
        <f>15%*(Application!AJ977&gt;0)</f>
        <v>0.15</v>
      </c>
      <c r="J13" s="1785"/>
      <c r="K13" s="1786"/>
      <c r="M13" s="1782"/>
    </row>
    <row r="14" spans="1:13" ht="15" customHeight="1">
      <c r="A14" s="1761"/>
      <c r="B14" s="3369" t="s">
        <v>2437</v>
      </c>
      <c r="C14" s="3369"/>
      <c r="D14" s="3369"/>
      <c r="E14" s="1784">
        <f>IF(G96&gt;G106,G96,0)</f>
        <v>650000</v>
      </c>
      <c r="G14" s="1879" t="s">
        <v>2446</v>
      </c>
      <c r="H14" s="1879"/>
      <c r="I14" s="1787">
        <f>IF(Application!AJ1011&gt;0,10%,IF(Application!AJ1015&gt;0,5%,0))</f>
        <v>0</v>
      </c>
      <c r="J14" s="1785"/>
      <c r="M14" s="1782"/>
    </row>
    <row r="15" spans="1:13" ht="15" customHeight="1" thickBot="1">
      <c r="A15" s="1761"/>
      <c r="B15" s="3376" t="s">
        <v>2456</v>
      </c>
      <c r="C15" s="3376"/>
      <c r="D15" s="3376"/>
      <c r="E15" s="1847">
        <f>IF(E14&gt;0,0,G106)</f>
        <v>0</v>
      </c>
      <c r="G15" s="3382" t="s">
        <v>2447</v>
      </c>
      <c r="H15" s="3383"/>
      <c r="I15" s="1849">
        <f>G114</f>
        <v>-3.6597938144329899E-2</v>
      </c>
      <c r="J15" s="1785"/>
      <c r="M15" s="1782"/>
    </row>
    <row r="16" spans="1:13" ht="15" customHeight="1">
      <c r="A16" s="1761"/>
      <c r="B16" s="3377" t="s">
        <v>2390</v>
      </c>
      <c r="C16" s="3377"/>
      <c r="D16" s="3377"/>
      <c r="E16" s="1848">
        <f>SUM(E9:E15)</f>
        <v>13282180</v>
      </c>
      <c r="G16" s="1880" t="s">
        <v>2431</v>
      </c>
      <c r="H16" s="1880"/>
      <c r="I16" s="1850">
        <f>I11-((I11*I13)+(I11*I14)+(I11*I15))</f>
        <v>19162177.863818519</v>
      </c>
      <c r="J16" s="1785"/>
    </row>
    <row r="17" spans="1:20" ht="15" customHeight="1">
      <c r="A17" s="1761"/>
      <c r="B17" s="1761"/>
      <c r="C17" s="1763"/>
      <c r="D17" s="1763"/>
      <c r="E17" s="1789"/>
      <c r="G17" s="1762"/>
      <c r="H17" s="1790"/>
      <c r="I17" s="1791"/>
      <c r="J17" s="1785"/>
    </row>
    <row r="18" spans="1:20" ht="15" customHeight="1">
      <c r="A18" s="1762"/>
      <c r="B18" s="1792" t="str">
        <f>B9</f>
        <v>A. Unit Production Benefit</v>
      </c>
      <c r="C18" s="1793"/>
      <c r="D18" s="1793"/>
      <c r="E18" s="1793"/>
      <c r="F18" s="1793"/>
      <c r="G18" s="1793"/>
      <c r="H18" s="1793"/>
      <c r="I18" s="1794"/>
      <c r="M18" s="1795">
        <f>SUM(Cdlac[Quantity])</f>
        <v>65</v>
      </c>
      <c r="O18" s="1817" t="s">
        <v>608</v>
      </c>
      <c r="P18" s="1759">
        <f>MATCH(Application!T189,Application!BP670:BP727,0)</f>
        <v>24</v>
      </c>
      <c r="S18" s="1795">
        <f>SUM(Cdlac[Population])</f>
        <v>65</v>
      </c>
    </row>
    <row r="19" spans="1:20" ht="15" customHeight="1">
      <c r="A19" s="1761"/>
      <c r="B19" s="1761"/>
      <c r="C19" s="1762"/>
      <c r="D19" s="1762"/>
      <c r="E19" s="1762"/>
      <c r="G19" s="1762"/>
      <c r="I19" s="1796"/>
      <c r="L19" s="1759" t="s">
        <v>2386</v>
      </c>
      <c r="M19" s="1759" t="s">
        <v>2385</v>
      </c>
      <c r="N19" s="1785" t="s">
        <v>2399</v>
      </c>
      <c r="O19" s="1785" t="s">
        <v>2400</v>
      </c>
      <c r="P19" s="1785" t="s">
        <v>2387</v>
      </c>
      <c r="Q19" s="1785" t="s">
        <v>2388</v>
      </c>
      <c r="R19" s="1785" t="s">
        <v>2401</v>
      </c>
      <c r="S19" s="1785" t="s">
        <v>2407</v>
      </c>
      <c r="T19" s="1785" t="s">
        <v>399</v>
      </c>
    </row>
    <row r="20" spans="1:20" ht="15" customHeight="1">
      <c r="A20" s="1766"/>
      <c r="C20" s="3380" t="s">
        <v>2449</v>
      </c>
      <c r="D20" s="3380" t="s">
        <v>2450</v>
      </c>
      <c r="E20" s="3380" t="s">
        <v>2451</v>
      </c>
      <c r="F20" s="3380" t="s">
        <v>2452</v>
      </c>
      <c r="G20" s="3380" t="s">
        <v>2448</v>
      </c>
      <c r="H20" s="1797"/>
      <c r="I20" s="1796"/>
      <c r="L20" s="1759">
        <f>IFERROR(MIN(4,MATCH(Application!B728,UnitSizes,0)-1),"")</f>
        <v>1</v>
      </c>
      <c r="M20" s="1795">
        <f>Application!G728</f>
        <v>8</v>
      </c>
      <c r="N20" s="1798">
        <f>Application!AC728</f>
        <v>0.15</v>
      </c>
      <c r="O20" s="1798">
        <f>IF(Cdlac[[#This Row],[Quantity]]&gt;0,IF(Cdlac[[#This Row],[Federal]],30%,IF($G$36,40%,Cdlac[[#This Row],[iAMI]])),"")</f>
        <v>0.3</v>
      </c>
      <c r="P20" s="1799" cm="1">
        <f t="array" ref="P20">IF(Cdlac[[#This Row],[Quantity]]&gt;0,INDEX(TcacRents,$P$18,Cdlac[[#This Row],[Bedrooms]]+1)*Cdlac[[#This Row],[AMI]],"")</f>
        <v>438.59999999999997</v>
      </c>
      <c r="Q20" s="1799" cm="1">
        <f t="array" ref="Q20">IF(Cdlac[[#This Row],[Quantity]]&gt;0,INDEX(HudFmrs,$P$18,Cdlac[[#This Row],[Bedrooms]]+1),"")</f>
        <v>914</v>
      </c>
      <c r="R20" s="1799">
        <f>IF(Cdlac[[#This Row],[Quantity]]&gt;0,MAX(0,Cdlac[[#This Row],[Fair Market Rent]]-Cdlac[[#This Row],[Restricted Rent]]),"")</f>
        <v>475.40000000000003</v>
      </c>
      <c r="S20" s="1785">
        <f>IF(Cdlac[[#This Row],[Quantity]]&gt;0,AND(Application!AK728&lt;&gt;"N/A",Application!AK728&lt;&gt;"")*Cdlac[[#This Row],[Quantity]],"")</f>
        <v>8</v>
      </c>
      <c r="T20" s="1785" t="b">
        <f>AND('Subsidy Contract Calculation'!F4&gt;0,'Subsidy Contract Calculation'!C4="Federal",Cdlac[[#This Row],[Quantity]]&gt;0)</f>
        <v>1</v>
      </c>
    </row>
    <row r="21" spans="1:20" ht="15" customHeight="1">
      <c r="A21" s="1766"/>
      <c r="C21" s="3381"/>
      <c r="D21" s="3381"/>
      <c r="E21" s="3381"/>
      <c r="F21" s="3381"/>
      <c r="G21" s="3381"/>
      <c r="H21" s="1797"/>
      <c r="I21" s="1796"/>
      <c r="L21" s="1759">
        <f>IFERROR(MIN(4,MATCH(Application!B729,UnitSizes,0)-1),"")</f>
        <v>1</v>
      </c>
      <c r="M21" s="1795">
        <f>Application!G729</f>
        <v>23</v>
      </c>
      <c r="N21" s="1798">
        <f>Application!AC729</f>
        <v>0.3</v>
      </c>
      <c r="O21" s="1798">
        <f>IF(Cdlac[[#This Row],[Quantity]]&gt;0,IF(Cdlac[[#This Row],[Federal]],30%,IF($G$36,40%,Cdlac[[#This Row],[iAMI]])),"")</f>
        <v>0.3</v>
      </c>
      <c r="P21" s="1799" cm="1">
        <f t="array" ref="P21">IF(Cdlac[[#This Row],[Quantity]]&gt;0,INDEX(TcacRents,$P$18,Cdlac[[#This Row],[Bedrooms]]+1)*Cdlac[[#This Row],[AMI]],"")</f>
        <v>438.59999999999997</v>
      </c>
      <c r="Q21" s="1799" cm="1">
        <f t="array" ref="Q21">IF(Cdlac[[#This Row],[Quantity]]&gt;0,INDEX(HudFmrs,$P$18,Cdlac[[#This Row],[Bedrooms]]+1),"")</f>
        <v>914</v>
      </c>
      <c r="R21" s="1799">
        <f>IF(Cdlac[[#This Row],[Quantity]]&gt;0,MAX(0,Cdlac[[#This Row],[Fair Market Rent]]-Cdlac[[#This Row],[Restricted Rent]]),"")</f>
        <v>475.40000000000003</v>
      </c>
      <c r="S21" s="1785">
        <f>IF(Cdlac[[#This Row],[Quantity]]&gt;0,AND(Application!AK729&lt;&gt;"N/A",Application!AK729&lt;&gt;"")*Cdlac[[#This Row],[Quantity]],"")</f>
        <v>23</v>
      </c>
      <c r="T21" s="1785" t="b">
        <f>AND('Subsidy Contract Calculation'!F5&gt;0,'Subsidy Contract Calculation'!C5="Federal",Cdlac[[#This Row],[Quantity]]&gt;0)</f>
        <v>1</v>
      </c>
    </row>
    <row r="22" spans="1:20" ht="15" customHeight="1">
      <c r="A22" s="1762"/>
      <c r="C22" s="1800">
        <v>0</v>
      </c>
      <c r="D22" s="1801">
        <v>0.9</v>
      </c>
      <c r="E22" s="1800">
        <f>SUMIFS(Cdlac[Quantity],Cdlac[Bedrooms],C22)</f>
        <v>0</v>
      </c>
      <c r="F22" s="1800">
        <f>E22</f>
        <v>0</v>
      </c>
      <c r="G22" s="1819">
        <f>D22*F22</f>
        <v>0</v>
      </c>
      <c r="I22" s="1762"/>
      <c r="L22" s="1759">
        <f>IFERROR(MIN(4,MATCH(Application!B730,UnitSizes,0)-1),"")</f>
        <v>1</v>
      </c>
      <c r="M22" s="1795">
        <f>Application!G730</f>
        <v>34</v>
      </c>
      <c r="N22" s="1798">
        <f>Application!AC730</f>
        <v>0.3</v>
      </c>
      <c r="O22" s="1798">
        <f>IF(Cdlac[[#This Row],[Quantity]]&gt;0,IF(Cdlac[[#This Row],[Federal]],30%,IF($G$36,40%,Cdlac[[#This Row],[iAMI]])),"")</f>
        <v>0.3</v>
      </c>
      <c r="P22" s="1799" cm="1">
        <f t="array" ref="P22">IF(Cdlac[[#This Row],[Quantity]]&gt;0,INDEX(TcacRents,$P$18,Cdlac[[#This Row],[Bedrooms]]+1)*Cdlac[[#This Row],[AMI]],"")</f>
        <v>438.59999999999997</v>
      </c>
      <c r="Q22" s="1799" cm="1">
        <f t="array" ref="Q22">IF(Cdlac[[#This Row],[Quantity]]&gt;0,INDEX(HudFmrs,$P$18,Cdlac[[#This Row],[Bedrooms]]+1),"")</f>
        <v>914</v>
      </c>
      <c r="R22" s="1799">
        <f>IF(Cdlac[[#This Row],[Quantity]]&gt;0,MAX(0,Cdlac[[#This Row],[Fair Market Rent]]-Cdlac[[#This Row],[Restricted Rent]]),"")</f>
        <v>475.40000000000003</v>
      </c>
      <c r="S22" s="1785">
        <f>IF(Cdlac[[#This Row],[Quantity]]&gt;0,AND(Application!AK730&lt;&gt;"N/A",Application!AK730&lt;&gt;"")*Cdlac[[#This Row],[Quantity]],"")</f>
        <v>34</v>
      </c>
      <c r="T22" s="1785" t="b">
        <f>AND('Subsidy Contract Calculation'!F6&gt;0,'Subsidy Contract Calculation'!C6="Federal",Cdlac[[#This Row],[Quantity]]&gt;0)</f>
        <v>1</v>
      </c>
    </row>
    <row r="23" spans="1:20" ht="15" customHeight="1">
      <c r="A23" s="1762"/>
      <c r="C23" s="1800">
        <v>1</v>
      </c>
      <c r="D23" s="1801">
        <v>1</v>
      </c>
      <c r="E23" s="1800">
        <f>SUMIFS(Cdlac[Quantity],Cdlac[Bedrooms],C23)</f>
        <v>65</v>
      </c>
      <c r="F23" s="1800">
        <f>E23</f>
        <v>65</v>
      </c>
      <c r="G23" s="1819">
        <f t="shared" ref="G23:G26" si="0">D23*F23</f>
        <v>65</v>
      </c>
      <c r="I23" s="1762"/>
      <c r="L23" s="1759" t="str">
        <f>IFERROR(MIN(4,MATCH(Application!B731,UnitSizes,0)-1),"")</f>
        <v/>
      </c>
      <c r="M23" s="1795">
        <f>Application!G731</f>
        <v>0</v>
      </c>
      <c r="N23" s="1798">
        <f>Application!AC731</f>
        <v>0</v>
      </c>
      <c r="O23" s="1798" t="str">
        <f>IF(Cdlac[[#This Row],[Quantity]]&gt;0,IF(Cdlac[[#This Row],[Federal]],30%,IF($G$36,40%,Cdlac[[#This Row],[iAMI]])),"")</f>
        <v/>
      </c>
      <c r="P23" s="1799" t="str" cm="1">
        <f t="array" ref="P23">IF(Cdlac[[#This Row],[Quantity]]&gt;0,INDEX(TcacRents,$P$18,Cdlac[[#This Row],[Bedrooms]]+1)*Cdlac[[#This Row],[AMI]],"")</f>
        <v/>
      </c>
      <c r="Q23" s="1799" t="str" cm="1">
        <f t="array" ref="Q23">IF(Cdlac[[#This Row],[Quantity]]&gt;0,INDEX(HudFmrs,$P$18,Cdlac[[#This Row],[Bedrooms]]+1),"")</f>
        <v/>
      </c>
      <c r="R23" s="1799" t="str">
        <f>IF(Cdlac[[#This Row],[Quantity]]&gt;0,MAX(0,Cdlac[[#This Row],[Fair Market Rent]]-Cdlac[[#This Row],[Restricted Rent]]),"")</f>
        <v/>
      </c>
      <c r="S23" s="1785" t="str">
        <f>IF(Cdlac[[#This Row],[Quantity]]&gt;0,AND(Application!AK731&lt;&gt;"N/A",Application!AK731&lt;&gt;"")*Cdlac[[#This Row],[Quantity]],"")</f>
        <v/>
      </c>
      <c r="T23" s="1785" t="b">
        <f>AND('Subsidy Contract Calculation'!F7&gt;0,'Subsidy Contract Calculation'!C7="Federal",Cdlac[[#This Row],[Quantity]]&gt;0)</f>
        <v>0</v>
      </c>
    </row>
    <row r="24" spans="1:20" ht="15" customHeight="1">
      <c r="A24" s="1802"/>
      <c r="C24" s="1803">
        <v>2</v>
      </c>
      <c r="D24" s="1801">
        <v>1.25</v>
      </c>
      <c r="E24" s="1800">
        <f>SUMIFS(Cdlac[Quantity],Cdlac[Bedrooms],C24)</f>
        <v>0</v>
      </c>
      <c r="F24" s="1803">
        <f>SUM(E24:E26)-SUM(F25:F26)</f>
        <v>0</v>
      </c>
      <c r="G24" s="1819">
        <f t="shared" si="0"/>
        <v>0</v>
      </c>
      <c r="H24" s="1802"/>
      <c r="I24" s="1802"/>
      <c r="L24" s="1759" t="str">
        <f>IFERROR(MIN(4,MATCH(Application!B732,UnitSizes,0)-1),"")</f>
        <v/>
      </c>
      <c r="M24" s="1795">
        <f>Application!G732</f>
        <v>0</v>
      </c>
      <c r="N24" s="1798">
        <f>Application!AC732</f>
        <v>0</v>
      </c>
      <c r="O24" s="1798" t="str">
        <f>IF(Cdlac[[#This Row],[Quantity]]&gt;0,IF(Cdlac[[#This Row],[Federal]],30%,IF($G$36,40%,Cdlac[[#This Row],[iAMI]])),"")</f>
        <v/>
      </c>
      <c r="P24" s="1799" t="str" cm="1">
        <f t="array" ref="P24">IF(Cdlac[[#This Row],[Quantity]]&gt;0,INDEX(TcacRents,$P$18,Cdlac[[#This Row],[Bedrooms]]+1)*Cdlac[[#This Row],[AMI]],"")</f>
        <v/>
      </c>
      <c r="Q24" s="1799" t="str" cm="1">
        <f t="array" ref="Q24">IF(Cdlac[[#This Row],[Quantity]]&gt;0,INDEX(HudFmrs,$P$18,Cdlac[[#This Row],[Bedrooms]]+1),"")</f>
        <v/>
      </c>
      <c r="R24" s="1799" t="str">
        <f>IF(Cdlac[[#This Row],[Quantity]]&gt;0,MAX(0,Cdlac[[#This Row],[Fair Market Rent]]-Cdlac[[#This Row],[Restricted Rent]]),"")</f>
        <v/>
      </c>
      <c r="S24" s="1785" t="str">
        <f>IF(Cdlac[[#This Row],[Quantity]]&gt;0,AND(Application!AK732&lt;&gt;"N/A",Application!AK732&lt;&gt;"")*Cdlac[[#This Row],[Quantity]],"")</f>
        <v/>
      </c>
      <c r="T24" s="1785" t="b">
        <f>AND('Subsidy Contract Calculation'!F8&gt;0,'Subsidy Contract Calculation'!C8="Federal",Cdlac[[#This Row],[Quantity]]&gt;0)</f>
        <v>0</v>
      </c>
    </row>
    <row r="25" spans="1:20" ht="15" customHeight="1">
      <c r="A25" s="1802"/>
      <c r="C25" s="1803">
        <v>3</v>
      </c>
      <c r="D25" s="1801">
        <f>1.5+0.25*0</f>
        <v>1.5</v>
      </c>
      <c r="E25" s="1800">
        <f>SUMIFS(Cdlac[Quantity],Cdlac[Bedrooms],C25)</f>
        <v>0</v>
      </c>
      <c r="F25" s="1803">
        <f>MIN(E25,ROUNDDOWN(E27*30%,0))</f>
        <v>0</v>
      </c>
      <c r="G25" s="1819">
        <f t="shared" si="0"/>
        <v>0</v>
      </c>
      <c r="H25" s="1802"/>
      <c r="I25" s="1802"/>
      <c r="L25" s="1759" t="str">
        <f>IFERROR(MIN(4,MATCH(Application!B733,UnitSizes,0)-1),"")</f>
        <v/>
      </c>
      <c r="M25" s="1795">
        <f>Application!G733</f>
        <v>0</v>
      </c>
      <c r="N25" s="1798">
        <f>Application!AC733</f>
        <v>0</v>
      </c>
      <c r="O25" s="1798" t="str">
        <f>IF(Cdlac[[#This Row],[Quantity]]&gt;0,IF(Cdlac[[#This Row],[Federal]],30%,IF($G$36,40%,Cdlac[[#This Row],[iAMI]])),"")</f>
        <v/>
      </c>
      <c r="P25" s="1799" t="str" cm="1">
        <f t="array" ref="P25">IF(Cdlac[[#This Row],[Quantity]]&gt;0,INDEX(TcacRents,$P$18,Cdlac[[#This Row],[Bedrooms]]+1)*Cdlac[[#This Row],[AMI]],"")</f>
        <v/>
      </c>
      <c r="Q25" s="1799" t="str" cm="1">
        <f t="array" ref="Q25">IF(Cdlac[[#This Row],[Quantity]]&gt;0,INDEX(HudFmrs,$P$18,Cdlac[[#This Row],[Bedrooms]]+1),"")</f>
        <v/>
      </c>
      <c r="R25" s="1799" t="str">
        <f>IF(Cdlac[[#This Row],[Quantity]]&gt;0,MAX(0,Cdlac[[#This Row],[Fair Market Rent]]-Cdlac[[#This Row],[Restricted Rent]]),"")</f>
        <v/>
      </c>
      <c r="S25" s="1785" t="str">
        <f>IF(Cdlac[[#This Row],[Quantity]]&gt;0,AND(Application!AK733&lt;&gt;"N/A",Application!AK733&lt;&gt;"")*Cdlac[[#This Row],[Quantity]],"")</f>
        <v/>
      </c>
      <c r="T25" s="1785" t="b">
        <f>AND('Subsidy Contract Calculation'!F9&gt;0,'Subsidy Contract Calculation'!C9="Federal",Cdlac[[#This Row],[Quantity]]&gt;0)</f>
        <v>0</v>
      </c>
    </row>
    <row r="26" spans="1:20" ht="15" customHeight="1" thickBot="1">
      <c r="A26" s="1802"/>
      <c r="C26" s="1820">
        <v>4</v>
      </c>
      <c r="D26" s="1821">
        <f>1.75+0.25*0</f>
        <v>1.75</v>
      </c>
      <c r="E26" s="1822">
        <f>SUMIFS(Cdlac[Quantity],Cdlac[Bedrooms],C26)</f>
        <v>0</v>
      </c>
      <c r="F26" s="1820">
        <f>MIN(E26,ROUNDDOWN(E27*10%,0))</f>
        <v>0</v>
      </c>
      <c r="G26" s="1823">
        <f t="shared" si="0"/>
        <v>0</v>
      </c>
      <c r="H26" s="1802"/>
      <c r="I26" s="1802"/>
      <c r="L26" s="1759" t="str">
        <f>IFERROR(MIN(4,MATCH(Application!B734,UnitSizes,0)-1),"")</f>
        <v/>
      </c>
      <c r="M26" s="1795">
        <f>Application!G734</f>
        <v>0</v>
      </c>
      <c r="N26" s="1798">
        <f>Application!AC734</f>
        <v>0</v>
      </c>
      <c r="O26" s="1798" t="str">
        <f>IF(Cdlac[[#This Row],[Quantity]]&gt;0,IF(Cdlac[[#This Row],[Federal]],30%,IF($G$36,40%,Cdlac[[#This Row],[iAMI]])),"")</f>
        <v/>
      </c>
      <c r="P26" s="1799" t="str" cm="1">
        <f t="array" ref="P26">IF(Cdlac[[#This Row],[Quantity]]&gt;0,INDEX(TcacRents,$P$18,Cdlac[[#This Row],[Bedrooms]]+1)*Cdlac[[#This Row],[AMI]],"")</f>
        <v/>
      </c>
      <c r="Q26" s="1799" t="str" cm="1">
        <f t="array" ref="Q26">IF(Cdlac[[#This Row],[Quantity]]&gt;0,INDEX(HudFmrs,$P$18,Cdlac[[#This Row],[Bedrooms]]+1),"")</f>
        <v/>
      </c>
      <c r="R26" s="1799" t="str">
        <f>IF(Cdlac[[#This Row],[Quantity]]&gt;0,MAX(0,Cdlac[[#This Row],[Fair Market Rent]]-Cdlac[[#This Row],[Restricted Rent]]),"")</f>
        <v/>
      </c>
      <c r="S26" s="1785" t="str">
        <f>IF(Cdlac[[#This Row],[Quantity]]&gt;0,AND(Application!AK734&lt;&gt;"N/A",Application!AK734&lt;&gt;"")*Cdlac[[#This Row],[Quantity]],"")</f>
        <v/>
      </c>
      <c r="T26" s="1785" t="b">
        <f>AND('Subsidy Contract Calculation'!F10&gt;0,'Subsidy Contract Calculation'!C10="Federal",Cdlac[[#This Row],[Quantity]]&gt;0)</f>
        <v>0</v>
      </c>
    </row>
    <row r="27" spans="1:20" ht="15" customHeight="1">
      <c r="A27" s="1802"/>
      <c r="C27" s="3364" t="s">
        <v>1791</v>
      </c>
      <c r="D27" s="3365"/>
      <c r="E27" s="1824">
        <f>SUM(E22:E26)</f>
        <v>65</v>
      </c>
      <c r="F27" s="1824">
        <f>SUM(F22:F26)</f>
        <v>65</v>
      </c>
      <c r="G27" s="1825">
        <f>SUMPRODUCT(D22:D26,F22:F26)</f>
        <v>65</v>
      </c>
      <c r="H27" s="1802"/>
      <c r="I27" s="1802"/>
      <c r="L27" s="1759" t="str">
        <f>IFERROR(MIN(4,MATCH(Application!B735,UnitSizes,0)-1),"")</f>
        <v/>
      </c>
      <c r="M27" s="1795">
        <f>Application!G735</f>
        <v>0</v>
      </c>
      <c r="N27" s="1798">
        <f>Application!AC735</f>
        <v>0</v>
      </c>
      <c r="O27" s="1798" t="str">
        <f>IF(Cdlac[[#This Row],[Quantity]]&gt;0,IF(Cdlac[[#This Row],[Federal]],30%,IF($G$36,40%,Cdlac[[#This Row],[iAMI]])),"")</f>
        <v/>
      </c>
      <c r="P27" s="1799" t="str" cm="1">
        <f t="array" ref="P27">IF(Cdlac[[#This Row],[Quantity]]&gt;0,INDEX(TcacRents,$P$18,Cdlac[[#This Row],[Bedrooms]]+1)*Cdlac[[#This Row],[AMI]],"")</f>
        <v/>
      </c>
      <c r="Q27" s="1799" t="str" cm="1">
        <f t="array" ref="Q27">IF(Cdlac[[#This Row],[Quantity]]&gt;0,INDEX(HudFmrs,$P$18,Cdlac[[#This Row],[Bedrooms]]+1),"")</f>
        <v/>
      </c>
      <c r="R27" s="1799" t="str">
        <f>IF(Cdlac[[#This Row],[Quantity]]&gt;0,MAX(0,Cdlac[[#This Row],[Fair Market Rent]]-Cdlac[[#This Row],[Restricted Rent]]),"")</f>
        <v/>
      </c>
      <c r="S27" s="1785" t="str">
        <f>IF(Cdlac[[#This Row],[Quantity]]&gt;0,AND(Application!AK735&lt;&gt;"N/A",Application!AK735&lt;&gt;"")*Cdlac[[#This Row],[Quantity]],"")</f>
        <v/>
      </c>
      <c r="T27" s="1785" t="b">
        <f>AND('Subsidy Contract Calculation'!F11&gt;0,'Subsidy Contract Calculation'!C11="Federal",Cdlac[[#This Row],[Quantity]]&gt;0)</f>
        <v>0</v>
      </c>
    </row>
    <row r="28" spans="1:20" ht="15" customHeight="1">
      <c r="A28" s="1802"/>
      <c r="C28" s="1802"/>
      <c r="D28" s="1802"/>
      <c r="E28" s="1802"/>
      <c r="F28" s="1802"/>
      <c r="G28" s="1802"/>
      <c r="H28" s="1802"/>
      <c r="I28" s="1802"/>
      <c r="L28" s="1759" t="str">
        <f>IFERROR(MIN(4,MATCH(Application!B736,UnitSizes,0)-1),"")</f>
        <v/>
      </c>
      <c r="M28" s="1795">
        <f>Application!G736</f>
        <v>0</v>
      </c>
      <c r="N28" s="1798">
        <f>Application!AC736</f>
        <v>0</v>
      </c>
      <c r="O28" s="1798" t="str">
        <f>IF(Cdlac[[#This Row],[Quantity]]&gt;0,IF(Cdlac[[#This Row],[Federal]],30%,IF($G$36,40%,Cdlac[[#This Row],[iAMI]])),"")</f>
        <v/>
      </c>
      <c r="P28" s="1799" t="str" cm="1">
        <f t="array" ref="P28">IF(Cdlac[[#This Row],[Quantity]]&gt;0,INDEX(TcacRents,$P$18,Cdlac[[#This Row],[Bedrooms]]+1)*Cdlac[[#This Row],[AMI]],"")</f>
        <v/>
      </c>
      <c r="Q28" s="1799" t="str" cm="1">
        <f t="array" ref="Q28">IF(Cdlac[[#This Row],[Quantity]]&gt;0,INDEX(HudFmrs,$P$18,Cdlac[[#This Row],[Bedrooms]]+1),"")</f>
        <v/>
      </c>
      <c r="R28" s="1799" t="str">
        <f>IF(Cdlac[[#This Row],[Quantity]]&gt;0,MAX(0,Cdlac[[#This Row],[Fair Market Rent]]-Cdlac[[#This Row],[Restricted Rent]]),"")</f>
        <v/>
      </c>
      <c r="S28" s="1785" t="str">
        <f>IF(Cdlac[[#This Row],[Quantity]]&gt;0,AND(Application!AK736&lt;&gt;"N/A",Application!AK736&lt;&gt;"")*Cdlac[[#This Row],[Quantity]],"")</f>
        <v/>
      </c>
      <c r="T28" s="1785" t="b">
        <f>AND('Subsidy Contract Calculation'!F12&gt;0,'Subsidy Contract Calculation'!C12="Federal",Cdlac[[#This Row],[Quantity]]&gt;0)</f>
        <v>0</v>
      </c>
    </row>
    <row r="29" spans="1:20" ht="15" customHeight="1">
      <c r="A29" s="1802"/>
      <c r="E29" s="1855" t="s">
        <v>2448</v>
      </c>
      <c r="F29" s="1759"/>
      <c r="G29" s="1852">
        <f>G27</f>
        <v>65</v>
      </c>
      <c r="H29" s="1802"/>
      <c r="I29" s="1802"/>
      <c r="L29" s="1759" t="str">
        <f>IFERROR(MIN(4,MATCH(Application!B737,UnitSizes,0)-1),"")</f>
        <v/>
      </c>
      <c r="M29" s="1795">
        <f>Application!G737</f>
        <v>0</v>
      </c>
      <c r="N29" s="1798">
        <f>Application!AC737</f>
        <v>0</v>
      </c>
      <c r="O29" s="1798" t="str">
        <f>IF(Cdlac[[#This Row],[Quantity]]&gt;0,IF(Cdlac[[#This Row],[Federal]],30%,IF($G$36,40%,Cdlac[[#This Row],[iAMI]])),"")</f>
        <v/>
      </c>
      <c r="P29" s="1799" t="str" cm="1">
        <f t="array" ref="P29">IF(Cdlac[[#This Row],[Quantity]]&gt;0,INDEX(TcacRents,$P$18,Cdlac[[#This Row],[Bedrooms]]+1)*Cdlac[[#This Row],[AMI]],"")</f>
        <v/>
      </c>
      <c r="Q29" s="1799" t="str" cm="1">
        <f t="array" ref="Q29">IF(Cdlac[[#This Row],[Quantity]]&gt;0,INDEX(HudFmrs,$P$18,Cdlac[[#This Row],[Bedrooms]]+1),"")</f>
        <v/>
      </c>
      <c r="R29" s="1799" t="str">
        <f>IF(Cdlac[[#This Row],[Quantity]]&gt;0,MAX(0,Cdlac[[#This Row],[Fair Market Rent]]-Cdlac[[#This Row],[Restricted Rent]]),"")</f>
        <v/>
      </c>
      <c r="S29" s="1785" t="str">
        <f>IF(Cdlac[[#This Row],[Quantity]]&gt;0,AND(Application!AK737&lt;&gt;"N/A",Application!AK737&lt;&gt;"")*Cdlac[[#This Row],[Quantity]],"")</f>
        <v/>
      </c>
      <c r="T29" s="1785" t="b">
        <f>AND('Subsidy Contract Calculation'!F13&gt;0,'Subsidy Contract Calculation'!C13="Federal",Cdlac[[#This Row],[Quantity]]&gt;0)</f>
        <v>0</v>
      </c>
    </row>
    <row r="30" spans="1:20" ht="15" customHeight="1">
      <c r="A30" s="1802"/>
      <c r="E30" s="1855" t="s">
        <v>2398</v>
      </c>
      <c r="F30" s="1851" t="s">
        <v>2457</v>
      </c>
      <c r="G30" s="1853">
        <v>50000</v>
      </c>
      <c r="H30" s="1802"/>
      <c r="I30" s="1802"/>
      <c r="L30" s="1759" t="str">
        <f>IFERROR(MIN(4,MATCH(Application!B738,UnitSizes,0)-1),"")</f>
        <v/>
      </c>
      <c r="M30" s="1795">
        <f>Application!G738</f>
        <v>0</v>
      </c>
      <c r="N30" s="1798">
        <f>Application!AC738</f>
        <v>0</v>
      </c>
      <c r="O30" s="1798" t="str">
        <f>IF(Cdlac[[#This Row],[Quantity]]&gt;0,IF(Cdlac[[#This Row],[Federal]],30%,IF($G$36,40%,Cdlac[[#This Row],[iAMI]])),"")</f>
        <v/>
      </c>
      <c r="P30" s="1799" t="str" cm="1">
        <f t="array" ref="P30">IF(Cdlac[[#This Row],[Quantity]]&gt;0,INDEX(TcacRents,$P$18,Cdlac[[#This Row],[Bedrooms]]+1)*Cdlac[[#This Row],[AMI]],"")</f>
        <v/>
      </c>
      <c r="Q30" s="1799" t="str" cm="1">
        <f t="array" ref="Q30">IF(Cdlac[[#This Row],[Quantity]]&gt;0,INDEX(HudFmrs,$P$18,Cdlac[[#This Row],[Bedrooms]]+1),"")</f>
        <v/>
      </c>
      <c r="R30" s="1799" t="str">
        <f>IF(Cdlac[[#This Row],[Quantity]]&gt;0,MAX(0,Cdlac[[#This Row],[Fair Market Rent]]-Cdlac[[#This Row],[Restricted Rent]]),"")</f>
        <v/>
      </c>
      <c r="S30" s="1785" t="str">
        <f>IF(Cdlac[[#This Row],[Quantity]]&gt;0,AND(Application!AK738&lt;&gt;"N/A",Application!AK738&lt;&gt;"")*Cdlac[[#This Row],[Quantity]],"")</f>
        <v/>
      </c>
      <c r="T30" s="1785" t="b">
        <f>AND('Subsidy Contract Calculation'!F14&gt;0,'Subsidy Contract Calculation'!C14="Federal",Cdlac[[#This Row],[Quantity]]&gt;0)</f>
        <v>0</v>
      </c>
    </row>
    <row r="31" spans="1:20" ht="15" customHeight="1">
      <c r="A31" s="1802"/>
      <c r="E31" s="1856" t="s">
        <v>2441</v>
      </c>
      <c r="F31" s="1857"/>
      <c r="G31" s="1858">
        <f>G30*G29</f>
        <v>3250000</v>
      </c>
      <c r="H31" s="1802"/>
      <c r="I31" s="1802"/>
      <c r="L31" s="1759" t="str">
        <f>IFERROR(MIN(4,MATCH(Application!B739,UnitSizes,0)-1),"")</f>
        <v/>
      </c>
      <c r="M31" s="1795">
        <f>Application!G739</f>
        <v>0</v>
      </c>
      <c r="N31" s="1798">
        <f>Application!AC739</f>
        <v>0</v>
      </c>
      <c r="O31" s="1798" t="str">
        <f>IF(Cdlac[[#This Row],[Quantity]]&gt;0,IF(Cdlac[[#This Row],[Federal]],30%,IF($G$36,40%,Cdlac[[#This Row],[iAMI]])),"")</f>
        <v/>
      </c>
      <c r="P31" s="1799" t="str" cm="1">
        <f t="array" ref="P31">IF(Cdlac[[#This Row],[Quantity]]&gt;0,INDEX(TcacRents,$P$18,Cdlac[[#This Row],[Bedrooms]]+1)*Cdlac[[#This Row],[AMI]],"")</f>
        <v/>
      </c>
      <c r="Q31" s="1799" t="str" cm="1">
        <f t="array" ref="Q31">IF(Cdlac[[#This Row],[Quantity]]&gt;0,INDEX(HudFmrs,$P$18,Cdlac[[#This Row],[Bedrooms]]+1),"")</f>
        <v/>
      </c>
      <c r="R31" s="1799" t="str">
        <f>IF(Cdlac[[#This Row],[Quantity]]&gt;0,MAX(0,Cdlac[[#This Row],[Fair Market Rent]]-Cdlac[[#This Row],[Restricted Rent]]),"")</f>
        <v/>
      </c>
      <c r="S31" s="1785" t="str">
        <f>IF(Cdlac[[#This Row],[Quantity]]&gt;0,AND(Application!AK739&lt;&gt;"N/A",Application!AK739&lt;&gt;"")*Cdlac[[#This Row],[Quantity]],"")</f>
        <v/>
      </c>
      <c r="T31" s="1785" t="b">
        <f>AND('Subsidy Contract Calculation'!F15&gt;0,'Subsidy Contract Calculation'!C15="Federal",Cdlac[[#This Row],[Quantity]]&gt;0)</f>
        <v>0</v>
      </c>
    </row>
    <row r="32" spans="1:20" ht="15" customHeight="1">
      <c r="A32" s="1802"/>
      <c r="B32" s="1802"/>
      <c r="C32" s="1802"/>
      <c r="D32" s="1802"/>
      <c r="E32" s="1802"/>
      <c r="F32" s="1802"/>
      <c r="G32" s="1802"/>
      <c r="H32" s="1802"/>
      <c r="I32" s="1802"/>
      <c r="L32" s="1759" t="str">
        <f>IFERROR(MIN(4,MATCH(Application!B740,UnitSizes,0)-1),"")</f>
        <v/>
      </c>
      <c r="M32" s="1795">
        <f>Application!G740</f>
        <v>0</v>
      </c>
      <c r="N32" s="1798">
        <f>Application!AC740</f>
        <v>0</v>
      </c>
      <c r="O32" s="1798" t="str">
        <f>IF(Cdlac[[#This Row],[Quantity]]&gt;0,IF(Cdlac[[#This Row],[Federal]],30%,IF($G$36,40%,Cdlac[[#This Row],[iAMI]])),"")</f>
        <v/>
      </c>
      <c r="P32" s="1799" t="str" cm="1">
        <f t="array" ref="P32">IF(Cdlac[[#This Row],[Quantity]]&gt;0,INDEX(TcacRents,$P$18,Cdlac[[#This Row],[Bedrooms]]+1)*Cdlac[[#This Row],[AMI]],"")</f>
        <v/>
      </c>
      <c r="Q32" s="1799" t="str" cm="1">
        <f t="array" ref="Q32">IF(Cdlac[[#This Row],[Quantity]]&gt;0,INDEX(HudFmrs,$P$18,Cdlac[[#This Row],[Bedrooms]]+1),"")</f>
        <v/>
      </c>
      <c r="R32" s="1799" t="str">
        <f>IF(Cdlac[[#This Row],[Quantity]]&gt;0,MAX(0,Cdlac[[#This Row],[Fair Market Rent]]-Cdlac[[#This Row],[Restricted Rent]]),"")</f>
        <v/>
      </c>
      <c r="S32" s="1785" t="str">
        <f>IF(Cdlac[[#This Row],[Quantity]]&gt;0,AND(Application!AK740&lt;&gt;"N/A",Application!AK740&lt;&gt;"")*Cdlac[[#This Row],[Quantity]],"")</f>
        <v/>
      </c>
      <c r="T32" s="1785" t="b">
        <f>AND('Subsidy Contract Calculation'!F16&gt;0,'Subsidy Contract Calculation'!C16="Federal",Cdlac[[#This Row],[Quantity]]&gt;0)</f>
        <v>0</v>
      </c>
    </row>
    <row r="33" spans="1:20" ht="15" customHeight="1">
      <c r="A33" s="1762"/>
      <c r="B33" s="1792" t="str">
        <f>B10</f>
        <v>B. Rent Savings Benefit</v>
      </c>
      <c r="C33" s="1793"/>
      <c r="D33" s="1793"/>
      <c r="E33" s="1793"/>
      <c r="F33" s="1793"/>
      <c r="G33" s="1793"/>
      <c r="H33" s="1793"/>
      <c r="I33" s="1794"/>
      <c r="L33" s="1759" t="str">
        <f>IFERROR(MIN(4,MATCH(Application!B741,UnitSizes,0)-1),"")</f>
        <v/>
      </c>
      <c r="M33" s="1795">
        <f>Application!G741</f>
        <v>0</v>
      </c>
      <c r="N33" s="1798">
        <f>Application!AC741</f>
        <v>0</v>
      </c>
      <c r="O33" s="1798" t="str">
        <f>IF(Cdlac[[#This Row],[Quantity]]&gt;0,IF(Cdlac[[#This Row],[Federal]],30%,IF($G$36,40%,Cdlac[[#This Row],[iAMI]])),"")</f>
        <v/>
      </c>
      <c r="P33" s="1799" t="str" cm="1">
        <f t="array" ref="P33">IF(Cdlac[[#This Row],[Quantity]]&gt;0,INDEX(TcacRents,$P$18,Cdlac[[#This Row],[Bedrooms]]+1)*Cdlac[[#This Row],[AMI]],"")</f>
        <v/>
      </c>
      <c r="Q33" s="1799" t="str" cm="1">
        <f t="array" ref="Q33">IF(Cdlac[[#This Row],[Quantity]]&gt;0,INDEX(HudFmrs,$P$18,Cdlac[[#This Row],[Bedrooms]]+1),"")</f>
        <v/>
      </c>
      <c r="R33" s="1799" t="str">
        <f>IF(Cdlac[[#This Row],[Quantity]]&gt;0,MAX(0,Cdlac[[#This Row],[Fair Market Rent]]-Cdlac[[#This Row],[Restricted Rent]]),"")</f>
        <v/>
      </c>
      <c r="S33" s="1785" t="str">
        <f>IF(Cdlac[[#This Row],[Quantity]]&gt;0,AND(Application!AK741&lt;&gt;"N/A",Application!AK741&lt;&gt;"")*Cdlac[[#This Row],[Quantity]],"")</f>
        <v/>
      </c>
      <c r="T33" s="1785" t="b">
        <f>AND('Subsidy Contract Calculation'!F17&gt;0,'Subsidy Contract Calculation'!C17="Federal",Cdlac[[#This Row],[Quantity]]&gt;0)</f>
        <v>0</v>
      </c>
    </row>
    <row r="34" spans="1:20" ht="15" customHeight="1">
      <c r="A34" s="1762"/>
      <c r="B34" s="1762"/>
      <c r="C34" s="1762"/>
      <c r="D34" s="1762"/>
      <c r="E34" s="1762"/>
      <c r="G34" s="1762"/>
      <c r="I34" s="1762"/>
      <c r="L34" s="1759" t="str">
        <f>IFERROR(MIN(4,MATCH(Application!B742,UnitSizes,0)-1),"")</f>
        <v/>
      </c>
      <c r="M34" s="1795">
        <f>Application!G742</f>
        <v>0</v>
      </c>
      <c r="N34" s="1798">
        <f>Application!AC742</f>
        <v>0</v>
      </c>
      <c r="O34" s="1798" t="str">
        <f>IF(Cdlac[[#This Row],[Quantity]]&gt;0,IF(Cdlac[[#This Row],[Federal]],30%,IF($G$36,40%,Cdlac[[#This Row],[iAMI]])),"")</f>
        <v/>
      </c>
      <c r="P34" s="1799" t="str" cm="1">
        <f t="array" ref="P34">IF(Cdlac[[#This Row],[Quantity]]&gt;0,INDEX(TcacRents,$P$18,Cdlac[[#This Row],[Bedrooms]]+1)*Cdlac[[#This Row],[AMI]],"")</f>
        <v/>
      </c>
      <c r="Q34" s="1799" t="str" cm="1">
        <f t="array" ref="Q34">IF(Cdlac[[#This Row],[Quantity]]&gt;0,INDEX(HudFmrs,$P$18,Cdlac[[#This Row],[Bedrooms]]+1),"")</f>
        <v/>
      </c>
      <c r="R34" s="1799" t="str">
        <f>IF(Cdlac[[#This Row],[Quantity]]&gt;0,MAX(0,Cdlac[[#This Row],[Fair Market Rent]]-Cdlac[[#This Row],[Restricted Rent]]),"")</f>
        <v/>
      </c>
      <c r="S34" s="1785" t="str">
        <f>IF(Cdlac[[#This Row],[Quantity]]&gt;0,AND(Application!AK742&lt;&gt;"N/A",Application!AK742&lt;&gt;"")*Cdlac[[#This Row],[Quantity]],"")</f>
        <v/>
      </c>
      <c r="T34" s="1785" t="b">
        <f>AND('Subsidy Contract Calculation'!F18&gt;0,'Subsidy Contract Calculation'!C18="Federal",Cdlac[[#This Row],[Quantity]]&gt;0)</f>
        <v>0</v>
      </c>
    </row>
    <row r="35" spans="1:20" ht="15" customHeight="1">
      <c r="A35" s="1762"/>
      <c r="E35" s="1817" t="s">
        <v>2468</v>
      </c>
      <c r="F35" s="1759"/>
      <c r="G35" s="1859" t="e" cm="1">
        <f t="array" ref="G35">SUMPRODUCT(Cdlac[Quantity],Cdlac[iAMI],IF(Cdlac[Federal],0,1))/SUMIFS(Cdlac[Quantity],Cdlac[Federal],FALSE)</f>
        <v>#DIV/0!</v>
      </c>
      <c r="I35" s="1762"/>
      <c r="L35" s="1759" t="str">
        <f>IFERROR(MIN(4,MATCH(Application!B743,UnitSizes,0)-1),"")</f>
        <v/>
      </c>
      <c r="M35" s="1795">
        <f>Application!G743</f>
        <v>0</v>
      </c>
      <c r="N35" s="1798">
        <f>Application!AC743</f>
        <v>0</v>
      </c>
      <c r="O35" s="1798" t="str">
        <f>IF(Cdlac[[#This Row],[Quantity]]&gt;0,IF(Cdlac[[#This Row],[Federal]],30%,IF($G$36,40%,Cdlac[[#This Row],[iAMI]])),"")</f>
        <v/>
      </c>
      <c r="P35" s="1799" t="str" cm="1">
        <f t="array" ref="P35">IF(Cdlac[[#This Row],[Quantity]]&gt;0,INDEX(TcacRents,$P$18,Cdlac[[#This Row],[Bedrooms]]+1)*Cdlac[[#This Row],[AMI]],"")</f>
        <v/>
      </c>
      <c r="Q35" s="1799" t="str" cm="1">
        <f t="array" ref="Q35">IF(Cdlac[[#This Row],[Quantity]]&gt;0,INDEX(HudFmrs,$P$18,Cdlac[[#This Row],[Bedrooms]]+1),"")</f>
        <v/>
      </c>
      <c r="R35" s="1799" t="str">
        <f>IF(Cdlac[[#This Row],[Quantity]]&gt;0,MAX(0,Cdlac[[#This Row],[Fair Market Rent]]-Cdlac[[#This Row],[Restricted Rent]]),"")</f>
        <v/>
      </c>
      <c r="S35" s="1785" t="str">
        <f>IF(Cdlac[[#This Row],[Quantity]]&gt;0,AND(Application!AK743&lt;&gt;"N/A",Application!AK743&lt;&gt;"")*Cdlac[[#This Row],[Quantity]],"")</f>
        <v/>
      </c>
      <c r="T35" s="1785" t="b">
        <f>AND('Subsidy Contract Calculation'!F19&gt;0,'Subsidy Contract Calculation'!C19="Federal",Cdlac[[#This Row],[Quantity]]&gt;0)</f>
        <v>0</v>
      </c>
    </row>
    <row r="36" spans="1:20" ht="15" customHeight="1">
      <c r="A36" s="1762"/>
      <c r="E36" s="1817" t="s">
        <v>2463</v>
      </c>
      <c r="F36" s="1759"/>
      <c r="G36" s="1860" t="e">
        <f>G35&lt;40%</f>
        <v>#DIV/0!</v>
      </c>
      <c r="I36" s="1762"/>
      <c r="L36" s="1759" t="str">
        <f>IFERROR(MIN(4,MATCH(Application!B744,UnitSizes,0)-1),"")</f>
        <v/>
      </c>
      <c r="M36" s="1795">
        <f>Application!G744</f>
        <v>0</v>
      </c>
      <c r="N36" s="1798">
        <f>Application!AC744</f>
        <v>0</v>
      </c>
      <c r="O36" s="1798" t="str">
        <f>IF(Cdlac[[#This Row],[Quantity]]&gt;0,IF(Cdlac[[#This Row],[Federal]],30%,IF($G$36,40%,Cdlac[[#This Row],[iAMI]])),"")</f>
        <v/>
      </c>
      <c r="P36" s="1799" t="str" cm="1">
        <f t="array" ref="P36">IF(Cdlac[[#This Row],[Quantity]]&gt;0,INDEX(TcacRents,$P$18,Cdlac[[#This Row],[Bedrooms]]+1)*Cdlac[[#This Row],[AMI]],"")</f>
        <v/>
      </c>
      <c r="Q36" s="1799" t="str" cm="1">
        <f t="array" ref="Q36">IF(Cdlac[[#This Row],[Quantity]]&gt;0,INDEX(HudFmrs,$P$18,Cdlac[[#This Row],[Bedrooms]]+1),"")</f>
        <v/>
      </c>
      <c r="R36" s="1799" t="str">
        <f>IF(Cdlac[[#This Row],[Quantity]]&gt;0,MAX(0,Cdlac[[#This Row],[Fair Market Rent]]-Cdlac[[#This Row],[Restricted Rent]]),"")</f>
        <v/>
      </c>
      <c r="S36" s="1785" t="str">
        <f>IF(Cdlac[[#This Row],[Quantity]]&gt;0,AND(Application!AK744&lt;&gt;"N/A",Application!AK744&lt;&gt;"")*Cdlac[[#This Row],[Quantity]],"")</f>
        <v/>
      </c>
      <c r="T36" s="1785" t="b">
        <f>AND('Subsidy Contract Calculation'!F20&gt;0,'Subsidy Contract Calculation'!C20="Federal",Cdlac[[#This Row],[Quantity]]&gt;0)</f>
        <v>0</v>
      </c>
    </row>
    <row r="37" spans="1:20" ht="15" customHeight="1">
      <c r="A37" s="1762"/>
      <c r="F37" s="1759"/>
      <c r="I37" s="1762"/>
      <c r="L37" s="1759" t="str">
        <f>IFERROR(MIN(4,MATCH(Application!B745,UnitSizes,0)-1),"")</f>
        <v/>
      </c>
      <c r="M37" s="1795">
        <f>Application!G745</f>
        <v>0</v>
      </c>
      <c r="N37" s="1798">
        <f>Application!AC745</f>
        <v>0</v>
      </c>
      <c r="O37" s="1798" t="str">
        <f>IF(Cdlac[[#This Row],[Quantity]]&gt;0,IF(Cdlac[[#This Row],[Federal]],30%,IF($G$36,40%,Cdlac[[#This Row],[iAMI]])),"")</f>
        <v/>
      </c>
      <c r="P37" s="1799" t="str" cm="1">
        <f t="array" ref="P37">IF(Cdlac[[#This Row],[Quantity]]&gt;0,INDEX(TcacRents,$P$18,Cdlac[[#This Row],[Bedrooms]]+1)*Cdlac[[#This Row],[AMI]],"")</f>
        <v/>
      </c>
      <c r="Q37" s="1799" t="str" cm="1">
        <f t="array" ref="Q37">IF(Cdlac[[#This Row],[Quantity]]&gt;0,INDEX(HudFmrs,$P$18,Cdlac[[#This Row],[Bedrooms]]+1),"")</f>
        <v/>
      </c>
      <c r="R37" s="1799" t="str">
        <f>IF(Cdlac[[#This Row],[Quantity]]&gt;0,MAX(0,Cdlac[[#This Row],[Fair Market Rent]]-Cdlac[[#This Row],[Restricted Rent]]),"")</f>
        <v/>
      </c>
      <c r="S37" s="1785" t="str">
        <f>IF(Cdlac[[#This Row],[Quantity]]&gt;0,AND(Application!AK745&lt;&gt;"N/A",Application!AK745&lt;&gt;"")*Cdlac[[#This Row],[Quantity]],"")</f>
        <v/>
      </c>
      <c r="T37" s="1785" t="b">
        <f>AND('Subsidy Contract Calculation'!F21&gt;0,'Subsidy Contract Calculation'!C21="Federal",Cdlac[[#This Row],[Quantity]]&gt;0)</f>
        <v>0</v>
      </c>
    </row>
    <row r="38" spans="1:20" ht="15" customHeight="1">
      <c r="A38" s="1762"/>
      <c r="E38" s="1817" t="s">
        <v>2402</v>
      </c>
      <c r="G38" s="1806">
        <f>SUMPRODUCT(Cdlac[Quantity],Cdlac[Delta])</f>
        <v>30901</v>
      </c>
      <c r="I38" s="1762"/>
      <c r="L38" s="1759" t="str">
        <f>IFERROR(MIN(4,MATCH(Application!B746,UnitSizes,0)-1),"")</f>
        <v/>
      </c>
      <c r="M38" s="1795">
        <f>Application!G746</f>
        <v>0</v>
      </c>
      <c r="N38" s="1798">
        <f>Application!AC746</f>
        <v>0</v>
      </c>
      <c r="O38" s="1798" t="str">
        <f>IF(Cdlac[[#This Row],[Quantity]]&gt;0,IF(Cdlac[[#This Row],[Federal]],30%,IF($G$36,40%,Cdlac[[#This Row],[iAMI]])),"")</f>
        <v/>
      </c>
      <c r="P38" s="1799" t="str" cm="1">
        <f t="array" ref="P38">IF(Cdlac[[#This Row],[Quantity]]&gt;0,INDEX(TcacRents,$P$18,Cdlac[[#This Row],[Bedrooms]]+1)*Cdlac[[#This Row],[AMI]],"")</f>
        <v/>
      </c>
      <c r="Q38" s="1799" t="str" cm="1">
        <f t="array" ref="Q38">IF(Cdlac[[#This Row],[Quantity]]&gt;0,INDEX(HudFmrs,$P$18,Cdlac[[#This Row],[Bedrooms]]+1),"")</f>
        <v/>
      </c>
      <c r="R38" s="1799" t="str">
        <f>IF(Cdlac[[#This Row],[Quantity]]&gt;0,MAX(0,Cdlac[[#This Row],[Fair Market Rent]]-Cdlac[[#This Row],[Restricted Rent]]),"")</f>
        <v/>
      </c>
      <c r="S38" s="1785" t="str">
        <f>IF(Cdlac[[#This Row],[Quantity]]&gt;0,AND(Application!AK746&lt;&gt;"N/A",Application!AK746&lt;&gt;"")*Cdlac[[#This Row],[Quantity]],"")</f>
        <v/>
      </c>
      <c r="T38" s="1785" t="b">
        <f>AND('Subsidy Contract Calculation'!F22&gt;0,'Subsidy Contract Calculation'!C22="Federal",Cdlac[[#This Row],[Quantity]]&gt;0)</f>
        <v>0</v>
      </c>
    </row>
    <row r="39" spans="1:20" ht="15" customHeight="1">
      <c r="E39" s="1855" t="s">
        <v>2469</v>
      </c>
      <c r="F39" s="1851" t="s">
        <v>2457</v>
      </c>
      <c r="G39" s="1861">
        <f>12*15</f>
        <v>180</v>
      </c>
      <c r="L39" s="1759" t="str">
        <f>IFERROR(MIN(4,MATCH(Application!B747,UnitSizes,0)-1),"")</f>
        <v/>
      </c>
      <c r="M39" s="1795">
        <f>Application!G747</f>
        <v>0</v>
      </c>
      <c r="N39" s="1798">
        <f>Application!AC747</f>
        <v>0</v>
      </c>
      <c r="O39" s="1798" t="str">
        <f>IF(Cdlac[[#This Row],[Quantity]]&gt;0,IF(Cdlac[[#This Row],[Federal]],30%,IF($G$36,40%,Cdlac[[#This Row],[iAMI]])),"")</f>
        <v/>
      </c>
      <c r="P39" s="1799" t="str" cm="1">
        <f t="array" ref="P39">IF(Cdlac[[#This Row],[Quantity]]&gt;0,INDEX(TcacRents,$P$18,Cdlac[[#This Row],[Bedrooms]]+1)*Cdlac[[#This Row],[AMI]],"")</f>
        <v/>
      </c>
      <c r="Q39" s="1799" t="str" cm="1">
        <f t="array" ref="Q39">IF(Cdlac[[#This Row],[Quantity]]&gt;0,INDEX(HudFmrs,$P$18,Cdlac[[#This Row],[Bedrooms]]+1),"")</f>
        <v/>
      </c>
      <c r="R39" s="1799" t="str">
        <f>IF(Cdlac[[#This Row],[Quantity]]&gt;0,MAX(0,Cdlac[[#This Row],[Fair Market Rent]]-Cdlac[[#This Row],[Restricted Rent]]),"")</f>
        <v/>
      </c>
      <c r="S39" s="1785" t="str">
        <f>IF(Cdlac[[#This Row],[Quantity]]&gt;0,AND(Application!AK747&lt;&gt;"N/A",Application!AK747&lt;&gt;"")*Cdlac[[#This Row],[Quantity]],"")</f>
        <v/>
      </c>
      <c r="T39" s="1785" t="b">
        <f>AND('Subsidy Contract Calculation'!F23&gt;0,'Subsidy Contract Calculation'!C23="Federal",Cdlac[[#This Row],[Quantity]]&gt;0)</f>
        <v>0</v>
      </c>
    </row>
    <row r="40" spans="1:20" ht="15" customHeight="1">
      <c r="E40" s="1862" t="s">
        <v>2395</v>
      </c>
      <c r="F40" s="1863"/>
      <c r="G40" s="1864">
        <f>G38*G39</f>
        <v>5562180</v>
      </c>
      <c r="L40" s="1759" t="str">
        <f>IFERROR(MIN(4,MATCH(Application!B748,UnitSizes,0)-1),"")</f>
        <v/>
      </c>
      <c r="M40" s="1795">
        <f>Application!G748</f>
        <v>0</v>
      </c>
      <c r="N40" s="1798">
        <f>Application!AC748</f>
        <v>0</v>
      </c>
      <c r="O40" s="1798" t="str">
        <f>IF(Cdlac[[#This Row],[Quantity]]&gt;0,IF(Cdlac[[#This Row],[Federal]],30%,IF($G$36,40%,Cdlac[[#This Row],[iAMI]])),"")</f>
        <v/>
      </c>
      <c r="P40" s="1799" t="str" cm="1">
        <f t="array" ref="P40">IF(Cdlac[[#This Row],[Quantity]]&gt;0,INDEX(TcacRents,$P$18,Cdlac[[#This Row],[Bedrooms]]+1)*Cdlac[[#This Row],[AMI]],"")</f>
        <v/>
      </c>
      <c r="Q40" s="1799" t="str" cm="1">
        <f t="array" ref="Q40">IF(Cdlac[[#This Row],[Quantity]]&gt;0,INDEX(HudFmrs,$P$18,Cdlac[[#This Row],[Bedrooms]]+1),"")</f>
        <v/>
      </c>
      <c r="R40" s="1799" t="str">
        <f>IF(Cdlac[[#This Row],[Quantity]]&gt;0,MAX(0,Cdlac[[#This Row],[Fair Market Rent]]-Cdlac[[#This Row],[Restricted Rent]]),"")</f>
        <v/>
      </c>
      <c r="S40" s="1785" t="str">
        <f>IF(Cdlac[[#This Row],[Quantity]]&gt;0,AND(Application!AK748&lt;&gt;"N/A",Application!AK748&lt;&gt;"")*Cdlac[[#This Row],[Quantity]],"")</f>
        <v/>
      </c>
      <c r="T40" s="1785" t="b">
        <f>AND('Subsidy Contract Calculation'!F24&gt;0,'Subsidy Contract Calculation'!C24="Federal",Cdlac[[#This Row],[Quantity]]&gt;0)</f>
        <v>0</v>
      </c>
    </row>
    <row r="41" spans="1:20" ht="15" customHeight="1">
      <c r="L41" s="1759" t="str">
        <f>IFERROR(MIN(4,MATCH(Application!B749,UnitSizes,0)-1),"")</f>
        <v/>
      </c>
      <c r="M41" s="1795">
        <f>Application!G749</f>
        <v>0</v>
      </c>
      <c r="N41" s="1798">
        <f>Application!AC749</f>
        <v>0</v>
      </c>
      <c r="O41" s="1798" t="str">
        <f>IF(Cdlac[[#This Row],[Quantity]]&gt;0,IF(Cdlac[[#This Row],[Federal]],30%,IF($G$36,40%,Cdlac[[#This Row],[iAMI]])),"")</f>
        <v/>
      </c>
      <c r="P41" s="1799" t="str" cm="1">
        <f t="array" ref="P41">IF(Cdlac[[#This Row],[Quantity]]&gt;0,INDEX(TcacRents,$P$18,Cdlac[[#This Row],[Bedrooms]]+1)*Cdlac[[#This Row],[AMI]],"")</f>
        <v/>
      </c>
      <c r="Q41" s="1799" t="str" cm="1">
        <f t="array" ref="Q41">IF(Cdlac[[#This Row],[Quantity]]&gt;0,INDEX(HudFmrs,$P$18,Cdlac[[#This Row],[Bedrooms]]+1),"")</f>
        <v/>
      </c>
      <c r="R41" s="1799" t="str">
        <f>IF(Cdlac[[#This Row],[Quantity]]&gt;0,MAX(0,Cdlac[[#This Row],[Fair Market Rent]]-Cdlac[[#This Row],[Restricted Rent]]),"")</f>
        <v/>
      </c>
      <c r="S41" s="1785" t="str">
        <f>IF(Cdlac[[#This Row],[Quantity]]&gt;0,AND(Application!AK749&lt;&gt;"N/A",Application!AK749&lt;&gt;"")*Cdlac[[#This Row],[Quantity]],"")</f>
        <v/>
      </c>
      <c r="T41" s="1785" t="b">
        <f>AND('Subsidy Contract Calculation'!F25&gt;0,'Subsidy Contract Calculation'!C25="Federal",Cdlac[[#This Row],[Quantity]]&gt;0)</f>
        <v>0</v>
      </c>
    </row>
    <row r="42" spans="1:20" ht="15" customHeight="1">
      <c r="B42" s="1792" t="str">
        <f>B11</f>
        <v>C. Special Needs Population Benefit</v>
      </c>
      <c r="C42" s="1793"/>
      <c r="D42" s="1793"/>
      <c r="E42" s="1793"/>
      <c r="F42" s="1793"/>
      <c r="G42" s="1793"/>
      <c r="H42" s="1793"/>
      <c r="I42" s="1794"/>
      <c r="L42" s="1759" t="str">
        <f>IFERROR(MIN(4,MATCH(Application!B750,UnitSizes,0)-1),"")</f>
        <v/>
      </c>
      <c r="M42" s="1795">
        <f>Application!G750</f>
        <v>0</v>
      </c>
      <c r="N42" s="1798">
        <f>Application!AC750</f>
        <v>0</v>
      </c>
      <c r="O42" s="1798" t="str">
        <f>IF(Cdlac[[#This Row],[Quantity]]&gt;0,IF(Cdlac[[#This Row],[Federal]],30%,IF($G$36,40%,Cdlac[[#This Row],[iAMI]])),"")</f>
        <v/>
      </c>
      <c r="P42" s="1799" t="str" cm="1">
        <f t="array" ref="P42">IF(Cdlac[[#This Row],[Quantity]]&gt;0,INDEX(TcacRents,$P$18,Cdlac[[#This Row],[Bedrooms]]+1)*Cdlac[[#This Row],[AMI]],"")</f>
        <v/>
      </c>
      <c r="Q42" s="1799" t="str" cm="1">
        <f t="array" ref="Q42">IF(Cdlac[[#This Row],[Quantity]]&gt;0,INDEX(HudFmrs,$P$18,Cdlac[[#This Row],[Bedrooms]]+1),"")</f>
        <v/>
      </c>
      <c r="R42" s="1799" t="str">
        <f>IF(Cdlac[[#This Row],[Quantity]]&gt;0,MAX(0,Cdlac[[#This Row],[Fair Market Rent]]-Cdlac[[#This Row],[Restricted Rent]]),"")</f>
        <v/>
      </c>
      <c r="S42" s="1785" t="str">
        <f>IF(Cdlac[[#This Row],[Quantity]]&gt;0,AND(Application!AK750&lt;&gt;"N/A",Application!AK750&lt;&gt;"")*Cdlac[[#This Row],[Quantity]],"")</f>
        <v/>
      </c>
      <c r="T42" s="1785" t="b">
        <f>AND('Subsidy Contract Calculation'!F26&gt;0,'Subsidy Contract Calculation'!C26="Federal",Cdlac[[#This Row],[Quantity]]&gt;0)</f>
        <v>0</v>
      </c>
    </row>
    <row r="43" spans="1:20" ht="15" customHeight="1">
      <c r="L43" s="1759" t="str">
        <f>IFERROR(MIN(4,MATCH(Application!B751,UnitSizes,0)-1),"")</f>
        <v/>
      </c>
      <c r="M43" s="1795">
        <f>Application!G751</f>
        <v>0</v>
      </c>
      <c r="N43" s="1798">
        <f>Application!AC751</f>
        <v>0</v>
      </c>
      <c r="O43" s="1798" t="str">
        <f>IF(Cdlac[[#This Row],[Quantity]]&gt;0,IF(Cdlac[[#This Row],[Federal]],30%,IF($G$36,40%,Cdlac[[#This Row],[iAMI]])),"")</f>
        <v/>
      </c>
      <c r="P43" s="1799" t="str" cm="1">
        <f t="array" ref="P43">IF(Cdlac[[#This Row],[Quantity]]&gt;0,INDEX(TcacRents,$P$18,Cdlac[[#This Row],[Bedrooms]]+1)*Cdlac[[#This Row],[AMI]],"")</f>
        <v/>
      </c>
      <c r="Q43" s="1799" t="str" cm="1">
        <f t="array" ref="Q43">IF(Cdlac[[#This Row],[Quantity]]&gt;0,INDEX(HudFmrs,$P$18,Cdlac[[#This Row],[Bedrooms]]+1),"")</f>
        <v/>
      </c>
      <c r="R43" s="1799" t="str">
        <f>IF(Cdlac[[#This Row],[Quantity]]&gt;0,MAX(0,Cdlac[[#This Row],[Fair Market Rent]]-Cdlac[[#This Row],[Restricted Rent]]),"")</f>
        <v/>
      </c>
      <c r="S43" s="1785" t="str">
        <f>IF(Cdlac[[#This Row],[Quantity]]&gt;0,AND(Application!AK751&lt;&gt;"N/A",Application!AK751&lt;&gt;"")*Cdlac[[#This Row],[Quantity]],"")</f>
        <v/>
      </c>
      <c r="T43" s="1785" t="b">
        <f>AND('Subsidy Contract Calculation'!F27&gt;0,'Subsidy Contract Calculation'!C27="Federal",Cdlac[[#This Row],[Quantity]]&gt;0)</f>
        <v>0</v>
      </c>
    </row>
    <row r="44" spans="1:20" ht="15" customHeight="1">
      <c r="E44" s="1855" t="s">
        <v>2458</v>
      </c>
      <c r="G44" s="1866">
        <f>S18</f>
        <v>65</v>
      </c>
      <c r="L44" s="1762" t="str">
        <f>IFERROR(MIN(4,MATCH(Application!B752,UnitSizes,0)-1),"")</f>
        <v/>
      </c>
      <c r="M44" s="1812">
        <f>Application!G752</f>
        <v>0</v>
      </c>
      <c r="N44" s="1798">
        <f>Application!AC752</f>
        <v>0</v>
      </c>
      <c r="O44" s="1813" t="str">
        <f>IF(Cdlac[[#This Row],[Quantity]]&gt;0,IF(Cdlac[[#This Row],[Federal]],30%,IF($G$36,40%,Cdlac[[#This Row],[iAMI]])),"")</f>
        <v/>
      </c>
      <c r="P44" s="1789" t="str" cm="1">
        <f t="array" ref="P44">IF(Cdlac[[#This Row],[Quantity]]&gt;0,INDEX(TcacRents,$P$18,Cdlac[[#This Row],[Bedrooms]]+1)*Cdlac[[#This Row],[AMI]],"")</f>
        <v/>
      </c>
      <c r="Q44" s="1789" t="str" cm="1">
        <f t="array" ref="Q44">IF(Cdlac[[#This Row],[Quantity]]&gt;0,INDEX(HudFmrs,$P$18,Cdlac[[#This Row],[Bedrooms]]+1),"")</f>
        <v/>
      </c>
      <c r="R44" s="1789" t="str">
        <f>IF(Cdlac[[#This Row],[Quantity]]&gt;0,MAX(0,Cdlac[[#This Row],[Fair Market Rent]]-Cdlac[[#This Row],[Restricted Rent]]),"")</f>
        <v/>
      </c>
      <c r="S44" s="1763" t="str">
        <f>IF(Cdlac[[#This Row],[Quantity]]&gt;0,AND(Application!AK752&lt;&gt;"N/A",Application!AK752&lt;&gt;"")*Cdlac[[#This Row],[Quantity]],"")</f>
        <v/>
      </c>
      <c r="T44" s="1785" t="b">
        <f>AND('Subsidy Contract Calculation'!F28&gt;0,'Subsidy Contract Calculation'!C28="Federal",Cdlac[[#This Row],[Quantity]]&gt;0)</f>
        <v>0</v>
      </c>
    </row>
    <row r="45" spans="1:20" ht="15" customHeight="1">
      <c r="E45" s="1855" t="s">
        <v>2459</v>
      </c>
      <c r="G45" s="1866">
        <f>ROUNDDOWN(E27*50%,0)</f>
        <v>32</v>
      </c>
    </row>
    <row r="46" spans="1:20" ht="15" customHeight="1">
      <c r="E46" s="1855"/>
      <c r="G46" s="1866"/>
    </row>
    <row r="47" spans="1:20" ht="15" customHeight="1">
      <c r="E47" s="1855" t="s">
        <v>2408</v>
      </c>
      <c r="G47" s="1852">
        <f>MIN(G44:G45)</f>
        <v>32</v>
      </c>
    </row>
    <row r="48" spans="1:20" ht="15" customHeight="1">
      <c r="E48" s="1855" t="s">
        <v>2398</v>
      </c>
      <c r="F48" s="1851" t="s">
        <v>2457</v>
      </c>
      <c r="G48" s="1865">
        <v>10000</v>
      </c>
    </row>
    <row r="49" spans="2:14" ht="15" customHeight="1">
      <c r="E49" s="1856" t="s">
        <v>2440</v>
      </c>
      <c r="F49" s="1863"/>
      <c r="G49" s="1864">
        <f>G47*G48</f>
        <v>320000</v>
      </c>
    </row>
    <row r="50" spans="2:14" ht="15" customHeight="1"/>
    <row r="51" spans="2:14" ht="15" customHeight="1">
      <c r="B51" s="1792" t="str">
        <f>B12</f>
        <v>D. Extremely Low Income Benefit</v>
      </c>
      <c r="C51" s="1793"/>
      <c r="D51" s="1793"/>
      <c r="E51" s="1793"/>
      <c r="F51" s="1793"/>
      <c r="G51" s="1793"/>
      <c r="H51" s="1793"/>
      <c r="I51" s="1794"/>
    </row>
    <row r="52" spans="2:14" ht="15" customHeight="1"/>
    <row r="53" spans="2:14" ht="15" customHeight="1">
      <c r="E53" s="1855" t="s">
        <v>2460</v>
      </c>
      <c r="G53" s="1807">
        <f>SUMIFS(Cdlac[Quantity],Cdlac[iAMI],"&lt;=30%")</f>
        <v>65</v>
      </c>
    </row>
    <row r="54" spans="2:14" ht="15" customHeight="1">
      <c r="E54" s="1855" t="s">
        <v>2459</v>
      </c>
      <c r="G54" s="1807">
        <f>ROUNDDOWN(E27*50%,0)</f>
        <v>32</v>
      </c>
    </row>
    <row r="55" spans="2:14" ht="15" customHeight="1">
      <c r="E55" s="1855"/>
      <c r="G55" s="1807"/>
    </row>
    <row r="56" spans="2:14" ht="15" customHeight="1">
      <c r="E56" s="1855" t="s">
        <v>2408</v>
      </c>
      <c r="G56" s="1852">
        <f>MIN(G53:G54)</f>
        <v>32</v>
      </c>
    </row>
    <row r="57" spans="2:14" ht="15" customHeight="1">
      <c r="E57" s="1855" t="s">
        <v>2398</v>
      </c>
      <c r="F57" s="1851" t="s">
        <v>2457</v>
      </c>
      <c r="G57" s="1865">
        <v>20000</v>
      </c>
    </row>
    <row r="58" spans="2:14" ht="15" customHeight="1">
      <c r="E58" s="1856" t="s">
        <v>2439</v>
      </c>
      <c r="F58" s="1863"/>
      <c r="G58" s="1864">
        <f>G56*G57</f>
        <v>640000</v>
      </c>
    </row>
    <row r="59" spans="2:14" ht="15" customHeight="1"/>
    <row r="60" spans="2:14" ht="15" customHeight="1">
      <c r="B60" s="1792" t="str">
        <f>B13</f>
        <v>E. Sustainability Benefit</v>
      </c>
      <c r="C60" s="1793"/>
      <c r="D60" s="1793"/>
      <c r="E60" s="1793"/>
      <c r="F60" s="1793"/>
      <c r="G60" s="1793"/>
      <c r="H60" s="1793"/>
      <c r="I60" s="1794"/>
    </row>
    <row r="61" spans="2:14" ht="15" customHeight="1" thickBot="1"/>
    <row r="62" spans="2:14" ht="15" customHeight="1">
      <c r="E62" s="1817" t="s">
        <v>2411</v>
      </c>
      <c r="F62" s="1759"/>
      <c r="G62" s="1852">
        <f>VLOOKUP('Points System'!$H$595,'Points System'!$AO$575:$AP$580,2,FALSE)</f>
        <v>7</v>
      </c>
      <c r="H62" s="1759"/>
      <c r="L62" s="1868" t="str">
        <f>'Points System'!H627</f>
        <v>(i)</v>
      </c>
      <c r="M62" s="3366" t="s">
        <v>1601</v>
      </c>
      <c r="N62" s="3367"/>
    </row>
    <row r="63" spans="2:14" ht="15" customHeight="1">
      <c r="E63" s="1817" t="s">
        <v>2398</v>
      </c>
      <c r="F63" s="1851" t="s">
        <v>2457</v>
      </c>
      <c r="G63" s="1804">
        <v>4000</v>
      </c>
      <c r="H63" s="1759"/>
      <c r="L63" s="1869" t="str">
        <f>'Points System'!H639</f>
        <v>(ii)</v>
      </c>
      <c r="M63" s="3358" t="s">
        <v>2412</v>
      </c>
      <c r="N63" s="3359"/>
    </row>
    <row r="64" spans="2:14" ht="15" customHeight="1">
      <c r="E64" s="1817" t="s">
        <v>2461</v>
      </c>
      <c r="F64" s="1851" t="s">
        <v>2457</v>
      </c>
      <c r="G64" s="1867">
        <f>G27</f>
        <v>65</v>
      </c>
      <c r="H64" s="1759"/>
      <c r="L64" s="1869" t="str">
        <f>'Points System'!H674</f>
        <v>(i)</v>
      </c>
      <c r="M64" s="3358" t="s">
        <v>2413</v>
      </c>
      <c r="N64" s="3359"/>
    </row>
    <row r="65" spans="2:14" ht="15" customHeight="1">
      <c r="E65" s="1856" t="s">
        <v>2417</v>
      </c>
      <c r="F65" s="1857"/>
      <c r="G65" s="1864">
        <f>G62*G63*G64</f>
        <v>1820000</v>
      </c>
      <c r="H65" s="1759"/>
      <c r="L65" s="1869" t="str">
        <f>'Points System'!H694</f>
        <v>N/A</v>
      </c>
      <c r="M65" s="3358" t="s">
        <v>2414</v>
      </c>
      <c r="N65" s="3359"/>
    </row>
    <row r="66" spans="2:14" ht="15" customHeight="1">
      <c r="C66" s="1805"/>
      <c r="F66" s="1759"/>
      <c r="G66" s="1852"/>
      <c r="H66" s="1759"/>
      <c r="L66" s="1870" t="str">
        <f>'Points System'!H708</f>
        <v>N/A</v>
      </c>
      <c r="M66" s="3358" t="s">
        <v>1631</v>
      </c>
      <c r="N66" s="3359"/>
    </row>
    <row r="67" spans="2:14" ht="15" customHeight="1">
      <c r="E67" s="1817" t="s">
        <v>2462</v>
      </c>
      <c r="F67" s="1759"/>
      <c r="G67" s="1867">
        <f>COUNTIFS(L62:L69,"(i)")</f>
        <v>4</v>
      </c>
      <c r="H67" s="1759"/>
      <c r="L67" s="1869" t="str">
        <f>'Points System'!H720</f>
        <v>N/A</v>
      </c>
      <c r="M67" s="3358" t="s">
        <v>2415</v>
      </c>
      <c r="N67" s="3359"/>
    </row>
    <row r="68" spans="2:14" ht="15" customHeight="1">
      <c r="E68" s="1817" t="s">
        <v>2398</v>
      </c>
      <c r="F68" s="1851" t="s">
        <v>2457</v>
      </c>
      <c r="G68" s="1865">
        <v>4000</v>
      </c>
      <c r="H68" s="1759"/>
      <c r="L68" s="1869" t="str">
        <f>'Points System'!H736</f>
        <v>(i)</v>
      </c>
      <c r="M68" s="3358" t="s">
        <v>2416</v>
      </c>
      <c r="N68" s="3359"/>
    </row>
    <row r="69" spans="2:14" ht="15" customHeight="1" thickBot="1">
      <c r="E69" s="1856" t="s">
        <v>2418</v>
      </c>
      <c r="F69" s="1863"/>
      <c r="G69" s="1864">
        <f>G64*G67*G68</f>
        <v>1040000</v>
      </c>
      <c r="H69" s="1759"/>
      <c r="L69" s="1871" t="str">
        <f>'Points System'!H748</f>
        <v>(i)</v>
      </c>
      <c r="M69" s="3360" t="s">
        <v>1634</v>
      </c>
      <c r="N69" s="3361"/>
    </row>
    <row r="70" spans="2:14" ht="15" customHeight="1">
      <c r="F70" s="1759"/>
    </row>
    <row r="71" spans="2:14" ht="15" customHeight="1">
      <c r="C71" s="1809" t="s">
        <v>2420</v>
      </c>
      <c r="D71" s="1763"/>
    </row>
    <row r="72" spans="2:14" ht="15" customHeight="1">
      <c r="C72" s="1810" t="s">
        <v>2421</v>
      </c>
      <c r="D72" s="1763"/>
      <c r="F72" s="1759"/>
      <c r="G72" s="1758"/>
    </row>
    <row r="73" spans="2:14" ht="15" customHeight="1">
      <c r="C73" s="1810" t="s">
        <v>2422</v>
      </c>
      <c r="D73" s="1763"/>
      <c r="F73" s="1759"/>
      <c r="G73" s="1758"/>
    </row>
    <row r="74" spans="2:14" ht="15" customHeight="1">
      <c r="C74" s="1810" t="s">
        <v>2423</v>
      </c>
      <c r="D74" s="1763"/>
      <c r="F74" s="1759"/>
      <c r="G74" s="1758"/>
    </row>
    <row r="75" spans="2:14" ht="15" customHeight="1">
      <c r="C75" s="1810" t="s">
        <v>2424</v>
      </c>
      <c r="D75" s="1763"/>
      <c r="F75" s="1759"/>
      <c r="G75" s="1758"/>
    </row>
    <row r="76" spans="2:14" ht="15" customHeight="1">
      <c r="F76" s="1759"/>
    </row>
    <row r="77" spans="2:14" ht="15" customHeight="1">
      <c r="B77" s="1808"/>
      <c r="C77" s="1805"/>
      <c r="E77" s="1817" t="s">
        <v>2464</v>
      </c>
      <c r="G77" s="1807" t="b">
        <f>COUNTIFS(G72:G75,"Yes")&gt;=1</f>
        <v>0</v>
      </c>
    </row>
    <row r="78" spans="2:14" ht="15" customHeight="1">
      <c r="E78" s="1810"/>
    </row>
    <row r="79" spans="2:14" ht="15" customHeight="1">
      <c r="E79" s="1817" t="s">
        <v>2461</v>
      </c>
      <c r="F79" s="1851" t="s">
        <v>2457</v>
      </c>
      <c r="G79" s="1852">
        <f>G44</f>
        <v>65</v>
      </c>
    </row>
    <row r="80" spans="2:14" ht="15" customHeight="1">
      <c r="E80" s="1817" t="s">
        <v>2398</v>
      </c>
      <c r="F80" s="1851" t="s">
        <v>2457</v>
      </c>
      <c r="G80" s="1865">
        <v>25000</v>
      </c>
    </row>
    <row r="81" spans="2:14" ht="15" customHeight="1">
      <c r="E81" s="1856" t="s">
        <v>2419</v>
      </c>
      <c r="F81" s="1863"/>
      <c r="G81" s="1864">
        <f>G77*G80*G64</f>
        <v>0</v>
      </c>
    </row>
    <row r="82" spans="2:14" ht="15" customHeight="1">
      <c r="C82" s="1805"/>
      <c r="E82" s="1810"/>
    </row>
    <row r="83" spans="2:14" ht="15" customHeight="1">
      <c r="E83" s="1856" t="s">
        <v>2396</v>
      </c>
      <c r="G83" s="1864">
        <f>G81+G69+G65</f>
        <v>2860000</v>
      </c>
    </row>
    <row r="84" spans="2:14" ht="15" customHeight="1"/>
    <row r="85" spans="2:14" ht="15" customHeight="1">
      <c r="B85" s="1792" t="str">
        <f>B14</f>
        <v>F. Opportunity Benefit</v>
      </c>
      <c r="C85" s="1793"/>
      <c r="D85" s="1793"/>
      <c r="E85" s="1793"/>
      <c r="F85" s="1793"/>
      <c r="G85" s="1793"/>
      <c r="H85" s="1793"/>
      <c r="I85" s="1794"/>
    </row>
    <row r="86" spans="2:14" ht="15" customHeight="1" thickBot="1"/>
    <row r="87" spans="2:14" ht="15" customHeight="1">
      <c r="C87" s="1805" t="s">
        <v>2443</v>
      </c>
      <c r="G87" s="1758" t="s">
        <v>570</v>
      </c>
      <c r="L87" s="3362" t="s">
        <v>2427</v>
      </c>
      <c r="M87" s="3363"/>
      <c r="N87" s="1872">
        <v>30000</v>
      </c>
    </row>
    <row r="88" spans="2:14" ht="15" customHeight="1">
      <c r="C88" s="1805" t="s">
        <v>2444</v>
      </c>
      <c r="G88" s="1811" t="str">
        <f>IF(Application!D210="Large Family","Yes","No")</f>
        <v>No</v>
      </c>
      <c r="H88" s="1759"/>
      <c r="L88" s="3354" t="s">
        <v>2389</v>
      </c>
      <c r="M88" s="3355"/>
      <c r="N88" s="1873">
        <v>20000</v>
      </c>
    </row>
    <row r="89" spans="2:14" ht="15" customHeight="1" thickBot="1">
      <c r="C89" s="1805" t="s">
        <v>2425</v>
      </c>
      <c r="G89" s="1758" t="s">
        <v>570</v>
      </c>
      <c r="H89" s="1759"/>
      <c r="L89" s="3356" t="s">
        <v>2428</v>
      </c>
      <c r="M89" s="3357"/>
      <c r="N89" s="1874">
        <v>10000</v>
      </c>
    </row>
    <row r="90" spans="2:14" ht="15" customHeight="1">
      <c r="C90" s="1805" t="s">
        <v>2426</v>
      </c>
      <c r="G90" s="1759" t="str">
        <f>Application!T193</f>
        <v>Moderate Resource</v>
      </c>
      <c r="H90" s="1759"/>
    </row>
    <row r="91" spans="2:14" ht="15" customHeight="1">
      <c r="C91" s="1805"/>
      <c r="H91" s="1759"/>
    </row>
    <row r="92" spans="2:14" ht="15" customHeight="1">
      <c r="E92" s="1817" t="s">
        <v>2464</v>
      </c>
      <c r="G92" s="1807" t="b">
        <f>AND(COUNTIFS(G88:G89,"Yes")&gt;=1,G87="Yes")</f>
        <v>1</v>
      </c>
      <c r="H92" s="1759"/>
    </row>
    <row r="93" spans="2:14" ht="15" customHeight="1">
      <c r="E93" s="1817"/>
      <c r="G93" s="1807"/>
      <c r="H93" s="1759"/>
    </row>
    <row r="94" spans="2:14" ht="15" customHeight="1">
      <c r="E94" s="1817" t="s">
        <v>2398</v>
      </c>
      <c r="G94" s="1808">
        <f>IFERROR(INDEX(N87:N89,MATCH(LEFT(G90,17),L87:L89,0)),0)</f>
        <v>10000</v>
      </c>
      <c r="H94" s="1759"/>
    </row>
    <row r="95" spans="2:14" ht="15" customHeight="1">
      <c r="E95" s="1817" t="str">
        <f>E64</f>
        <v>Bedroom-Adjusted Low-Income Units</v>
      </c>
      <c r="F95" s="1851" t="s">
        <v>2457</v>
      </c>
      <c r="G95" s="1852">
        <f>G27</f>
        <v>65</v>
      </c>
    </row>
    <row r="96" spans="2:14" ht="15" customHeight="1">
      <c r="D96" s="1857"/>
      <c r="E96" s="1856" t="s">
        <v>2397</v>
      </c>
      <c r="F96" s="1863"/>
      <c r="G96" s="1864">
        <f>G95*G94*G92</f>
        <v>650000</v>
      </c>
    </row>
    <row r="97" spans="2:9" ht="15" customHeight="1"/>
    <row r="98" spans="2:9" ht="15" customHeight="1">
      <c r="B98" s="1792" t="s">
        <v>2410</v>
      </c>
      <c r="C98" s="1793"/>
      <c r="D98" s="1793"/>
      <c r="E98" s="1793"/>
      <c r="F98" s="1793"/>
      <c r="G98" s="1793"/>
      <c r="H98" s="1793"/>
      <c r="I98" s="1794"/>
    </row>
    <row r="99" spans="2:9" ht="15" customHeight="1"/>
    <row r="100" spans="2:9" ht="15" customHeight="1">
      <c r="F100" s="1854" t="s">
        <v>2438</v>
      </c>
      <c r="G100" s="1758"/>
      <c r="H100" s="1759"/>
    </row>
    <row r="101" spans="2:9" ht="15" customHeight="1">
      <c r="F101" s="1854"/>
      <c r="H101" s="1759"/>
    </row>
    <row r="102" spans="2:9" ht="15" customHeight="1">
      <c r="E102" s="1817" t="s">
        <v>2464</v>
      </c>
      <c r="G102" s="1807" t="b">
        <f>G100="Yes"</f>
        <v>0</v>
      </c>
    </row>
    <row r="103" spans="2:9" ht="15" customHeight="1">
      <c r="F103" s="1759"/>
    </row>
    <row r="104" spans="2:9" ht="15" customHeight="1">
      <c r="E104" s="1817" t="str">
        <f>E64</f>
        <v>Bedroom-Adjusted Low-Income Units</v>
      </c>
      <c r="G104" s="1852">
        <f>G27</f>
        <v>65</v>
      </c>
    </row>
    <row r="105" spans="2:9" ht="15" customHeight="1">
      <c r="E105" s="1817" t="s">
        <v>2398</v>
      </c>
      <c r="F105" s="1851" t="s">
        <v>2457</v>
      </c>
      <c r="G105" s="1767">
        <v>20000</v>
      </c>
    </row>
    <row r="106" spans="2:9" ht="15" customHeight="1">
      <c r="E106" s="1856" t="s">
        <v>2429</v>
      </c>
      <c r="F106" s="1863"/>
      <c r="G106" s="1864">
        <f>G102*G105*G104</f>
        <v>0</v>
      </c>
    </row>
    <row r="107" spans="2:9" ht="15" customHeight="1"/>
    <row r="108" spans="2:9" ht="15" customHeight="1">
      <c r="B108" s="1792" t="s">
        <v>2466</v>
      </c>
      <c r="C108" s="1793"/>
      <c r="D108" s="1793"/>
      <c r="E108" s="1793"/>
      <c r="F108" s="1793"/>
      <c r="G108" s="1793"/>
      <c r="H108" s="1793"/>
      <c r="I108" s="1794"/>
    </row>
    <row r="109" spans="2:9" ht="15" customHeight="1"/>
    <row r="110" spans="2:9" ht="15" customHeight="1">
      <c r="E110" s="1817" t="s">
        <v>608</v>
      </c>
      <c r="G110" s="1878" t="str">
        <f>IF(Application!T189="","",Application!T189)</f>
        <v>Merced</v>
      </c>
    </row>
    <row r="111" spans="2:9" ht="15" customHeight="1">
      <c r="E111" s="1817"/>
      <c r="G111" s="1808"/>
    </row>
    <row r="112" spans="2:9" ht="15" customHeight="1">
      <c r="E112" s="1817" t="str">
        <f>"2-Bedroom "&amp;G110&amp;" County Basis Limit"</f>
        <v>2-Bedroom Merced County Basis Limit</v>
      </c>
      <c r="G112" s="1808">
        <f>Application!R971</f>
        <v>331200</v>
      </c>
    </row>
    <row r="113" spans="4:9" ht="15" customHeight="1">
      <c r="E113" s="1817" t="s">
        <v>2465</v>
      </c>
      <c r="G113" s="1808">
        <f>MEDIAN((Application!BR809:BR866))</f>
        <v>388000</v>
      </c>
    </row>
    <row r="114" spans="4:9" ht="15" customHeight="1">
      <c r="D114" s="1857"/>
      <c r="E114" s="1856" t="s">
        <v>2467</v>
      </c>
      <c r="F114" s="1875"/>
      <c r="G114" s="1876">
        <f>((G112-G113)/G113)*0.25</f>
        <v>-3.6597938144329899E-2</v>
      </c>
      <c r="H114" s="1757"/>
      <c r="I114" s="1757"/>
    </row>
    <row r="115" spans="4:9" ht="15" customHeight="1">
      <c r="D115" s="1760"/>
      <c r="E115" s="1760"/>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5" zoomScaleNormal="100" zoomScaleSheetLayoutView="100" workbookViewId="0">
      <selection activeCell="AH76" sqref="AH76"/>
    </sheetView>
  </sheetViews>
  <sheetFormatPr defaultColWidth="0" defaultRowHeight="0" customHeight="1" zeroHeight="1"/>
  <cols>
    <col min="1" max="1" width="1.42578125" style="780" customWidth="1"/>
    <col min="2" max="2" width="0.85546875" style="780" customWidth="1"/>
    <col min="3" max="18" width="2.42578125" style="780" customWidth="1"/>
    <col min="19" max="19" width="4" style="780" customWidth="1"/>
    <col min="20" max="39" width="2.7109375" style="780" customWidth="1"/>
    <col min="40" max="40" width="1.42578125" style="780" customWidth="1"/>
    <col min="41" max="76" width="2.42578125" style="780" hidden="1"/>
    <col min="77" max="256" width="2.42578125" style="608" hidden="1"/>
    <col min="257" max="257" width="1.42578125" style="608" hidden="1" customWidth="1"/>
    <col min="258" max="258" width="0.85546875" style="608" hidden="1" customWidth="1"/>
    <col min="259" max="274" width="2.42578125" style="608" hidden="1" customWidth="1"/>
    <col min="275" max="275" width="4" style="608" hidden="1" customWidth="1"/>
    <col min="276" max="295" width="2.42578125" style="608" hidden="1" customWidth="1"/>
    <col min="296" max="296" width="1.42578125" style="608" hidden="1" customWidth="1"/>
    <col min="297" max="512" width="2.42578125" style="608" hidden="1"/>
    <col min="513" max="513" width="1.42578125" style="608" hidden="1" customWidth="1"/>
    <col min="514" max="514" width="0.85546875" style="608" hidden="1" customWidth="1"/>
    <col min="515" max="530" width="2.42578125" style="608" hidden="1" customWidth="1"/>
    <col min="531" max="531" width="4" style="608" hidden="1" customWidth="1"/>
    <col min="532" max="551" width="2.42578125" style="608" hidden="1" customWidth="1"/>
    <col min="552" max="552" width="1.42578125" style="608" hidden="1" customWidth="1"/>
    <col min="553" max="768" width="2.42578125" style="608" hidden="1"/>
    <col min="769" max="769" width="1.42578125" style="608" hidden="1" customWidth="1"/>
    <col min="770" max="770" width="0.85546875" style="608" hidden="1" customWidth="1"/>
    <col min="771" max="786" width="2.42578125" style="608" hidden="1" customWidth="1"/>
    <col min="787" max="787" width="4" style="608" hidden="1" customWidth="1"/>
    <col min="788" max="807" width="2.42578125" style="608" hidden="1" customWidth="1"/>
    <col min="808" max="808" width="1.42578125" style="608" hidden="1" customWidth="1"/>
    <col min="809" max="1024" width="2.42578125" style="608" hidden="1"/>
    <col min="1025" max="1025" width="1.42578125" style="608" hidden="1" customWidth="1"/>
    <col min="1026" max="1026" width="0.85546875" style="608" hidden="1" customWidth="1"/>
    <col min="1027" max="1042" width="2.42578125" style="608" hidden="1" customWidth="1"/>
    <col min="1043" max="1043" width="4" style="608" hidden="1" customWidth="1"/>
    <col min="1044" max="1063" width="2.42578125" style="608" hidden="1" customWidth="1"/>
    <col min="1064" max="1064" width="1.42578125" style="608" hidden="1" customWidth="1"/>
    <col min="1065" max="1280" width="2.42578125" style="608" hidden="1"/>
    <col min="1281" max="1281" width="1.42578125" style="608" hidden="1" customWidth="1"/>
    <col min="1282" max="1282" width="0.85546875" style="608" hidden="1" customWidth="1"/>
    <col min="1283" max="1298" width="2.42578125" style="608" hidden="1" customWidth="1"/>
    <col min="1299" max="1299" width="4" style="608" hidden="1" customWidth="1"/>
    <col min="1300" max="1319" width="2.42578125" style="608" hidden="1" customWidth="1"/>
    <col min="1320" max="1320" width="1.42578125" style="608" hidden="1" customWidth="1"/>
    <col min="1321" max="1536" width="2.42578125" style="608" hidden="1"/>
    <col min="1537" max="1537" width="1.42578125" style="608" hidden="1" customWidth="1"/>
    <col min="1538" max="1538" width="0.85546875" style="608" hidden="1" customWidth="1"/>
    <col min="1539" max="1554" width="2.42578125" style="608" hidden="1" customWidth="1"/>
    <col min="1555" max="1555" width="4" style="608" hidden="1" customWidth="1"/>
    <col min="1556" max="1575" width="2.42578125" style="608" hidden="1" customWidth="1"/>
    <col min="1576" max="1576" width="1.42578125" style="608" hidden="1" customWidth="1"/>
    <col min="1577" max="1792" width="2.42578125" style="608" hidden="1"/>
    <col min="1793" max="1793" width="1.42578125" style="608" hidden="1" customWidth="1"/>
    <col min="1794" max="1794" width="0.85546875" style="608" hidden="1" customWidth="1"/>
    <col min="1795" max="1810" width="2.42578125" style="608" hidden="1" customWidth="1"/>
    <col min="1811" max="1811" width="4" style="608" hidden="1" customWidth="1"/>
    <col min="1812" max="1831" width="2.42578125" style="608" hidden="1" customWidth="1"/>
    <col min="1832" max="1832" width="1.42578125" style="608" hidden="1" customWidth="1"/>
    <col min="1833" max="2048" width="2.42578125" style="608" hidden="1"/>
    <col min="2049" max="2049" width="1.42578125" style="608" hidden="1" customWidth="1"/>
    <col min="2050" max="2050" width="0.85546875" style="608" hidden="1" customWidth="1"/>
    <col min="2051" max="2066" width="2.42578125" style="608" hidden="1" customWidth="1"/>
    <col min="2067" max="2067" width="4" style="608" hidden="1" customWidth="1"/>
    <col min="2068" max="2087" width="2.42578125" style="608" hidden="1" customWidth="1"/>
    <col min="2088" max="2088" width="1.42578125" style="608" hidden="1" customWidth="1"/>
    <col min="2089" max="2304" width="2.42578125" style="608" hidden="1"/>
    <col min="2305" max="2305" width="1.42578125" style="608" hidden="1" customWidth="1"/>
    <col min="2306" max="2306" width="0.85546875" style="608" hidden="1" customWidth="1"/>
    <col min="2307" max="2322" width="2.42578125" style="608" hidden="1" customWidth="1"/>
    <col min="2323" max="2323" width="4" style="608" hidden="1" customWidth="1"/>
    <col min="2324" max="2343" width="2.42578125" style="608" hidden="1" customWidth="1"/>
    <col min="2344" max="2344" width="1.42578125" style="608" hidden="1" customWidth="1"/>
    <col min="2345" max="2560" width="2.42578125" style="608" hidden="1"/>
    <col min="2561" max="2561" width="1.42578125" style="608" hidden="1" customWidth="1"/>
    <col min="2562" max="2562" width="0.85546875" style="608" hidden="1" customWidth="1"/>
    <col min="2563" max="2578" width="2.42578125" style="608" hidden="1" customWidth="1"/>
    <col min="2579" max="2579" width="4" style="608" hidden="1" customWidth="1"/>
    <col min="2580" max="2599" width="2.42578125" style="608" hidden="1" customWidth="1"/>
    <col min="2600" max="2600" width="1.42578125" style="608" hidden="1" customWidth="1"/>
    <col min="2601" max="2816" width="2.42578125" style="608" hidden="1"/>
    <col min="2817" max="2817" width="1.42578125" style="608" hidden="1" customWidth="1"/>
    <col min="2818" max="2818" width="0.85546875" style="608" hidden="1" customWidth="1"/>
    <col min="2819" max="2834" width="2.42578125" style="608" hidden="1" customWidth="1"/>
    <col min="2835" max="2835" width="4" style="608" hidden="1" customWidth="1"/>
    <col min="2836" max="2855" width="2.42578125" style="608" hidden="1" customWidth="1"/>
    <col min="2856" max="2856" width="1.42578125" style="608" hidden="1" customWidth="1"/>
    <col min="2857" max="3072" width="2.42578125" style="608" hidden="1"/>
    <col min="3073" max="3073" width="1.42578125" style="608" hidden="1" customWidth="1"/>
    <col min="3074" max="3074" width="0.85546875" style="608" hidden="1" customWidth="1"/>
    <col min="3075" max="3090" width="2.42578125" style="608" hidden="1" customWidth="1"/>
    <col min="3091" max="3091" width="4" style="608" hidden="1" customWidth="1"/>
    <col min="3092" max="3111" width="2.42578125" style="608" hidden="1" customWidth="1"/>
    <col min="3112" max="3112" width="1.42578125" style="608" hidden="1" customWidth="1"/>
    <col min="3113" max="3328" width="2.42578125" style="608" hidden="1"/>
    <col min="3329" max="3329" width="1.42578125" style="608" hidden="1" customWidth="1"/>
    <col min="3330" max="3330" width="0.85546875" style="608" hidden="1" customWidth="1"/>
    <col min="3331" max="3346" width="2.42578125" style="608" hidden="1" customWidth="1"/>
    <col min="3347" max="3347" width="4" style="608" hidden="1" customWidth="1"/>
    <col min="3348" max="3367" width="2.42578125" style="608" hidden="1" customWidth="1"/>
    <col min="3368" max="3368" width="1.42578125" style="608" hidden="1" customWidth="1"/>
    <col min="3369" max="3584" width="2.42578125" style="608" hidden="1"/>
    <col min="3585" max="3585" width="1.42578125" style="608" hidden="1" customWidth="1"/>
    <col min="3586" max="3586" width="0.85546875" style="608" hidden="1" customWidth="1"/>
    <col min="3587" max="3602" width="2.42578125" style="608" hidden="1" customWidth="1"/>
    <col min="3603" max="3603" width="4" style="608" hidden="1" customWidth="1"/>
    <col min="3604" max="3623" width="2.42578125" style="608" hidden="1" customWidth="1"/>
    <col min="3624" max="3624" width="1.42578125" style="608" hidden="1" customWidth="1"/>
    <col min="3625" max="3840" width="2.42578125" style="608" hidden="1"/>
    <col min="3841" max="3841" width="1.42578125" style="608" hidden="1" customWidth="1"/>
    <col min="3842" max="3842" width="0.85546875" style="608" hidden="1" customWidth="1"/>
    <col min="3843" max="3858" width="2.42578125" style="608" hidden="1" customWidth="1"/>
    <col min="3859" max="3859" width="4" style="608" hidden="1" customWidth="1"/>
    <col min="3860" max="3879" width="2.42578125" style="608" hidden="1" customWidth="1"/>
    <col min="3880" max="3880" width="1.42578125" style="608" hidden="1" customWidth="1"/>
    <col min="3881" max="4096" width="2.42578125" style="608" hidden="1"/>
    <col min="4097" max="4097" width="1.42578125" style="608" hidden="1" customWidth="1"/>
    <col min="4098" max="4098" width="0.85546875" style="608" hidden="1" customWidth="1"/>
    <col min="4099" max="4114" width="2.42578125" style="608" hidden="1" customWidth="1"/>
    <col min="4115" max="4115" width="4" style="608" hidden="1" customWidth="1"/>
    <col min="4116" max="4135" width="2.42578125" style="608" hidden="1" customWidth="1"/>
    <col min="4136" max="4136" width="1.42578125" style="608" hidden="1" customWidth="1"/>
    <col min="4137" max="4352" width="2.42578125" style="608" hidden="1"/>
    <col min="4353" max="4353" width="1.42578125" style="608" hidden="1" customWidth="1"/>
    <col min="4354" max="4354" width="0.85546875" style="608" hidden="1" customWidth="1"/>
    <col min="4355" max="4370" width="2.42578125" style="608" hidden="1" customWidth="1"/>
    <col min="4371" max="4371" width="4" style="608" hidden="1" customWidth="1"/>
    <col min="4372" max="4391" width="2.42578125" style="608" hidden="1" customWidth="1"/>
    <col min="4392" max="4392" width="1.42578125" style="608" hidden="1" customWidth="1"/>
    <col min="4393" max="4608" width="2.42578125" style="608" hidden="1"/>
    <col min="4609" max="4609" width="1.42578125" style="608" hidden="1" customWidth="1"/>
    <col min="4610" max="4610" width="0.85546875" style="608" hidden="1" customWidth="1"/>
    <col min="4611" max="4626" width="2.42578125" style="608" hidden="1" customWidth="1"/>
    <col min="4627" max="4627" width="4" style="608" hidden="1" customWidth="1"/>
    <col min="4628" max="4647" width="2.42578125" style="608" hidden="1" customWidth="1"/>
    <col min="4648" max="4648" width="1.42578125" style="608" hidden="1" customWidth="1"/>
    <col min="4649" max="4864" width="2.42578125" style="608" hidden="1"/>
    <col min="4865" max="4865" width="1.42578125" style="608" hidden="1" customWidth="1"/>
    <col min="4866" max="4866" width="0.85546875" style="608" hidden="1" customWidth="1"/>
    <col min="4867" max="4882" width="2.42578125" style="608" hidden="1" customWidth="1"/>
    <col min="4883" max="4883" width="4" style="608" hidden="1" customWidth="1"/>
    <col min="4884" max="4903" width="2.42578125" style="608" hidden="1" customWidth="1"/>
    <col min="4904" max="4904" width="1.42578125" style="608" hidden="1" customWidth="1"/>
    <col min="4905" max="5120" width="2.42578125" style="608" hidden="1"/>
    <col min="5121" max="5121" width="1.42578125" style="608" hidden="1" customWidth="1"/>
    <col min="5122" max="5122" width="0.85546875" style="608" hidden="1" customWidth="1"/>
    <col min="5123" max="5138" width="2.42578125" style="608" hidden="1" customWidth="1"/>
    <col min="5139" max="5139" width="4" style="608" hidden="1" customWidth="1"/>
    <col min="5140" max="5159" width="2.42578125" style="608" hidden="1" customWidth="1"/>
    <col min="5160" max="5160" width="1.42578125" style="608" hidden="1" customWidth="1"/>
    <col min="5161" max="5376" width="2.42578125" style="608" hidden="1"/>
    <col min="5377" max="5377" width="1.42578125" style="608" hidden="1" customWidth="1"/>
    <col min="5378" max="5378" width="0.85546875" style="608" hidden="1" customWidth="1"/>
    <col min="5379" max="5394" width="2.42578125" style="608" hidden="1" customWidth="1"/>
    <col min="5395" max="5395" width="4" style="608" hidden="1" customWidth="1"/>
    <col min="5396" max="5415" width="2.42578125" style="608" hidden="1" customWidth="1"/>
    <col min="5416" max="5416" width="1.42578125" style="608" hidden="1" customWidth="1"/>
    <col min="5417" max="5632" width="2.42578125" style="608" hidden="1"/>
    <col min="5633" max="5633" width="1.42578125" style="608" hidden="1" customWidth="1"/>
    <col min="5634" max="5634" width="0.85546875" style="608" hidden="1" customWidth="1"/>
    <col min="5635" max="5650" width="2.42578125" style="608" hidden="1" customWidth="1"/>
    <col min="5651" max="5651" width="4" style="608" hidden="1" customWidth="1"/>
    <col min="5652" max="5671" width="2.42578125" style="608" hidden="1" customWidth="1"/>
    <col min="5672" max="5672" width="1.42578125" style="608" hidden="1" customWidth="1"/>
    <col min="5673" max="5888" width="2.42578125" style="608" hidden="1"/>
    <col min="5889" max="5889" width="1.42578125" style="608" hidden="1" customWidth="1"/>
    <col min="5890" max="5890" width="0.85546875" style="608" hidden="1" customWidth="1"/>
    <col min="5891" max="5906" width="2.42578125" style="608" hidden="1" customWidth="1"/>
    <col min="5907" max="5907" width="4" style="608" hidden="1" customWidth="1"/>
    <col min="5908" max="5927" width="2.42578125" style="608" hidden="1" customWidth="1"/>
    <col min="5928" max="5928" width="1.42578125" style="608" hidden="1" customWidth="1"/>
    <col min="5929" max="6144" width="2.42578125" style="608" hidden="1"/>
    <col min="6145" max="6145" width="1.42578125" style="608" hidden="1" customWidth="1"/>
    <col min="6146" max="6146" width="0.85546875" style="608" hidden="1" customWidth="1"/>
    <col min="6147" max="6162" width="2.42578125" style="608" hidden="1" customWidth="1"/>
    <col min="6163" max="6163" width="4" style="608" hidden="1" customWidth="1"/>
    <col min="6164" max="6183" width="2.42578125" style="608" hidden="1" customWidth="1"/>
    <col min="6184" max="6184" width="1.42578125" style="608" hidden="1" customWidth="1"/>
    <col min="6185" max="6400" width="2.42578125" style="608" hidden="1"/>
    <col min="6401" max="6401" width="1.42578125" style="608" hidden="1" customWidth="1"/>
    <col min="6402" max="6402" width="0.85546875" style="608" hidden="1" customWidth="1"/>
    <col min="6403" max="6418" width="2.42578125" style="608" hidden="1" customWidth="1"/>
    <col min="6419" max="6419" width="4" style="608" hidden="1" customWidth="1"/>
    <col min="6420" max="6439" width="2.42578125" style="608" hidden="1" customWidth="1"/>
    <col min="6440" max="6440" width="1.42578125" style="608" hidden="1" customWidth="1"/>
    <col min="6441" max="6656" width="2.42578125" style="608" hidden="1"/>
    <col min="6657" max="6657" width="1.42578125" style="608" hidden="1" customWidth="1"/>
    <col min="6658" max="6658" width="0.85546875" style="608" hidden="1" customWidth="1"/>
    <col min="6659" max="6674" width="2.42578125" style="608" hidden="1" customWidth="1"/>
    <col min="6675" max="6675" width="4" style="608" hidden="1" customWidth="1"/>
    <col min="6676" max="6695" width="2.42578125" style="608" hidden="1" customWidth="1"/>
    <col min="6696" max="6696" width="1.42578125" style="608" hidden="1" customWidth="1"/>
    <col min="6697" max="6912" width="2.42578125" style="608" hidden="1"/>
    <col min="6913" max="6913" width="1.42578125" style="608" hidden="1" customWidth="1"/>
    <col min="6914" max="6914" width="0.85546875" style="608" hidden="1" customWidth="1"/>
    <col min="6915" max="6930" width="2.42578125" style="608" hidden="1" customWidth="1"/>
    <col min="6931" max="6931" width="4" style="608" hidden="1" customWidth="1"/>
    <col min="6932" max="6951" width="2.42578125" style="608" hidden="1" customWidth="1"/>
    <col min="6952" max="6952" width="1.42578125" style="608" hidden="1" customWidth="1"/>
    <col min="6953" max="7168" width="2.42578125" style="608" hidden="1"/>
    <col min="7169" max="7169" width="1.42578125" style="608" hidden="1" customWidth="1"/>
    <col min="7170" max="7170" width="0.85546875" style="608" hidden="1" customWidth="1"/>
    <col min="7171" max="7186" width="2.42578125" style="608" hidden="1" customWidth="1"/>
    <col min="7187" max="7187" width="4" style="608" hidden="1" customWidth="1"/>
    <col min="7188" max="7207" width="2.42578125" style="608" hidden="1" customWidth="1"/>
    <col min="7208" max="7208" width="1.42578125" style="608" hidden="1" customWidth="1"/>
    <col min="7209" max="7424" width="2.42578125" style="608" hidden="1"/>
    <col min="7425" max="7425" width="1.42578125" style="608" hidden="1" customWidth="1"/>
    <col min="7426" max="7426" width="0.85546875" style="608" hidden="1" customWidth="1"/>
    <col min="7427" max="7442" width="2.42578125" style="608" hidden="1" customWidth="1"/>
    <col min="7443" max="7443" width="4" style="608" hidden="1" customWidth="1"/>
    <col min="7444" max="7463" width="2.42578125" style="608" hidden="1" customWidth="1"/>
    <col min="7464" max="7464" width="1.42578125" style="608" hidden="1" customWidth="1"/>
    <col min="7465" max="7680" width="2.42578125" style="608" hidden="1"/>
    <col min="7681" max="7681" width="1.42578125" style="608" hidden="1" customWidth="1"/>
    <col min="7682" max="7682" width="0.85546875" style="608" hidden="1" customWidth="1"/>
    <col min="7683" max="7698" width="2.42578125" style="608" hidden="1" customWidth="1"/>
    <col min="7699" max="7699" width="4" style="608" hidden="1" customWidth="1"/>
    <col min="7700" max="7719" width="2.42578125" style="608" hidden="1" customWidth="1"/>
    <col min="7720" max="7720" width="1.42578125" style="608" hidden="1" customWidth="1"/>
    <col min="7721" max="7936" width="2.42578125" style="608" hidden="1"/>
    <col min="7937" max="7937" width="1.42578125" style="608" hidden="1" customWidth="1"/>
    <col min="7938" max="7938" width="0.85546875" style="608" hidden="1" customWidth="1"/>
    <col min="7939" max="7954" width="2.42578125" style="608" hidden="1" customWidth="1"/>
    <col min="7955" max="7955" width="4" style="608" hidden="1" customWidth="1"/>
    <col min="7956" max="7975" width="2.42578125" style="608" hidden="1" customWidth="1"/>
    <col min="7976" max="7976" width="1.42578125" style="608" hidden="1" customWidth="1"/>
    <col min="7977" max="8192" width="2.42578125" style="608" hidden="1"/>
    <col min="8193" max="8193" width="1.42578125" style="608" hidden="1" customWidth="1"/>
    <col min="8194" max="8194" width="0.85546875" style="608" hidden="1" customWidth="1"/>
    <col min="8195" max="8210" width="2.42578125" style="608" hidden="1" customWidth="1"/>
    <col min="8211" max="8211" width="4" style="608" hidden="1" customWidth="1"/>
    <col min="8212" max="8231" width="2.42578125" style="608" hidden="1" customWidth="1"/>
    <col min="8232" max="8232" width="1.42578125" style="608" hidden="1" customWidth="1"/>
    <col min="8233" max="8448" width="2.42578125" style="608" hidden="1"/>
    <col min="8449" max="8449" width="1.42578125" style="608" hidden="1" customWidth="1"/>
    <col min="8450" max="8450" width="0.85546875" style="608" hidden="1" customWidth="1"/>
    <col min="8451" max="8466" width="2.42578125" style="608" hidden="1" customWidth="1"/>
    <col min="8467" max="8467" width="4" style="608" hidden="1" customWidth="1"/>
    <col min="8468" max="8487" width="2.42578125" style="608" hidden="1" customWidth="1"/>
    <col min="8488" max="8488" width="1.42578125" style="608" hidden="1" customWidth="1"/>
    <col min="8489" max="8704" width="2.42578125" style="608" hidden="1"/>
    <col min="8705" max="8705" width="1.42578125" style="608" hidden="1" customWidth="1"/>
    <col min="8706" max="8706" width="0.85546875" style="608" hidden="1" customWidth="1"/>
    <col min="8707" max="8722" width="2.42578125" style="608" hidden="1" customWidth="1"/>
    <col min="8723" max="8723" width="4" style="608" hidden="1" customWidth="1"/>
    <col min="8724" max="8743" width="2.42578125" style="608" hidden="1" customWidth="1"/>
    <col min="8744" max="8744" width="1.42578125" style="608" hidden="1" customWidth="1"/>
    <col min="8745" max="8960" width="2.42578125" style="608" hidden="1"/>
    <col min="8961" max="8961" width="1.42578125" style="608" hidden="1" customWidth="1"/>
    <col min="8962" max="8962" width="0.85546875" style="608" hidden="1" customWidth="1"/>
    <col min="8963" max="8978" width="2.42578125" style="608" hidden="1" customWidth="1"/>
    <col min="8979" max="8979" width="4" style="608" hidden="1" customWidth="1"/>
    <col min="8980" max="8999" width="2.42578125" style="608" hidden="1" customWidth="1"/>
    <col min="9000" max="9000" width="1.42578125" style="608" hidden="1" customWidth="1"/>
    <col min="9001" max="9216" width="2.42578125" style="608" hidden="1"/>
    <col min="9217" max="9217" width="1.42578125" style="608" hidden="1" customWidth="1"/>
    <col min="9218" max="9218" width="0.85546875" style="608" hidden="1" customWidth="1"/>
    <col min="9219" max="9234" width="2.42578125" style="608" hidden="1" customWidth="1"/>
    <col min="9235" max="9235" width="4" style="608" hidden="1" customWidth="1"/>
    <col min="9236" max="9255" width="2.42578125" style="608" hidden="1" customWidth="1"/>
    <col min="9256" max="9256" width="1.42578125" style="608" hidden="1" customWidth="1"/>
    <col min="9257" max="9472" width="2.42578125" style="608" hidden="1"/>
    <col min="9473" max="9473" width="1.42578125" style="608" hidden="1" customWidth="1"/>
    <col min="9474" max="9474" width="0.85546875" style="608" hidden="1" customWidth="1"/>
    <col min="9475" max="9490" width="2.42578125" style="608" hidden="1" customWidth="1"/>
    <col min="9491" max="9491" width="4" style="608" hidden="1" customWidth="1"/>
    <col min="9492" max="9511" width="2.42578125" style="608" hidden="1" customWidth="1"/>
    <col min="9512" max="9512" width="1.42578125" style="608" hidden="1" customWidth="1"/>
    <col min="9513" max="9728" width="2.42578125" style="608" hidden="1"/>
    <col min="9729" max="9729" width="1.42578125" style="608" hidden="1" customWidth="1"/>
    <col min="9730" max="9730" width="0.85546875" style="608" hidden="1" customWidth="1"/>
    <col min="9731" max="9746" width="2.42578125" style="608" hidden="1" customWidth="1"/>
    <col min="9747" max="9747" width="4" style="608" hidden="1" customWidth="1"/>
    <col min="9748" max="9767" width="2.42578125" style="608" hidden="1" customWidth="1"/>
    <col min="9768" max="9768" width="1.42578125" style="608" hidden="1" customWidth="1"/>
    <col min="9769" max="9984" width="2.42578125" style="608" hidden="1"/>
    <col min="9985" max="9985" width="1.42578125" style="608" hidden="1" customWidth="1"/>
    <col min="9986" max="9986" width="0.85546875" style="608" hidden="1" customWidth="1"/>
    <col min="9987" max="10002" width="2.42578125" style="608" hidden="1" customWidth="1"/>
    <col min="10003" max="10003" width="4" style="608" hidden="1" customWidth="1"/>
    <col min="10004" max="10023" width="2.42578125" style="608" hidden="1" customWidth="1"/>
    <col min="10024" max="10024" width="1.42578125" style="608" hidden="1" customWidth="1"/>
    <col min="10025" max="10240" width="2.42578125" style="608" hidden="1"/>
    <col min="10241" max="10241" width="1.42578125" style="608" hidden="1" customWidth="1"/>
    <col min="10242" max="10242" width="0.85546875" style="608" hidden="1" customWidth="1"/>
    <col min="10243" max="10258" width="2.42578125" style="608" hidden="1" customWidth="1"/>
    <col min="10259" max="10259" width="4" style="608" hidden="1" customWidth="1"/>
    <col min="10260" max="10279" width="2.42578125" style="608" hidden="1" customWidth="1"/>
    <col min="10280" max="10280" width="1.42578125" style="608" hidden="1" customWidth="1"/>
    <col min="10281" max="10496" width="2.42578125" style="608" hidden="1"/>
    <col min="10497" max="10497" width="1.42578125" style="608" hidden="1" customWidth="1"/>
    <col min="10498" max="10498" width="0.85546875" style="608" hidden="1" customWidth="1"/>
    <col min="10499" max="10514" width="2.42578125" style="608" hidden="1" customWidth="1"/>
    <col min="10515" max="10515" width="4" style="608" hidden="1" customWidth="1"/>
    <col min="10516" max="10535" width="2.42578125" style="608" hidden="1" customWidth="1"/>
    <col min="10536" max="10536" width="1.42578125" style="608" hidden="1" customWidth="1"/>
    <col min="10537" max="10752" width="2.42578125" style="608" hidden="1"/>
    <col min="10753" max="10753" width="1.42578125" style="608" hidden="1" customWidth="1"/>
    <col min="10754" max="10754" width="0.85546875" style="608" hidden="1" customWidth="1"/>
    <col min="10755" max="10770" width="2.42578125" style="608" hidden="1" customWidth="1"/>
    <col min="10771" max="10771" width="4" style="608" hidden="1" customWidth="1"/>
    <col min="10772" max="10791" width="2.42578125" style="608" hidden="1" customWidth="1"/>
    <col min="10792" max="10792" width="1.42578125" style="608" hidden="1" customWidth="1"/>
    <col min="10793" max="11008" width="2.42578125" style="608" hidden="1"/>
    <col min="11009" max="11009" width="1.42578125" style="608" hidden="1" customWidth="1"/>
    <col min="11010" max="11010" width="0.85546875" style="608" hidden="1" customWidth="1"/>
    <col min="11011" max="11026" width="2.42578125" style="608" hidden="1" customWidth="1"/>
    <col min="11027" max="11027" width="4" style="608" hidden="1" customWidth="1"/>
    <col min="11028" max="11047" width="2.42578125" style="608" hidden="1" customWidth="1"/>
    <col min="11048" max="11048" width="1.42578125" style="608" hidden="1" customWidth="1"/>
    <col min="11049" max="11264" width="2.42578125" style="608" hidden="1"/>
    <col min="11265" max="11265" width="1.42578125" style="608" hidden="1" customWidth="1"/>
    <col min="11266" max="11266" width="0.85546875" style="608" hidden="1" customWidth="1"/>
    <col min="11267" max="11282" width="2.42578125" style="608" hidden="1" customWidth="1"/>
    <col min="11283" max="11283" width="4" style="608" hidden="1" customWidth="1"/>
    <col min="11284" max="11303" width="2.42578125" style="608" hidden="1" customWidth="1"/>
    <col min="11304" max="11304" width="1.42578125" style="608" hidden="1" customWidth="1"/>
    <col min="11305" max="11520" width="2.42578125" style="608" hidden="1"/>
    <col min="11521" max="11521" width="1.42578125" style="608" hidden="1" customWidth="1"/>
    <col min="11522" max="11522" width="0.85546875" style="608" hidden="1" customWidth="1"/>
    <col min="11523" max="11538" width="2.42578125" style="608" hidden="1" customWidth="1"/>
    <col min="11539" max="11539" width="4" style="608" hidden="1" customWidth="1"/>
    <col min="11540" max="11559" width="2.42578125" style="608" hidden="1" customWidth="1"/>
    <col min="11560" max="11560" width="1.42578125" style="608" hidden="1" customWidth="1"/>
    <col min="11561" max="11776" width="2.42578125" style="608" hidden="1"/>
    <col min="11777" max="11777" width="1.42578125" style="608" hidden="1" customWidth="1"/>
    <col min="11778" max="11778" width="0.85546875" style="608" hidden="1" customWidth="1"/>
    <col min="11779" max="11794" width="2.42578125" style="608" hidden="1" customWidth="1"/>
    <col min="11795" max="11795" width="4" style="608" hidden="1" customWidth="1"/>
    <col min="11796" max="11815" width="2.42578125" style="608" hidden="1" customWidth="1"/>
    <col min="11816" max="11816" width="1.42578125" style="608" hidden="1" customWidth="1"/>
    <col min="11817" max="12032" width="2.42578125" style="608" hidden="1"/>
    <col min="12033" max="12033" width="1.42578125" style="608" hidden="1" customWidth="1"/>
    <col min="12034" max="12034" width="0.85546875" style="608" hidden="1" customWidth="1"/>
    <col min="12035" max="12050" width="2.42578125" style="608" hidden="1" customWidth="1"/>
    <col min="12051" max="12051" width="4" style="608" hidden="1" customWidth="1"/>
    <col min="12052" max="12071" width="2.42578125" style="608" hidden="1" customWidth="1"/>
    <col min="12072" max="12072" width="1.42578125" style="608" hidden="1" customWidth="1"/>
    <col min="12073" max="12288" width="2.42578125" style="608" hidden="1"/>
    <col min="12289" max="12289" width="1.42578125" style="608" hidden="1" customWidth="1"/>
    <col min="12290" max="12290" width="0.85546875" style="608" hidden="1" customWidth="1"/>
    <col min="12291" max="12306" width="2.42578125" style="608" hidden="1" customWidth="1"/>
    <col min="12307" max="12307" width="4" style="608" hidden="1" customWidth="1"/>
    <col min="12308" max="12327" width="2.42578125" style="608" hidden="1" customWidth="1"/>
    <col min="12328" max="12328" width="1.42578125" style="608" hidden="1" customWidth="1"/>
    <col min="12329" max="12544" width="2.42578125" style="608" hidden="1"/>
    <col min="12545" max="12545" width="1.42578125" style="608" hidden="1" customWidth="1"/>
    <col min="12546" max="12546" width="0.85546875" style="608" hidden="1" customWidth="1"/>
    <col min="12547" max="12562" width="2.42578125" style="608" hidden="1" customWidth="1"/>
    <col min="12563" max="12563" width="4" style="608" hidden="1" customWidth="1"/>
    <col min="12564" max="12583" width="2.42578125" style="608" hidden="1" customWidth="1"/>
    <col min="12584" max="12584" width="1.42578125" style="608" hidden="1" customWidth="1"/>
    <col min="12585" max="12800" width="2.42578125" style="608" hidden="1"/>
    <col min="12801" max="12801" width="1.42578125" style="608" hidden="1" customWidth="1"/>
    <col min="12802" max="12802" width="0.85546875" style="608" hidden="1" customWidth="1"/>
    <col min="12803" max="12818" width="2.42578125" style="608" hidden="1" customWidth="1"/>
    <col min="12819" max="12819" width="4" style="608" hidden="1" customWidth="1"/>
    <col min="12820" max="12839" width="2.42578125" style="608" hidden="1" customWidth="1"/>
    <col min="12840" max="12840" width="1.42578125" style="608" hidden="1" customWidth="1"/>
    <col min="12841" max="13056" width="2.42578125" style="608" hidden="1"/>
    <col min="13057" max="13057" width="1.42578125" style="608" hidden="1" customWidth="1"/>
    <col min="13058" max="13058" width="0.85546875" style="608" hidden="1" customWidth="1"/>
    <col min="13059" max="13074" width="2.42578125" style="608" hidden="1" customWidth="1"/>
    <col min="13075" max="13075" width="4" style="608" hidden="1" customWidth="1"/>
    <col min="13076" max="13095" width="2.42578125" style="608" hidden="1" customWidth="1"/>
    <col min="13096" max="13096" width="1.42578125" style="608" hidden="1" customWidth="1"/>
    <col min="13097" max="13312" width="2.42578125" style="608" hidden="1"/>
    <col min="13313" max="13313" width="1.42578125" style="608" hidden="1" customWidth="1"/>
    <col min="13314" max="13314" width="0.85546875" style="608" hidden="1" customWidth="1"/>
    <col min="13315" max="13330" width="2.42578125" style="608" hidden="1" customWidth="1"/>
    <col min="13331" max="13331" width="4" style="608" hidden="1" customWidth="1"/>
    <col min="13332" max="13351" width="2.42578125" style="608" hidden="1" customWidth="1"/>
    <col min="13352" max="13352" width="1.42578125" style="608" hidden="1" customWidth="1"/>
    <col min="13353" max="13568" width="2.42578125" style="608" hidden="1"/>
    <col min="13569" max="13569" width="1.42578125" style="608" hidden="1" customWidth="1"/>
    <col min="13570" max="13570" width="0.85546875" style="608" hidden="1" customWidth="1"/>
    <col min="13571" max="13586" width="2.42578125" style="608" hidden="1" customWidth="1"/>
    <col min="13587" max="13587" width="4" style="608" hidden="1" customWidth="1"/>
    <col min="13588" max="13607" width="2.42578125" style="608" hidden="1" customWidth="1"/>
    <col min="13608" max="13608" width="1.42578125" style="608" hidden="1" customWidth="1"/>
    <col min="13609" max="13824" width="2.42578125" style="608" hidden="1"/>
    <col min="13825" max="13825" width="1.42578125" style="608" hidden="1" customWidth="1"/>
    <col min="13826" max="13826" width="0.85546875" style="608" hidden="1" customWidth="1"/>
    <col min="13827" max="13842" width="2.42578125" style="608" hidden="1" customWidth="1"/>
    <col min="13843" max="13843" width="4" style="608" hidden="1" customWidth="1"/>
    <col min="13844" max="13863" width="2.42578125" style="608" hidden="1" customWidth="1"/>
    <col min="13864" max="13864" width="1.42578125" style="608" hidden="1" customWidth="1"/>
    <col min="13865" max="14080" width="2.42578125" style="608" hidden="1"/>
    <col min="14081" max="14081" width="1.42578125" style="608" hidden="1" customWidth="1"/>
    <col min="14082" max="14082" width="0.85546875" style="608" hidden="1" customWidth="1"/>
    <col min="14083" max="14098" width="2.42578125" style="608" hidden="1" customWidth="1"/>
    <col min="14099" max="14099" width="4" style="608" hidden="1" customWidth="1"/>
    <col min="14100" max="14119" width="2.42578125" style="608" hidden="1" customWidth="1"/>
    <col min="14120" max="14120" width="1.42578125" style="608" hidden="1" customWidth="1"/>
    <col min="14121" max="14336" width="2.42578125" style="608" hidden="1"/>
    <col min="14337" max="14337" width="1.42578125" style="608" hidden="1" customWidth="1"/>
    <col min="14338" max="14338" width="0.85546875" style="608" hidden="1" customWidth="1"/>
    <col min="14339" max="14354" width="2.42578125" style="608" hidden="1" customWidth="1"/>
    <col min="14355" max="14355" width="4" style="608" hidden="1" customWidth="1"/>
    <col min="14356" max="14375" width="2.42578125" style="608" hidden="1" customWidth="1"/>
    <col min="14376" max="14376" width="1.42578125" style="608" hidden="1" customWidth="1"/>
    <col min="14377" max="14592" width="2.42578125" style="608" hidden="1"/>
    <col min="14593" max="14593" width="1.42578125" style="608" hidden="1" customWidth="1"/>
    <col min="14594" max="14594" width="0.85546875" style="608" hidden="1" customWidth="1"/>
    <col min="14595" max="14610" width="2.42578125" style="608" hidden="1" customWidth="1"/>
    <col min="14611" max="14611" width="4" style="608" hidden="1" customWidth="1"/>
    <col min="14612" max="14631" width="2.42578125" style="608" hidden="1" customWidth="1"/>
    <col min="14632" max="14632" width="1.42578125" style="608" hidden="1" customWidth="1"/>
    <col min="14633" max="14848" width="2.42578125" style="608" hidden="1"/>
    <col min="14849" max="14849" width="1.42578125" style="608" hidden="1" customWidth="1"/>
    <col min="14850" max="14850" width="0.85546875" style="608" hidden="1" customWidth="1"/>
    <col min="14851" max="14866" width="2.42578125" style="608" hidden="1" customWidth="1"/>
    <col min="14867" max="14867" width="4" style="608" hidden="1" customWidth="1"/>
    <col min="14868" max="14887" width="2.42578125" style="608" hidden="1" customWidth="1"/>
    <col min="14888" max="14888" width="1.42578125" style="608" hidden="1" customWidth="1"/>
    <col min="14889" max="15104" width="2.42578125" style="608" hidden="1"/>
    <col min="15105" max="15105" width="1.42578125" style="608" hidden="1" customWidth="1"/>
    <col min="15106" max="15106" width="0.85546875" style="608" hidden="1" customWidth="1"/>
    <col min="15107" max="15122" width="2.42578125" style="608" hidden="1" customWidth="1"/>
    <col min="15123" max="15123" width="4" style="608" hidden="1" customWidth="1"/>
    <col min="15124" max="15143" width="2.42578125" style="608" hidden="1" customWidth="1"/>
    <col min="15144" max="15144" width="1.42578125" style="608" hidden="1" customWidth="1"/>
    <col min="15145" max="15360" width="2.42578125" style="608" hidden="1"/>
    <col min="15361" max="15361" width="1.42578125" style="608" hidden="1" customWidth="1"/>
    <col min="15362" max="15362" width="0.85546875" style="608" hidden="1" customWidth="1"/>
    <col min="15363" max="15378" width="2.42578125" style="608" hidden="1" customWidth="1"/>
    <col min="15379" max="15379" width="4" style="608" hidden="1" customWidth="1"/>
    <col min="15380" max="15399" width="2.42578125" style="608" hidden="1" customWidth="1"/>
    <col min="15400" max="15400" width="1.42578125" style="608" hidden="1" customWidth="1"/>
    <col min="15401" max="15616" width="2.42578125" style="608" hidden="1"/>
    <col min="15617" max="15617" width="1.42578125" style="608" hidden="1" customWidth="1"/>
    <col min="15618" max="15618" width="0.85546875" style="608" hidden="1" customWidth="1"/>
    <col min="15619" max="15634" width="2.42578125" style="608" hidden="1" customWidth="1"/>
    <col min="15635" max="15635" width="4" style="608" hidden="1" customWidth="1"/>
    <col min="15636" max="15655" width="2.42578125" style="608" hidden="1" customWidth="1"/>
    <col min="15656" max="15656" width="1.42578125" style="608" hidden="1" customWidth="1"/>
    <col min="15657" max="15872" width="2.42578125" style="608" hidden="1"/>
    <col min="15873" max="15873" width="1.42578125" style="608" hidden="1" customWidth="1"/>
    <col min="15874" max="15874" width="0.85546875" style="608" hidden="1" customWidth="1"/>
    <col min="15875" max="15890" width="2.42578125" style="608" hidden="1" customWidth="1"/>
    <col min="15891" max="15891" width="4" style="608" hidden="1" customWidth="1"/>
    <col min="15892" max="15911" width="2.42578125" style="608" hidden="1" customWidth="1"/>
    <col min="15912" max="15912" width="1.42578125" style="608" hidden="1" customWidth="1"/>
    <col min="15913" max="16128" width="2.42578125" style="608" hidden="1"/>
    <col min="16129" max="16129" width="1.42578125" style="608" hidden="1" customWidth="1"/>
    <col min="16130" max="16130" width="0.85546875" style="608" hidden="1" customWidth="1"/>
    <col min="16131" max="16146" width="2.42578125" style="608" hidden="1" customWidth="1"/>
    <col min="16147" max="16147" width="4" style="608" hidden="1" customWidth="1"/>
    <col min="16148" max="16167" width="2.42578125" style="608" hidden="1" customWidth="1"/>
    <col min="16168" max="16168" width="1.42578125" style="608" hidden="1" customWidth="1"/>
    <col min="16169" max="16384" width="2.42578125" style="608" hidden="1"/>
  </cols>
  <sheetData>
    <row r="1" spans="1:98" ht="12.75" customHeight="1">
      <c r="A1" s="3440" t="s">
        <v>1467</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0"/>
      <c r="AN1" s="3440"/>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5" thickBot="1">
      <c r="A2" s="3441"/>
      <c r="B2" s="3441"/>
      <c r="C2" s="3441"/>
      <c r="D2" s="3441"/>
      <c r="E2" s="3441"/>
      <c r="F2" s="3441"/>
      <c r="G2" s="3441"/>
      <c r="H2" s="3441"/>
      <c r="I2" s="3441"/>
      <c r="J2" s="3441"/>
      <c r="K2" s="3441"/>
      <c r="L2" s="3441"/>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441"/>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5"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75">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75">
      <c r="A5" s="613" t="s">
        <v>324</v>
      </c>
      <c r="B5" s="712"/>
      <c r="C5" s="613" t="s">
        <v>127</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75">
      <c r="A6" s="613"/>
      <c r="B6" s="608"/>
      <c r="C6" s="662" t="s">
        <v>1407</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35" customHeight="1">
      <c r="A7" s="608"/>
      <c r="B7" s="614"/>
      <c r="C7" s="615"/>
      <c r="D7" s="615"/>
      <c r="E7" s="615"/>
      <c r="F7" s="615"/>
      <c r="G7" s="615"/>
      <c r="H7" s="615"/>
      <c r="I7" s="615"/>
      <c r="J7" s="615"/>
      <c r="K7" s="615"/>
      <c r="L7" s="615"/>
      <c r="M7" s="615"/>
      <c r="N7" s="615"/>
      <c r="O7" s="615"/>
      <c r="P7" s="615"/>
      <c r="Q7" s="615"/>
      <c r="R7" s="615"/>
      <c r="S7" s="615"/>
      <c r="T7" s="3415" t="str">
        <f xml:space="preserve"> IF(T25=100%,'Sources and Basis Breakdown'!G2,'Sources and Basis Breakdown'!F2)</f>
        <v>30% PVC for New Const/
Rehabilitation
DDA/QCT
Building(s)</v>
      </c>
      <c r="U7" s="3415"/>
      <c r="V7" s="3415"/>
      <c r="W7" s="3415"/>
      <c r="X7" s="3415"/>
      <c r="Y7" s="3415" t="str">
        <f>IF(T25=100%," ",'Sources and Basis Breakdown'!G2)</f>
        <v>30% PVC for New Const/
Rehabilitation
NON-DDA/
NON-QCT Building(s)</v>
      </c>
      <c r="Z7" s="3415"/>
      <c r="AA7" s="3415"/>
      <c r="AB7" s="3415"/>
      <c r="AC7" s="3415"/>
      <c r="AD7" s="3415" t="str">
        <f xml:space="preserve"> IF(T25=100%, 'Sources and Basis Breakdown'!J2,'Sources and Basis Breakdown'!I2)</f>
        <v>30% PVC for Acquisition
DDA/QCT Building(s)</v>
      </c>
      <c r="AE7" s="3415"/>
      <c r="AF7" s="3415"/>
      <c r="AG7" s="3415"/>
      <c r="AH7" s="3415"/>
      <c r="AI7" s="3415" t="str">
        <f>IF(T25=100%," ",'Sources and Basis Breakdown'!J2)</f>
        <v>30% PVC for Acquisition
NON-DDA/
NON-QCT Building(s)</v>
      </c>
      <c r="AJ7" s="3415"/>
      <c r="AK7" s="3415"/>
      <c r="AL7" s="3415"/>
      <c r="AM7" s="3415"/>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75" customHeight="1">
      <c r="A8" s="608"/>
      <c r="B8" s="616"/>
      <c r="C8" s="617"/>
      <c r="D8" s="617"/>
      <c r="E8" s="617"/>
      <c r="F8" s="617"/>
      <c r="G8" s="617"/>
      <c r="H8" s="617"/>
      <c r="I8" s="617"/>
      <c r="J8" s="617"/>
      <c r="K8" s="617"/>
      <c r="L8" s="617"/>
      <c r="M8" s="617"/>
      <c r="N8" s="617"/>
      <c r="O8" s="617"/>
      <c r="P8" s="617"/>
      <c r="Q8" s="617"/>
      <c r="R8" s="617"/>
      <c r="S8" s="617"/>
      <c r="T8" s="3415"/>
      <c r="U8" s="3415"/>
      <c r="V8" s="3415"/>
      <c r="W8" s="3415"/>
      <c r="X8" s="3415"/>
      <c r="Y8" s="3415"/>
      <c r="Z8" s="3415"/>
      <c r="AA8" s="3415"/>
      <c r="AB8" s="3415"/>
      <c r="AC8" s="3415"/>
      <c r="AD8" s="3415"/>
      <c r="AE8" s="3415"/>
      <c r="AF8" s="3415"/>
      <c r="AG8" s="3415"/>
      <c r="AH8" s="3415"/>
      <c r="AI8" s="3415"/>
      <c r="AJ8" s="3415"/>
      <c r="AK8" s="3415"/>
      <c r="AL8" s="3415"/>
      <c r="AM8" s="3415"/>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75">
      <c r="A9" s="608"/>
      <c r="B9" s="616"/>
      <c r="C9" s="617"/>
      <c r="D9" s="617"/>
      <c r="E9" s="617"/>
      <c r="F9" s="617"/>
      <c r="G9" s="617"/>
      <c r="H9" s="617"/>
      <c r="I9" s="617"/>
      <c r="J9" s="617"/>
      <c r="K9" s="617"/>
      <c r="L9" s="617"/>
      <c r="M9" s="617"/>
      <c r="N9" s="617"/>
      <c r="O9" s="617"/>
      <c r="P9" s="617"/>
      <c r="Q9" s="617"/>
      <c r="R9" s="617"/>
      <c r="S9" s="617"/>
      <c r="T9" s="3415"/>
      <c r="U9" s="3415"/>
      <c r="V9" s="3415"/>
      <c r="W9" s="3415"/>
      <c r="X9" s="3415"/>
      <c r="Y9" s="3415"/>
      <c r="Z9" s="3415"/>
      <c r="AA9" s="3415"/>
      <c r="AB9" s="3415"/>
      <c r="AC9" s="3415"/>
      <c r="AD9" s="3415"/>
      <c r="AE9" s="3415"/>
      <c r="AF9" s="3415"/>
      <c r="AG9" s="3415"/>
      <c r="AH9" s="3415"/>
      <c r="AI9" s="3415"/>
      <c r="AJ9" s="3415"/>
      <c r="AK9" s="3415"/>
      <c r="AL9" s="3415"/>
      <c r="AM9" s="3415"/>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44.85" customHeight="1">
      <c r="A10" s="608"/>
      <c r="B10" s="618"/>
      <c r="C10" s="619"/>
      <c r="D10" s="619"/>
      <c r="E10" s="619"/>
      <c r="F10" s="619"/>
      <c r="G10" s="619"/>
      <c r="H10" s="619"/>
      <c r="I10" s="619"/>
      <c r="J10" s="619"/>
      <c r="K10" s="619"/>
      <c r="L10" s="619"/>
      <c r="M10" s="619"/>
      <c r="N10" s="619"/>
      <c r="O10" s="619"/>
      <c r="P10" s="619"/>
      <c r="Q10" s="619"/>
      <c r="R10" s="619"/>
      <c r="S10" s="619"/>
      <c r="T10" s="3415"/>
      <c r="U10" s="3415"/>
      <c r="V10" s="3415"/>
      <c r="W10" s="3415"/>
      <c r="X10" s="3415"/>
      <c r="Y10" s="3415"/>
      <c r="Z10" s="3415"/>
      <c r="AA10" s="3415"/>
      <c r="AB10" s="3415"/>
      <c r="AC10" s="3415"/>
      <c r="AD10" s="3415"/>
      <c r="AE10" s="3415"/>
      <c r="AF10" s="3415"/>
      <c r="AG10" s="3415"/>
      <c r="AH10" s="3415"/>
      <c r="AI10" s="3415"/>
      <c r="AJ10" s="3415"/>
      <c r="AK10" s="3415"/>
      <c r="AL10" s="3415"/>
      <c r="AM10" s="3415"/>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75">
      <c r="A11" s="608"/>
      <c r="B11" s="3397" t="s">
        <v>389</v>
      </c>
      <c r="C11" s="3398"/>
      <c r="D11" s="3398"/>
      <c r="E11" s="3398"/>
      <c r="F11" s="3398"/>
      <c r="G11" s="3398"/>
      <c r="H11" s="3398"/>
      <c r="I11" s="3398"/>
      <c r="J11" s="3398"/>
      <c r="K11" s="3398"/>
      <c r="L11" s="3398"/>
      <c r="M11" s="3398"/>
      <c r="N11" s="3398"/>
      <c r="O11" s="3398"/>
      <c r="P11" s="3398"/>
      <c r="Q11" s="3398"/>
      <c r="R11" s="3398"/>
      <c r="S11" s="3399"/>
      <c r="T11" s="3442">
        <f>IF('Sources and Basis Breakdown'!F107=0,'Sources and Basis Breakdown'!E107,'Sources and Basis Breakdown'!F107)</f>
        <v>30986465.640388928</v>
      </c>
      <c r="U11" s="3443"/>
      <c r="V11" s="3443"/>
      <c r="W11" s="3443"/>
      <c r="X11" s="3443"/>
      <c r="Y11" s="3442">
        <f>IF(Y7=" ",0,IF('Sources and Basis Breakdown'!G107+'Sources and Basis Breakdown'!F107='Sources and Basis Breakdown'!E107,'Sources and Basis Breakdown'!G107,0))</f>
        <v>0</v>
      </c>
      <c r="Z11" s="3443"/>
      <c r="AA11" s="3443"/>
      <c r="AB11" s="3443"/>
      <c r="AC11" s="3443"/>
      <c r="AD11" s="3443">
        <f>IF('Sources and Basis Breakdown'!I107=0,'Sources and Basis Breakdown'!H107,'Sources and Basis Breakdown'!I107)</f>
        <v>0</v>
      </c>
      <c r="AE11" s="3443"/>
      <c r="AF11" s="3443"/>
      <c r="AG11" s="3443"/>
      <c r="AH11" s="3443"/>
      <c r="AI11" s="3443">
        <f>IF(Y7=" ",0,IF('Sources and Basis Breakdown'!I107+'Sources and Basis Breakdown'!J107='Sources and Basis Breakdown'!H107,'Sources and Basis Breakdown'!J107,0))</f>
        <v>0</v>
      </c>
      <c r="AJ11" s="3443"/>
      <c r="AK11" s="3443"/>
      <c r="AL11" s="3443"/>
      <c r="AM11" s="3443"/>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75">
      <c r="A12" s="608"/>
      <c r="B12" s="3446" t="s">
        <v>522</v>
      </c>
      <c r="C12" s="3447"/>
      <c r="D12" s="3447"/>
      <c r="E12" s="3447"/>
      <c r="F12" s="3447"/>
      <c r="G12" s="3447"/>
      <c r="H12" s="3447"/>
      <c r="I12" s="3447"/>
      <c r="J12" s="3447"/>
      <c r="K12" s="3447"/>
      <c r="L12" s="3447"/>
      <c r="M12" s="3447"/>
      <c r="N12" s="3447"/>
      <c r="O12" s="3447"/>
      <c r="P12" s="3447"/>
      <c r="Q12" s="3447"/>
      <c r="R12" s="3447"/>
      <c r="S12" s="3448"/>
      <c r="T12" s="3435"/>
      <c r="U12" s="3436"/>
      <c r="V12" s="3436"/>
      <c r="W12" s="3436"/>
      <c r="X12" s="3437"/>
      <c r="Y12" s="3435"/>
      <c r="Z12" s="3436"/>
      <c r="AA12" s="3436"/>
      <c r="AB12" s="3436"/>
      <c r="AC12" s="3437"/>
      <c r="AD12" s="3435"/>
      <c r="AE12" s="3436"/>
      <c r="AF12" s="3436"/>
      <c r="AG12" s="3436"/>
      <c r="AH12" s="3437"/>
      <c r="AI12" s="3435"/>
      <c r="AJ12" s="3436"/>
      <c r="AK12" s="3436"/>
      <c r="AL12" s="3436"/>
      <c r="AM12" s="3437"/>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75">
      <c r="A13" s="608"/>
      <c r="B13" s="659"/>
      <c r="C13" s="3449" t="s">
        <v>523</v>
      </c>
      <c r="D13" s="3449"/>
      <c r="E13" s="3449"/>
      <c r="F13" s="3449"/>
      <c r="G13" s="3449"/>
      <c r="H13" s="3449"/>
      <c r="I13" s="3449"/>
      <c r="J13" s="3449"/>
      <c r="K13" s="3449"/>
      <c r="L13" s="3449"/>
      <c r="M13" s="3449"/>
      <c r="N13" s="3449"/>
      <c r="O13" s="3449"/>
      <c r="P13" s="3449"/>
      <c r="Q13" s="3449"/>
      <c r="R13" s="3449"/>
      <c r="S13" s="3450"/>
      <c r="T13" s="3438"/>
      <c r="U13" s="3439"/>
      <c r="V13" s="3439"/>
      <c r="W13" s="3439"/>
      <c r="X13" s="3439"/>
      <c r="Y13" s="3438"/>
      <c r="Z13" s="3439"/>
      <c r="AA13" s="3439"/>
      <c r="AB13" s="3439"/>
      <c r="AC13" s="3439"/>
      <c r="AD13" s="3439"/>
      <c r="AE13" s="3439"/>
      <c r="AF13" s="3439"/>
      <c r="AG13" s="3439"/>
      <c r="AH13" s="3439"/>
      <c r="AI13" s="3439"/>
      <c r="AJ13" s="3439"/>
      <c r="AK13" s="3439"/>
      <c r="AL13" s="3439"/>
      <c r="AM13" s="3439"/>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75">
      <c r="A14" s="608"/>
      <c r="B14" s="659"/>
      <c r="C14" s="3449" t="s">
        <v>524</v>
      </c>
      <c r="D14" s="3449"/>
      <c r="E14" s="3449"/>
      <c r="F14" s="3449"/>
      <c r="G14" s="3449"/>
      <c r="H14" s="3449"/>
      <c r="I14" s="3449"/>
      <c r="J14" s="3449"/>
      <c r="K14" s="3449"/>
      <c r="L14" s="3449"/>
      <c r="M14" s="3449"/>
      <c r="N14" s="3449"/>
      <c r="O14" s="3449"/>
      <c r="P14" s="3449"/>
      <c r="Q14" s="3449"/>
      <c r="R14" s="3449"/>
      <c r="S14" s="3450"/>
      <c r="T14" s="3424"/>
      <c r="U14" s="3425"/>
      <c r="V14" s="3425"/>
      <c r="W14" s="3425"/>
      <c r="X14" s="3425"/>
      <c r="Y14" s="3424"/>
      <c r="Z14" s="3425"/>
      <c r="AA14" s="3425"/>
      <c r="AB14" s="3425"/>
      <c r="AC14" s="3425"/>
      <c r="AD14" s="3425"/>
      <c r="AE14" s="3425"/>
      <c r="AF14" s="3425"/>
      <c r="AG14" s="3425"/>
      <c r="AH14" s="3425"/>
      <c r="AI14" s="3425"/>
      <c r="AJ14" s="3425"/>
      <c r="AK14" s="3425"/>
      <c r="AL14" s="3425"/>
      <c r="AM14" s="3425"/>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75">
      <c r="A15" s="608"/>
      <c r="B15" s="659"/>
      <c r="C15" s="3449" t="s">
        <v>525</v>
      </c>
      <c r="D15" s="3449"/>
      <c r="E15" s="3449"/>
      <c r="F15" s="3449"/>
      <c r="G15" s="3449"/>
      <c r="H15" s="3449"/>
      <c r="I15" s="3449"/>
      <c r="J15" s="3449"/>
      <c r="K15" s="3449"/>
      <c r="L15" s="3449"/>
      <c r="M15" s="3449"/>
      <c r="N15" s="3449"/>
      <c r="O15" s="3449"/>
      <c r="P15" s="3449"/>
      <c r="Q15" s="3449"/>
      <c r="R15" s="3449"/>
      <c r="S15" s="3450"/>
      <c r="T15" s="3424"/>
      <c r="U15" s="3425"/>
      <c r="V15" s="3425"/>
      <c r="W15" s="3425"/>
      <c r="X15" s="3425"/>
      <c r="Y15" s="3424"/>
      <c r="Z15" s="3425"/>
      <c r="AA15" s="3425"/>
      <c r="AB15" s="3425"/>
      <c r="AC15" s="3425"/>
      <c r="AD15" s="3425"/>
      <c r="AE15" s="3425"/>
      <c r="AF15" s="3425"/>
      <c r="AG15" s="3425"/>
      <c r="AH15" s="3425"/>
      <c r="AI15" s="3425"/>
      <c r="AJ15" s="3425"/>
      <c r="AK15" s="3425"/>
      <c r="AL15" s="3425"/>
      <c r="AM15" s="3425"/>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75">
      <c r="A16" s="608"/>
      <c r="B16" s="659"/>
      <c r="C16" s="3449" t="s">
        <v>848</v>
      </c>
      <c r="D16" s="3449"/>
      <c r="E16" s="3449"/>
      <c r="F16" s="3449"/>
      <c r="G16" s="3449"/>
      <c r="H16" s="3449"/>
      <c r="I16" s="3449"/>
      <c r="J16" s="3449"/>
      <c r="K16" s="3449"/>
      <c r="L16" s="3449"/>
      <c r="M16" s="3449"/>
      <c r="N16" s="3449"/>
      <c r="O16" s="3449"/>
      <c r="P16" s="3449"/>
      <c r="Q16" s="3449"/>
      <c r="R16" s="3449"/>
      <c r="S16" s="3450"/>
      <c r="T16" s="3424"/>
      <c r="U16" s="3425"/>
      <c r="V16" s="3425"/>
      <c r="W16" s="3425"/>
      <c r="X16" s="3425"/>
      <c r="Y16" s="3424"/>
      <c r="Z16" s="3425"/>
      <c r="AA16" s="3425"/>
      <c r="AB16" s="3425"/>
      <c r="AC16" s="3425"/>
      <c r="AD16" s="3425"/>
      <c r="AE16" s="3425"/>
      <c r="AF16" s="3425"/>
      <c r="AG16" s="3425"/>
      <c r="AH16" s="3425"/>
      <c r="AI16" s="3425"/>
      <c r="AJ16" s="3425"/>
      <c r="AK16" s="3425"/>
      <c r="AL16" s="3425"/>
      <c r="AM16" s="3425"/>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75">
      <c r="A17" s="608"/>
      <c r="B17" s="659"/>
      <c r="C17" s="3449" t="s">
        <v>526</v>
      </c>
      <c r="D17" s="3449"/>
      <c r="E17" s="3449"/>
      <c r="F17" s="3449"/>
      <c r="G17" s="3449"/>
      <c r="H17" s="3449"/>
      <c r="I17" s="3449"/>
      <c r="J17" s="3449"/>
      <c r="K17" s="3449"/>
      <c r="L17" s="3449"/>
      <c r="M17" s="3449"/>
      <c r="N17" s="3449"/>
      <c r="O17" s="3449"/>
      <c r="P17" s="3449"/>
      <c r="Q17" s="3449"/>
      <c r="R17" s="3449"/>
      <c r="S17" s="3450"/>
      <c r="T17" s="3424"/>
      <c r="U17" s="3425"/>
      <c r="V17" s="3425"/>
      <c r="W17" s="3425"/>
      <c r="X17" s="3425"/>
      <c r="Y17" s="3424"/>
      <c r="Z17" s="3425"/>
      <c r="AA17" s="3425"/>
      <c r="AB17" s="3425"/>
      <c r="AC17" s="3425"/>
      <c r="AD17" s="3425"/>
      <c r="AE17" s="3425"/>
      <c r="AF17" s="3425"/>
      <c r="AG17" s="3425"/>
      <c r="AH17" s="3425"/>
      <c r="AI17" s="3425"/>
      <c r="AJ17" s="3425"/>
      <c r="AK17" s="3425"/>
      <c r="AL17" s="3425"/>
      <c r="AM17" s="3425"/>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75">
      <c r="A18" s="608"/>
      <c r="B18" s="660"/>
      <c r="C18" s="3444" t="s">
        <v>1019</v>
      </c>
      <c r="D18" s="3444"/>
      <c r="E18" s="3444"/>
      <c r="F18" s="3444"/>
      <c r="G18" s="3444"/>
      <c r="H18" s="3444"/>
      <c r="I18" s="3444"/>
      <c r="J18" s="3444"/>
      <c r="K18" s="3444"/>
      <c r="L18" s="3444"/>
      <c r="M18" s="3444"/>
      <c r="N18" s="3444"/>
      <c r="O18" s="3444"/>
      <c r="P18" s="3444"/>
      <c r="Q18" s="3444"/>
      <c r="R18" s="3444"/>
      <c r="S18" s="3445"/>
      <c r="T18" s="3424"/>
      <c r="U18" s="3425"/>
      <c r="V18" s="3425"/>
      <c r="W18" s="3425"/>
      <c r="X18" s="3425"/>
      <c r="Y18" s="3424"/>
      <c r="Z18" s="3425"/>
      <c r="AA18" s="3425"/>
      <c r="AB18" s="3425"/>
      <c r="AC18" s="3425"/>
      <c r="AD18" s="3425"/>
      <c r="AE18" s="3425"/>
      <c r="AF18" s="3425"/>
      <c r="AG18" s="3425"/>
      <c r="AH18" s="3425"/>
      <c r="AI18" s="3425"/>
      <c r="AJ18" s="3425"/>
      <c r="AK18" s="3425"/>
      <c r="AL18" s="3425"/>
      <c r="AM18" s="3425"/>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75">
      <c r="A19" s="608"/>
      <c r="B19" s="660"/>
      <c r="C19" s="3444" t="s">
        <v>1019</v>
      </c>
      <c r="D19" s="3444"/>
      <c r="E19" s="3444"/>
      <c r="F19" s="3444"/>
      <c r="G19" s="3444"/>
      <c r="H19" s="3444"/>
      <c r="I19" s="3444"/>
      <c r="J19" s="3444"/>
      <c r="K19" s="3444"/>
      <c r="L19" s="3444"/>
      <c r="M19" s="3444"/>
      <c r="N19" s="3444"/>
      <c r="O19" s="3444"/>
      <c r="P19" s="3444"/>
      <c r="Q19" s="3444"/>
      <c r="R19" s="3444"/>
      <c r="S19" s="3445"/>
      <c r="T19" s="3424"/>
      <c r="U19" s="3425"/>
      <c r="V19" s="3425"/>
      <c r="W19" s="3425"/>
      <c r="X19" s="3425"/>
      <c r="Y19" s="3424"/>
      <c r="Z19" s="3425"/>
      <c r="AA19" s="3425"/>
      <c r="AB19" s="3425"/>
      <c r="AC19" s="3425"/>
      <c r="AD19" s="3425"/>
      <c r="AE19" s="3425"/>
      <c r="AF19" s="3425"/>
      <c r="AG19" s="3425"/>
      <c r="AH19" s="3425"/>
      <c r="AI19" s="3425"/>
      <c r="AJ19" s="3425"/>
      <c r="AK19" s="3425"/>
      <c r="AL19" s="3425"/>
      <c r="AM19" s="3425"/>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75">
      <c r="A20" s="608"/>
      <c r="B20" s="3397" t="s">
        <v>527</v>
      </c>
      <c r="C20" s="3398"/>
      <c r="D20" s="3398"/>
      <c r="E20" s="3398"/>
      <c r="F20" s="3398"/>
      <c r="G20" s="3398"/>
      <c r="H20" s="3398"/>
      <c r="I20" s="3398"/>
      <c r="J20" s="3398"/>
      <c r="K20" s="3398"/>
      <c r="L20" s="3398"/>
      <c r="M20" s="3398"/>
      <c r="N20" s="3398"/>
      <c r="O20" s="3398"/>
      <c r="P20" s="3398"/>
      <c r="Q20" s="3398"/>
      <c r="R20" s="3398"/>
      <c r="S20" s="3399"/>
      <c r="T20" s="3414">
        <f>SUM(T13:X19)</f>
        <v>0</v>
      </c>
      <c r="U20" s="3417"/>
      <c r="V20" s="3417"/>
      <c r="W20" s="3417"/>
      <c r="X20" s="3417"/>
      <c r="Y20" s="3414">
        <f>SUM(Y13:AC19)</f>
        <v>0</v>
      </c>
      <c r="Z20" s="3417"/>
      <c r="AA20" s="3417"/>
      <c r="AB20" s="3417"/>
      <c r="AC20" s="3417"/>
      <c r="AD20" s="3412">
        <f>SUM(AD13:AH19)</f>
        <v>0</v>
      </c>
      <c r="AE20" s="3413"/>
      <c r="AF20" s="3413"/>
      <c r="AG20" s="3413"/>
      <c r="AH20" s="3414"/>
      <c r="AI20" s="3412">
        <f>SUM(AI13:AM19)</f>
        <v>0</v>
      </c>
      <c r="AJ20" s="3413"/>
      <c r="AK20" s="3413"/>
      <c r="AL20" s="3413"/>
      <c r="AM20" s="3414"/>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75">
      <c r="A21" s="608"/>
      <c r="B21" s="3397" t="s">
        <v>1443</v>
      </c>
      <c r="C21" s="3398"/>
      <c r="D21" s="3398"/>
      <c r="E21" s="3398"/>
      <c r="F21" s="3398"/>
      <c r="G21" s="3398"/>
      <c r="H21" s="3398"/>
      <c r="I21" s="3398"/>
      <c r="J21" s="3398"/>
      <c r="K21" s="3398"/>
      <c r="L21" s="3398"/>
      <c r="M21" s="3398"/>
      <c r="N21" s="3398"/>
      <c r="O21" s="3398"/>
      <c r="P21" s="3398"/>
      <c r="Q21" s="3398"/>
      <c r="R21" s="3398"/>
      <c r="S21" s="3399"/>
      <c r="T21" s="3424"/>
      <c r="U21" s="3425"/>
      <c r="V21" s="3425"/>
      <c r="W21" s="3425"/>
      <c r="X21" s="3425"/>
      <c r="Y21" s="3424"/>
      <c r="Z21" s="3425"/>
      <c r="AA21" s="3425"/>
      <c r="AB21" s="3425"/>
      <c r="AC21" s="3425"/>
      <c r="AD21" s="3435"/>
      <c r="AE21" s="3436"/>
      <c r="AF21" s="3436"/>
      <c r="AG21" s="3436"/>
      <c r="AH21" s="3437"/>
      <c r="AI21" s="3435"/>
      <c r="AJ21" s="3436"/>
      <c r="AK21" s="3436"/>
      <c r="AL21" s="3436"/>
      <c r="AM21" s="3437"/>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75">
      <c r="A22" s="608"/>
      <c r="B22" s="3397" t="s">
        <v>528</v>
      </c>
      <c r="C22" s="3398"/>
      <c r="D22" s="3398"/>
      <c r="E22" s="3398"/>
      <c r="F22" s="3398"/>
      <c r="G22" s="3398"/>
      <c r="H22" s="3398"/>
      <c r="I22" s="3398"/>
      <c r="J22" s="3398"/>
      <c r="K22" s="3398"/>
      <c r="L22" s="3398"/>
      <c r="M22" s="3398"/>
      <c r="N22" s="3398"/>
      <c r="O22" s="3398"/>
      <c r="P22" s="3398"/>
      <c r="Q22" s="3398"/>
      <c r="R22" s="3398"/>
      <c r="S22" s="3399"/>
      <c r="T22" s="3420">
        <f>(T20+T21)*-1</f>
        <v>0</v>
      </c>
      <c r="U22" s="3421"/>
      <c r="V22" s="3421"/>
      <c r="W22" s="3421"/>
      <c r="X22" s="3421"/>
      <c r="Y22" s="3420">
        <f>(Y20+Y21)*-1</f>
        <v>0</v>
      </c>
      <c r="Z22" s="3421"/>
      <c r="AA22" s="3421"/>
      <c r="AB22" s="3421"/>
      <c r="AC22" s="3421"/>
      <c r="AD22" s="3422">
        <f>(AD20)*-1</f>
        <v>0</v>
      </c>
      <c r="AE22" s="3423"/>
      <c r="AF22" s="3423"/>
      <c r="AG22" s="3423"/>
      <c r="AH22" s="3420"/>
      <c r="AI22" s="3422">
        <f>(AI20)*-1</f>
        <v>0</v>
      </c>
      <c r="AJ22" s="3423"/>
      <c r="AK22" s="3423"/>
      <c r="AL22" s="3423"/>
      <c r="AM22" s="3420"/>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75">
      <c r="A23" s="609"/>
      <c r="B23" s="3453" t="s">
        <v>529</v>
      </c>
      <c r="C23" s="3454"/>
      <c r="D23" s="3454"/>
      <c r="E23" s="3454"/>
      <c r="F23" s="3454"/>
      <c r="G23" s="3454"/>
      <c r="H23" s="3454"/>
      <c r="I23" s="3454"/>
      <c r="J23" s="3454"/>
      <c r="K23" s="3454"/>
      <c r="L23" s="3454"/>
      <c r="M23" s="3454"/>
      <c r="N23" s="3454"/>
      <c r="O23" s="3454"/>
      <c r="P23" s="3454"/>
      <c r="Q23" s="3454"/>
      <c r="R23" s="3454"/>
      <c r="S23" s="3455"/>
      <c r="T23" s="3414">
        <f>T11+T22</f>
        <v>30986465.640388928</v>
      </c>
      <c r="U23" s="3417"/>
      <c r="V23" s="3417"/>
      <c r="W23" s="3417"/>
      <c r="X23" s="3417"/>
      <c r="Y23" s="3414">
        <f>Y11+Y22</f>
        <v>0</v>
      </c>
      <c r="Z23" s="3417"/>
      <c r="AA23" s="3417"/>
      <c r="AB23" s="3417"/>
      <c r="AC23" s="3417"/>
      <c r="AD23" s="3414">
        <f>AD11+AD22</f>
        <v>0</v>
      </c>
      <c r="AE23" s="3417"/>
      <c r="AF23" s="3417"/>
      <c r="AG23" s="3417"/>
      <c r="AH23" s="3417"/>
      <c r="AI23" s="3414">
        <f>AI11+AI22</f>
        <v>0</v>
      </c>
      <c r="AJ23" s="3417"/>
      <c r="AK23" s="3417"/>
      <c r="AL23" s="3417"/>
      <c r="AM23" s="3417"/>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75">
      <c r="A24" s="608"/>
      <c r="B24" s="3397" t="s">
        <v>1020</v>
      </c>
      <c r="C24" s="3398"/>
      <c r="D24" s="3398"/>
      <c r="E24" s="3398"/>
      <c r="F24" s="3398"/>
      <c r="G24" s="3398"/>
      <c r="H24" s="3398"/>
      <c r="I24" s="3398"/>
      <c r="J24" s="3398"/>
      <c r="K24" s="3398"/>
      <c r="L24" s="3398"/>
      <c r="M24" s="3398"/>
      <c r="N24" s="3398"/>
      <c r="O24" s="3398"/>
      <c r="P24" s="3398"/>
      <c r="Q24" s="3398"/>
      <c r="R24" s="3398"/>
      <c r="S24" s="3399"/>
      <c r="T24" s="3412">
        <f>Application!AJ1032</f>
        <v>61256066</v>
      </c>
      <c r="U24" s="3413"/>
      <c r="V24" s="3413"/>
      <c r="W24" s="3413"/>
      <c r="X24" s="3413"/>
      <c r="Y24" s="3413"/>
      <c r="Z24" s="3413"/>
      <c r="AA24" s="3413"/>
      <c r="AB24" s="3413"/>
      <c r="AC24" s="3413"/>
      <c r="AD24" s="3413"/>
      <c r="AE24" s="3413"/>
      <c r="AF24" s="3413"/>
      <c r="AG24" s="3413"/>
      <c r="AH24" s="3413"/>
      <c r="AI24" s="3413"/>
      <c r="AJ24" s="3413"/>
      <c r="AK24" s="3413"/>
      <c r="AL24" s="3413"/>
      <c r="AM24" s="3414"/>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75">
      <c r="A25" s="608"/>
      <c r="B25" s="3456" t="s">
        <v>1444</v>
      </c>
      <c r="C25" s="3457"/>
      <c r="D25" s="3457"/>
      <c r="E25" s="3457"/>
      <c r="F25" s="3457"/>
      <c r="G25" s="3457"/>
      <c r="H25" s="3457"/>
      <c r="I25" s="3457"/>
      <c r="J25" s="3457"/>
      <c r="K25" s="3457"/>
      <c r="L25" s="3457"/>
      <c r="M25" s="3457"/>
      <c r="N25" s="3457"/>
      <c r="O25" s="3457"/>
      <c r="P25" s="3457"/>
      <c r="Q25" s="3457"/>
      <c r="R25" s="3457"/>
      <c r="S25" s="3458"/>
      <c r="T25" s="3430">
        <f>IF(OR(Application!T195="yes",Application!T194="yes"),1.3,1)</f>
        <v>1.3</v>
      </c>
      <c r="U25" s="3431"/>
      <c r="V25" s="3431"/>
      <c r="W25" s="3431"/>
      <c r="X25" s="3431"/>
      <c r="Y25" s="3430">
        <v>1</v>
      </c>
      <c r="Z25" s="3431"/>
      <c r="AA25" s="3431"/>
      <c r="AB25" s="3431"/>
      <c r="AC25" s="3431"/>
      <c r="AD25" s="3430">
        <v>1</v>
      </c>
      <c r="AE25" s="3431"/>
      <c r="AF25" s="3431"/>
      <c r="AG25" s="3431"/>
      <c r="AH25" s="3432"/>
      <c r="AI25" s="3430">
        <v>1</v>
      </c>
      <c r="AJ25" s="3431"/>
      <c r="AK25" s="3431"/>
      <c r="AL25" s="3431"/>
      <c r="AM25" s="3432"/>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75">
      <c r="A26" s="608"/>
      <c r="B26" s="3397" t="s">
        <v>530</v>
      </c>
      <c r="C26" s="3398"/>
      <c r="D26" s="3398"/>
      <c r="E26" s="3398"/>
      <c r="F26" s="3398"/>
      <c r="G26" s="3398"/>
      <c r="H26" s="3398"/>
      <c r="I26" s="3398"/>
      <c r="J26" s="3398"/>
      <c r="K26" s="3398"/>
      <c r="L26" s="3398"/>
      <c r="M26" s="3398"/>
      <c r="N26" s="3398"/>
      <c r="O26" s="3398"/>
      <c r="P26" s="3398"/>
      <c r="Q26" s="3398"/>
      <c r="R26" s="3398"/>
      <c r="S26" s="3399"/>
      <c r="T26" s="3433">
        <f>T23*T25</f>
        <v>40282405.332505606</v>
      </c>
      <c r="U26" s="3434"/>
      <c r="V26" s="3434"/>
      <c r="W26" s="3434"/>
      <c r="X26" s="3434"/>
      <c r="Y26" s="3433">
        <f>Y23*Y25</f>
        <v>0</v>
      </c>
      <c r="Z26" s="3434"/>
      <c r="AA26" s="3434"/>
      <c r="AB26" s="3434"/>
      <c r="AC26" s="3434"/>
      <c r="AD26" s="3433">
        <f>AD23*AD25</f>
        <v>0</v>
      </c>
      <c r="AE26" s="3434"/>
      <c r="AF26" s="3434"/>
      <c r="AG26" s="3434"/>
      <c r="AH26" s="3434"/>
      <c r="AI26" s="3433">
        <f>AI23*AI25</f>
        <v>0</v>
      </c>
      <c r="AJ26" s="3434"/>
      <c r="AK26" s="3434"/>
      <c r="AL26" s="3434"/>
      <c r="AM26" s="3434"/>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75">
      <c r="A27" s="620"/>
      <c r="B27" s="3459" t="s">
        <v>442</v>
      </c>
      <c r="C27" s="3460"/>
      <c r="D27" s="3460"/>
      <c r="E27" s="3460"/>
      <c r="F27" s="3460"/>
      <c r="G27" s="3460"/>
      <c r="H27" s="3460"/>
      <c r="I27" s="3460"/>
      <c r="J27" s="3460"/>
      <c r="K27" s="3460"/>
      <c r="L27" s="3460"/>
      <c r="M27" s="3460"/>
      <c r="N27" s="3460"/>
      <c r="O27" s="3460"/>
      <c r="P27" s="3460"/>
      <c r="Q27" s="3460"/>
      <c r="R27" s="3460"/>
      <c r="S27" s="3461"/>
      <c r="T27" s="3428">
        <f>Application!$AG$444</f>
        <v>1</v>
      </c>
      <c r="U27" s="3429"/>
      <c r="V27" s="3429"/>
      <c r="W27" s="3429"/>
      <c r="X27" s="3429"/>
      <c r="Y27" s="3428">
        <f>Application!$AG$444</f>
        <v>1</v>
      </c>
      <c r="Z27" s="3429"/>
      <c r="AA27" s="3429"/>
      <c r="AB27" s="3429"/>
      <c r="AC27" s="3429"/>
      <c r="AD27" s="3428">
        <f>Application!$AG$444</f>
        <v>1</v>
      </c>
      <c r="AE27" s="3429"/>
      <c r="AF27" s="3429"/>
      <c r="AG27" s="3429"/>
      <c r="AH27" s="3429"/>
      <c r="AI27" s="3428">
        <f>Application!$AG$444</f>
        <v>1</v>
      </c>
      <c r="AJ27" s="3429"/>
      <c r="AK27" s="3429"/>
      <c r="AL27" s="3429"/>
      <c r="AM27" s="3429"/>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75" customHeight="1">
      <c r="A28" s="613"/>
      <c r="B28" s="3397" t="s">
        <v>531</v>
      </c>
      <c r="C28" s="3398"/>
      <c r="D28" s="3398"/>
      <c r="E28" s="3398"/>
      <c r="F28" s="3398"/>
      <c r="G28" s="3398"/>
      <c r="H28" s="3398"/>
      <c r="I28" s="3398"/>
      <c r="J28" s="3398"/>
      <c r="K28" s="3398"/>
      <c r="L28" s="3398"/>
      <c r="M28" s="3398"/>
      <c r="N28" s="3398"/>
      <c r="O28" s="3398"/>
      <c r="P28" s="3398"/>
      <c r="Q28" s="3398"/>
      <c r="R28" s="3398"/>
      <c r="S28" s="3399"/>
      <c r="T28" s="3426">
        <f>IF(ISERROR((T26*T27)),0,(T26*T27))</f>
        <v>40282405.332505606</v>
      </c>
      <c r="U28" s="3427"/>
      <c r="V28" s="3427"/>
      <c r="W28" s="3427"/>
      <c r="X28" s="3427"/>
      <c r="Y28" s="3426">
        <f>IF(ISERROR((Y26*Y27)),0,(Y26*Y27))</f>
        <v>0</v>
      </c>
      <c r="Z28" s="3427"/>
      <c r="AA28" s="3427"/>
      <c r="AB28" s="3427"/>
      <c r="AC28" s="3427"/>
      <c r="AD28" s="3426">
        <f>IF(ISERROR((AD26*AD27)),0,(AD26*AD27))</f>
        <v>0</v>
      </c>
      <c r="AE28" s="3427"/>
      <c r="AF28" s="3427"/>
      <c r="AG28" s="3427"/>
      <c r="AH28" s="3427"/>
      <c r="AI28" s="3426">
        <f>IF(ISERROR((AI26*AI27)),0,(AI26*AI27))</f>
        <v>0</v>
      </c>
      <c r="AJ28" s="3427"/>
      <c r="AK28" s="3427"/>
      <c r="AL28" s="3427"/>
      <c r="AM28" s="3427"/>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75">
      <c r="A29" s="608"/>
      <c r="B29" s="3397" t="s">
        <v>548</v>
      </c>
      <c r="C29" s="3398"/>
      <c r="D29" s="3398"/>
      <c r="E29" s="3398"/>
      <c r="F29" s="3398"/>
      <c r="G29" s="3398"/>
      <c r="H29" s="3398"/>
      <c r="I29" s="3398"/>
      <c r="J29" s="3398"/>
      <c r="K29" s="3398"/>
      <c r="L29" s="3398"/>
      <c r="M29" s="3398"/>
      <c r="N29" s="3398"/>
      <c r="O29" s="3398"/>
      <c r="P29" s="3398"/>
      <c r="Q29" s="3398"/>
      <c r="R29" s="3398"/>
      <c r="S29" s="3399"/>
      <c r="T29" s="3412">
        <f>T28+Y28+AD28+AI28</f>
        <v>40282405.332505606</v>
      </c>
      <c r="U29" s="3413"/>
      <c r="V29" s="3413"/>
      <c r="W29" s="3413"/>
      <c r="X29" s="3413"/>
      <c r="Y29" s="3413"/>
      <c r="Z29" s="3413"/>
      <c r="AA29" s="3413"/>
      <c r="AB29" s="3413"/>
      <c r="AC29" s="3413"/>
      <c r="AD29" s="3413"/>
      <c r="AE29" s="3413"/>
      <c r="AF29" s="3413"/>
      <c r="AG29" s="3413"/>
      <c r="AH29" s="3413"/>
      <c r="AI29" s="3413"/>
      <c r="AJ29" s="3413"/>
      <c r="AK29" s="3413"/>
      <c r="AL29" s="3413"/>
      <c r="AM29" s="3414"/>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75" customHeight="1">
      <c r="A30" s="608"/>
      <c r="B30" s="3419" t="s">
        <v>1446</v>
      </c>
      <c r="C30" s="3419"/>
      <c r="D30" s="3419"/>
      <c r="E30" s="3419"/>
      <c r="F30" s="3419"/>
      <c r="G30" s="3419"/>
      <c r="H30" s="3419"/>
      <c r="I30" s="3419"/>
      <c r="J30" s="3419"/>
      <c r="K30" s="3419"/>
      <c r="L30" s="3419"/>
      <c r="M30" s="3419"/>
      <c r="N30" s="3419"/>
      <c r="O30" s="3419"/>
      <c r="P30" s="3419"/>
      <c r="Q30" s="3419"/>
      <c r="R30" s="3419"/>
      <c r="S30" s="3419"/>
      <c r="T30" s="3419"/>
      <c r="U30" s="3419"/>
      <c r="V30" s="3419"/>
      <c r="W30" s="3419"/>
      <c r="X30" s="3419"/>
      <c r="Y30" s="3419"/>
      <c r="Z30" s="3419"/>
      <c r="AA30" s="3419"/>
      <c r="AB30" s="3419"/>
      <c r="AC30" s="3419"/>
      <c r="AD30" s="3419"/>
      <c r="AE30" s="3419"/>
      <c r="AF30" s="3419"/>
      <c r="AG30" s="3419"/>
      <c r="AH30" s="3419"/>
      <c r="AI30" s="3419"/>
      <c r="AJ30" s="3419"/>
      <c r="AK30" s="3419"/>
      <c r="AL30" s="3419"/>
      <c r="AM30" s="3419"/>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1" customFormat="1" ht="12.75" customHeight="1">
      <c r="A31" s="617"/>
      <c r="B31" s="3419" t="s">
        <v>1445</v>
      </c>
      <c r="C31" s="3419"/>
      <c r="D31" s="3419"/>
      <c r="E31" s="3419"/>
      <c r="F31" s="3419"/>
      <c r="G31" s="3419"/>
      <c r="H31" s="3419"/>
      <c r="I31" s="3419"/>
      <c r="J31" s="3419"/>
      <c r="K31" s="3419"/>
      <c r="L31" s="3419"/>
      <c r="M31" s="3419"/>
      <c r="N31" s="3419"/>
      <c r="O31" s="3419"/>
      <c r="P31" s="3419"/>
      <c r="Q31" s="3419"/>
      <c r="R31" s="3419"/>
      <c r="S31" s="3419"/>
      <c r="T31" s="3419"/>
      <c r="U31" s="3419"/>
      <c r="V31" s="3419"/>
      <c r="W31" s="3419"/>
      <c r="X31" s="3419"/>
      <c r="Y31" s="3419"/>
      <c r="Z31" s="3419"/>
      <c r="AA31" s="3419"/>
      <c r="AB31" s="3419"/>
      <c r="AC31" s="3419"/>
      <c r="AD31" s="3419"/>
      <c r="AE31" s="3419"/>
      <c r="AF31" s="3419"/>
      <c r="AG31" s="3419"/>
      <c r="AH31" s="3419"/>
      <c r="AI31" s="3419"/>
      <c r="AJ31" s="3419"/>
      <c r="AK31" s="3419"/>
      <c r="AL31" s="3419"/>
      <c r="AM31" s="3419"/>
      <c r="AN31" s="876"/>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62"/>
      <c r="BU31" s="662"/>
      <c r="BV31" s="662"/>
      <c r="BW31" s="662"/>
      <c r="BX31" s="662"/>
      <c r="BY31" s="662"/>
      <c r="BZ31" s="662"/>
      <c r="CA31" s="662"/>
      <c r="CB31" s="662"/>
      <c r="CC31" s="662"/>
      <c r="CD31" s="662"/>
      <c r="CE31" s="662"/>
      <c r="CF31" s="662"/>
      <c r="CG31" s="662"/>
      <c r="CH31" s="662"/>
      <c r="CI31" s="662"/>
      <c r="CJ31" s="662"/>
      <c r="CK31" s="662"/>
      <c r="CL31" s="662"/>
      <c r="CM31" s="662"/>
      <c r="CN31" s="662"/>
      <c r="CO31" s="662"/>
      <c r="CP31" s="662"/>
      <c r="CQ31" s="662"/>
      <c r="CR31" s="662"/>
      <c r="CS31" s="662"/>
      <c r="CT31" s="662"/>
    </row>
    <row r="32" spans="1:98" ht="12.75">
      <c r="A32" s="608"/>
      <c r="B32" s="658"/>
      <c r="C32" s="852" t="s">
        <v>401</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75">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75">
      <c r="A34" s="613" t="s">
        <v>602</v>
      </c>
      <c r="B34" s="608"/>
      <c r="C34" s="613" t="s">
        <v>593</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7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415" t="s">
        <v>1314</v>
      </c>
      <c r="Z35" s="3415"/>
      <c r="AA35" s="3415"/>
      <c r="AB35" s="3415"/>
      <c r="AC35" s="3415"/>
      <c r="AD35" s="3416" t="s">
        <v>376</v>
      </c>
      <c r="AE35" s="3416"/>
      <c r="AF35" s="3416"/>
      <c r="AG35" s="3416"/>
      <c r="AH35" s="3416"/>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7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415"/>
      <c r="Z36" s="3415"/>
      <c r="AA36" s="3415"/>
      <c r="AB36" s="3415"/>
      <c r="AC36" s="3415"/>
      <c r="AD36" s="3416"/>
      <c r="AE36" s="3416"/>
      <c r="AF36" s="3416"/>
      <c r="AG36" s="3416"/>
      <c r="AH36" s="3416"/>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75">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415"/>
      <c r="Z37" s="3415"/>
      <c r="AA37" s="3415"/>
      <c r="AB37" s="3415"/>
      <c r="AC37" s="3415"/>
      <c r="AD37" s="3416"/>
      <c r="AE37" s="3416"/>
      <c r="AF37" s="3416"/>
      <c r="AG37" s="3416"/>
      <c r="AH37" s="3416"/>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75" customHeight="1">
      <c r="A38" s="613"/>
      <c r="B38" s="3397" t="s">
        <v>531</v>
      </c>
      <c r="C38" s="3398"/>
      <c r="D38" s="3398"/>
      <c r="E38" s="3398"/>
      <c r="F38" s="3398"/>
      <c r="G38" s="3398"/>
      <c r="H38" s="3398"/>
      <c r="I38" s="3398"/>
      <c r="J38" s="3398"/>
      <c r="K38" s="3398"/>
      <c r="L38" s="3398"/>
      <c r="M38" s="3398"/>
      <c r="N38" s="3398"/>
      <c r="O38" s="3398"/>
      <c r="P38" s="3398"/>
      <c r="Q38" s="3398"/>
      <c r="R38" s="3398"/>
      <c r="S38" s="3398"/>
      <c r="T38" s="3398"/>
      <c r="U38" s="3398"/>
      <c r="V38" s="3398"/>
      <c r="W38" s="3398"/>
      <c r="X38" s="3399"/>
      <c r="Y38" s="3417">
        <f>IF(T24&gt;=(T23+Y23+AD23+AI23),T28+Y28,0)</f>
        <v>40282405.332505606</v>
      </c>
      <c r="Z38" s="3417"/>
      <c r="AA38" s="3417"/>
      <c r="AB38" s="3417"/>
      <c r="AC38" s="3417"/>
      <c r="AD38" s="3417">
        <f>IF(T24&gt;=(T23+Y23+AD23+AI23),AD28+AI28,0)</f>
        <v>0</v>
      </c>
      <c r="AE38" s="3417"/>
      <c r="AF38" s="3417"/>
      <c r="AG38" s="3417"/>
      <c r="AH38" s="3417"/>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75">
      <c r="A39" s="608"/>
      <c r="B39" s="3397" t="s">
        <v>2004</v>
      </c>
      <c r="C39" s="3398"/>
      <c r="D39" s="3398"/>
      <c r="E39" s="3398"/>
      <c r="F39" s="3398"/>
      <c r="G39" s="3398"/>
      <c r="H39" s="3398"/>
      <c r="I39" s="3398"/>
      <c r="J39" s="3398"/>
      <c r="K39" s="3398"/>
      <c r="L39" s="3398"/>
      <c r="M39" s="3398"/>
      <c r="N39" s="3398"/>
      <c r="O39" s="3398"/>
      <c r="P39" s="3398"/>
      <c r="Q39" s="3398"/>
      <c r="R39" s="3398"/>
      <c r="S39" s="3398"/>
      <c r="T39" s="3398"/>
      <c r="U39" s="3398"/>
      <c r="V39" s="3398"/>
      <c r="W39" s="3398"/>
      <c r="X39" s="3399"/>
      <c r="Y39" s="3418">
        <v>0.04</v>
      </c>
      <c r="Z39" s="3418"/>
      <c r="AA39" s="3418"/>
      <c r="AB39" s="3418"/>
      <c r="AC39" s="3418"/>
      <c r="AD39" s="3418">
        <v>0.04</v>
      </c>
      <c r="AE39" s="3418"/>
      <c r="AF39" s="3418"/>
      <c r="AG39" s="3418"/>
      <c r="AH39" s="3418"/>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75" customHeight="1">
      <c r="A40" s="613"/>
      <c r="B40" s="3397" t="s">
        <v>668</v>
      </c>
      <c r="C40" s="3398"/>
      <c r="D40" s="3398"/>
      <c r="E40" s="3398"/>
      <c r="F40" s="3398"/>
      <c r="G40" s="3398"/>
      <c r="H40" s="3398"/>
      <c r="I40" s="3398"/>
      <c r="J40" s="3398"/>
      <c r="K40" s="3398"/>
      <c r="L40" s="3398"/>
      <c r="M40" s="3398"/>
      <c r="N40" s="3398"/>
      <c r="O40" s="3398"/>
      <c r="P40" s="3398"/>
      <c r="Q40" s="3398"/>
      <c r="R40" s="3398"/>
      <c r="S40" s="3398"/>
      <c r="T40" s="3398"/>
      <c r="U40" s="3398"/>
      <c r="V40" s="3398"/>
      <c r="W40" s="3398"/>
      <c r="X40" s="3399"/>
      <c r="Y40" s="3417">
        <f>ROUND(Y38*Y39,0)</f>
        <v>1611296</v>
      </c>
      <c r="Z40" s="3417"/>
      <c r="AA40" s="3417"/>
      <c r="AB40" s="3417"/>
      <c r="AC40" s="3417"/>
      <c r="AD40" s="3414">
        <f>ROUND(AD38*AD39,0)</f>
        <v>0</v>
      </c>
      <c r="AE40" s="3417"/>
      <c r="AF40" s="3417"/>
      <c r="AG40" s="3417"/>
      <c r="AH40" s="3417"/>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75">
      <c r="A41" s="608"/>
      <c r="B41" s="3397" t="s">
        <v>669</v>
      </c>
      <c r="C41" s="3398"/>
      <c r="D41" s="3398"/>
      <c r="E41" s="3398"/>
      <c r="F41" s="3398"/>
      <c r="G41" s="3398"/>
      <c r="H41" s="3398"/>
      <c r="I41" s="3398"/>
      <c r="J41" s="3398"/>
      <c r="K41" s="3398"/>
      <c r="L41" s="3398"/>
      <c r="M41" s="3398"/>
      <c r="N41" s="3398"/>
      <c r="O41" s="3398"/>
      <c r="P41" s="3398"/>
      <c r="Q41" s="3398"/>
      <c r="R41" s="3398"/>
      <c r="S41" s="3398"/>
      <c r="T41" s="3398"/>
      <c r="U41" s="3398"/>
      <c r="V41" s="3398"/>
      <c r="W41" s="3398"/>
      <c r="X41" s="3399"/>
      <c r="Y41" s="3462">
        <f>Y40+AD40</f>
        <v>1611296</v>
      </c>
      <c r="Z41" s="3463"/>
      <c r="AA41" s="3463"/>
      <c r="AB41" s="3463"/>
      <c r="AC41" s="3463"/>
      <c r="AD41" s="3463"/>
      <c r="AE41" s="3463"/>
      <c r="AF41" s="3463"/>
      <c r="AG41" s="3463"/>
      <c r="AH41" s="3464"/>
      <c r="AI41" s="712"/>
      <c r="AJ41" s="712"/>
      <c r="AK41" s="712"/>
      <c r="AL41" s="712"/>
      <c r="AM41" s="712"/>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75" customHeight="1">
      <c r="A42" s="613"/>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75">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5" customFormat="1" ht="13.5" thickBot="1">
      <c r="A44" s="3411" t="s">
        <v>1457</v>
      </c>
      <c r="B44" s="3411"/>
      <c r="C44" s="3411"/>
      <c r="D44" s="3411"/>
      <c r="E44" s="3411"/>
      <c r="F44" s="3411"/>
      <c r="G44" s="3411"/>
      <c r="H44" s="3411"/>
      <c r="I44" s="3411"/>
      <c r="J44" s="3411"/>
      <c r="K44" s="3411"/>
      <c r="L44" s="3411"/>
      <c r="M44" s="3411"/>
      <c r="N44" s="3411"/>
      <c r="O44" s="3411"/>
      <c r="P44" s="3411"/>
      <c r="Q44" s="3411"/>
      <c r="R44" s="3411"/>
      <c r="S44" s="3411"/>
      <c r="T44" s="3411"/>
      <c r="U44" s="3411"/>
      <c r="V44" s="3411"/>
      <c r="W44" s="3411"/>
      <c r="X44" s="3411"/>
      <c r="Y44" s="3411"/>
      <c r="Z44" s="3411"/>
      <c r="AA44" s="3411"/>
      <c r="AB44" s="3411"/>
      <c r="AC44" s="3411"/>
      <c r="AD44" s="3411"/>
      <c r="AE44" s="3411"/>
      <c r="AF44" s="3411"/>
      <c r="AG44" s="3411"/>
      <c r="AH44" s="3411"/>
      <c r="AI44" s="3411"/>
      <c r="AJ44" s="3411"/>
      <c r="AK44" s="3411"/>
      <c r="AL44" s="3411"/>
      <c r="AM44" s="3411"/>
      <c r="AN44" s="3411"/>
      <c r="AO44" s="3411"/>
      <c r="AP44" s="3411"/>
      <c r="AQ44" s="3411"/>
      <c r="AR44" s="3411"/>
      <c r="AS44" s="3411"/>
      <c r="AT44" s="3411"/>
      <c r="AU44" s="3411"/>
      <c r="AV44" s="3411"/>
      <c r="AW44" s="3411"/>
      <c r="AX44" s="3411"/>
      <c r="AY44" s="3411"/>
      <c r="AZ44" s="3411"/>
      <c r="BA44" s="3411"/>
      <c r="BB44" s="3411"/>
      <c r="BC44" s="3411"/>
      <c r="BD44" s="3411"/>
      <c r="BE44" s="3411"/>
      <c r="BF44" s="3411"/>
      <c r="BG44" s="3411"/>
      <c r="BH44" s="3411"/>
      <c r="BI44" s="3411"/>
      <c r="BJ44" s="3411"/>
      <c r="BK44" s="3411"/>
      <c r="BL44" s="3411"/>
      <c r="BM44" s="3411"/>
      <c r="BN44" s="3411"/>
      <c r="BO44" s="3411"/>
      <c r="BP44" s="3411"/>
      <c r="BQ44" s="3411"/>
      <c r="BR44" s="3411"/>
      <c r="BS44" s="3411"/>
      <c r="BT44" s="3411"/>
      <c r="BU44" s="3411"/>
      <c r="BV44" s="3411"/>
      <c r="BW44" s="3411"/>
      <c r="BX44" s="341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3" t="s">
        <v>612</v>
      </c>
      <c r="B46" s="608"/>
      <c r="C46" s="613" t="s">
        <v>287</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75">
      <c r="A47" s="608"/>
      <c r="B47" s="608"/>
      <c r="C47" s="608"/>
      <c r="D47" s="613" t="s">
        <v>288</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405">
        <f>'Sources and Uses Budget'!B105-MAX(IF('Sources and Uses Budget'!B15="",0,'Sources and Uses Budget'!B15),IF(Application!AG393="",0,Application!AG393))</f>
        <v>34806211.687780246</v>
      </c>
      <c r="AC47" s="3406"/>
      <c r="AD47" s="3406"/>
      <c r="AE47" s="3406"/>
      <c r="AF47" s="3407"/>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7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405">
        <f>Application!AO649-MAX(IF('Sources and Uses Budget'!B15="",0,'Sources and Uses Budget'!B15),IF(Application!AG393="",0,Application!AG393))</f>
        <v>17226369.220678248</v>
      </c>
      <c r="AC48" s="3406"/>
      <c r="AD48" s="3406"/>
      <c r="AE48" s="3406"/>
      <c r="AF48" s="3407"/>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75">
      <c r="A49" s="608"/>
      <c r="B49" s="608"/>
      <c r="C49" s="608"/>
      <c r="D49" s="613" t="s">
        <v>96</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405">
        <f>AB47-AB48</f>
        <v>17579842.467101999</v>
      </c>
      <c r="AC49" s="3406"/>
      <c r="AD49" s="3406"/>
      <c r="AE49" s="3406"/>
      <c r="AF49" s="3407"/>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75">
      <c r="A50" s="608"/>
      <c r="B50" s="608"/>
      <c r="C50" s="608"/>
      <c r="D50" s="613" t="s">
        <v>707</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93">
        <f>+[10]EVERYTHING!$J$135</f>
        <v>0.88650154906361101</v>
      </c>
      <c r="AC50" s="3394"/>
      <c r="AD50" s="3394"/>
      <c r="AE50" s="3394"/>
      <c r="AF50" s="3395"/>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5" customHeight="1">
      <c r="A51" s="609"/>
      <c r="B51" s="609"/>
      <c r="C51" s="609"/>
      <c r="D51" s="626"/>
      <c r="E51" s="3404" t="s">
        <v>2167</v>
      </c>
      <c r="F51" s="3404"/>
      <c r="G51" s="3404"/>
      <c r="H51" s="3404"/>
      <c r="I51" s="3404"/>
      <c r="J51" s="3404"/>
      <c r="K51" s="3404"/>
      <c r="L51" s="3404"/>
      <c r="M51" s="3404"/>
      <c r="N51" s="3404"/>
      <c r="O51" s="3404"/>
      <c r="P51" s="3404"/>
      <c r="Q51" s="3404"/>
      <c r="R51" s="3404"/>
      <c r="S51" s="3404"/>
      <c r="T51" s="3404"/>
      <c r="U51" s="3404"/>
      <c r="V51" s="3404"/>
      <c r="W51" s="3404"/>
      <c r="X51" s="3404"/>
      <c r="Y51" s="3404"/>
      <c r="Z51" s="3404"/>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 customHeight="1">
      <c r="A52" s="609"/>
      <c r="B52" s="609"/>
      <c r="C52" s="609"/>
      <c r="D52" s="626"/>
      <c r="E52" s="3404"/>
      <c r="F52" s="3404"/>
      <c r="G52" s="3404"/>
      <c r="H52" s="3404"/>
      <c r="I52" s="3404"/>
      <c r="J52" s="3404"/>
      <c r="K52" s="3404"/>
      <c r="L52" s="3404"/>
      <c r="M52" s="3404"/>
      <c r="N52" s="3404"/>
      <c r="O52" s="3404"/>
      <c r="P52" s="3404"/>
      <c r="Q52" s="3404"/>
      <c r="R52" s="3404"/>
      <c r="S52" s="3404"/>
      <c r="T52" s="3404"/>
      <c r="U52" s="3404"/>
      <c r="V52" s="3404"/>
      <c r="W52" s="3404"/>
      <c r="X52" s="3404"/>
      <c r="Y52" s="3404"/>
      <c r="Z52" s="3404"/>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5" customHeight="1">
      <c r="A54" s="608"/>
      <c r="B54" s="608"/>
      <c r="C54" s="608"/>
      <c r="D54" s="613" t="s">
        <v>337</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405">
        <f>ROUND(IF(ISERROR((AB49/AB50)),0,(AB49/AB50)),0)</f>
        <v>19830583</v>
      </c>
      <c r="AC54" s="3406"/>
      <c r="AD54" s="3406"/>
      <c r="AE54" s="3406"/>
      <c r="AF54" s="3407"/>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75" customHeight="1">
      <c r="A55" s="608"/>
      <c r="B55" s="608"/>
      <c r="C55" s="608"/>
      <c r="D55" s="613" t="s">
        <v>338</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405">
        <f>(AB54/10)</f>
        <v>1983058.3</v>
      </c>
      <c r="AC55" s="3406"/>
      <c r="AD55" s="3406"/>
      <c r="AE55" s="3406"/>
      <c r="AF55" s="3407"/>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75">
      <c r="A56" s="608"/>
      <c r="B56" s="608"/>
      <c r="C56" s="608"/>
      <c r="D56" s="613" t="s">
        <v>786</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408">
        <f>(IF((Y41&lt;AB55),Y41,AB55))</f>
        <v>1611296</v>
      </c>
      <c r="AC56" s="3409"/>
      <c r="AD56" s="3409"/>
      <c r="AE56" s="3409"/>
      <c r="AF56" s="3410"/>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75">
      <c r="A57" s="608"/>
      <c r="B57" s="608"/>
      <c r="C57" s="608"/>
      <c r="D57" s="613" t="s">
        <v>785</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405">
        <f>ROUND((10*AB56*AB50),0)</f>
        <v>14284164</v>
      </c>
      <c r="AC57" s="3406"/>
      <c r="AD57" s="3406"/>
      <c r="AE57" s="3406"/>
      <c r="AF57" s="3407"/>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75">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75" customHeight="1">
      <c r="A59" s="608"/>
      <c r="B59" s="608"/>
      <c r="C59" s="608"/>
      <c r="D59" s="613" t="s">
        <v>784</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89">
        <f>AB49-AB57</f>
        <v>3295678.4671019986</v>
      </c>
      <c r="AC59" s="3389"/>
      <c r="AD59" s="3389"/>
      <c r="AE59" s="3389"/>
      <c r="AF59" s="3389"/>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7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5" customFormat="1" ht="13.5" thickBot="1">
      <c r="A61" s="3411" t="str">
        <f>IF(Application!AP204="yes","Farmworker State Credit", "State Credit" )</f>
        <v>State Credit</v>
      </c>
      <c r="B61" s="3411"/>
      <c r="C61" s="3411"/>
      <c r="D61" s="3411"/>
      <c r="E61" s="3411"/>
      <c r="F61" s="3411"/>
      <c r="G61" s="3411"/>
      <c r="H61" s="3411"/>
      <c r="I61" s="3411"/>
      <c r="J61" s="3411"/>
      <c r="K61" s="3411"/>
      <c r="L61" s="3411"/>
      <c r="M61" s="3411"/>
      <c r="N61" s="3411"/>
      <c r="O61" s="3411"/>
      <c r="P61" s="3411"/>
      <c r="Q61" s="3411"/>
      <c r="R61" s="3411"/>
      <c r="S61" s="3411"/>
      <c r="T61" s="3411"/>
      <c r="U61" s="3411"/>
      <c r="V61" s="3411"/>
      <c r="W61" s="3411"/>
      <c r="X61" s="3411"/>
      <c r="Y61" s="3411"/>
      <c r="Z61" s="3411"/>
      <c r="AA61" s="3411"/>
      <c r="AB61" s="3411"/>
      <c r="AC61" s="3411"/>
      <c r="AD61" s="3411"/>
      <c r="AE61" s="3411"/>
      <c r="AF61" s="3411"/>
      <c r="AG61" s="3411"/>
      <c r="AH61" s="3411"/>
      <c r="AI61" s="3411"/>
      <c r="AJ61" s="3411"/>
      <c r="AK61" s="3411"/>
      <c r="AL61" s="3411"/>
      <c r="AM61" s="3411"/>
      <c r="AN61" s="3411"/>
      <c r="AO61" s="3411"/>
      <c r="AP61" s="3411"/>
      <c r="AQ61" s="3411"/>
      <c r="AR61" s="3411"/>
      <c r="AS61" s="3411"/>
      <c r="AT61" s="3411"/>
      <c r="AU61" s="3411"/>
      <c r="AV61" s="3411"/>
      <c r="AW61" s="3411"/>
      <c r="AX61" s="3411"/>
      <c r="AY61" s="3411"/>
      <c r="AZ61" s="3411"/>
      <c r="BA61" s="3411"/>
      <c r="BB61" s="3411"/>
      <c r="BC61" s="3411"/>
      <c r="BD61" s="3411"/>
      <c r="BE61" s="3411"/>
      <c r="BF61" s="3411"/>
      <c r="BG61" s="3411"/>
      <c r="BH61" s="3411"/>
      <c r="BI61" s="3411"/>
      <c r="BJ61" s="3411"/>
      <c r="BK61" s="3411"/>
      <c r="BL61" s="3411"/>
      <c r="BM61" s="3411"/>
      <c r="BN61" s="3411"/>
      <c r="BO61" s="3411"/>
      <c r="BP61" s="3411"/>
      <c r="BQ61" s="3411"/>
      <c r="BR61" s="3411"/>
      <c r="BS61" s="3411"/>
      <c r="BT61" s="3411"/>
      <c r="BU61" s="3411"/>
      <c r="BV61" s="3411"/>
      <c r="BW61" s="3411"/>
      <c r="BX61" s="341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3" t="s">
        <v>615</v>
      </c>
      <c r="B63" s="608"/>
      <c r="C63" s="326" t="s">
        <v>1427</v>
      </c>
      <c r="D63" s="608"/>
      <c r="E63" s="608"/>
      <c r="F63" s="608"/>
      <c r="G63" s="608"/>
      <c r="H63" s="608"/>
      <c r="I63" s="608"/>
      <c r="J63" s="608"/>
      <c r="K63" s="608"/>
      <c r="L63" s="608"/>
      <c r="M63" s="608"/>
      <c r="N63" s="608"/>
      <c r="O63" s="608"/>
      <c r="P63" s="608"/>
      <c r="Q63" s="608"/>
      <c r="R63" s="608"/>
      <c r="S63" s="608"/>
      <c r="T63" s="608"/>
      <c r="U63" s="608"/>
      <c r="V63" s="608"/>
      <c r="W63" s="608"/>
      <c r="X63" s="608"/>
      <c r="Y63" s="3400" t="s">
        <v>1043</v>
      </c>
      <c r="Z63" s="3400"/>
      <c r="AA63" s="3400"/>
      <c r="AB63" s="3400"/>
      <c r="AC63" s="3400"/>
      <c r="AD63" s="3400" t="s">
        <v>376</v>
      </c>
      <c r="AE63" s="3400"/>
      <c r="AF63" s="3400"/>
      <c r="AG63" s="3400"/>
      <c r="AH63" s="3400"/>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75">
      <c r="A64" s="608"/>
      <c r="B64" s="608"/>
      <c r="C64" s="633"/>
      <c r="D64" s="634" t="s">
        <v>1428</v>
      </c>
      <c r="E64" s="635"/>
      <c r="F64" s="635"/>
      <c r="G64" s="635"/>
      <c r="H64" s="635"/>
      <c r="I64" s="635"/>
      <c r="J64" s="635"/>
      <c r="K64" s="635"/>
      <c r="L64" s="636"/>
      <c r="M64" s="636"/>
      <c r="N64" s="636"/>
      <c r="O64" s="636"/>
      <c r="P64" s="636"/>
      <c r="Q64" s="636"/>
      <c r="R64" s="636"/>
      <c r="S64" s="636"/>
      <c r="T64" s="636"/>
      <c r="U64" s="636"/>
      <c r="V64" s="636"/>
      <c r="W64" s="636"/>
      <c r="X64" s="636"/>
      <c r="Y64" s="3401">
        <f>IF(Application!Z204="(select)",0,((T23*T27)+Y28))</f>
        <v>30986465.640388928</v>
      </c>
      <c r="Z64" s="3402"/>
      <c r="AA64" s="3402"/>
      <c r="AB64" s="3402"/>
      <c r="AC64" s="3403"/>
      <c r="AD64" s="3401">
        <f>IF(AND(OR(Application!D210="At-Risk",Application!D210="At-Risk and Special Needs"),Application!M357="yes"),AD28+AI28,0)</f>
        <v>0</v>
      </c>
      <c r="AE64" s="3402"/>
      <c r="AF64" s="3402"/>
      <c r="AG64" s="3402"/>
      <c r="AH64" s="3403"/>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5" customHeight="1">
      <c r="A65" s="608"/>
      <c r="B65" s="608"/>
      <c r="C65" s="613"/>
      <c r="D65" s="608"/>
      <c r="E65" s="1656" t="s">
        <v>2165</v>
      </c>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681"/>
      <c r="AJ65" s="681"/>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15" customHeight="1">
      <c r="A66" s="608"/>
      <c r="B66" s="608"/>
      <c r="C66" s="613"/>
      <c r="D66" s="609"/>
      <c r="E66" s="1656" t="s">
        <v>2166</v>
      </c>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681"/>
      <c r="AJ66" s="681"/>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75">
      <c r="A67" s="608"/>
      <c r="B67" s="608"/>
      <c r="C67" s="613"/>
      <c r="D67" s="613" t="s">
        <v>275</v>
      </c>
      <c r="E67" s="637"/>
      <c r="F67" s="637"/>
      <c r="G67" s="637"/>
      <c r="H67" s="637"/>
      <c r="I67" s="637"/>
      <c r="J67" s="637"/>
      <c r="K67" s="637"/>
      <c r="L67" s="637"/>
      <c r="M67" s="637"/>
      <c r="N67" s="637"/>
      <c r="O67" s="637"/>
      <c r="P67" s="637"/>
      <c r="Q67" s="637"/>
      <c r="R67" s="637"/>
      <c r="S67" s="637"/>
      <c r="T67" s="637"/>
      <c r="U67" s="637"/>
      <c r="V67" s="637"/>
      <c r="W67" s="637"/>
      <c r="X67" s="637"/>
      <c r="Y67" s="3390">
        <f>IF(Application!AP204="yes",0.75,IF(Application!Z203="15% set-aside",0.13,IF(Application!Z203="15% set-aside with qualifying low value rehab",0.95,0.3)))</f>
        <v>0.3</v>
      </c>
      <c r="Z67" s="3390"/>
      <c r="AA67" s="3390"/>
      <c r="AB67" s="3390"/>
      <c r="AC67" s="3390"/>
      <c r="AD67" s="3390">
        <f>IF(Application!Z203="15% set-aside with qualifying low value rehab", 0.95,0.13)</f>
        <v>0.13</v>
      </c>
      <c r="AE67" s="3390"/>
      <c r="AF67" s="3390"/>
      <c r="AG67" s="3390"/>
      <c r="AH67" s="3390"/>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75">
      <c r="A68" s="608"/>
      <c r="B68" s="608"/>
      <c r="C68" s="613"/>
      <c r="D68" s="334" t="s">
        <v>1429</v>
      </c>
      <c r="E68" s="608"/>
      <c r="F68" s="608"/>
      <c r="G68" s="608"/>
      <c r="H68" s="608"/>
      <c r="I68" s="608"/>
      <c r="J68" s="608"/>
      <c r="K68" s="608"/>
      <c r="L68" s="608"/>
      <c r="M68" s="608"/>
      <c r="N68" s="608"/>
      <c r="O68" s="608"/>
      <c r="P68" s="608"/>
      <c r="Q68" s="608"/>
      <c r="R68" s="608"/>
      <c r="S68" s="608"/>
      <c r="T68" s="608"/>
      <c r="U68" s="608"/>
      <c r="V68" s="608"/>
      <c r="W68" s="608"/>
      <c r="X68" s="608"/>
      <c r="Y68" s="3391">
        <f>ROUND(Y64*Y67,0)</f>
        <v>9295940</v>
      </c>
      <c r="Z68" s="3392"/>
      <c r="AA68" s="3392"/>
      <c r="AB68" s="3392"/>
      <c r="AC68" s="3392"/>
      <c r="AD68" s="3391">
        <f>ROUND(AD64*AD67,0)</f>
        <v>0</v>
      </c>
      <c r="AE68" s="3392"/>
      <c r="AF68" s="3392"/>
      <c r="AG68" s="3392"/>
      <c r="AH68" s="3392"/>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75">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75">
      <c r="A70" s="613" t="s">
        <v>616</v>
      </c>
      <c r="B70" s="608"/>
      <c r="C70" s="334" t="s">
        <v>289</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75">
      <c r="A71" s="633"/>
      <c r="B71" s="609"/>
      <c r="C71" s="633"/>
      <c r="D71" s="330" t="s">
        <v>1430</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93">
        <v>0.8</v>
      </c>
      <c r="AC71" s="3394"/>
      <c r="AD71" s="3394"/>
      <c r="AE71" s="3394"/>
      <c r="AF71" s="3395"/>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75" customHeight="1">
      <c r="A72" s="633"/>
      <c r="C72" s="633"/>
      <c r="D72" s="633"/>
      <c r="E72" s="3396" t="s">
        <v>1431</v>
      </c>
      <c r="F72" s="3396"/>
      <c r="G72" s="3396"/>
      <c r="H72" s="3396"/>
      <c r="I72" s="3396"/>
      <c r="J72" s="3396"/>
      <c r="K72" s="3396"/>
      <c r="L72" s="3396"/>
      <c r="M72" s="3396"/>
      <c r="N72" s="3396"/>
      <c r="O72" s="3396"/>
      <c r="P72" s="3396"/>
      <c r="Q72" s="3396"/>
      <c r="R72" s="3396"/>
      <c r="S72" s="3396"/>
      <c r="T72" s="3396"/>
      <c r="U72" s="3396"/>
      <c r="V72" s="3396"/>
      <c r="W72" s="3396"/>
      <c r="X72" s="3396"/>
      <c r="Y72" s="3396"/>
      <c r="Z72" s="3396"/>
      <c r="AA72" s="3396"/>
      <c r="AB72" s="680"/>
      <c r="AC72" s="680"/>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75" customHeight="1">
      <c r="A73" s="633"/>
      <c r="C73" s="633"/>
      <c r="D73" s="633"/>
      <c r="E73" s="3396"/>
      <c r="F73" s="3396"/>
      <c r="G73" s="3396"/>
      <c r="H73" s="3396"/>
      <c r="I73" s="3396"/>
      <c r="J73" s="3396"/>
      <c r="K73" s="3396"/>
      <c r="L73" s="3396"/>
      <c r="M73" s="3396"/>
      <c r="N73" s="3396"/>
      <c r="O73" s="3396"/>
      <c r="P73" s="3396"/>
      <c r="Q73" s="3396"/>
      <c r="R73" s="3396"/>
      <c r="S73" s="3396"/>
      <c r="T73" s="3396"/>
      <c r="U73" s="3396"/>
      <c r="V73" s="3396"/>
      <c r="W73" s="3396"/>
      <c r="X73" s="3396"/>
      <c r="Y73" s="3396"/>
      <c r="Z73" s="3396"/>
      <c r="AA73" s="3396"/>
      <c r="AB73" s="680"/>
      <c r="AC73" s="680"/>
      <c r="AD73" s="712"/>
      <c r="AE73" s="712"/>
      <c r="AF73" s="712"/>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row>
    <row r="74" spans="1:98" ht="12" customHeight="1">
      <c r="A74" s="633"/>
      <c r="B74" s="609"/>
      <c r="C74" s="633"/>
      <c r="D74" s="633"/>
      <c r="E74" s="3396"/>
      <c r="F74" s="3396"/>
      <c r="G74" s="3396"/>
      <c r="H74" s="3396"/>
      <c r="I74" s="3396"/>
      <c r="J74" s="3396"/>
      <c r="K74" s="3396"/>
      <c r="L74" s="3396"/>
      <c r="M74" s="3396"/>
      <c r="N74" s="3396"/>
      <c r="O74" s="3396"/>
      <c r="P74" s="3396"/>
      <c r="Q74" s="3396"/>
      <c r="R74" s="3396"/>
      <c r="S74" s="3396"/>
      <c r="T74" s="3396"/>
      <c r="U74" s="3396"/>
      <c r="V74" s="3396"/>
      <c r="W74" s="3396"/>
      <c r="X74" s="3396"/>
      <c r="Y74" s="3396"/>
      <c r="Z74" s="3396"/>
      <c r="AA74" s="3396"/>
      <c r="AB74" s="680"/>
      <c r="AC74" s="680"/>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 customHeight="1">
      <c r="A76" s="608"/>
      <c r="B76" s="608"/>
      <c r="C76" s="613"/>
      <c r="D76" s="326" t="s">
        <v>1432</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84">
        <f>ROUND(IF(ISERROR((AB59/AB71)),0,(AB59/AB71)),0)</f>
        <v>4119598</v>
      </c>
      <c r="AC76" s="3384"/>
      <c r="AD76" s="3384"/>
      <c r="AE76" s="3384"/>
      <c r="AF76" s="3384"/>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75" customHeight="1">
      <c r="A77" s="608"/>
      <c r="B77" s="608"/>
      <c r="C77" s="613"/>
      <c r="D77" s="326" t="s">
        <v>1433</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85">
        <f>IF((Y68+AD68&lt;AB76),Y68+AD68,AB76)</f>
        <v>4119598</v>
      </c>
      <c r="AC77" s="3386"/>
      <c r="AD77" s="3386"/>
      <c r="AE77" s="3386"/>
      <c r="AF77" s="3387"/>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75" customHeight="1">
      <c r="A78" s="608"/>
      <c r="B78" s="608"/>
      <c r="C78" s="613"/>
      <c r="D78" s="326" t="s">
        <v>1434</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88">
        <f>AB77*AB71</f>
        <v>3295678.4000000004</v>
      </c>
      <c r="AC78" s="3388"/>
      <c r="AD78" s="3388"/>
      <c r="AE78" s="3388"/>
      <c r="AF78" s="3388"/>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7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75" customHeight="1">
      <c r="A80" s="617"/>
      <c r="B80" s="617"/>
      <c r="C80" s="617"/>
      <c r="D80" s="613" t="s">
        <v>784</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89">
        <f>AB49-(AB57+AB78)</f>
        <v>6.7102000117301941E-2</v>
      </c>
      <c r="AC80" s="3389"/>
      <c r="AD80" s="3389"/>
      <c r="AE80" s="3389"/>
      <c r="AF80" s="3389"/>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75" customHeight="1">
      <c r="A81" s="610"/>
      <c r="B81" s="610"/>
      <c r="C81" s="610"/>
      <c r="D81" s="610"/>
      <c r="F81" s="885"/>
      <c r="J81" s="885" t="str">
        <f>IF(AB80&gt;0,"FUNDING GAP MUST NOT EXCEED ZERO","")</f>
        <v>FUNDING GAP MUST NOT EXCEED ZERO</v>
      </c>
      <c r="AB81" s="610"/>
      <c r="AC81" s="610"/>
      <c r="AD81" s="610"/>
      <c r="AE81" s="610"/>
      <c r="AF81" s="610"/>
      <c r="AG81" s="610"/>
      <c r="AH81" s="610"/>
      <c r="AI81" s="610"/>
      <c r="AJ81" s="610"/>
      <c r="AK81" s="610"/>
      <c r="AL81" s="610"/>
      <c r="AM81" s="610"/>
      <c r="AN81" s="610"/>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75" customHeight="1">
      <c r="A82" s="610"/>
      <c r="B82" s="610"/>
      <c r="C82" s="610"/>
      <c r="D82" s="886"/>
      <c r="AB82" s="610"/>
      <c r="AC82" s="610"/>
      <c r="AD82" s="610"/>
      <c r="AE82" s="610"/>
      <c r="AF82" s="610"/>
      <c r="AG82" s="610"/>
      <c r="AH82" s="610"/>
      <c r="AI82" s="610"/>
      <c r="AJ82" s="610"/>
      <c r="AK82" s="610"/>
      <c r="AL82" s="610"/>
      <c r="AM82" s="610"/>
      <c r="AN82" s="610"/>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5" thickBot="1">
      <c r="A83" s="3411"/>
      <c r="B83" s="3411"/>
      <c r="C83" s="3411"/>
      <c r="D83" s="3411"/>
      <c r="E83" s="3411"/>
      <c r="F83" s="3411"/>
      <c r="G83" s="3411"/>
      <c r="H83" s="3411"/>
      <c r="I83" s="3411"/>
      <c r="J83" s="3411"/>
      <c r="K83" s="3411"/>
      <c r="L83" s="3411"/>
      <c r="M83" s="3411"/>
      <c r="N83" s="3411"/>
      <c r="O83" s="3411"/>
      <c r="P83" s="3411"/>
      <c r="Q83" s="3411"/>
      <c r="R83" s="3411"/>
      <c r="S83" s="3411"/>
      <c r="T83" s="3411"/>
      <c r="U83" s="3411"/>
      <c r="V83" s="3411"/>
      <c r="W83" s="3411"/>
      <c r="X83" s="3411"/>
      <c r="Y83" s="3411"/>
      <c r="Z83" s="3411"/>
      <c r="AA83" s="3411"/>
      <c r="AB83" s="3411"/>
      <c r="AC83" s="3411"/>
      <c r="AD83" s="3411"/>
      <c r="AE83" s="3411"/>
      <c r="AF83" s="3411"/>
      <c r="AG83" s="3411"/>
      <c r="AH83" s="3411"/>
      <c r="AI83" s="3411"/>
      <c r="AJ83" s="3411"/>
      <c r="AK83" s="3411"/>
      <c r="AL83" s="3411"/>
      <c r="AM83" s="3411"/>
      <c r="AN83" s="3411"/>
      <c r="AO83" s="3411"/>
      <c r="AP83" s="3411"/>
      <c r="AQ83" s="3411"/>
      <c r="AR83" s="3411"/>
      <c r="AS83" s="3411"/>
      <c r="AT83" s="3411"/>
      <c r="AU83" s="3411"/>
      <c r="AV83" s="3411"/>
      <c r="AW83" s="3411"/>
      <c r="AX83" s="3411"/>
      <c r="AY83" s="3411"/>
      <c r="AZ83" s="3411"/>
      <c r="BA83" s="3411"/>
      <c r="BB83" s="3411"/>
      <c r="BC83" s="3411"/>
      <c r="BD83" s="3411"/>
      <c r="BE83" s="3411"/>
      <c r="BF83" s="3411"/>
      <c r="BG83" s="3411"/>
      <c r="BH83" s="3411"/>
      <c r="BI83" s="3411"/>
      <c r="BJ83" s="3411"/>
      <c r="BK83" s="3411"/>
      <c r="BL83" s="3411"/>
      <c r="BM83" s="3411"/>
      <c r="BN83" s="3411"/>
      <c r="BO83" s="3411"/>
      <c r="BP83" s="3411"/>
      <c r="BQ83" s="3411"/>
      <c r="BR83" s="3411"/>
      <c r="BS83" s="3411"/>
      <c r="BT83" s="3411"/>
      <c r="BU83" s="3411"/>
      <c r="BV83" s="3411"/>
      <c r="BW83" s="3411"/>
      <c r="BX83" s="3411"/>
    </row>
    <row r="84" spans="1:98" ht="13.5" thickTop="1"/>
    <row r="85" spans="1:98" ht="12.75">
      <c r="A85" s="784"/>
      <c r="C85" s="334"/>
      <c r="Z85" s="610"/>
      <c r="AA85" s="610"/>
      <c r="AB85" s="610"/>
      <c r="AC85" s="610"/>
      <c r="AD85" s="610"/>
      <c r="AE85" s="610"/>
      <c r="AF85" s="610"/>
      <c r="AG85" s="610"/>
      <c r="AH85" s="610"/>
    </row>
    <row r="86" spans="1:98" ht="12.75">
      <c r="D86" s="334"/>
      <c r="Z86" s="610"/>
      <c r="AA86" s="610"/>
      <c r="AB86" s="3452"/>
      <c r="AC86" s="3452"/>
      <c r="AD86" s="3452"/>
      <c r="AE86" s="3452"/>
      <c r="AF86" s="3452"/>
      <c r="AG86" s="610"/>
      <c r="AH86" s="610"/>
    </row>
    <row r="87" spans="1:98" ht="13.5" thickBot="1">
      <c r="D87" s="334"/>
      <c r="Z87" s="610"/>
      <c r="AA87" s="610"/>
      <c r="AB87" s="3451"/>
      <c r="AC87" s="3451"/>
      <c r="AD87" s="3451"/>
      <c r="AE87" s="3451"/>
      <c r="AF87" s="3451"/>
      <c r="AG87" s="610"/>
      <c r="AH87" s="610"/>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4"/>
      <c r="BQ87" s="884"/>
      <c r="BR87" s="884"/>
      <c r="BS87" s="884"/>
      <c r="BT87" s="884"/>
      <c r="BU87" s="884"/>
      <c r="BV87" s="884"/>
      <c r="BW87" s="884"/>
      <c r="BX87" s="884"/>
      <c r="BY87" s="884"/>
      <c r="BZ87" s="884"/>
    </row>
    <row r="88" spans="1:98" ht="13.5" thickTop="1">
      <c r="Z88" s="610"/>
      <c r="AA88" s="610"/>
      <c r="AB88" s="610"/>
      <c r="AC88" s="610"/>
      <c r="AD88" s="610"/>
      <c r="AE88" s="610"/>
      <c r="AF88" s="610"/>
      <c r="AG88" s="610"/>
      <c r="AH88" s="610"/>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XFD219"/>
  <sheetViews>
    <sheetView topLeftCell="A29" zoomScaleNormal="100" zoomScaleSheetLayoutView="100" workbookViewId="0">
      <selection activeCell="Y70" sqref="Y70"/>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6384" ht="18">
      <c r="A1" s="340" t="s">
        <v>2592</v>
      </c>
      <c r="B1" s="340"/>
    </row>
    <row r="2" spans="1:16384"/>
    <row r="3" spans="1:1638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16384" s="351" customFormat="1" ht="14.25">
      <c r="A4" s="351" t="s">
        <v>884</v>
      </c>
      <c r="C4" s="371">
        <v>1.0249999999999999</v>
      </c>
      <c r="E4" s="351">
        <f>Application!Y799</f>
        <v>260172</v>
      </c>
      <c r="G4" s="351">
        <f>E4*$C$4</f>
        <v>266676.3</v>
      </c>
      <c r="I4" s="351">
        <f>G4*$C$4</f>
        <v>273343.20749999996</v>
      </c>
      <c r="K4" s="351">
        <f>I4*$C$4</f>
        <v>280176.78768749995</v>
      </c>
      <c r="M4" s="351">
        <f>K4*$C$4</f>
        <v>287181.2073796874</v>
      </c>
      <c r="O4" s="351">
        <f>M4*$C$4</f>
        <v>294360.73756417958</v>
      </c>
      <c r="Q4" s="351">
        <f>O4*$C$4</f>
        <v>301719.75600328407</v>
      </c>
      <c r="S4" s="351">
        <f>Q4*$C$4</f>
        <v>309262.74990336614</v>
      </c>
      <c r="U4" s="351">
        <f>S4*$C$4</f>
        <v>316994.31865095027</v>
      </c>
      <c r="W4" s="351">
        <f>U4*$C$4</f>
        <v>324919.176617224</v>
      </c>
      <c r="Y4" s="351">
        <f>W4*$C$4</f>
        <v>333042.15603265457</v>
      </c>
      <c r="AA4" s="351">
        <f>Y4*$C$4</f>
        <v>341368.20993347093</v>
      </c>
      <c r="AC4" s="351">
        <f>AA4*$C$4</f>
        <v>349902.41518180765</v>
      </c>
      <c r="AE4" s="351">
        <f>AC4*$C$4</f>
        <v>358649.9755613528</v>
      </c>
      <c r="AG4" s="351">
        <f>AE4*$C$4</f>
        <v>367616.22495038656</v>
      </c>
    </row>
    <row r="5" spans="1:16384" s="339" customFormat="1" ht="14.25">
      <c r="B5" s="339" t="s">
        <v>885</v>
      </c>
      <c r="C5" s="372">
        <f>IF(Application!$D$210="Special Needs",0.1,0.05)</f>
        <v>0.1</v>
      </c>
      <c r="E5" s="353">
        <f>-E4*$C$5</f>
        <v>-26017.200000000001</v>
      </c>
      <c r="F5" s="353"/>
      <c r="G5" s="353">
        <f>-G4*$C$5</f>
        <v>-26667.63</v>
      </c>
      <c r="H5" s="353"/>
      <c r="I5" s="353">
        <f>-I4*$C$5</f>
        <v>-27334.320749999999</v>
      </c>
      <c r="J5" s="353"/>
      <c r="K5" s="353">
        <f>-K4*$C$5</f>
        <v>-28017.678768749996</v>
      </c>
      <c r="L5" s="353"/>
      <c r="M5" s="353">
        <f>-M4*$C$5</f>
        <v>-28718.12073796874</v>
      </c>
      <c r="N5" s="353"/>
      <c r="O5" s="353">
        <f>-O4*$C$5</f>
        <v>-29436.073756417958</v>
      </c>
      <c r="P5" s="353"/>
      <c r="Q5" s="353">
        <f>-Q4*$C$5</f>
        <v>-30171.975600328409</v>
      </c>
      <c r="R5" s="353"/>
      <c r="S5" s="353">
        <f>-S4*$C$5</f>
        <v>-30926.274990336617</v>
      </c>
      <c r="T5" s="353"/>
      <c r="U5" s="353">
        <f>-U4*$C$5</f>
        <v>-31699.43186509503</v>
      </c>
      <c r="V5" s="353"/>
      <c r="W5" s="353">
        <f>-W4*$C$5</f>
        <v>-32491.9176617224</v>
      </c>
      <c r="X5" s="353"/>
      <c r="Y5" s="353">
        <f>-Y4*$C$5</f>
        <v>-33304.21560326546</v>
      </c>
      <c r="Z5" s="353"/>
      <c r="AA5" s="353">
        <f>-AA4*$C$5</f>
        <v>-34136.820993347093</v>
      </c>
      <c r="AB5" s="353"/>
      <c r="AC5" s="353">
        <f>-AC4*$C$5</f>
        <v>-34990.241518180766</v>
      </c>
      <c r="AD5" s="353"/>
      <c r="AE5" s="353">
        <f>-AE4*$C$5</f>
        <v>-35864.997556135284</v>
      </c>
      <c r="AF5" s="353"/>
      <c r="AG5" s="353">
        <f>-AG4*$C$5</f>
        <v>-36761.62249503866</v>
      </c>
    </row>
    <row r="6" spans="1:16384" s="339" customFormat="1" ht="14.25">
      <c r="A6" s="339" t="s">
        <v>883</v>
      </c>
      <c r="C6" s="371">
        <v>1.0249999999999999</v>
      </c>
      <c r="E6" s="354">
        <f>Application!Z807</f>
        <v>452748</v>
      </c>
      <c r="F6" s="354"/>
      <c r="G6" s="354">
        <f>E6*$C$6</f>
        <v>464066.69999999995</v>
      </c>
      <c r="H6" s="354"/>
      <c r="I6" s="354">
        <f>G6*$C$6</f>
        <v>475668.36749999993</v>
      </c>
      <c r="J6" s="354"/>
      <c r="K6" s="354">
        <f>I6*$C$6</f>
        <v>487560.07668749988</v>
      </c>
      <c r="L6" s="354"/>
      <c r="M6" s="354">
        <f>K6*$C$6</f>
        <v>499749.07860468735</v>
      </c>
      <c r="N6" s="354"/>
      <c r="O6" s="354">
        <f>M6*$C$6</f>
        <v>512242.80556980451</v>
      </c>
      <c r="P6" s="354"/>
      <c r="Q6" s="354">
        <f>O6*$C$6</f>
        <v>525048.87570904952</v>
      </c>
      <c r="R6" s="354"/>
      <c r="S6" s="354">
        <f>Q6*$C$6</f>
        <v>538175.09760177566</v>
      </c>
      <c r="T6" s="354"/>
      <c r="U6" s="354">
        <f>S6*$C$6</f>
        <v>551629.47504181997</v>
      </c>
      <c r="V6" s="354"/>
      <c r="W6" s="354">
        <f>U6*$C$6</f>
        <v>565420.21191786544</v>
      </c>
      <c r="X6" s="354"/>
      <c r="Y6" s="354">
        <f>W6*$C$6</f>
        <v>579555.71721581207</v>
      </c>
      <c r="Z6" s="354"/>
      <c r="AA6" s="354">
        <f>Y6*$C$6</f>
        <v>594044.61014620727</v>
      </c>
      <c r="AB6" s="354"/>
      <c r="AC6" s="354">
        <f>AA6*$C$6</f>
        <v>608895.72539986239</v>
      </c>
      <c r="AD6" s="354"/>
      <c r="AE6" s="354">
        <f>AC6*$C$6</f>
        <v>624118.11853485892</v>
      </c>
      <c r="AF6" s="354"/>
      <c r="AG6" s="354">
        <f>AE6*$C$6</f>
        <v>639721.07149823033</v>
      </c>
    </row>
    <row r="7" spans="1:16384" s="339" customFormat="1" ht="14.25">
      <c r="B7" s="339" t="s">
        <v>885</v>
      </c>
      <c r="C7" s="372">
        <f>IF(Application!$D$210="Special Needs",0.1,0.05)</f>
        <v>0.1</v>
      </c>
      <c r="E7" s="353">
        <f>-E6*$C$7</f>
        <v>-45274.8</v>
      </c>
      <c r="F7" s="353"/>
      <c r="G7" s="353">
        <f>-G6*$C$7</f>
        <v>-46406.67</v>
      </c>
      <c r="H7" s="353"/>
      <c r="I7" s="353">
        <f>-I6*$C$7</f>
        <v>-47566.836749999995</v>
      </c>
      <c r="J7" s="353"/>
      <c r="K7" s="353">
        <f>-K6*$C$7</f>
        <v>-48756.00766874999</v>
      </c>
      <c r="L7" s="353"/>
      <c r="M7" s="353">
        <f>-M6*$C$7</f>
        <v>-49974.907860468738</v>
      </c>
      <c r="N7" s="353"/>
      <c r="O7" s="353">
        <f>-O6*$C$7</f>
        <v>-51224.280556980455</v>
      </c>
      <c r="P7" s="353"/>
      <c r="Q7" s="353">
        <f>-Q6*$C$7</f>
        <v>-52504.887570904953</v>
      </c>
      <c r="R7" s="353"/>
      <c r="S7" s="353">
        <f>-S6*$C$7</f>
        <v>-53817.509760177571</v>
      </c>
      <c r="T7" s="353"/>
      <c r="U7" s="353">
        <f>-U6*$C$7</f>
        <v>-55162.947504181997</v>
      </c>
      <c r="V7" s="353"/>
      <c r="W7" s="353">
        <f>-W6*$C$7</f>
        <v>-56542.021191786545</v>
      </c>
      <c r="X7" s="353"/>
      <c r="Y7" s="353">
        <f>-Y6*$C$7</f>
        <v>-57955.571721581211</v>
      </c>
      <c r="Z7" s="353"/>
      <c r="AA7" s="353">
        <f>-AA6*$C$7</f>
        <v>-59404.461014620727</v>
      </c>
      <c r="AB7" s="353"/>
      <c r="AC7" s="353">
        <f>-AC6*$C$7</f>
        <v>-60889.572539986242</v>
      </c>
      <c r="AD7" s="353"/>
      <c r="AE7" s="353">
        <f>-AE6*$C$7</f>
        <v>-62411.811853485895</v>
      </c>
      <c r="AF7" s="353"/>
      <c r="AG7" s="353">
        <f>-AG6*$C$7</f>
        <v>-63972.107149823038</v>
      </c>
    </row>
    <row r="8" spans="1:16384" s="339" customFormat="1" ht="14.25">
      <c r="A8" s="339" t="s">
        <v>293</v>
      </c>
      <c r="C8" s="371">
        <v>1.0249999999999999</v>
      </c>
      <c r="E8" s="354">
        <f>Application!Z815</f>
        <v>5000</v>
      </c>
      <c r="F8" s="354"/>
      <c r="G8" s="354">
        <f>E8*$C$8</f>
        <v>5125</v>
      </c>
      <c r="H8" s="354"/>
      <c r="I8" s="354">
        <f>G8*$C$8</f>
        <v>5253.1249999999991</v>
      </c>
      <c r="J8" s="354"/>
      <c r="K8" s="354">
        <f>I8*$C$8</f>
        <v>5384.4531249999982</v>
      </c>
      <c r="L8" s="354"/>
      <c r="M8" s="354">
        <f>K8*$C$8</f>
        <v>5519.0644531249973</v>
      </c>
      <c r="N8" s="354"/>
      <c r="O8" s="354">
        <f>M8*$C$8</f>
        <v>5657.0410644531221</v>
      </c>
      <c r="P8" s="354"/>
      <c r="Q8" s="354">
        <f>O8*$C$8</f>
        <v>5798.46709106445</v>
      </c>
      <c r="R8" s="354"/>
      <c r="S8" s="354">
        <f>Q8*$C$8</f>
        <v>5943.4287683410603</v>
      </c>
      <c r="T8" s="354"/>
      <c r="U8" s="354">
        <f>S8*$C$8</f>
        <v>6092.0144875495862</v>
      </c>
      <c r="V8" s="354"/>
      <c r="W8" s="354">
        <f>U8*$C$8</f>
        <v>6244.3148497383254</v>
      </c>
      <c r="X8" s="354"/>
      <c r="Y8" s="354">
        <f>W8*$C$8</f>
        <v>6400.4227209817827</v>
      </c>
      <c r="Z8" s="354"/>
      <c r="AA8" s="354">
        <f>Y8*$C$8</f>
        <v>6560.433289006327</v>
      </c>
      <c r="AB8" s="354"/>
      <c r="AC8" s="354">
        <f>AA8*$C$8</f>
        <v>6724.4441212314841</v>
      </c>
      <c r="AD8" s="354"/>
      <c r="AE8" s="354">
        <f>AC8*$C$8</f>
        <v>6892.5552242622707</v>
      </c>
      <c r="AF8" s="354"/>
      <c r="AG8" s="354">
        <f>AE8*$C$8</f>
        <v>7064.869104868827</v>
      </c>
    </row>
    <row r="9" spans="1:16384" s="339" customFormat="1" ht="14.25">
      <c r="B9" s="339" t="s">
        <v>885</v>
      </c>
      <c r="C9" s="372">
        <f>IF(Application!$D$210="Special Needs",0.1,0.05)</f>
        <v>0.1</v>
      </c>
      <c r="E9" s="370">
        <f>-E8*$C$9</f>
        <v>-500</v>
      </c>
      <c r="F9" s="353"/>
      <c r="G9" s="370">
        <f>-G8*$C$9</f>
        <v>-512.5</v>
      </c>
      <c r="H9" s="353"/>
      <c r="I9" s="370">
        <f>-I8*$C$9</f>
        <v>-525.31249999999989</v>
      </c>
      <c r="J9" s="353"/>
      <c r="K9" s="370">
        <f>-K8*$C$9</f>
        <v>-538.44531249999989</v>
      </c>
      <c r="L9" s="353"/>
      <c r="M9" s="370">
        <f>-M8*$C$9</f>
        <v>-551.90644531249973</v>
      </c>
      <c r="N9" s="353"/>
      <c r="O9" s="370">
        <f>-O8*$C$9</f>
        <v>-565.70410644531228</v>
      </c>
      <c r="P9" s="353"/>
      <c r="Q9" s="370">
        <f>-Q8*$C$9</f>
        <v>-579.84670910644502</v>
      </c>
      <c r="R9" s="353"/>
      <c r="S9" s="370">
        <f>-S8*$C$9</f>
        <v>-594.34287683410605</v>
      </c>
      <c r="T9" s="353"/>
      <c r="U9" s="370">
        <f>-U8*$C$9</f>
        <v>-609.20144875495862</v>
      </c>
      <c r="V9" s="353"/>
      <c r="W9" s="370">
        <f>-W8*$C$9</f>
        <v>-624.43148497383254</v>
      </c>
      <c r="X9" s="353"/>
      <c r="Y9" s="370">
        <f>-Y8*$C$9</f>
        <v>-640.04227209817827</v>
      </c>
      <c r="Z9" s="353"/>
      <c r="AA9" s="370">
        <f>-AA8*$C$9</f>
        <v>-656.04332890063279</v>
      </c>
      <c r="AB9" s="353"/>
      <c r="AC9" s="370">
        <f>-AC8*$C$9</f>
        <v>-672.44441212314848</v>
      </c>
      <c r="AD9" s="353"/>
      <c r="AE9" s="370">
        <f>-AE8*$C$9</f>
        <v>-689.25552242622712</v>
      </c>
      <c r="AF9" s="353"/>
      <c r="AG9" s="370">
        <f>-AG8*$C$9</f>
        <v>-706.48691048688272</v>
      </c>
    </row>
    <row r="10" spans="1:16384" s="355" customFormat="1" ht="15">
      <c r="A10" s="355" t="s">
        <v>906</v>
      </c>
      <c r="C10" s="346"/>
      <c r="E10" s="355">
        <f>SUM(E4:E9)</f>
        <v>646128</v>
      </c>
      <c r="G10" s="355">
        <f>SUM(G4:G9)</f>
        <v>662281.19999999984</v>
      </c>
      <c r="I10" s="355">
        <f>SUM(I4:I9)</f>
        <v>678838.22999999986</v>
      </c>
      <c r="K10" s="355">
        <f>SUM(K4:K9)</f>
        <v>695809.18574999983</v>
      </c>
      <c r="M10" s="355">
        <f>SUM(M4:M9)</f>
        <v>713204.41539374972</v>
      </c>
      <c r="O10" s="355">
        <f>SUM(O4:O9)</f>
        <v>731034.5257785935</v>
      </c>
      <c r="Q10" s="355">
        <f>SUM(Q4:Q9)</f>
        <v>749310.38892305829</v>
      </c>
      <c r="S10" s="355">
        <f>SUM(S4:S9)</f>
        <v>768043.14864613465</v>
      </c>
      <c r="U10" s="355">
        <f>SUM(U4:U9)</f>
        <v>787244.22736228781</v>
      </c>
      <c r="W10" s="355">
        <f>SUM(W4:W9)</f>
        <v>806925.33304634504</v>
      </c>
      <c r="Y10" s="355">
        <f>SUM(Y4:Y9)</f>
        <v>827098.46637250367</v>
      </c>
      <c r="AA10" s="355">
        <f>SUM(AA4:AA9)</f>
        <v>847775.92803181615</v>
      </c>
      <c r="AC10" s="355">
        <f>SUM(AC4:AC9)</f>
        <v>868970.32623261132</v>
      </c>
      <c r="AE10" s="355">
        <f>SUM(AE4:AE9)</f>
        <v>890694.58438842662</v>
      </c>
      <c r="AG10" s="355">
        <f>SUM(AG4:AG9)</f>
        <v>912961.94899813726</v>
      </c>
      <c r="AI10" s="355">
        <f t="shared" ref="AI10:CT10" si="0">SUM(AI4:AI9)</f>
        <v>0</v>
      </c>
      <c r="AJ10" s="355">
        <f t="shared" si="0"/>
        <v>0</v>
      </c>
      <c r="AK10" s="355">
        <f t="shared" si="0"/>
        <v>0</v>
      </c>
      <c r="AL10" s="355">
        <f t="shared" si="0"/>
        <v>0</v>
      </c>
      <c r="AM10" s="355">
        <f t="shared" si="0"/>
        <v>0</v>
      </c>
      <c r="AN10" s="355">
        <f t="shared" si="0"/>
        <v>0</v>
      </c>
      <c r="AO10" s="355">
        <f t="shared" si="0"/>
        <v>0</v>
      </c>
      <c r="AP10" s="355">
        <f t="shared" si="0"/>
        <v>0</v>
      </c>
      <c r="AQ10" s="355">
        <f t="shared" si="0"/>
        <v>0</v>
      </c>
      <c r="AR10" s="355">
        <f t="shared" si="0"/>
        <v>0</v>
      </c>
      <c r="AS10" s="355">
        <f t="shared" si="0"/>
        <v>0</v>
      </c>
      <c r="AT10" s="355">
        <f t="shared" si="0"/>
        <v>0</v>
      </c>
      <c r="AU10" s="355">
        <f t="shared" si="0"/>
        <v>0</v>
      </c>
      <c r="AV10" s="355">
        <f t="shared" si="0"/>
        <v>0</v>
      </c>
      <c r="AW10" s="355">
        <f t="shared" si="0"/>
        <v>0</v>
      </c>
      <c r="AX10" s="355">
        <f t="shared" si="0"/>
        <v>0</v>
      </c>
      <c r="AY10" s="355">
        <f t="shared" si="0"/>
        <v>0</v>
      </c>
      <c r="AZ10" s="355">
        <f t="shared" si="0"/>
        <v>0</v>
      </c>
      <c r="BA10" s="355">
        <f t="shared" si="0"/>
        <v>0</v>
      </c>
      <c r="BB10" s="355">
        <f t="shared" si="0"/>
        <v>0</v>
      </c>
      <c r="BC10" s="355">
        <f t="shared" si="0"/>
        <v>0</v>
      </c>
      <c r="BD10" s="355">
        <f t="shared" si="0"/>
        <v>0</v>
      </c>
      <c r="BE10" s="355">
        <f t="shared" si="0"/>
        <v>0</v>
      </c>
      <c r="BF10" s="355">
        <f t="shared" si="0"/>
        <v>0</v>
      </c>
      <c r="BG10" s="355">
        <f t="shared" si="0"/>
        <v>0</v>
      </c>
      <c r="BH10" s="355">
        <f t="shared" si="0"/>
        <v>0</v>
      </c>
      <c r="BI10" s="355">
        <f t="shared" si="0"/>
        <v>0</v>
      </c>
      <c r="BJ10" s="355">
        <f t="shared" si="0"/>
        <v>0</v>
      </c>
      <c r="BK10" s="355">
        <f t="shared" si="0"/>
        <v>0</v>
      </c>
      <c r="BL10" s="355">
        <f t="shared" si="0"/>
        <v>0</v>
      </c>
      <c r="BM10" s="355">
        <f t="shared" si="0"/>
        <v>0</v>
      </c>
      <c r="BN10" s="355">
        <f t="shared" si="0"/>
        <v>0</v>
      </c>
      <c r="BO10" s="355">
        <f t="shared" si="0"/>
        <v>0</v>
      </c>
      <c r="BP10" s="355">
        <f t="shared" si="0"/>
        <v>0</v>
      </c>
      <c r="BQ10" s="355">
        <f t="shared" si="0"/>
        <v>0</v>
      </c>
      <c r="BR10" s="355">
        <f t="shared" si="0"/>
        <v>0</v>
      </c>
      <c r="BS10" s="355">
        <f t="shared" si="0"/>
        <v>0</v>
      </c>
      <c r="BT10" s="355">
        <f t="shared" si="0"/>
        <v>0</v>
      </c>
      <c r="BU10" s="355">
        <f t="shared" si="0"/>
        <v>0</v>
      </c>
      <c r="BV10" s="355">
        <f t="shared" si="0"/>
        <v>0</v>
      </c>
      <c r="BW10" s="355">
        <f t="shared" si="0"/>
        <v>0</v>
      </c>
      <c r="BX10" s="355">
        <f t="shared" si="0"/>
        <v>0</v>
      </c>
      <c r="BY10" s="355">
        <f t="shared" si="0"/>
        <v>0</v>
      </c>
      <c r="BZ10" s="355">
        <f t="shared" si="0"/>
        <v>0</v>
      </c>
      <c r="CA10" s="355">
        <f t="shared" si="0"/>
        <v>0</v>
      </c>
      <c r="CB10" s="355">
        <f t="shared" si="0"/>
        <v>0</v>
      </c>
      <c r="CC10" s="355">
        <f t="shared" si="0"/>
        <v>0</v>
      </c>
      <c r="CD10" s="355">
        <f t="shared" si="0"/>
        <v>0</v>
      </c>
      <c r="CE10" s="355">
        <f t="shared" si="0"/>
        <v>0</v>
      </c>
      <c r="CF10" s="355">
        <f t="shared" si="0"/>
        <v>0</v>
      </c>
      <c r="CG10" s="355">
        <f t="shared" si="0"/>
        <v>0</v>
      </c>
      <c r="CH10" s="355">
        <f t="shared" si="0"/>
        <v>0</v>
      </c>
      <c r="CI10" s="355">
        <f t="shared" si="0"/>
        <v>0</v>
      </c>
      <c r="CJ10" s="355">
        <f t="shared" si="0"/>
        <v>0</v>
      </c>
      <c r="CK10" s="355">
        <f t="shared" si="0"/>
        <v>0</v>
      </c>
      <c r="CL10" s="355">
        <f t="shared" si="0"/>
        <v>0</v>
      </c>
      <c r="CM10" s="355">
        <f t="shared" si="0"/>
        <v>0</v>
      </c>
      <c r="CN10" s="355">
        <f t="shared" si="0"/>
        <v>0</v>
      </c>
      <c r="CO10" s="355">
        <f t="shared" si="0"/>
        <v>0</v>
      </c>
      <c r="CP10" s="355">
        <f t="shared" si="0"/>
        <v>0</v>
      </c>
      <c r="CQ10" s="355">
        <f t="shared" si="0"/>
        <v>0</v>
      </c>
      <c r="CR10" s="355">
        <f t="shared" si="0"/>
        <v>0</v>
      </c>
      <c r="CS10" s="355">
        <f t="shared" si="0"/>
        <v>0</v>
      </c>
      <c r="CT10" s="355">
        <f t="shared" si="0"/>
        <v>0</v>
      </c>
      <c r="CU10" s="355">
        <f t="shared" ref="CU10:FF10" si="1">SUM(CU4:CU9)</f>
        <v>0</v>
      </c>
      <c r="CV10" s="355">
        <f t="shared" si="1"/>
        <v>0</v>
      </c>
      <c r="CW10" s="355">
        <f t="shared" si="1"/>
        <v>0</v>
      </c>
      <c r="CX10" s="355">
        <f t="shared" si="1"/>
        <v>0</v>
      </c>
      <c r="CY10" s="355">
        <f t="shared" si="1"/>
        <v>0</v>
      </c>
      <c r="CZ10" s="355">
        <f t="shared" si="1"/>
        <v>0</v>
      </c>
      <c r="DA10" s="355">
        <f t="shared" si="1"/>
        <v>0</v>
      </c>
      <c r="DB10" s="355">
        <f t="shared" si="1"/>
        <v>0</v>
      </c>
      <c r="DC10" s="355">
        <f t="shared" si="1"/>
        <v>0</v>
      </c>
      <c r="DD10" s="355">
        <f t="shared" si="1"/>
        <v>0</v>
      </c>
      <c r="DE10" s="355">
        <f t="shared" si="1"/>
        <v>0</v>
      </c>
      <c r="DF10" s="355">
        <f t="shared" si="1"/>
        <v>0</v>
      </c>
      <c r="DG10" s="355">
        <f t="shared" si="1"/>
        <v>0</v>
      </c>
      <c r="DH10" s="355">
        <f t="shared" si="1"/>
        <v>0</v>
      </c>
      <c r="DI10" s="355">
        <f t="shared" si="1"/>
        <v>0</v>
      </c>
      <c r="DJ10" s="355">
        <f t="shared" si="1"/>
        <v>0</v>
      </c>
      <c r="DK10" s="355">
        <f t="shared" si="1"/>
        <v>0</v>
      </c>
      <c r="DL10" s="355">
        <f t="shared" si="1"/>
        <v>0</v>
      </c>
      <c r="DM10" s="355">
        <f t="shared" si="1"/>
        <v>0</v>
      </c>
      <c r="DN10" s="355">
        <f t="shared" si="1"/>
        <v>0</v>
      </c>
      <c r="DO10" s="355">
        <f t="shared" si="1"/>
        <v>0</v>
      </c>
      <c r="DP10" s="355">
        <f t="shared" si="1"/>
        <v>0</v>
      </c>
      <c r="DQ10" s="355">
        <f t="shared" si="1"/>
        <v>0</v>
      </c>
      <c r="DR10" s="355">
        <f t="shared" si="1"/>
        <v>0</v>
      </c>
      <c r="DS10" s="355">
        <f t="shared" si="1"/>
        <v>0</v>
      </c>
      <c r="DT10" s="355">
        <f t="shared" si="1"/>
        <v>0</v>
      </c>
      <c r="DU10" s="355">
        <f t="shared" si="1"/>
        <v>0</v>
      </c>
      <c r="DV10" s="355">
        <f t="shared" si="1"/>
        <v>0</v>
      </c>
      <c r="DW10" s="355">
        <f t="shared" si="1"/>
        <v>0</v>
      </c>
      <c r="DX10" s="355">
        <f t="shared" si="1"/>
        <v>0</v>
      </c>
      <c r="DY10" s="355">
        <f t="shared" si="1"/>
        <v>0</v>
      </c>
      <c r="DZ10" s="355">
        <f t="shared" si="1"/>
        <v>0</v>
      </c>
      <c r="EA10" s="355">
        <f t="shared" si="1"/>
        <v>0</v>
      </c>
      <c r="EB10" s="355">
        <f t="shared" si="1"/>
        <v>0</v>
      </c>
      <c r="EC10" s="355">
        <f t="shared" si="1"/>
        <v>0</v>
      </c>
      <c r="ED10" s="355">
        <f t="shared" si="1"/>
        <v>0</v>
      </c>
      <c r="EE10" s="355">
        <f t="shared" si="1"/>
        <v>0</v>
      </c>
      <c r="EF10" s="355">
        <f t="shared" si="1"/>
        <v>0</v>
      </c>
      <c r="EG10" s="355">
        <f t="shared" si="1"/>
        <v>0</v>
      </c>
      <c r="EH10" s="355">
        <f t="shared" si="1"/>
        <v>0</v>
      </c>
      <c r="EI10" s="355">
        <f t="shared" si="1"/>
        <v>0</v>
      </c>
      <c r="EJ10" s="355">
        <f t="shared" si="1"/>
        <v>0</v>
      </c>
      <c r="EK10" s="355">
        <f t="shared" si="1"/>
        <v>0</v>
      </c>
      <c r="EL10" s="355">
        <f t="shared" si="1"/>
        <v>0</v>
      </c>
      <c r="EM10" s="355">
        <f t="shared" si="1"/>
        <v>0</v>
      </c>
      <c r="EN10" s="355">
        <f t="shared" si="1"/>
        <v>0</v>
      </c>
      <c r="EO10" s="355">
        <f t="shared" si="1"/>
        <v>0</v>
      </c>
      <c r="EP10" s="355">
        <f t="shared" si="1"/>
        <v>0</v>
      </c>
      <c r="EQ10" s="355">
        <f t="shared" si="1"/>
        <v>0</v>
      </c>
      <c r="ER10" s="355">
        <f t="shared" si="1"/>
        <v>0</v>
      </c>
      <c r="ES10" s="355">
        <f t="shared" si="1"/>
        <v>0</v>
      </c>
      <c r="ET10" s="355">
        <f t="shared" si="1"/>
        <v>0</v>
      </c>
      <c r="EU10" s="355">
        <f t="shared" si="1"/>
        <v>0</v>
      </c>
      <c r="EV10" s="355">
        <f t="shared" si="1"/>
        <v>0</v>
      </c>
      <c r="EW10" s="355">
        <f t="shared" si="1"/>
        <v>0</v>
      </c>
      <c r="EX10" s="355">
        <f t="shared" si="1"/>
        <v>0</v>
      </c>
      <c r="EY10" s="355">
        <f t="shared" si="1"/>
        <v>0</v>
      </c>
      <c r="EZ10" s="355">
        <f t="shared" si="1"/>
        <v>0</v>
      </c>
      <c r="FA10" s="355">
        <f t="shared" si="1"/>
        <v>0</v>
      </c>
      <c r="FB10" s="355">
        <f t="shared" si="1"/>
        <v>0</v>
      </c>
      <c r="FC10" s="355">
        <f t="shared" si="1"/>
        <v>0</v>
      </c>
      <c r="FD10" s="355">
        <f t="shared" si="1"/>
        <v>0</v>
      </c>
      <c r="FE10" s="355">
        <f t="shared" si="1"/>
        <v>0</v>
      </c>
      <c r="FF10" s="355">
        <f t="shared" si="1"/>
        <v>0</v>
      </c>
      <c r="FG10" s="355">
        <f t="shared" ref="FG10:HR10" si="2">SUM(FG4:FG9)</f>
        <v>0</v>
      </c>
      <c r="FH10" s="355">
        <f t="shared" si="2"/>
        <v>0</v>
      </c>
      <c r="FI10" s="355">
        <f t="shared" si="2"/>
        <v>0</v>
      </c>
      <c r="FJ10" s="355">
        <f t="shared" si="2"/>
        <v>0</v>
      </c>
      <c r="FK10" s="355">
        <f t="shared" si="2"/>
        <v>0</v>
      </c>
      <c r="FL10" s="355">
        <f t="shared" si="2"/>
        <v>0</v>
      </c>
      <c r="FM10" s="355">
        <f t="shared" si="2"/>
        <v>0</v>
      </c>
      <c r="FN10" s="355">
        <f t="shared" si="2"/>
        <v>0</v>
      </c>
      <c r="FO10" s="355">
        <f t="shared" si="2"/>
        <v>0</v>
      </c>
      <c r="FP10" s="355">
        <f t="shared" si="2"/>
        <v>0</v>
      </c>
      <c r="FQ10" s="355">
        <f t="shared" si="2"/>
        <v>0</v>
      </c>
      <c r="FR10" s="355">
        <f t="shared" si="2"/>
        <v>0</v>
      </c>
      <c r="FS10" s="355">
        <f t="shared" si="2"/>
        <v>0</v>
      </c>
      <c r="FT10" s="355">
        <f t="shared" si="2"/>
        <v>0</v>
      </c>
      <c r="FU10" s="355">
        <f t="shared" si="2"/>
        <v>0</v>
      </c>
      <c r="FV10" s="355">
        <f t="shared" si="2"/>
        <v>0</v>
      </c>
      <c r="FW10" s="355">
        <f t="shared" si="2"/>
        <v>0</v>
      </c>
      <c r="FX10" s="355">
        <f t="shared" si="2"/>
        <v>0</v>
      </c>
      <c r="FY10" s="355">
        <f t="shared" si="2"/>
        <v>0</v>
      </c>
      <c r="FZ10" s="355">
        <f t="shared" si="2"/>
        <v>0</v>
      </c>
      <c r="GA10" s="355">
        <f t="shared" si="2"/>
        <v>0</v>
      </c>
      <c r="GB10" s="355">
        <f t="shared" si="2"/>
        <v>0</v>
      </c>
      <c r="GC10" s="355">
        <f t="shared" si="2"/>
        <v>0</v>
      </c>
      <c r="GD10" s="355">
        <f t="shared" si="2"/>
        <v>0</v>
      </c>
      <c r="GE10" s="355">
        <f t="shared" si="2"/>
        <v>0</v>
      </c>
      <c r="GF10" s="355">
        <f t="shared" si="2"/>
        <v>0</v>
      </c>
      <c r="GG10" s="355">
        <f t="shared" si="2"/>
        <v>0</v>
      </c>
      <c r="GH10" s="355">
        <f t="shared" si="2"/>
        <v>0</v>
      </c>
      <c r="GI10" s="355">
        <f t="shared" si="2"/>
        <v>0</v>
      </c>
      <c r="GJ10" s="355">
        <f t="shared" si="2"/>
        <v>0</v>
      </c>
      <c r="GK10" s="355">
        <f t="shared" si="2"/>
        <v>0</v>
      </c>
      <c r="GL10" s="355">
        <f t="shared" si="2"/>
        <v>0</v>
      </c>
      <c r="GM10" s="355">
        <f t="shared" si="2"/>
        <v>0</v>
      </c>
      <c r="GN10" s="355">
        <f t="shared" si="2"/>
        <v>0</v>
      </c>
      <c r="GO10" s="355">
        <f t="shared" si="2"/>
        <v>0</v>
      </c>
      <c r="GP10" s="355">
        <f t="shared" si="2"/>
        <v>0</v>
      </c>
      <c r="GQ10" s="355">
        <f t="shared" si="2"/>
        <v>0</v>
      </c>
      <c r="GR10" s="355">
        <f t="shared" si="2"/>
        <v>0</v>
      </c>
      <c r="GS10" s="355">
        <f t="shared" si="2"/>
        <v>0</v>
      </c>
      <c r="GT10" s="355">
        <f t="shared" si="2"/>
        <v>0</v>
      </c>
      <c r="GU10" s="355">
        <f t="shared" si="2"/>
        <v>0</v>
      </c>
      <c r="GV10" s="355">
        <f t="shared" si="2"/>
        <v>0</v>
      </c>
      <c r="GW10" s="355">
        <f t="shared" si="2"/>
        <v>0</v>
      </c>
      <c r="GX10" s="355">
        <f t="shared" si="2"/>
        <v>0</v>
      </c>
      <c r="GY10" s="355">
        <f t="shared" si="2"/>
        <v>0</v>
      </c>
      <c r="GZ10" s="355">
        <f t="shared" si="2"/>
        <v>0</v>
      </c>
      <c r="HA10" s="355">
        <f t="shared" si="2"/>
        <v>0</v>
      </c>
      <c r="HB10" s="355">
        <f t="shared" si="2"/>
        <v>0</v>
      </c>
      <c r="HC10" s="355">
        <f t="shared" si="2"/>
        <v>0</v>
      </c>
      <c r="HD10" s="355">
        <f t="shared" si="2"/>
        <v>0</v>
      </c>
      <c r="HE10" s="355">
        <f t="shared" si="2"/>
        <v>0</v>
      </c>
      <c r="HF10" s="355">
        <f t="shared" si="2"/>
        <v>0</v>
      </c>
      <c r="HG10" s="355">
        <f t="shared" si="2"/>
        <v>0</v>
      </c>
      <c r="HH10" s="355">
        <f t="shared" si="2"/>
        <v>0</v>
      </c>
      <c r="HI10" s="355">
        <f t="shared" si="2"/>
        <v>0</v>
      </c>
      <c r="HJ10" s="355">
        <f t="shared" si="2"/>
        <v>0</v>
      </c>
      <c r="HK10" s="355">
        <f t="shared" si="2"/>
        <v>0</v>
      </c>
      <c r="HL10" s="355">
        <f t="shared" si="2"/>
        <v>0</v>
      </c>
      <c r="HM10" s="355">
        <f t="shared" si="2"/>
        <v>0</v>
      </c>
      <c r="HN10" s="355">
        <f t="shared" si="2"/>
        <v>0</v>
      </c>
      <c r="HO10" s="355">
        <f t="shared" si="2"/>
        <v>0</v>
      </c>
      <c r="HP10" s="355">
        <f t="shared" si="2"/>
        <v>0</v>
      </c>
      <c r="HQ10" s="355">
        <f t="shared" si="2"/>
        <v>0</v>
      </c>
      <c r="HR10" s="355">
        <f t="shared" si="2"/>
        <v>0</v>
      </c>
      <c r="HS10" s="355">
        <f t="shared" ref="HS10:KD10" si="3">SUM(HS4:HS9)</f>
        <v>0</v>
      </c>
      <c r="HT10" s="355">
        <f t="shared" si="3"/>
        <v>0</v>
      </c>
      <c r="HU10" s="355">
        <f t="shared" si="3"/>
        <v>0</v>
      </c>
      <c r="HV10" s="355">
        <f t="shared" si="3"/>
        <v>0</v>
      </c>
      <c r="HW10" s="355">
        <f t="shared" si="3"/>
        <v>0</v>
      </c>
      <c r="HX10" s="355">
        <f t="shared" si="3"/>
        <v>0</v>
      </c>
      <c r="HY10" s="355">
        <f t="shared" si="3"/>
        <v>0</v>
      </c>
      <c r="HZ10" s="355">
        <f t="shared" si="3"/>
        <v>0</v>
      </c>
      <c r="IA10" s="355">
        <f t="shared" si="3"/>
        <v>0</v>
      </c>
      <c r="IB10" s="355">
        <f t="shared" si="3"/>
        <v>0</v>
      </c>
      <c r="IC10" s="355">
        <f t="shared" si="3"/>
        <v>0</v>
      </c>
      <c r="ID10" s="355">
        <f t="shared" si="3"/>
        <v>0</v>
      </c>
      <c r="IE10" s="355">
        <f t="shared" si="3"/>
        <v>0</v>
      </c>
      <c r="IF10" s="355">
        <f t="shared" si="3"/>
        <v>0</v>
      </c>
      <c r="IG10" s="355">
        <f t="shared" si="3"/>
        <v>0</v>
      </c>
      <c r="IH10" s="355">
        <f t="shared" si="3"/>
        <v>0</v>
      </c>
      <c r="II10" s="355">
        <f t="shared" si="3"/>
        <v>0</v>
      </c>
      <c r="IJ10" s="355">
        <f t="shared" si="3"/>
        <v>0</v>
      </c>
      <c r="IK10" s="355">
        <f t="shared" si="3"/>
        <v>0</v>
      </c>
      <c r="IL10" s="355">
        <f t="shared" si="3"/>
        <v>0</v>
      </c>
      <c r="IM10" s="355">
        <f t="shared" si="3"/>
        <v>0</v>
      </c>
      <c r="IN10" s="355">
        <f t="shared" si="3"/>
        <v>0</v>
      </c>
      <c r="IO10" s="355">
        <f t="shared" si="3"/>
        <v>0</v>
      </c>
      <c r="IP10" s="355">
        <f t="shared" si="3"/>
        <v>0</v>
      </c>
      <c r="IQ10" s="355">
        <f t="shared" si="3"/>
        <v>0</v>
      </c>
      <c r="IR10" s="355">
        <f t="shared" si="3"/>
        <v>0</v>
      </c>
      <c r="IS10" s="355">
        <f t="shared" si="3"/>
        <v>0</v>
      </c>
      <c r="IT10" s="355">
        <f t="shared" si="3"/>
        <v>0</v>
      </c>
      <c r="IU10" s="355">
        <f t="shared" si="3"/>
        <v>0</v>
      </c>
      <c r="IV10" s="355">
        <f t="shared" si="3"/>
        <v>0</v>
      </c>
      <c r="IW10" s="355">
        <f t="shared" si="3"/>
        <v>0</v>
      </c>
      <c r="IX10" s="355">
        <f t="shared" si="3"/>
        <v>0</v>
      </c>
      <c r="IY10" s="355">
        <f t="shared" si="3"/>
        <v>0</v>
      </c>
      <c r="IZ10" s="355">
        <f t="shared" si="3"/>
        <v>0</v>
      </c>
      <c r="JA10" s="355">
        <f t="shared" si="3"/>
        <v>0</v>
      </c>
      <c r="JB10" s="355">
        <f t="shared" si="3"/>
        <v>0</v>
      </c>
      <c r="JC10" s="355">
        <f t="shared" si="3"/>
        <v>0</v>
      </c>
      <c r="JD10" s="355">
        <f t="shared" si="3"/>
        <v>0</v>
      </c>
      <c r="JE10" s="355">
        <f t="shared" si="3"/>
        <v>0</v>
      </c>
      <c r="JF10" s="355">
        <f t="shared" si="3"/>
        <v>0</v>
      </c>
      <c r="JG10" s="355">
        <f t="shared" si="3"/>
        <v>0</v>
      </c>
      <c r="JH10" s="355">
        <f t="shared" si="3"/>
        <v>0</v>
      </c>
      <c r="JI10" s="355">
        <f t="shared" si="3"/>
        <v>0</v>
      </c>
      <c r="JJ10" s="355">
        <f t="shared" si="3"/>
        <v>0</v>
      </c>
      <c r="JK10" s="355">
        <f t="shared" si="3"/>
        <v>0</v>
      </c>
      <c r="JL10" s="355">
        <f t="shared" si="3"/>
        <v>0</v>
      </c>
      <c r="JM10" s="355">
        <f t="shared" si="3"/>
        <v>0</v>
      </c>
      <c r="JN10" s="355">
        <f t="shared" si="3"/>
        <v>0</v>
      </c>
      <c r="JO10" s="355">
        <f t="shared" si="3"/>
        <v>0</v>
      </c>
      <c r="JP10" s="355">
        <f t="shared" si="3"/>
        <v>0</v>
      </c>
      <c r="JQ10" s="355">
        <f t="shared" si="3"/>
        <v>0</v>
      </c>
      <c r="JR10" s="355">
        <f t="shared" si="3"/>
        <v>0</v>
      </c>
      <c r="JS10" s="355">
        <f t="shared" si="3"/>
        <v>0</v>
      </c>
      <c r="JT10" s="355">
        <f t="shared" si="3"/>
        <v>0</v>
      </c>
      <c r="JU10" s="355">
        <f t="shared" si="3"/>
        <v>0</v>
      </c>
      <c r="JV10" s="355">
        <f t="shared" si="3"/>
        <v>0</v>
      </c>
      <c r="JW10" s="355">
        <f t="shared" si="3"/>
        <v>0</v>
      </c>
      <c r="JX10" s="355">
        <f t="shared" si="3"/>
        <v>0</v>
      </c>
      <c r="JY10" s="355">
        <f t="shared" si="3"/>
        <v>0</v>
      </c>
      <c r="JZ10" s="355">
        <f t="shared" si="3"/>
        <v>0</v>
      </c>
      <c r="KA10" s="355">
        <f t="shared" si="3"/>
        <v>0</v>
      </c>
      <c r="KB10" s="355">
        <f t="shared" si="3"/>
        <v>0</v>
      </c>
      <c r="KC10" s="355">
        <f t="shared" si="3"/>
        <v>0</v>
      </c>
      <c r="KD10" s="355">
        <f t="shared" si="3"/>
        <v>0</v>
      </c>
      <c r="KE10" s="355">
        <f t="shared" ref="KE10:MP10" si="4">SUM(KE4:KE9)</f>
        <v>0</v>
      </c>
      <c r="KF10" s="355">
        <f t="shared" si="4"/>
        <v>0</v>
      </c>
      <c r="KG10" s="355">
        <f t="shared" si="4"/>
        <v>0</v>
      </c>
      <c r="KH10" s="355">
        <f t="shared" si="4"/>
        <v>0</v>
      </c>
      <c r="KI10" s="355">
        <f t="shared" si="4"/>
        <v>0</v>
      </c>
      <c r="KJ10" s="355">
        <f t="shared" si="4"/>
        <v>0</v>
      </c>
      <c r="KK10" s="355">
        <f t="shared" si="4"/>
        <v>0</v>
      </c>
      <c r="KL10" s="355">
        <f t="shared" si="4"/>
        <v>0</v>
      </c>
      <c r="KM10" s="355">
        <f t="shared" si="4"/>
        <v>0</v>
      </c>
      <c r="KN10" s="355">
        <f t="shared" si="4"/>
        <v>0</v>
      </c>
      <c r="KO10" s="355">
        <f t="shared" si="4"/>
        <v>0</v>
      </c>
      <c r="KP10" s="355">
        <f t="shared" si="4"/>
        <v>0</v>
      </c>
      <c r="KQ10" s="355">
        <f t="shared" si="4"/>
        <v>0</v>
      </c>
      <c r="KR10" s="355">
        <f t="shared" si="4"/>
        <v>0</v>
      </c>
      <c r="KS10" s="355">
        <f t="shared" si="4"/>
        <v>0</v>
      </c>
      <c r="KT10" s="355">
        <f t="shared" si="4"/>
        <v>0</v>
      </c>
      <c r="KU10" s="355">
        <f t="shared" si="4"/>
        <v>0</v>
      </c>
      <c r="KV10" s="355">
        <f t="shared" si="4"/>
        <v>0</v>
      </c>
      <c r="KW10" s="355">
        <f t="shared" si="4"/>
        <v>0</v>
      </c>
      <c r="KX10" s="355">
        <f t="shared" si="4"/>
        <v>0</v>
      </c>
      <c r="KY10" s="355">
        <f t="shared" si="4"/>
        <v>0</v>
      </c>
      <c r="KZ10" s="355">
        <f t="shared" si="4"/>
        <v>0</v>
      </c>
      <c r="LA10" s="355">
        <f t="shared" si="4"/>
        <v>0</v>
      </c>
      <c r="LB10" s="355">
        <f t="shared" si="4"/>
        <v>0</v>
      </c>
      <c r="LC10" s="355">
        <f t="shared" si="4"/>
        <v>0</v>
      </c>
      <c r="LD10" s="355">
        <f t="shared" si="4"/>
        <v>0</v>
      </c>
      <c r="LE10" s="355">
        <f t="shared" si="4"/>
        <v>0</v>
      </c>
      <c r="LF10" s="355">
        <f t="shared" si="4"/>
        <v>0</v>
      </c>
      <c r="LG10" s="355">
        <f t="shared" si="4"/>
        <v>0</v>
      </c>
      <c r="LH10" s="355">
        <f t="shared" si="4"/>
        <v>0</v>
      </c>
      <c r="LI10" s="355">
        <f t="shared" si="4"/>
        <v>0</v>
      </c>
      <c r="LJ10" s="355">
        <f t="shared" si="4"/>
        <v>0</v>
      </c>
      <c r="LK10" s="355">
        <f t="shared" si="4"/>
        <v>0</v>
      </c>
      <c r="LL10" s="355">
        <f t="shared" si="4"/>
        <v>0</v>
      </c>
      <c r="LM10" s="355">
        <f t="shared" si="4"/>
        <v>0</v>
      </c>
      <c r="LN10" s="355">
        <f t="shared" si="4"/>
        <v>0</v>
      </c>
      <c r="LO10" s="355">
        <f t="shared" si="4"/>
        <v>0</v>
      </c>
      <c r="LP10" s="355">
        <f t="shared" si="4"/>
        <v>0</v>
      </c>
      <c r="LQ10" s="355">
        <f t="shared" si="4"/>
        <v>0</v>
      </c>
      <c r="LR10" s="355">
        <f t="shared" si="4"/>
        <v>0</v>
      </c>
      <c r="LS10" s="355">
        <f t="shared" si="4"/>
        <v>0</v>
      </c>
      <c r="LT10" s="355">
        <f t="shared" si="4"/>
        <v>0</v>
      </c>
      <c r="LU10" s="355">
        <f t="shared" si="4"/>
        <v>0</v>
      </c>
      <c r="LV10" s="355">
        <f t="shared" si="4"/>
        <v>0</v>
      </c>
      <c r="LW10" s="355">
        <f t="shared" si="4"/>
        <v>0</v>
      </c>
      <c r="LX10" s="355">
        <f t="shared" si="4"/>
        <v>0</v>
      </c>
      <c r="LY10" s="355">
        <f t="shared" si="4"/>
        <v>0</v>
      </c>
      <c r="LZ10" s="355">
        <f t="shared" si="4"/>
        <v>0</v>
      </c>
      <c r="MA10" s="355">
        <f t="shared" si="4"/>
        <v>0</v>
      </c>
      <c r="MB10" s="355">
        <f t="shared" si="4"/>
        <v>0</v>
      </c>
      <c r="MC10" s="355">
        <f t="shared" si="4"/>
        <v>0</v>
      </c>
      <c r="MD10" s="355">
        <f t="shared" si="4"/>
        <v>0</v>
      </c>
      <c r="ME10" s="355">
        <f t="shared" si="4"/>
        <v>0</v>
      </c>
      <c r="MF10" s="355">
        <f t="shared" si="4"/>
        <v>0</v>
      </c>
      <c r="MG10" s="355">
        <f t="shared" si="4"/>
        <v>0</v>
      </c>
      <c r="MH10" s="355">
        <f t="shared" si="4"/>
        <v>0</v>
      </c>
      <c r="MI10" s="355">
        <f t="shared" si="4"/>
        <v>0</v>
      </c>
      <c r="MJ10" s="355">
        <f t="shared" si="4"/>
        <v>0</v>
      </c>
      <c r="MK10" s="355">
        <f t="shared" si="4"/>
        <v>0</v>
      </c>
      <c r="ML10" s="355">
        <f t="shared" si="4"/>
        <v>0</v>
      </c>
      <c r="MM10" s="355">
        <f t="shared" si="4"/>
        <v>0</v>
      </c>
      <c r="MN10" s="355">
        <f t="shared" si="4"/>
        <v>0</v>
      </c>
      <c r="MO10" s="355">
        <f t="shared" si="4"/>
        <v>0</v>
      </c>
      <c r="MP10" s="355">
        <f t="shared" si="4"/>
        <v>0</v>
      </c>
      <c r="MQ10" s="355">
        <f t="shared" ref="MQ10:PB10" si="5">SUM(MQ4:MQ9)</f>
        <v>0</v>
      </c>
      <c r="MR10" s="355">
        <f t="shared" si="5"/>
        <v>0</v>
      </c>
      <c r="MS10" s="355">
        <f t="shared" si="5"/>
        <v>0</v>
      </c>
      <c r="MT10" s="355">
        <f t="shared" si="5"/>
        <v>0</v>
      </c>
      <c r="MU10" s="355">
        <f t="shared" si="5"/>
        <v>0</v>
      </c>
      <c r="MV10" s="355">
        <f t="shared" si="5"/>
        <v>0</v>
      </c>
      <c r="MW10" s="355">
        <f t="shared" si="5"/>
        <v>0</v>
      </c>
      <c r="MX10" s="355">
        <f t="shared" si="5"/>
        <v>0</v>
      </c>
      <c r="MY10" s="355">
        <f t="shared" si="5"/>
        <v>0</v>
      </c>
      <c r="MZ10" s="355">
        <f t="shared" si="5"/>
        <v>0</v>
      </c>
      <c r="NA10" s="355">
        <f t="shared" si="5"/>
        <v>0</v>
      </c>
      <c r="NB10" s="355">
        <f t="shared" si="5"/>
        <v>0</v>
      </c>
      <c r="NC10" s="355">
        <f t="shared" si="5"/>
        <v>0</v>
      </c>
      <c r="ND10" s="355">
        <f t="shared" si="5"/>
        <v>0</v>
      </c>
      <c r="NE10" s="355">
        <f t="shared" si="5"/>
        <v>0</v>
      </c>
      <c r="NF10" s="355">
        <f t="shared" si="5"/>
        <v>0</v>
      </c>
      <c r="NG10" s="355">
        <f t="shared" si="5"/>
        <v>0</v>
      </c>
      <c r="NH10" s="355">
        <f t="shared" si="5"/>
        <v>0</v>
      </c>
      <c r="NI10" s="355">
        <f t="shared" si="5"/>
        <v>0</v>
      </c>
      <c r="NJ10" s="355">
        <f t="shared" si="5"/>
        <v>0</v>
      </c>
      <c r="NK10" s="355">
        <f t="shared" si="5"/>
        <v>0</v>
      </c>
      <c r="NL10" s="355">
        <f t="shared" si="5"/>
        <v>0</v>
      </c>
      <c r="NM10" s="355">
        <f t="shared" si="5"/>
        <v>0</v>
      </c>
      <c r="NN10" s="355">
        <f t="shared" si="5"/>
        <v>0</v>
      </c>
      <c r="NO10" s="355">
        <f t="shared" si="5"/>
        <v>0</v>
      </c>
      <c r="NP10" s="355">
        <f t="shared" si="5"/>
        <v>0</v>
      </c>
      <c r="NQ10" s="355">
        <f t="shared" si="5"/>
        <v>0</v>
      </c>
      <c r="NR10" s="355">
        <f t="shared" si="5"/>
        <v>0</v>
      </c>
      <c r="NS10" s="355">
        <f t="shared" si="5"/>
        <v>0</v>
      </c>
      <c r="NT10" s="355">
        <f t="shared" si="5"/>
        <v>0</v>
      </c>
      <c r="NU10" s="355">
        <f t="shared" si="5"/>
        <v>0</v>
      </c>
      <c r="NV10" s="355">
        <f t="shared" si="5"/>
        <v>0</v>
      </c>
      <c r="NW10" s="355">
        <f t="shared" si="5"/>
        <v>0</v>
      </c>
      <c r="NX10" s="355">
        <f t="shared" si="5"/>
        <v>0</v>
      </c>
      <c r="NY10" s="355">
        <f t="shared" si="5"/>
        <v>0</v>
      </c>
      <c r="NZ10" s="355">
        <f t="shared" si="5"/>
        <v>0</v>
      </c>
      <c r="OA10" s="355">
        <f t="shared" si="5"/>
        <v>0</v>
      </c>
      <c r="OB10" s="355">
        <f t="shared" si="5"/>
        <v>0</v>
      </c>
      <c r="OC10" s="355">
        <f t="shared" si="5"/>
        <v>0</v>
      </c>
      <c r="OD10" s="355">
        <f t="shared" si="5"/>
        <v>0</v>
      </c>
      <c r="OE10" s="355">
        <f t="shared" si="5"/>
        <v>0</v>
      </c>
      <c r="OF10" s="355">
        <f t="shared" si="5"/>
        <v>0</v>
      </c>
      <c r="OG10" s="355">
        <f t="shared" si="5"/>
        <v>0</v>
      </c>
      <c r="OH10" s="355">
        <f t="shared" si="5"/>
        <v>0</v>
      </c>
      <c r="OI10" s="355">
        <f t="shared" si="5"/>
        <v>0</v>
      </c>
      <c r="OJ10" s="355">
        <f t="shared" si="5"/>
        <v>0</v>
      </c>
      <c r="OK10" s="355">
        <f t="shared" si="5"/>
        <v>0</v>
      </c>
      <c r="OL10" s="355">
        <f t="shared" si="5"/>
        <v>0</v>
      </c>
      <c r="OM10" s="355">
        <f t="shared" si="5"/>
        <v>0</v>
      </c>
      <c r="ON10" s="355">
        <f t="shared" si="5"/>
        <v>0</v>
      </c>
      <c r="OO10" s="355">
        <f t="shared" si="5"/>
        <v>0</v>
      </c>
      <c r="OP10" s="355">
        <f t="shared" si="5"/>
        <v>0</v>
      </c>
      <c r="OQ10" s="355">
        <f t="shared" si="5"/>
        <v>0</v>
      </c>
      <c r="OR10" s="355">
        <f t="shared" si="5"/>
        <v>0</v>
      </c>
      <c r="OS10" s="355">
        <f t="shared" si="5"/>
        <v>0</v>
      </c>
      <c r="OT10" s="355">
        <f t="shared" si="5"/>
        <v>0</v>
      </c>
      <c r="OU10" s="355">
        <f t="shared" si="5"/>
        <v>0</v>
      </c>
      <c r="OV10" s="355">
        <f t="shared" si="5"/>
        <v>0</v>
      </c>
      <c r="OW10" s="355">
        <f t="shared" si="5"/>
        <v>0</v>
      </c>
      <c r="OX10" s="355">
        <f t="shared" si="5"/>
        <v>0</v>
      </c>
      <c r="OY10" s="355">
        <f t="shared" si="5"/>
        <v>0</v>
      </c>
      <c r="OZ10" s="355">
        <f t="shared" si="5"/>
        <v>0</v>
      </c>
      <c r="PA10" s="355">
        <f t="shared" si="5"/>
        <v>0</v>
      </c>
      <c r="PB10" s="355">
        <f t="shared" si="5"/>
        <v>0</v>
      </c>
      <c r="PC10" s="355">
        <f t="shared" ref="PC10:RN10" si="6">SUM(PC4:PC9)</f>
        <v>0</v>
      </c>
      <c r="PD10" s="355">
        <f t="shared" si="6"/>
        <v>0</v>
      </c>
      <c r="PE10" s="355">
        <f t="shared" si="6"/>
        <v>0</v>
      </c>
      <c r="PF10" s="355">
        <f t="shared" si="6"/>
        <v>0</v>
      </c>
      <c r="PG10" s="355">
        <f t="shared" si="6"/>
        <v>0</v>
      </c>
      <c r="PH10" s="355">
        <f t="shared" si="6"/>
        <v>0</v>
      </c>
      <c r="PI10" s="355">
        <f t="shared" si="6"/>
        <v>0</v>
      </c>
      <c r="PJ10" s="355">
        <f t="shared" si="6"/>
        <v>0</v>
      </c>
      <c r="PK10" s="355">
        <f t="shared" si="6"/>
        <v>0</v>
      </c>
      <c r="PL10" s="355">
        <f t="shared" si="6"/>
        <v>0</v>
      </c>
      <c r="PM10" s="355">
        <f t="shared" si="6"/>
        <v>0</v>
      </c>
      <c r="PN10" s="355">
        <f t="shared" si="6"/>
        <v>0</v>
      </c>
      <c r="PO10" s="355">
        <f t="shared" si="6"/>
        <v>0</v>
      </c>
      <c r="PP10" s="355">
        <f t="shared" si="6"/>
        <v>0</v>
      </c>
      <c r="PQ10" s="355">
        <f t="shared" si="6"/>
        <v>0</v>
      </c>
      <c r="PR10" s="355">
        <f t="shared" si="6"/>
        <v>0</v>
      </c>
      <c r="PS10" s="355">
        <f t="shared" si="6"/>
        <v>0</v>
      </c>
      <c r="PT10" s="355">
        <f t="shared" si="6"/>
        <v>0</v>
      </c>
      <c r="PU10" s="355">
        <f t="shared" si="6"/>
        <v>0</v>
      </c>
      <c r="PV10" s="355">
        <f t="shared" si="6"/>
        <v>0</v>
      </c>
      <c r="PW10" s="355">
        <f t="shared" si="6"/>
        <v>0</v>
      </c>
      <c r="PX10" s="355">
        <f t="shared" si="6"/>
        <v>0</v>
      </c>
      <c r="PY10" s="355">
        <f t="shared" si="6"/>
        <v>0</v>
      </c>
      <c r="PZ10" s="355">
        <f t="shared" si="6"/>
        <v>0</v>
      </c>
      <c r="QA10" s="355">
        <f t="shared" si="6"/>
        <v>0</v>
      </c>
      <c r="QB10" s="355">
        <f t="shared" si="6"/>
        <v>0</v>
      </c>
      <c r="QC10" s="355">
        <f t="shared" si="6"/>
        <v>0</v>
      </c>
      <c r="QD10" s="355">
        <f t="shared" si="6"/>
        <v>0</v>
      </c>
      <c r="QE10" s="355">
        <f t="shared" si="6"/>
        <v>0</v>
      </c>
      <c r="QF10" s="355">
        <f t="shared" si="6"/>
        <v>0</v>
      </c>
      <c r="QG10" s="355">
        <f t="shared" si="6"/>
        <v>0</v>
      </c>
      <c r="QH10" s="355">
        <f t="shared" si="6"/>
        <v>0</v>
      </c>
      <c r="QI10" s="355">
        <f t="shared" si="6"/>
        <v>0</v>
      </c>
      <c r="QJ10" s="355">
        <f t="shared" si="6"/>
        <v>0</v>
      </c>
      <c r="QK10" s="355">
        <f t="shared" si="6"/>
        <v>0</v>
      </c>
      <c r="QL10" s="355">
        <f t="shared" si="6"/>
        <v>0</v>
      </c>
      <c r="QM10" s="355">
        <f t="shared" si="6"/>
        <v>0</v>
      </c>
      <c r="QN10" s="355">
        <f t="shared" si="6"/>
        <v>0</v>
      </c>
      <c r="QO10" s="355">
        <f t="shared" si="6"/>
        <v>0</v>
      </c>
      <c r="QP10" s="355">
        <f t="shared" si="6"/>
        <v>0</v>
      </c>
      <c r="QQ10" s="355">
        <f t="shared" si="6"/>
        <v>0</v>
      </c>
      <c r="QR10" s="355">
        <f t="shared" si="6"/>
        <v>0</v>
      </c>
      <c r="QS10" s="355">
        <f t="shared" si="6"/>
        <v>0</v>
      </c>
      <c r="QT10" s="355">
        <f t="shared" si="6"/>
        <v>0</v>
      </c>
      <c r="QU10" s="355">
        <f t="shared" si="6"/>
        <v>0</v>
      </c>
      <c r="QV10" s="355">
        <f t="shared" si="6"/>
        <v>0</v>
      </c>
      <c r="QW10" s="355">
        <f t="shared" si="6"/>
        <v>0</v>
      </c>
      <c r="QX10" s="355">
        <f t="shared" si="6"/>
        <v>0</v>
      </c>
      <c r="QY10" s="355">
        <f t="shared" si="6"/>
        <v>0</v>
      </c>
      <c r="QZ10" s="355">
        <f t="shared" si="6"/>
        <v>0</v>
      </c>
      <c r="RA10" s="355">
        <f t="shared" si="6"/>
        <v>0</v>
      </c>
      <c r="RB10" s="355">
        <f t="shared" si="6"/>
        <v>0</v>
      </c>
      <c r="RC10" s="355">
        <f t="shared" si="6"/>
        <v>0</v>
      </c>
      <c r="RD10" s="355">
        <f t="shared" si="6"/>
        <v>0</v>
      </c>
      <c r="RE10" s="355">
        <f t="shared" si="6"/>
        <v>0</v>
      </c>
      <c r="RF10" s="355">
        <f t="shared" si="6"/>
        <v>0</v>
      </c>
      <c r="RG10" s="355">
        <f t="shared" si="6"/>
        <v>0</v>
      </c>
      <c r="RH10" s="355">
        <f t="shared" si="6"/>
        <v>0</v>
      </c>
      <c r="RI10" s="355">
        <f t="shared" si="6"/>
        <v>0</v>
      </c>
      <c r="RJ10" s="355">
        <f t="shared" si="6"/>
        <v>0</v>
      </c>
      <c r="RK10" s="355">
        <f t="shared" si="6"/>
        <v>0</v>
      </c>
      <c r="RL10" s="355">
        <f t="shared" si="6"/>
        <v>0</v>
      </c>
      <c r="RM10" s="355">
        <f t="shared" si="6"/>
        <v>0</v>
      </c>
      <c r="RN10" s="355">
        <f t="shared" si="6"/>
        <v>0</v>
      </c>
      <c r="RO10" s="355">
        <f t="shared" ref="RO10:TZ10" si="7">SUM(RO4:RO9)</f>
        <v>0</v>
      </c>
      <c r="RP10" s="355">
        <f t="shared" si="7"/>
        <v>0</v>
      </c>
      <c r="RQ10" s="355">
        <f t="shared" si="7"/>
        <v>0</v>
      </c>
      <c r="RR10" s="355">
        <f t="shared" si="7"/>
        <v>0</v>
      </c>
      <c r="RS10" s="355">
        <f t="shared" si="7"/>
        <v>0</v>
      </c>
      <c r="RT10" s="355">
        <f t="shared" si="7"/>
        <v>0</v>
      </c>
      <c r="RU10" s="355">
        <f t="shared" si="7"/>
        <v>0</v>
      </c>
      <c r="RV10" s="355">
        <f t="shared" si="7"/>
        <v>0</v>
      </c>
      <c r="RW10" s="355">
        <f t="shared" si="7"/>
        <v>0</v>
      </c>
      <c r="RX10" s="355">
        <f t="shared" si="7"/>
        <v>0</v>
      </c>
      <c r="RY10" s="355">
        <f t="shared" si="7"/>
        <v>0</v>
      </c>
      <c r="RZ10" s="355">
        <f t="shared" si="7"/>
        <v>0</v>
      </c>
      <c r="SA10" s="355">
        <f t="shared" si="7"/>
        <v>0</v>
      </c>
      <c r="SB10" s="355">
        <f t="shared" si="7"/>
        <v>0</v>
      </c>
      <c r="SC10" s="355">
        <f t="shared" si="7"/>
        <v>0</v>
      </c>
      <c r="SD10" s="355">
        <f t="shared" si="7"/>
        <v>0</v>
      </c>
      <c r="SE10" s="355">
        <f t="shared" si="7"/>
        <v>0</v>
      </c>
      <c r="SF10" s="355">
        <f t="shared" si="7"/>
        <v>0</v>
      </c>
      <c r="SG10" s="355">
        <f t="shared" si="7"/>
        <v>0</v>
      </c>
      <c r="SH10" s="355">
        <f t="shared" si="7"/>
        <v>0</v>
      </c>
      <c r="SI10" s="355">
        <f t="shared" si="7"/>
        <v>0</v>
      </c>
      <c r="SJ10" s="355">
        <f t="shared" si="7"/>
        <v>0</v>
      </c>
      <c r="SK10" s="355">
        <f t="shared" si="7"/>
        <v>0</v>
      </c>
      <c r="SL10" s="355">
        <f t="shared" si="7"/>
        <v>0</v>
      </c>
      <c r="SM10" s="355">
        <f t="shared" si="7"/>
        <v>0</v>
      </c>
      <c r="SN10" s="355">
        <f t="shared" si="7"/>
        <v>0</v>
      </c>
      <c r="SO10" s="355">
        <f t="shared" si="7"/>
        <v>0</v>
      </c>
      <c r="SP10" s="355">
        <f t="shared" si="7"/>
        <v>0</v>
      </c>
      <c r="SQ10" s="355">
        <f t="shared" si="7"/>
        <v>0</v>
      </c>
      <c r="SR10" s="355">
        <f t="shared" si="7"/>
        <v>0</v>
      </c>
      <c r="SS10" s="355">
        <f t="shared" si="7"/>
        <v>0</v>
      </c>
      <c r="ST10" s="355">
        <f t="shared" si="7"/>
        <v>0</v>
      </c>
      <c r="SU10" s="355">
        <f t="shared" si="7"/>
        <v>0</v>
      </c>
      <c r="SV10" s="355">
        <f t="shared" si="7"/>
        <v>0</v>
      </c>
      <c r="SW10" s="355">
        <f t="shared" si="7"/>
        <v>0</v>
      </c>
      <c r="SX10" s="355">
        <f t="shared" si="7"/>
        <v>0</v>
      </c>
      <c r="SY10" s="355">
        <f t="shared" si="7"/>
        <v>0</v>
      </c>
      <c r="SZ10" s="355">
        <f t="shared" si="7"/>
        <v>0</v>
      </c>
      <c r="TA10" s="355">
        <f t="shared" si="7"/>
        <v>0</v>
      </c>
      <c r="TB10" s="355">
        <f t="shared" si="7"/>
        <v>0</v>
      </c>
      <c r="TC10" s="355">
        <f t="shared" si="7"/>
        <v>0</v>
      </c>
      <c r="TD10" s="355">
        <f t="shared" si="7"/>
        <v>0</v>
      </c>
      <c r="TE10" s="355">
        <f t="shared" si="7"/>
        <v>0</v>
      </c>
      <c r="TF10" s="355">
        <f t="shared" si="7"/>
        <v>0</v>
      </c>
      <c r="TG10" s="355">
        <f t="shared" si="7"/>
        <v>0</v>
      </c>
      <c r="TH10" s="355">
        <f t="shared" si="7"/>
        <v>0</v>
      </c>
      <c r="TI10" s="355">
        <f t="shared" si="7"/>
        <v>0</v>
      </c>
      <c r="TJ10" s="355">
        <f t="shared" si="7"/>
        <v>0</v>
      </c>
      <c r="TK10" s="355">
        <f t="shared" si="7"/>
        <v>0</v>
      </c>
      <c r="TL10" s="355">
        <f t="shared" si="7"/>
        <v>0</v>
      </c>
      <c r="TM10" s="355">
        <f t="shared" si="7"/>
        <v>0</v>
      </c>
      <c r="TN10" s="355">
        <f t="shared" si="7"/>
        <v>0</v>
      </c>
      <c r="TO10" s="355">
        <f t="shared" si="7"/>
        <v>0</v>
      </c>
      <c r="TP10" s="355">
        <f t="shared" si="7"/>
        <v>0</v>
      </c>
      <c r="TQ10" s="355">
        <f t="shared" si="7"/>
        <v>0</v>
      </c>
      <c r="TR10" s="355">
        <f t="shared" si="7"/>
        <v>0</v>
      </c>
      <c r="TS10" s="355">
        <f t="shared" si="7"/>
        <v>0</v>
      </c>
      <c r="TT10" s="355">
        <f t="shared" si="7"/>
        <v>0</v>
      </c>
      <c r="TU10" s="355">
        <f t="shared" si="7"/>
        <v>0</v>
      </c>
      <c r="TV10" s="355">
        <f t="shared" si="7"/>
        <v>0</v>
      </c>
      <c r="TW10" s="355">
        <f t="shared" si="7"/>
        <v>0</v>
      </c>
      <c r="TX10" s="355">
        <f t="shared" si="7"/>
        <v>0</v>
      </c>
      <c r="TY10" s="355">
        <f t="shared" si="7"/>
        <v>0</v>
      </c>
      <c r="TZ10" s="355">
        <f t="shared" si="7"/>
        <v>0</v>
      </c>
      <c r="UA10" s="355">
        <f t="shared" ref="UA10:WL10" si="8">SUM(UA4:UA9)</f>
        <v>0</v>
      </c>
      <c r="UB10" s="355">
        <f t="shared" si="8"/>
        <v>0</v>
      </c>
      <c r="UC10" s="355">
        <f t="shared" si="8"/>
        <v>0</v>
      </c>
      <c r="UD10" s="355">
        <f t="shared" si="8"/>
        <v>0</v>
      </c>
      <c r="UE10" s="355">
        <f t="shared" si="8"/>
        <v>0</v>
      </c>
      <c r="UF10" s="355">
        <f t="shared" si="8"/>
        <v>0</v>
      </c>
      <c r="UG10" s="355">
        <f t="shared" si="8"/>
        <v>0</v>
      </c>
      <c r="UH10" s="355">
        <f t="shared" si="8"/>
        <v>0</v>
      </c>
      <c r="UI10" s="355">
        <f t="shared" si="8"/>
        <v>0</v>
      </c>
      <c r="UJ10" s="355">
        <f t="shared" si="8"/>
        <v>0</v>
      </c>
      <c r="UK10" s="355">
        <f t="shared" si="8"/>
        <v>0</v>
      </c>
      <c r="UL10" s="355">
        <f t="shared" si="8"/>
        <v>0</v>
      </c>
      <c r="UM10" s="355">
        <f t="shared" si="8"/>
        <v>0</v>
      </c>
      <c r="UN10" s="355">
        <f t="shared" si="8"/>
        <v>0</v>
      </c>
      <c r="UO10" s="355">
        <f t="shared" si="8"/>
        <v>0</v>
      </c>
      <c r="UP10" s="355">
        <f t="shared" si="8"/>
        <v>0</v>
      </c>
      <c r="UQ10" s="355">
        <f t="shared" si="8"/>
        <v>0</v>
      </c>
      <c r="UR10" s="355">
        <f t="shared" si="8"/>
        <v>0</v>
      </c>
      <c r="US10" s="355">
        <f t="shared" si="8"/>
        <v>0</v>
      </c>
      <c r="UT10" s="355">
        <f t="shared" si="8"/>
        <v>0</v>
      </c>
      <c r="UU10" s="355">
        <f t="shared" si="8"/>
        <v>0</v>
      </c>
      <c r="UV10" s="355">
        <f t="shared" si="8"/>
        <v>0</v>
      </c>
      <c r="UW10" s="355">
        <f t="shared" si="8"/>
        <v>0</v>
      </c>
      <c r="UX10" s="355">
        <f t="shared" si="8"/>
        <v>0</v>
      </c>
      <c r="UY10" s="355">
        <f t="shared" si="8"/>
        <v>0</v>
      </c>
      <c r="UZ10" s="355">
        <f t="shared" si="8"/>
        <v>0</v>
      </c>
      <c r="VA10" s="355">
        <f t="shared" si="8"/>
        <v>0</v>
      </c>
      <c r="VB10" s="355">
        <f t="shared" si="8"/>
        <v>0</v>
      </c>
      <c r="VC10" s="355">
        <f t="shared" si="8"/>
        <v>0</v>
      </c>
      <c r="VD10" s="355">
        <f t="shared" si="8"/>
        <v>0</v>
      </c>
      <c r="VE10" s="355">
        <f t="shared" si="8"/>
        <v>0</v>
      </c>
      <c r="VF10" s="355">
        <f t="shared" si="8"/>
        <v>0</v>
      </c>
      <c r="VG10" s="355">
        <f t="shared" si="8"/>
        <v>0</v>
      </c>
      <c r="VH10" s="355">
        <f t="shared" si="8"/>
        <v>0</v>
      </c>
      <c r="VI10" s="355">
        <f t="shared" si="8"/>
        <v>0</v>
      </c>
      <c r="VJ10" s="355">
        <f t="shared" si="8"/>
        <v>0</v>
      </c>
      <c r="VK10" s="355">
        <f t="shared" si="8"/>
        <v>0</v>
      </c>
      <c r="VL10" s="355">
        <f t="shared" si="8"/>
        <v>0</v>
      </c>
      <c r="VM10" s="355">
        <f t="shared" si="8"/>
        <v>0</v>
      </c>
      <c r="VN10" s="355">
        <f t="shared" si="8"/>
        <v>0</v>
      </c>
      <c r="VO10" s="355">
        <f t="shared" si="8"/>
        <v>0</v>
      </c>
      <c r="VP10" s="355">
        <f t="shared" si="8"/>
        <v>0</v>
      </c>
      <c r="VQ10" s="355">
        <f t="shared" si="8"/>
        <v>0</v>
      </c>
      <c r="VR10" s="355">
        <f t="shared" si="8"/>
        <v>0</v>
      </c>
      <c r="VS10" s="355">
        <f t="shared" si="8"/>
        <v>0</v>
      </c>
      <c r="VT10" s="355">
        <f t="shared" si="8"/>
        <v>0</v>
      </c>
      <c r="VU10" s="355">
        <f t="shared" si="8"/>
        <v>0</v>
      </c>
      <c r="VV10" s="355">
        <f t="shared" si="8"/>
        <v>0</v>
      </c>
      <c r="VW10" s="355">
        <f t="shared" si="8"/>
        <v>0</v>
      </c>
      <c r="VX10" s="355">
        <f t="shared" si="8"/>
        <v>0</v>
      </c>
      <c r="VY10" s="355">
        <f t="shared" si="8"/>
        <v>0</v>
      </c>
      <c r="VZ10" s="355">
        <f t="shared" si="8"/>
        <v>0</v>
      </c>
      <c r="WA10" s="355">
        <f t="shared" si="8"/>
        <v>0</v>
      </c>
      <c r="WB10" s="355">
        <f t="shared" si="8"/>
        <v>0</v>
      </c>
      <c r="WC10" s="355">
        <f t="shared" si="8"/>
        <v>0</v>
      </c>
      <c r="WD10" s="355">
        <f t="shared" si="8"/>
        <v>0</v>
      </c>
      <c r="WE10" s="355">
        <f t="shared" si="8"/>
        <v>0</v>
      </c>
      <c r="WF10" s="355">
        <f t="shared" si="8"/>
        <v>0</v>
      </c>
      <c r="WG10" s="355">
        <f t="shared" si="8"/>
        <v>0</v>
      </c>
      <c r="WH10" s="355">
        <f t="shared" si="8"/>
        <v>0</v>
      </c>
      <c r="WI10" s="355">
        <f t="shared" si="8"/>
        <v>0</v>
      </c>
      <c r="WJ10" s="355">
        <f t="shared" si="8"/>
        <v>0</v>
      </c>
      <c r="WK10" s="355">
        <f t="shared" si="8"/>
        <v>0</v>
      </c>
      <c r="WL10" s="355">
        <f t="shared" si="8"/>
        <v>0</v>
      </c>
      <c r="WM10" s="355">
        <f t="shared" ref="WM10:YX10" si="9">SUM(WM4:WM9)</f>
        <v>0</v>
      </c>
      <c r="WN10" s="355">
        <f t="shared" si="9"/>
        <v>0</v>
      </c>
      <c r="WO10" s="355">
        <f t="shared" si="9"/>
        <v>0</v>
      </c>
      <c r="WP10" s="355">
        <f t="shared" si="9"/>
        <v>0</v>
      </c>
      <c r="WQ10" s="355">
        <f t="shared" si="9"/>
        <v>0</v>
      </c>
      <c r="WR10" s="355">
        <f t="shared" si="9"/>
        <v>0</v>
      </c>
      <c r="WS10" s="355">
        <f t="shared" si="9"/>
        <v>0</v>
      </c>
      <c r="WT10" s="355">
        <f t="shared" si="9"/>
        <v>0</v>
      </c>
      <c r="WU10" s="355">
        <f t="shared" si="9"/>
        <v>0</v>
      </c>
      <c r="WV10" s="355">
        <f t="shared" si="9"/>
        <v>0</v>
      </c>
      <c r="WW10" s="355">
        <f t="shared" si="9"/>
        <v>0</v>
      </c>
      <c r="WX10" s="355">
        <f t="shared" si="9"/>
        <v>0</v>
      </c>
      <c r="WY10" s="355">
        <f t="shared" si="9"/>
        <v>0</v>
      </c>
      <c r="WZ10" s="355">
        <f t="shared" si="9"/>
        <v>0</v>
      </c>
      <c r="XA10" s="355">
        <f t="shared" si="9"/>
        <v>0</v>
      </c>
      <c r="XB10" s="355">
        <f t="shared" si="9"/>
        <v>0</v>
      </c>
      <c r="XC10" s="355">
        <f t="shared" si="9"/>
        <v>0</v>
      </c>
      <c r="XD10" s="355">
        <f t="shared" si="9"/>
        <v>0</v>
      </c>
      <c r="XE10" s="355">
        <f t="shared" si="9"/>
        <v>0</v>
      </c>
      <c r="XF10" s="355">
        <f t="shared" si="9"/>
        <v>0</v>
      </c>
      <c r="XG10" s="355">
        <f t="shared" si="9"/>
        <v>0</v>
      </c>
      <c r="XH10" s="355">
        <f t="shared" si="9"/>
        <v>0</v>
      </c>
      <c r="XI10" s="355">
        <f t="shared" si="9"/>
        <v>0</v>
      </c>
      <c r="XJ10" s="355">
        <f t="shared" si="9"/>
        <v>0</v>
      </c>
      <c r="XK10" s="355">
        <f t="shared" si="9"/>
        <v>0</v>
      </c>
      <c r="XL10" s="355">
        <f t="shared" si="9"/>
        <v>0</v>
      </c>
      <c r="XM10" s="355">
        <f t="shared" si="9"/>
        <v>0</v>
      </c>
      <c r="XN10" s="355">
        <f t="shared" si="9"/>
        <v>0</v>
      </c>
      <c r="XO10" s="355">
        <f t="shared" si="9"/>
        <v>0</v>
      </c>
      <c r="XP10" s="355">
        <f t="shared" si="9"/>
        <v>0</v>
      </c>
      <c r="XQ10" s="355">
        <f t="shared" si="9"/>
        <v>0</v>
      </c>
      <c r="XR10" s="355">
        <f t="shared" si="9"/>
        <v>0</v>
      </c>
      <c r="XS10" s="355">
        <f t="shared" si="9"/>
        <v>0</v>
      </c>
      <c r="XT10" s="355">
        <f t="shared" si="9"/>
        <v>0</v>
      </c>
      <c r="XU10" s="355">
        <f t="shared" si="9"/>
        <v>0</v>
      </c>
      <c r="XV10" s="355">
        <f t="shared" si="9"/>
        <v>0</v>
      </c>
      <c r="XW10" s="355">
        <f t="shared" si="9"/>
        <v>0</v>
      </c>
      <c r="XX10" s="355">
        <f t="shared" si="9"/>
        <v>0</v>
      </c>
      <c r="XY10" s="355">
        <f t="shared" si="9"/>
        <v>0</v>
      </c>
      <c r="XZ10" s="355">
        <f t="shared" si="9"/>
        <v>0</v>
      </c>
      <c r="YA10" s="355">
        <f t="shared" si="9"/>
        <v>0</v>
      </c>
      <c r="YB10" s="355">
        <f t="shared" si="9"/>
        <v>0</v>
      </c>
      <c r="YC10" s="355">
        <f t="shared" si="9"/>
        <v>0</v>
      </c>
      <c r="YD10" s="355">
        <f t="shared" si="9"/>
        <v>0</v>
      </c>
      <c r="YE10" s="355">
        <f t="shared" si="9"/>
        <v>0</v>
      </c>
      <c r="YF10" s="355">
        <f t="shared" si="9"/>
        <v>0</v>
      </c>
      <c r="YG10" s="355">
        <f t="shared" si="9"/>
        <v>0</v>
      </c>
      <c r="YH10" s="355">
        <f t="shared" si="9"/>
        <v>0</v>
      </c>
      <c r="YI10" s="355">
        <f t="shared" si="9"/>
        <v>0</v>
      </c>
      <c r="YJ10" s="355">
        <f t="shared" si="9"/>
        <v>0</v>
      </c>
      <c r="YK10" s="355">
        <f t="shared" si="9"/>
        <v>0</v>
      </c>
      <c r="YL10" s="355">
        <f t="shared" si="9"/>
        <v>0</v>
      </c>
      <c r="YM10" s="355">
        <f t="shared" si="9"/>
        <v>0</v>
      </c>
      <c r="YN10" s="355">
        <f t="shared" si="9"/>
        <v>0</v>
      </c>
      <c r="YO10" s="355">
        <f t="shared" si="9"/>
        <v>0</v>
      </c>
      <c r="YP10" s="355">
        <f t="shared" si="9"/>
        <v>0</v>
      </c>
      <c r="YQ10" s="355">
        <f t="shared" si="9"/>
        <v>0</v>
      </c>
      <c r="YR10" s="355">
        <f t="shared" si="9"/>
        <v>0</v>
      </c>
      <c r="YS10" s="355">
        <f t="shared" si="9"/>
        <v>0</v>
      </c>
      <c r="YT10" s="355">
        <f t="shared" si="9"/>
        <v>0</v>
      </c>
      <c r="YU10" s="355">
        <f t="shared" si="9"/>
        <v>0</v>
      </c>
      <c r="YV10" s="355">
        <f t="shared" si="9"/>
        <v>0</v>
      </c>
      <c r="YW10" s="355">
        <f t="shared" si="9"/>
        <v>0</v>
      </c>
      <c r="YX10" s="355">
        <f t="shared" si="9"/>
        <v>0</v>
      </c>
      <c r="YY10" s="355">
        <f t="shared" ref="YY10:ABJ10" si="10">SUM(YY4:YY9)</f>
        <v>0</v>
      </c>
      <c r="YZ10" s="355">
        <f t="shared" si="10"/>
        <v>0</v>
      </c>
      <c r="ZA10" s="355">
        <f t="shared" si="10"/>
        <v>0</v>
      </c>
      <c r="ZB10" s="355">
        <f t="shared" si="10"/>
        <v>0</v>
      </c>
      <c r="ZC10" s="355">
        <f t="shared" si="10"/>
        <v>0</v>
      </c>
      <c r="ZD10" s="355">
        <f t="shared" si="10"/>
        <v>0</v>
      </c>
      <c r="ZE10" s="355">
        <f t="shared" si="10"/>
        <v>0</v>
      </c>
      <c r="ZF10" s="355">
        <f t="shared" si="10"/>
        <v>0</v>
      </c>
      <c r="ZG10" s="355">
        <f t="shared" si="10"/>
        <v>0</v>
      </c>
      <c r="ZH10" s="355">
        <f t="shared" si="10"/>
        <v>0</v>
      </c>
      <c r="ZI10" s="355">
        <f t="shared" si="10"/>
        <v>0</v>
      </c>
      <c r="ZJ10" s="355">
        <f t="shared" si="10"/>
        <v>0</v>
      </c>
      <c r="ZK10" s="355">
        <f t="shared" si="10"/>
        <v>0</v>
      </c>
      <c r="ZL10" s="355">
        <f t="shared" si="10"/>
        <v>0</v>
      </c>
      <c r="ZM10" s="355">
        <f t="shared" si="10"/>
        <v>0</v>
      </c>
      <c r="ZN10" s="355">
        <f t="shared" si="10"/>
        <v>0</v>
      </c>
      <c r="ZO10" s="355">
        <f t="shared" si="10"/>
        <v>0</v>
      </c>
      <c r="ZP10" s="355">
        <f t="shared" si="10"/>
        <v>0</v>
      </c>
      <c r="ZQ10" s="355">
        <f t="shared" si="10"/>
        <v>0</v>
      </c>
      <c r="ZR10" s="355">
        <f t="shared" si="10"/>
        <v>0</v>
      </c>
      <c r="ZS10" s="355">
        <f t="shared" si="10"/>
        <v>0</v>
      </c>
      <c r="ZT10" s="355">
        <f t="shared" si="10"/>
        <v>0</v>
      </c>
      <c r="ZU10" s="355">
        <f t="shared" si="10"/>
        <v>0</v>
      </c>
      <c r="ZV10" s="355">
        <f t="shared" si="10"/>
        <v>0</v>
      </c>
      <c r="ZW10" s="355">
        <f t="shared" si="10"/>
        <v>0</v>
      </c>
      <c r="ZX10" s="355">
        <f t="shared" si="10"/>
        <v>0</v>
      </c>
      <c r="ZY10" s="355">
        <f t="shared" si="10"/>
        <v>0</v>
      </c>
      <c r="ZZ10" s="355">
        <f t="shared" si="10"/>
        <v>0</v>
      </c>
      <c r="AAA10" s="355">
        <f t="shared" si="10"/>
        <v>0</v>
      </c>
      <c r="AAB10" s="355">
        <f t="shared" si="10"/>
        <v>0</v>
      </c>
      <c r="AAC10" s="355">
        <f t="shared" si="10"/>
        <v>0</v>
      </c>
      <c r="AAD10" s="355">
        <f t="shared" si="10"/>
        <v>0</v>
      </c>
      <c r="AAE10" s="355">
        <f t="shared" si="10"/>
        <v>0</v>
      </c>
      <c r="AAF10" s="355">
        <f t="shared" si="10"/>
        <v>0</v>
      </c>
      <c r="AAG10" s="355">
        <f t="shared" si="10"/>
        <v>0</v>
      </c>
      <c r="AAH10" s="355">
        <f t="shared" si="10"/>
        <v>0</v>
      </c>
      <c r="AAI10" s="355">
        <f t="shared" si="10"/>
        <v>0</v>
      </c>
      <c r="AAJ10" s="355">
        <f t="shared" si="10"/>
        <v>0</v>
      </c>
      <c r="AAK10" s="355">
        <f t="shared" si="10"/>
        <v>0</v>
      </c>
      <c r="AAL10" s="355">
        <f t="shared" si="10"/>
        <v>0</v>
      </c>
      <c r="AAM10" s="355">
        <f t="shared" si="10"/>
        <v>0</v>
      </c>
      <c r="AAN10" s="355">
        <f t="shared" si="10"/>
        <v>0</v>
      </c>
      <c r="AAO10" s="355">
        <f t="shared" si="10"/>
        <v>0</v>
      </c>
      <c r="AAP10" s="355">
        <f t="shared" si="10"/>
        <v>0</v>
      </c>
      <c r="AAQ10" s="355">
        <f t="shared" si="10"/>
        <v>0</v>
      </c>
      <c r="AAR10" s="355">
        <f t="shared" si="10"/>
        <v>0</v>
      </c>
      <c r="AAS10" s="355">
        <f t="shared" si="10"/>
        <v>0</v>
      </c>
      <c r="AAT10" s="355">
        <f t="shared" si="10"/>
        <v>0</v>
      </c>
      <c r="AAU10" s="355">
        <f t="shared" si="10"/>
        <v>0</v>
      </c>
      <c r="AAV10" s="355">
        <f t="shared" si="10"/>
        <v>0</v>
      </c>
      <c r="AAW10" s="355">
        <f t="shared" si="10"/>
        <v>0</v>
      </c>
      <c r="AAX10" s="355">
        <f t="shared" si="10"/>
        <v>0</v>
      </c>
      <c r="AAY10" s="355">
        <f t="shared" si="10"/>
        <v>0</v>
      </c>
      <c r="AAZ10" s="355">
        <f t="shared" si="10"/>
        <v>0</v>
      </c>
      <c r="ABA10" s="355">
        <f t="shared" si="10"/>
        <v>0</v>
      </c>
      <c r="ABB10" s="355">
        <f t="shared" si="10"/>
        <v>0</v>
      </c>
      <c r="ABC10" s="355">
        <f t="shared" si="10"/>
        <v>0</v>
      </c>
      <c r="ABD10" s="355">
        <f t="shared" si="10"/>
        <v>0</v>
      </c>
      <c r="ABE10" s="355">
        <f t="shared" si="10"/>
        <v>0</v>
      </c>
      <c r="ABF10" s="355">
        <f t="shared" si="10"/>
        <v>0</v>
      </c>
      <c r="ABG10" s="355">
        <f t="shared" si="10"/>
        <v>0</v>
      </c>
      <c r="ABH10" s="355">
        <f t="shared" si="10"/>
        <v>0</v>
      </c>
      <c r="ABI10" s="355">
        <f t="shared" si="10"/>
        <v>0</v>
      </c>
      <c r="ABJ10" s="355">
        <f t="shared" si="10"/>
        <v>0</v>
      </c>
      <c r="ABK10" s="355">
        <f t="shared" ref="ABK10:ADV10" si="11">SUM(ABK4:ABK9)</f>
        <v>0</v>
      </c>
      <c r="ABL10" s="355">
        <f t="shared" si="11"/>
        <v>0</v>
      </c>
      <c r="ABM10" s="355">
        <f t="shared" si="11"/>
        <v>0</v>
      </c>
      <c r="ABN10" s="355">
        <f t="shared" si="11"/>
        <v>0</v>
      </c>
      <c r="ABO10" s="355">
        <f t="shared" si="11"/>
        <v>0</v>
      </c>
      <c r="ABP10" s="355">
        <f t="shared" si="11"/>
        <v>0</v>
      </c>
      <c r="ABQ10" s="355">
        <f t="shared" si="11"/>
        <v>0</v>
      </c>
      <c r="ABR10" s="355">
        <f t="shared" si="11"/>
        <v>0</v>
      </c>
      <c r="ABS10" s="355">
        <f t="shared" si="11"/>
        <v>0</v>
      </c>
      <c r="ABT10" s="355">
        <f t="shared" si="11"/>
        <v>0</v>
      </c>
      <c r="ABU10" s="355">
        <f t="shared" si="11"/>
        <v>0</v>
      </c>
      <c r="ABV10" s="355">
        <f t="shared" si="11"/>
        <v>0</v>
      </c>
      <c r="ABW10" s="355">
        <f t="shared" si="11"/>
        <v>0</v>
      </c>
      <c r="ABX10" s="355">
        <f t="shared" si="11"/>
        <v>0</v>
      </c>
      <c r="ABY10" s="355">
        <f t="shared" si="11"/>
        <v>0</v>
      </c>
      <c r="ABZ10" s="355">
        <f t="shared" si="11"/>
        <v>0</v>
      </c>
      <c r="ACA10" s="355">
        <f t="shared" si="11"/>
        <v>0</v>
      </c>
      <c r="ACB10" s="355">
        <f t="shared" si="11"/>
        <v>0</v>
      </c>
      <c r="ACC10" s="355">
        <f t="shared" si="11"/>
        <v>0</v>
      </c>
      <c r="ACD10" s="355">
        <f t="shared" si="11"/>
        <v>0</v>
      </c>
      <c r="ACE10" s="355">
        <f t="shared" si="11"/>
        <v>0</v>
      </c>
      <c r="ACF10" s="355">
        <f t="shared" si="11"/>
        <v>0</v>
      </c>
      <c r="ACG10" s="355">
        <f t="shared" si="11"/>
        <v>0</v>
      </c>
      <c r="ACH10" s="355">
        <f t="shared" si="11"/>
        <v>0</v>
      </c>
      <c r="ACI10" s="355">
        <f t="shared" si="11"/>
        <v>0</v>
      </c>
      <c r="ACJ10" s="355">
        <f t="shared" si="11"/>
        <v>0</v>
      </c>
      <c r="ACK10" s="355">
        <f t="shared" si="11"/>
        <v>0</v>
      </c>
      <c r="ACL10" s="355">
        <f t="shared" si="11"/>
        <v>0</v>
      </c>
      <c r="ACM10" s="355">
        <f t="shared" si="11"/>
        <v>0</v>
      </c>
      <c r="ACN10" s="355">
        <f t="shared" si="11"/>
        <v>0</v>
      </c>
      <c r="ACO10" s="355">
        <f t="shared" si="11"/>
        <v>0</v>
      </c>
      <c r="ACP10" s="355">
        <f t="shared" si="11"/>
        <v>0</v>
      </c>
      <c r="ACQ10" s="355">
        <f t="shared" si="11"/>
        <v>0</v>
      </c>
      <c r="ACR10" s="355">
        <f t="shared" si="11"/>
        <v>0</v>
      </c>
      <c r="ACS10" s="355">
        <f t="shared" si="11"/>
        <v>0</v>
      </c>
      <c r="ACT10" s="355">
        <f t="shared" si="11"/>
        <v>0</v>
      </c>
      <c r="ACU10" s="355">
        <f t="shared" si="11"/>
        <v>0</v>
      </c>
      <c r="ACV10" s="355">
        <f t="shared" si="11"/>
        <v>0</v>
      </c>
      <c r="ACW10" s="355">
        <f t="shared" si="11"/>
        <v>0</v>
      </c>
      <c r="ACX10" s="355">
        <f t="shared" si="11"/>
        <v>0</v>
      </c>
      <c r="ACY10" s="355">
        <f t="shared" si="11"/>
        <v>0</v>
      </c>
      <c r="ACZ10" s="355">
        <f t="shared" si="11"/>
        <v>0</v>
      </c>
      <c r="ADA10" s="355">
        <f t="shared" si="11"/>
        <v>0</v>
      </c>
      <c r="ADB10" s="355">
        <f t="shared" si="11"/>
        <v>0</v>
      </c>
      <c r="ADC10" s="355">
        <f t="shared" si="11"/>
        <v>0</v>
      </c>
      <c r="ADD10" s="355">
        <f t="shared" si="11"/>
        <v>0</v>
      </c>
      <c r="ADE10" s="355">
        <f t="shared" si="11"/>
        <v>0</v>
      </c>
      <c r="ADF10" s="355">
        <f t="shared" si="11"/>
        <v>0</v>
      </c>
      <c r="ADG10" s="355">
        <f t="shared" si="11"/>
        <v>0</v>
      </c>
      <c r="ADH10" s="355">
        <f t="shared" si="11"/>
        <v>0</v>
      </c>
      <c r="ADI10" s="355">
        <f t="shared" si="11"/>
        <v>0</v>
      </c>
      <c r="ADJ10" s="355">
        <f t="shared" si="11"/>
        <v>0</v>
      </c>
      <c r="ADK10" s="355">
        <f t="shared" si="11"/>
        <v>0</v>
      </c>
      <c r="ADL10" s="355">
        <f t="shared" si="11"/>
        <v>0</v>
      </c>
      <c r="ADM10" s="355">
        <f t="shared" si="11"/>
        <v>0</v>
      </c>
      <c r="ADN10" s="355">
        <f t="shared" si="11"/>
        <v>0</v>
      </c>
      <c r="ADO10" s="355">
        <f t="shared" si="11"/>
        <v>0</v>
      </c>
      <c r="ADP10" s="355">
        <f t="shared" si="11"/>
        <v>0</v>
      </c>
      <c r="ADQ10" s="355">
        <f t="shared" si="11"/>
        <v>0</v>
      </c>
      <c r="ADR10" s="355">
        <f t="shared" si="11"/>
        <v>0</v>
      </c>
      <c r="ADS10" s="355">
        <f t="shared" si="11"/>
        <v>0</v>
      </c>
      <c r="ADT10" s="355">
        <f t="shared" si="11"/>
        <v>0</v>
      </c>
      <c r="ADU10" s="355">
        <f t="shared" si="11"/>
        <v>0</v>
      </c>
      <c r="ADV10" s="355">
        <f t="shared" si="11"/>
        <v>0</v>
      </c>
      <c r="ADW10" s="355">
        <f t="shared" ref="ADW10:AGH10" si="12">SUM(ADW4:ADW9)</f>
        <v>0</v>
      </c>
      <c r="ADX10" s="355">
        <f t="shared" si="12"/>
        <v>0</v>
      </c>
      <c r="ADY10" s="355">
        <f t="shared" si="12"/>
        <v>0</v>
      </c>
      <c r="ADZ10" s="355">
        <f t="shared" si="12"/>
        <v>0</v>
      </c>
      <c r="AEA10" s="355">
        <f t="shared" si="12"/>
        <v>0</v>
      </c>
      <c r="AEB10" s="355">
        <f t="shared" si="12"/>
        <v>0</v>
      </c>
      <c r="AEC10" s="355">
        <f t="shared" si="12"/>
        <v>0</v>
      </c>
      <c r="AED10" s="355">
        <f t="shared" si="12"/>
        <v>0</v>
      </c>
      <c r="AEE10" s="355">
        <f t="shared" si="12"/>
        <v>0</v>
      </c>
      <c r="AEF10" s="355">
        <f t="shared" si="12"/>
        <v>0</v>
      </c>
      <c r="AEG10" s="355">
        <f t="shared" si="12"/>
        <v>0</v>
      </c>
      <c r="AEH10" s="355">
        <f t="shared" si="12"/>
        <v>0</v>
      </c>
      <c r="AEI10" s="355">
        <f t="shared" si="12"/>
        <v>0</v>
      </c>
      <c r="AEJ10" s="355">
        <f t="shared" si="12"/>
        <v>0</v>
      </c>
      <c r="AEK10" s="355">
        <f t="shared" si="12"/>
        <v>0</v>
      </c>
      <c r="AEL10" s="355">
        <f t="shared" si="12"/>
        <v>0</v>
      </c>
      <c r="AEM10" s="355">
        <f t="shared" si="12"/>
        <v>0</v>
      </c>
      <c r="AEN10" s="355">
        <f t="shared" si="12"/>
        <v>0</v>
      </c>
      <c r="AEO10" s="355">
        <f t="shared" si="12"/>
        <v>0</v>
      </c>
      <c r="AEP10" s="355">
        <f t="shared" si="12"/>
        <v>0</v>
      </c>
      <c r="AEQ10" s="355">
        <f t="shared" si="12"/>
        <v>0</v>
      </c>
      <c r="AER10" s="355">
        <f t="shared" si="12"/>
        <v>0</v>
      </c>
      <c r="AES10" s="355">
        <f t="shared" si="12"/>
        <v>0</v>
      </c>
      <c r="AET10" s="355">
        <f t="shared" si="12"/>
        <v>0</v>
      </c>
      <c r="AEU10" s="355">
        <f t="shared" si="12"/>
        <v>0</v>
      </c>
      <c r="AEV10" s="355">
        <f t="shared" si="12"/>
        <v>0</v>
      </c>
      <c r="AEW10" s="355">
        <f t="shared" si="12"/>
        <v>0</v>
      </c>
      <c r="AEX10" s="355">
        <f t="shared" si="12"/>
        <v>0</v>
      </c>
      <c r="AEY10" s="355">
        <f t="shared" si="12"/>
        <v>0</v>
      </c>
      <c r="AEZ10" s="355">
        <f t="shared" si="12"/>
        <v>0</v>
      </c>
      <c r="AFA10" s="355">
        <f t="shared" si="12"/>
        <v>0</v>
      </c>
      <c r="AFB10" s="355">
        <f t="shared" si="12"/>
        <v>0</v>
      </c>
      <c r="AFC10" s="355">
        <f t="shared" si="12"/>
        <v>0</v>
      </c>
      <c r="AFD10" s="355">
        <f t="shared" si="12"/>
        <v>0</v>
      </c>
      <c r="AFE10" s="355">
        <f t="shared" si="12"/>
        <v>0</v>
      </c>
      <c r="AFF10" s="355">
        <f t="shared" si="12"/>
        <v>0</v>
      </c>
      <c r="AFG10" s="355">
        <f t="shared" si="12"/>
        <v>0</v>
      </c>
      <c r="AFH10" s="355">
        <f t="shared" si="12"/>
        <v>0</v>
      </c>
      <c r="AFI10" s="355">
        <f t="shared" si="12"/>
        <v>0</v>
      </c>
      <c r="AFJ10" s="355">
        <f t="shared" si="12"/>
        <v>0</v>
      </c>
      <c r="AFK10" s="355">
        <f t="shared" si="12"/>
        <v>0</v>
      </c>
      <c r="AFL10" s="355">
        <f t="shared" si="12"/>
        <v>0</v>
      </c>
      <c r="AFM10" s="355">
        <f t="shared" si="12"/>
        <v>0</v>
      </c>
      <c r="AFN10" s="355">
        <f t="shared" si="12"/>
        <v>0</v>
      </c>
      <c r="AFO10" s="355">
        <f t="shared" si="12"/>
        <v>0</v>
      </c>
      <c r="AFP10" s="355">
        <f t="shared" si="12"/>
        <v>0</v>
      </c>
      <c r="AFQ10" s="355">
        <f t="shared" si="12"/>
        <v>0</v>
      </c>
      <c r="AFR10" s="355">
        <f t="shared" si="12"/>
        <v>0</v>
      </c>
      <c r="AFS10" s="355">
        <f t="shared" si="12"/>
        <v>0</v>
      </c>
      <c r="AFT10" s="355">
        <f t="shared" si="12"/>
        <v>0</v>
      </c>
      <c r="AFU10" s="355">
        <f t="shared" si="12"/>
        <v>0</v>
      </c>
      <c r="AFV10" s="355">
        <f t="shared" si="12"/>
        <v>0</v>
      </c>
      <c r="AFW10" s="355">
        <f t="shared" si="12"/>
        <v>0</v>
      </c>
      <c r="AFX10" s="355">
        <f t="shared" si="12"/>
        <v>0</v>
      </c>
      <c r="AFY10" s="355">
        <f t="shared" si="12"/>
        <v>0</v>
      </c>
      <c r="AFZ10" s="355">
        <f t="shared" si="12"/>
        <v>0</v>
      </c>
      <c r="AGA10" s="355">
        <f t="shared" si="12"/>
        <v>0</v>
      </c>
      <c r="AGB10" s="355">
        <f t="shared" si="12"/>
        <v>0</v>
      </c>
      <c r="AGC10" s="355">
        <f t="shared" si="12"/>
        <v>0</v>
      </c>
      <c r="AGD10" s="355">
        <f t="shared" si="12"/>
        <v>0</v>
      </c>
      <c r="AGE10" s="355">
        <f t="shared" si="12"/>
        <v>0</v>
      </c>
      <c r="AGF10" s="355">
        <f t="shared" si="12"/>
        <v>0</v>
      </c>
      <c r="AGG10" s="355">
        <f t="shared" si="12"/>
        <v>0</v>
      </c>
      <c r="AGH10" s="355">
        <f t="shared" si="12"/>
        <v>0</v>
      </c>
      <c r="AGI10" s="355">
        <f t="shared" ref="AGI10:AIT10" si="13">SUM(AGI4:AGI9)</f>
        <v>0</v>
      </c>
      <c r="AGJ10" s="355">
        <f t="shared" si="13"/>
        <v>0</v>
      </c>
      <c r="AGK10" s="355">
        <f t="shared" si="13"/>
        <v>0</v>
      </c>
      <c r="AGL10" s="355">
        <f t="shared" si="13"/>
        <v>0</v>
      </c>
      <c r="AGM10" s="355">
        <f t="shared" si="13"/>
        <v>0</v>
      </c>
      <c r="AGN10" s="355">
        <f t="shared" si="13"/>
        <v>0</v>
      </c>
      <c r="AGO10" s="355">
        <f t="shared" si="13"/>
        <v>0</v>
      </c>
      <c r="AGP10" s="355">
        <f t="shared" si="13"/>
        <v>0</v>
      </c>
      <c r="AGQ10" s="355">
        <f t="shared" si="13"/>
        <v>0</v>
      </c>
      <c r="AGR10" s="355">
        <f t="shared" si="13"/>
        <v>0</v>
      </c>
      <c r="AGS10" s="355">
        <f t="shared" si="13"/>
        <v>0</v>
      </c>
      <c r="AGT10" s="355">
        <f t="shared" si="13"/>
        <v>0</v>
      </c>
      <c r="AGU10" s="355">
        <f t="shared" si="13"/>
        <v>0</v>
      </c>
      <c r="AGV10" s="355">
        <f t="shared" si="13"/>
        <v>0</v>
      </c>
      <c r="AGW10" s="355">
        <f t="shared" si="13"/>
        <v>0</v>
      </c>
      <c r="AGX10" s="355">
        <f t="shared" si="13"/>
        <v>0</v>
      </c>
      <c r="AGY10" s="355">
        <f t="shared" si="13"/>
        <v>0</v>
      </c>
      <c r="AGZ10" s="355">
        <f t="shared" si="13"/>
        <v>0</v>
      </c>
      <c r="AHA10" s="355">
        <f t="shared" si="13"/>
        <v>0</v>
      </c>
      <c r="AHB10" s="355">
        <f t="shared" si="13"/>
        <v>0</v>
      </c>
      <c r="AHC10" s="355">
        <f t="shared" si="13"/>
        <v>0</v>
      </c>
      <c r="AHD10" s="355">
        <f t="shared" si="13"/>
        <v>0</v>
      </c>
      <c r="AHE10" s="355">
        <f t="shared" si="13"/>
        <v>0</v>
      </c>
      <c r="AHF10" s="355">
        <f t="shared" si="13"/>
        <v>0</v>
      </c>
      <c r="AHG10" s="355">
        <f t="shared" si="13"/>
        <v>0</v>
      </c>
      <c r="AHH10" s="355">
        <f t="shared" si="13"/>
        <v>0</v>
      </c>
      <c r="AHI10" s="355">
        <f t="shared" si="13"/>
        <v>0</v>
      </c>
      <c r="AHJ10" s="355">
        <f t="shared" si="13"/>
        <v>0</v>
      </c>
      <c r="AHK10" s="355">
        <f t="shared" si="13"/>
        <v>0</v>
      </c>
      <c r="AHL10" s="355">
        <f t="shared" si="13"/>
        <v>0</v>
      </c>
      <c r="AHM10" s="355">
        <f t="shared" si="13"/>
        <v>0</v>
      </c>
      <c r="AHN10" s="355">
        <f t="shared" si="13"/>
        <v>0</v>
      </c>
      <c r="AHO10" s="355">
        <f t="shared" si="13"/>
        <v>0</v>
      </c>
      <c r="AHP10" s="355">
        <f t="shared" si="13"/>
        <v>0</v>
      </c>
      <c r="AHQ10" s="355">
        <f t="shared" si="13"/>
        <v>0</v>
      </c>
      <c r="AHR10" s="355">
        <f t="shared" si="13"/>
        <v>0</v>
      </c>
      <c r="AHS10" s="355">
        <f t="shared" si="13"/>
        <v>0</v>
      </c>
      <c r="AHT10" s="355">
        <f t="shared" si="13"/>
        <v>0</v>
      </c>
      <c r="AHU10" s="355">
        <f t="shared" si="13"/>
        <v>0</v>
      </c>
      <c r="AHV10" s="355">
        <f t="shared" si="13"/>
        <v>0</v>
      </c>
      <c r="AHW10" s="355">
        <f t="shared" si="13"/>
        <v>0</v>
      </c>
      <c r="AHX10" s="355">
        <f t="shared" si="13"/>
        <v>0</v>
      </c>
      <c r="AHY10" s="355">
        <f t="shared" si="13"/>
        <v>0</v>
      </c>
      <c r="AHZ10" s="355">
        <f t="shared" si="13"/>
        <v>0</v>
      </c>
      <c r="AIA10" s="355">
        <f t="shared" si="13"/>
        <v>0</v>
      </c>
      <c r="AIB10" s="355">
        <f t="shared" si="13"/>
        <v>0</v>
      </c>
      <c r="AIC10" s="355">
        <f t="shared" si="13"/>
        <v>0</v>
      </c>
      <c r="AID10" s="355">
        <f t="shared" si="13"/>
        <v>0</v>
      </c>
      <c r="AIE10" s="355">
        <f t="shared" si="13"/>
        <v>0</v>
      </c>
      <c r="AIF10" s="355">
        <f t="shared" si="13"/>
        <v>0</v>
      </c>
      <c r="AIG10" s="355">
        <f t="shared" si="13"/>
        <v>0</v>
      </c>
      <c r="AIH10" s="355">
        <f t="shared" si="13"/>
        <v>0</v>
      </c>
      <c r="AII10" s="355">
        <f t="shared" si="13"/>
        <v>0</v>
      </c>
      <c r="AIJ10" s="355">
        <f t="shared" si="13"/>
        <v>0</v>
      </c>
      <c r="AIK10" s="355">
        <f t="shared" si="13"/>
        <v>0</v>
      </c>
      <c r="AIL10" s="355">
        <f t="shared" si="13"/>
        <v>0</v>
      </c>
      <c r="AIM10" s="355">
        <f t="shared" si="13"/>
        <v>0</v>
      </c>
      <c r="AIN10" s="355">
        <f t="shared" si="13"/>
        <v>0</v>
      </c>
      <c r="AIO10" s="355">
        <f t="shared" si="13"/>
        <v>0</v>
      </c>
      <c r="AIP10" s="355">
        <f t="shared" si="13"/>
        <v>0</v>
      </c>
      <c r="AIQ10" s="355">
        <f t="shared" si="13"/>
        <v>0</v>
      </c>
      <c r="AIR10" s="355">
        <f t="shared" si="13"/>
        <v>0</v>
      </c>
      <c r="AIS10" s="355">
        <f t="shared" si="13"/>
        <v>0</v>
      </c>
      <c r="AIT10" s="355">
        <f t="shared" si="13"/>
        <v>0</v>
      </c>
      <c r="AIU10" s="355">
        <f t="shared" ref="AIU10:ALF10" si="14">SUM(AIU4:AIU9)</f>
        <v>0</v>
      </c>
      <c r="AIV10" s="355">
        <f t="shared" si="14"/>
        <v>0</v>
      </c>
      <c r="AIW10" s="355">
        <f t="shared" si="14"/>
        <v>0</v>
      </c>
      <c r="AIX10" s="355">
        <f t="shared" si="14"/>
        <v>0</v>
      </c>
      <c r="AIY10" s="355">
        <f t="shared" si="14"/>
        <v>0</v>
      </c>
      <c r="AIZ10" s="355">
        <f t="shared" si="14"/>
        <v>0</v>
      </c>
      <c r="AJA10" s="355">
        <f t="shared" si="14"/>
        <v>0</v>
      </c>
      <c r="AJB10" s="355">
        <f t="shared" si="14"/>
        <v>0</v>
      </c>
      <c r="AJC10" s="355">
        <f t="shared" si="14"/>
        <v>0</v>
      </c>
      <c r="AJD10" s="355">
        <f t="shared" si="14"/>
        <v>0</v>
      </c>
      <c r="AJE10" s="355">
        <f t="shared" si="14"/>
        <v>0</v>
      </c>
      <c r="AJF10" s="355">
        <f t="shared" si="14"/>
        <v>0</v>
      </c>
      <c r="AJG10" s="355">
        <f t="shared" si="14"/>
        <v>0</v>
      </c>
      <c r="AJH10" s="355">
        <f t="shared" si="14"/>
        <v>0</v>
      </c>
      <c r="AJI10" s="355">
        <f t="shared" si="14"/>
        <v>0</v>
      </c>
      <c r="AJJ10" s="355">
        <f t="shared" si="14"/>
        <v>0</v>
      </c>
      <c r="AJK10" s="355">
        <f t="shared" si="14"/>
        <v>0</v>
      </c>
      <c r="AJL10" s="355">
        <f t="shared" si="14"/>
        <v>0</v>
      </c>
      <c r="AJM10" s="355">
        <f t="shared" si="14"/>
        <v>0</v>
      </c>
      <c r="AJN10" s="355">
        <f t="shared" si="14"/>
        <v>0</v>
      </c>
      <c r="AJO10" s="355">
        <f t="shared" si="14"/>
        <v>0</v>
      </c>
      <c r="AJP10" s="355">
        <f t="shared" si="14"/>
        <v>0</v>
      </c>
      <c r="AJQ10" s="355">
        <f t="shared" si="14"/>
        <v>0</v>
      </c>
      <c r="AJR10" s="355">
        <f t="shared" si="14"/>
        <v>0</v>
      </c>
      <c r="AJS10" s="355">
        <f t="shared" si="14"/>
        <v>0</v>
      </c>
      <c r="AJT10" s="355">
        <f t="shared" si="14"/>
        <v>0</v>
      </c>
      <c r="AJU10" s="355">
        <f t="shared" si="14"/>
        <v>0</v>
      </c>
      <c r="AJV10" s="355">
        <f t="shared" si="14"/>
        <v>0</v>
      </c>
      <c r="AJW10" s="355">
        <f t="shared" si="14"/>
        <v>0</v>
      </c>
      <c r="AJX10" s="355">
        <f t="shared" si="14"/>
        <v>0</v>
      </c>
      <c r="AJY10" s="355">
        <f t="shared" si="14"/>
        <v>0</v>
      </c>
      <c r="AJZ10" s="355">
        <f t="shared" si="14"/>
        <v>0</v>
      </c>
      <c r="AKA10" s="355">
        <f t="shared" si="14"/>
        <v>0</v>
      </c>
      <c r="AKB10" s="355">
        <f t="shared" si="14"/>
        <v>0</v>
      </c>
      <c r="AKC10" s="355">
        <f t="shared" si="14"/>
        <v>0</v>
      </c>
      <c r="AKD10" s="355">
        <f t="shared" si="14"/>
        <v>0</v>
      </c>
      <c r="AKE10" s="355">
        <f t="shared" si="14"/>
        <v>0</v>
      </c>
      <c r="AKF10" s="355">
        <f t="shared" si="14"/>
        <v>0</v>
      </c>
      <c r="AKG10" s="355">
        <f t="shared" si="14"/>
        <v>0</v>
      </c>
      <c r="AKH10" s="355">
        <f t="shared" si="14"/>
        <v>0</v>
      </c>
      <c r="AKI10" s="355">
        <f t="shared" si="14"/>
        <v>0</v>
      </c>
      <c r="AKJ10" s="355">
        <f t="shared" si="14"/>
        <v>0</v>
      </c>
      <c r="AKK10" s="355">
        <f t="shared" si="14"/>
        <v>0</v>
      </c>
      <c r="AKL10" s="355">
        <f t="shared" si="14"/>
        <v>0</v>
      </c>
      <c r="AKM10" s="355">
        <f t="shared" si="14"/>
        <v>0</v>
      </c>
      <c r="AKN10" s="355">
        <f t="shared" si="14"/>
        <v>0</v>
      </c>
      <c r="AKO10" s="355">
        <f t="shared" si="14"/>
        <v>0</v>
      </c>
      <c r="AKP10" s="355">
        <f t="shared" si="14"/>
        <v>0</v>
      </c>
      <c r="AKQ10" s="355">
        <f t="shared" si="14"/>
        <v>0</v>
      </c>
      <c r="AKR10" s="355">
        <f t="shared" si="14"/>
        <v>0</v>
      </c>
      <c r="AKS10" s="355">
        <f t="shared" si="14"/>
        <v>0</v>
      </c>
      <c r="AKT10" s="355">
        <f t="shared" si="14"/>
        <v>0</v>
      </c>
      <c r="AKU10" s="355">
        <f t="shared" si="14"/>
        <v>0</v>
      </c>
      <c r="AKV10" s="355">
        <f t="shared" si="14"/>
        <v>0</v>
      </c>
      <c r="AKW10" s="355">
        <f t="shared" si="14"/>
        <v>0</v>
      </c>
      <c r="AKX10" s="355">
        <f t="shared" si="14"/>
        <v>0</v>
      </c>
      <c r="AKY10" s="355">
        <f t="shared" si="14"/>
        <v>0</v>
      </c>
      <c r="AKZ10" s="355">
        <f t="shared" si="14"/>
        <v>0</v>
      </c>
      <c r="ALA10" s="355">
        <f t="shared" si="14"/>
        <v>0</v>
      </c>
      <c r="ALB10" s="355">
        <f t="shared" si="14"/>
        <v>0</v>
      </c>
      <c r="ALC10" s="355">
        <f t="shared" si="14"/>
        <v>0</v>
      </c>
      <c r="ALD10" s="355">
        <f t="shared" si="14"/>
        <v>0</v>
      </c>
      <c r="ALE10" s="355">
        <f t="shared" si="14"/>
        <v>0</v>
      </c>
      <c r="ALF10" s="355">
        <f t="shared" si="14"/>
        <v>0</v>
      </c>
      <c r="ALG10" s="355">
        <f t="shared" ref="ALG10:ANR10" si="15">SUM(ALG4:ALG9)</f>
        <v>0</v>
      </c>
      <c r="ALH10" s="355">
        <f t="shared" si="15"/>
        <v>0</v>
      </c>
      <c r="ALI10" s="355">
        <f t="shared" si="15"/>
        <v>0</v>
      </c>
      <c r="ALJ10" s="355">
        <f t="shared" si="15"/>
        <v>0</v>
      </c>
      <c r="ALK10" s="355">
        <f t="shared" si="15"/>
        <v>0</v>
      </c>
      <c r="ALL10" s="355">
        <f t="shared" si="15"/>
        <v>0</v>
      </c>
      <c r="ALM10" s="355">
        <f t="shared" si="15"/>
        <v>0</v>
      </c>
      <c r="ALN10" s="355">
        <f t="shared" si="15"/>
        <v>0</v>
      </c>
      <c r="ALO10" s="355">
        <f t="shared" si="15"/>
        <v>0</v>
      </c>
      <c r="ALP10" s="355">
        <f t="shared" si="15"/>
        <v>0</v>
      </c>
      <c r="ALQ10" s="355">
        <f t="shared" si="15"/>
        <v>0</v>
      </c>
      <c r="ALR10" s="355">
        <f t="shared" si="15"/>
        <v>0</v>
      </c>
      <c r="ALS10" s="355">
        <f t="shared" si="15"/>
        <v>0</v>
      </c>
      <c r="ALT10" s="355">
        <f t="shared" si="15"/>
        <v>0</v>
      </c>
      <c r="ALU10" s="355">
        <f t="shared" si="15"/>
        <v>0</v>
      </c>
      <c r="ALV10" s="355">
        <f t="shared" si="15"/>
        <v>0</v>
      </c>
      <c r="ALW10" s="355">
        <f t="shared" si="15"/>
        <v>0</v>
      </c>
      <c r="ALX10" s="355">
        <f t="shared" si="15"/>
        <v>0</v>
      </c>
      <c r="ALY10" s="355">
        <f t="shared" si="15"/>
        <v>0</v>
      </c>
      <c r="ALZ10" s="355">
        <f t="shared" si="15"/>
        <v>0</v>
      </c>
      <c r="AMA10" s="355">
        <f t="shared" si="15"/>
        <v>0</v>
      </c>
      <c r="AMB10" s="355">
        <f t="shared" si="15"/>
        <v>0</v>
      </c>
      <c r="AMC10" s="355">
        <f t="shared" si="15"/>
        <v>0</v>
      </c>
      <c r="AMD10" s="355">
        <f t="shared" si="15"/>
        <v>0</v>
      </c>
      <c r="AME10" s="355">
        <f t="shared" si="15"/>
        <v>0</v>
      </c>
      <c r="AMF10" s="355">
        <f t="shared" si="15"/>
        <v>0</v>
      </c>
      <c r="AMG10" s="355">
        <f t="shared" si="15"/>
        <v>0</v>
      </c>
      <c r="AMH10" s="355">
        <f t="shared" si="15"/>
        <v>0</v>
      </c>
      <c r="AMI10" s="355">
        <f t="shared" si="15"/>
        <v>0</v>
      </c>
      <c r="AMJ10" s="355">
        <f t="shared" si="15"/>
        <v>0</v>
      </c>
      <c r="AMK10" s="355">
        <f t="shared" si="15"/>
        <v>0</v>
      </c>
      <c r="AML10" s="355">
        <f t="shared" si="15"/>
        <v>0</v>
      </c>
      <c r="AMM10" s="355">
        <f t="shared" si="15"/>
        <v>0</v>
      </c>
      <c r="AMN10" s="355">
        <f t="shared" si="15"/>
        <v>0</v>
      </c>
      <c r="AMO10" s="355">
        <f t="shared" si="15"/>
        <v>0</v>
      </c>
      <c r="AMP10" s="355">
        <f t="shared" si="15"/>
        <v>0</v>
      </c>
      <c r="AMQ10" s="355">
        <f t="shared" si="15"/>
        <v>0</v>
      </c>
      <c r="AMR10" s="355">
        <f t="shared" si="15"/>
        <v>0</v>
      </c>
      <c r="AMS10" s="355">
        <f t="shared" si="15"/>
        <v>0</v>
      </c>
      <c r="AMT10" s="355">
        <f t="shared" si="15"/>
        <v>0</v>
      </c>
      <c r="AMU10" s="355">
        <f t="shared" si="15"/>
        <v>0</v>
      </c>
      <c r="AMV10" s="355">
        <f t="shared" si="15"/>
        <v>0</v>
      </c>
      <c r="AMW10" s="355">
        <f t="shared" si="15"/>
        <v>0</v>
      </c>
      <c r="AMX10" s="355">
        <f t="shared" si="15"/>
        <v>0</v>
      </c>
      <c r="AMY10" s="355">
        <f t="shared" si="15"/>
        <v>0</v>
      </c>
      <c r="AMZ10" s="355">
        <f t="shared" si="15"/>
        <v>0</v>
      </c>
      <c r="ANA10" s="355">
        <f t="shared" si="15"/>
        <v>0</v>
      </c>
      <c r="ANB10" s="355">
        <f t="shared" si="15"/>
        <v>0</v>
      </c>
      <c r="ANC10" s="355">
        <f t="shared" si="15"/>
        <v>0</v>
      </c>
      <c r="AND10" s="355">
        <f t="shared" si="15"/>
        <v>0</v>
      </c>
      <c r="ANE10" s="355">
        <f t="shared" si="15"/>
        <v>0</v>
      </c>
      <c r="ANF10" s="355">
        <f t="shared" si="15"/>
        <v>0</v>
      </c>
      <c r="ANG10" s="355">
        <f t="shared" si="15"/>
        <v>0</v>
      </c>
      <c r="ANH10" s="355">
        <f t="shared" si="15"/>
        <v>0</v>
      </c>
      <c r="ANI10" s="355">
        <f t="shared" si="15"/>
        <v>0</v>
      </c>
      <c r="ANJ10" s="355">
        <f t="shared" si="15"/>
        <v>0</v>
      </c>
      <c r="ANK10" s="355">
        <f t="shared" si="15"/>
        <v>0</v>
      </c>
      <c r="ANL10" s="355">
        <f t="shared" si="15"/>
        <v>0</v>
      </c>
      <c r="ANM10" s="355">
        <f t="shared" si="15"/>
        <v>0</v>
      </c>
      <c r="ANN10" s="355">
        <f t="shared" si="15"/>
        <v>0</v>
      </c>
      <c r="ANO10" s="355">
        <f t="shared" si="15"/>
        <v>0</v>
      </c>
      <c r="ANP10" s="355">
        <f t="shared" si="15"/>
        <v>0</v>
      </c>
      <c r="ANQ10" s="355">
        <f t="shared" si="15"/>
        <v>0</v>
      </c>
      <c r="ANR10" s="355">
        <f t="shared" si="15"/>
        <v>0</v>
      </c>
      <c r="ANS10" s="355">
        <f t="shared" ref="ANS10:AQD10" si="16">SUM(ANS4:ANS9)</f>
        <v>0</v>
      </c>
      <c r="ANT10" s="355">
        <f t="shared" si="16"/>
        <v>0</v>
      </c>
      <c r="ANU10" s="355">
        <f t="shared" si="16"/>
        <v>0</v>
      </c>
      <c r="ANV10" s="355">
        <f t="shared" si="16"/>
        <v>0</v>
      </c>
      <c r="ANW10" s="355">
        <f t="shared" si="16"/>
        <v>0</v>
      </c>
      <c r="ANX10" s="355">
        <f t="shared" si="16"/>
        <v>0</v>
      </c>
      <c r="ANY10" s="355">
        <f t="shared" si="16"/>
        <v>0</v>
      </c>
      <c r="ANZ10" s="355">
        <f t="shared" si="16"/>
        <v>0</v>
      </c>
      <c r="AOA10" s="355">
        <f t="shared" si="16"/>
        <v>0</v>
      </c>
      <c r="AOB10" s="355">
        <f t="shared" si="16"/>
        <v>0</v>
      </c>
      <c r="AOC10" s="355">
        <f t="shared" si="16"/>
        <v>0</v>
      </c>
      <c r="AOD10" s="355">
        <f t="shared" si="16"/>
        <v>0</v>
      </c>
      <c r="AOE10" s="355">
        <f t="shared" si="16"/>
        <v>0</v>
      </c>
      <c r="AOF10" s="355">
        <f t="shared" si="16"/>
        <v>0</v>
      </c>
      <c r="AOG10" s="355">
        <f t="shared" si="16"/>
        <v>0</v>
      </c>
      <c r="AOH10" s="355">
        <f t="shared" si="16"/>
        <v>0</v>
      </c>
      <c r="AOI10" s="355">
        <f t="shared" si="16"/>
        <v>0</v>
      </c>
      <c r="AOJ10" s="355">
        <f t="shared" si="16"/>
        <v>0</v>
      </c>
      <c r="AOK10" s="355">
        <f t="shared" si="16"/>
        <v>0</v>
      </c>
      <c r="AOL10" s="355">
        <f t="shared" si="16"/>
        <v>0</v>
      </c>
      <c r="AOM10" s="355">
        <f t="shared" si="16"/>
        <v>0</v>
      </c>
      <c r="AON10" s="355">
        <f t="shared" si="16"/>
        <v>0</v>
      </c>
      <c r="AOO10" s="355">
        <f t="shared" si="16"/>
        <v>0</v>
      </c>
      <c r="AOP10" s="355">
        <f t="shared" si="16"/>
        <v>0</v>
      </c>
      <c r="AOQ10" s="355">
        <f t="shared" si="16"/>
        <v>0</v>
      </c>
      <c r="AOR10" s="355">
        <f t="shared" si="16"/>
        <v>0</v>
      </c>
      <c r="AOS10" s="355">
        <f t="shared" si="16"/>
        <v>0</v>
      </c>
      <c r="AOT10" s="355">
        <f t="shared" si="16"/>
        <v>0</v>
      </c>
      <c r="AOU10" s="355">
        <f t="shared" si="16"/>
        <v>0</v>
      </c>
      <c r="AOV10" s="355">
        <f t="shared" si="16"/>
        <v>0</v>
      </c>
      <c r="AOW10" s="355">
        <f t="shared" si="16"/>
        <v>0</v>
      </c>
      <c r="AOX10" s="355">
        <f t="shared" si="16"/>
        <v>0</v>
      </c>
      <c r="AOY10" s="355">
        <f t="shared" si="16"/>
        <v>0</v>
      </c>
      <c r="AOZ10" s="355">
        <f t="shared" si="16"/>
        <v>0</v>
      </c>
      <c r="APA10" s="355">
        <f t="shared" si="16"/>
        <v>0</v>
      </c>
      <c r="APB10" s="355">
        <f t="shared" si="16"/>
        <v>0</v>
      </c>
      <c r="APC10" s="355">
        <f t="shared" si="16"/>
        <v>0</v>
      </c>
      <c r="APD10" s="355">
        <f t="shared" si="16"/>
        <v>0</v>
      </c>
      <c r="APE10" s="355">
        <f t="shared" si="16"/>
        <v>0</v>
      </c>
      <c r="APF10" s="355">
        <f t="shared" si="16"/>
        <v>0</v>
      </c>
      <c r="APG10" s="355">
        <f t="shared" si="16"/>
        <v>0</v>
      </c>
      <c r="APH10" s="355">
        <f t="shared" si="16"/>
        <v>0</v>
      </c>
      <c r="API10" s="355">
        <f t="shared" si="16"/>
        <v>0</v>
      </c>
      <c r="APJ10" s="355">
        <f t="shared" si="16"/>
        <v>0</v>
      </c>
      <c r="APK10" s="355">
        <f t="shared" si="16"/>
        <v>0</v>
      </c>
      <c r="APL10" s="355">
        <f t="shared" si="16"/>
        <v>0</v>
      </c>
      <c r="APM10" s="355">
        <f t="shared" si="16"/>
        <v>0</v>
      </c>
      <c r="APN10" s="355">
        <f t="shared" si="16"/>
        <v>0</v>
      </c>
      <c r="APO10" s="355">
        <f t="shared" si="16"/>
        <v>0</v>
      </c>
      <c r="APP10" s="355">
        <f t="shared" si="16"/>
        <v>0</v>
      </c>
      <c r="APQ10" s="355">
        <f t="shared" si="16"/>
        <v>0</v>
      </c>
      <c r="APR10" s="355">
        <f t="shared" si="16"/>
        <v>0</v>
      </c>
      <c r="APS10" s="355">
        <f t="shared" si="16"/>
        <v>0</v>
      </c>
      <c r="APT10" s="355">
        <f t="shared" si="16"/>
        <v>0</v>
      </c>
      <c r="APU10" s="355">
        <f t="shared" si="16"/>
        <v>0</v>
      </c>
      <c r="APV10" s="355">
        <f t="shared" si="16"/>
        <v>0</v>
      </c>
      <c r="APW10" s="355">
        <f t="shared" si="16"/>
        <v>0</v>
      </c>
      <c r="APX10" s="355">
        <f t="shared" si="16"/>
        <v>0</v>
      </c>
      <c r="APY10" s="355">
        <f t="shared" si="16"/>
        <v>0</v>
      </c>
      <c r="APZ10" s="355">
        <f t="shared" si="16"/>
        <v>0</v>
      </c>
      <c r="AQA10" s="355">
        <f t="shared" si="16"/>
        <v>0</v>
      </c>
      <c r="AQB10" s="355">
        <f t="shared" si="16"/>
        <v>0</v>
      </c>
      <c r="AQC10" s="355">
        <f t="shared" si="16"/>
        <v>0</v>
      </c>
      <c r="AQD10" s="355">
        <f t="shared" si="16"/>
        <v>0</v>
      </c>
      <c r="AQE10" s="355">
        <f t="shared" ref="AQE10:ASP10" si="17">SUM(AQE4:AQE9)</f>
        <v>0</v>
      </c>
      <c r="AQF10" s="355">
        <f t="shared" si="17"/>
        <v>0</v>
      </c>
      <c r="AQG10" s="355">
        <f t="shared" si="17"/>
        <v>0</v>
      </c>
      <c r="AQH10" s="355">
        <f t="shared" si="17"/>
        <v>0</v>
      </c>
      <c r="AQI10" s="355">
        <f t="shared" si="17"/>
        <v>0</v>
      </c>
      <c r="AQJ10" s="355">
        <f t="shared" si="17"/>
        <v>0</v>
      </c>
      <c r="AQK10" s="355">
        <f t="shared" si="17"/>
        <v>0</v>
      </c>
      <c r="AQL10" s="355">
        <f t="shared" si="17"/>
        <v>0</v>
      </c>
      <c r="AQM10" s="355">
        <f t="shared" si="17"/>
        <v>0</v>
      </c>
      <c r="AQN10" s="355">
        <f t="shared" si="17"/>
        <v>0</v>
      </c>
      <c r="AQO10" s="355">
        <f t="shared" si="17"/>
        <v>0</v>
      </c>
      <c r="AQP10" s="355">
        <f t="shared" si="17"/>
        <v>0</v>
      </c>
      <c r="AQQ10" s="355">
        <f t="shared" si="17"/>
        <v>0</v>
      </c>
      <c r="AQR10" s="355">
        <f t="shared" si="17"/>
        <v>0</v>
      </c>
      <c r="AQS10" s="355">
        <f t="shared" si="17"/>
        <v>0</v>
      </c>
      <c r="AQT10" s="355">
        <f t="shared" si="17"/>
        <v>0</v>
      </c>
      <c r="AQU10" s="355">
        <f t="shared" si="17"/>
        <v>0</v>
      </c>
      <c r="AQV10" s="355">
        <f t="shared" si="17"/>
        <v>0</v>
      </c>
      <c r="AQW10" s="355">
        <f t="shared" si="17"/>
        <v>0</v>
      </c>
      <c r="AQX10" s="355">
        <f t="shared" si="17"/>
        <v>0</v>
      </c>
      <c r="AQY10" s="355">
        <f t="shared" si="17"/>
        <v>0</v>
      </c>
      <c r="AQZ10" s="355">
        <f t="shared" si="17"/>
        <v>0</v>
      </c>
      <c r="ARA10" s="355">
        <f t="shared" si="17"/>
        <v>0</v>
      </c>
      <c r="ARB10" s="355">
        <f t="shared" si="17"/>
        <v>0</v>
      </c>
      <c r="ARC10" s="355">
        <f t="shared" si="17"/>
        <v>0</v>
      </c>
      <c r="ARD10" s="355">
        <f t="shared" si="17"/>
        <v>0</v>
      </c>
      <c r="ARE10" s="355">
        <f t="shared" si="17"/>
        <v>0</v>
      </c>
      <c r="ARF10" s="355">
        <f t="shared" si="17"/>
        <v>0</v>
      </c>
      <c r="ARG10" s="355">
        <f t="shared" si="17"/>
        <v>0</v>
      </c>
      <c r="ARH10" s="355">
        <f t="shared" si="17"/>
        <v>0</v>
      </c>
      <c r="ARI10" s="355">
        <f t="shared" si="17"/>
        <v>0</v>
      </c>
      <c r="ARJ10" s="355">
        <f t="shared" si="17"/>
        <v>0</v>
      </c>
      <c r="ARK10" s="355">
        <f t="shared" si="17"/>
        <v>0</v>
      </c>
      <c r="ARL10" s="355">
        <f t="shared" si="17"/>
        <v>0</v>
      </c>
      <c r="ARM10" s="355">
        <f t="shared" si="17"/>
        <v>0</v>
      </c>
      <c r="ARN10" s="355">
        <f t="shared" si="17"/>
        <v>0</v>
      </c>
      <c r="ARO10" s="355">
        <f t="shared" si="17"/>
        <v>0</v>
      </c>
      <c r="ARP10" s="355">
        <f t="shared" si="17"/>
        <v>0</v>
      </c>
      <c r="ARQ10" s="355">
        <f t="shared" si="17"/>
        <v>0</v>
      </c>
      <c r="ARR10" s="355">
        <f t="shared" si="17"/>
        <v>0</v>
      </c>
      <c r="ARS10" s="355">
        <f t="shared" si="17"/>
        <v>0</v>
      </c>
      <c r="ART10" s="355">
        <f t="shared" si="17"/>
        <v>0</v>
      </c>
      <c r="ARU10" s="355">
        <f t="shared" si="17"/>
        <v>0</v>
      </c>
      <c r="ARV10" s="355">
        <f t="shared" si="17"/>
        <v>0</v>
      </c>
      <c r="ARW10" s="355">
        <f t="shared" si="17"/>
        <v>0</v>
      </c>
      <c r="ARX10" s="355">
        <f t="shared" si="17"/>
        <v>0</v>
      </c>
      <c r="ARY10" s="355">
        <f t="shared" si="17"/>
        <v>0</v>
      </c>
      <c r="ARZ10" s="355">
        <f t="shared" si="17"/>
        <v>0</v>
      </c>
      <c r="ASA10" s="355">
        <f t="shared" si="17"/>
        <v>0</v>
      </c>
      <c r="ASB10" s="355">
        <f t="shared" si="17"/>
        <v>0</v>
      </c>
      <c r="ASC10" s="355">
        <f t="shared" si="17"/>
        <v>0</v>
      </c>
      <c r="ASD10" s="355">
        <f t="shared" si="17"/>
        <v>0</v>
      </c>
      <c r="ASE10" s="355">
        <f t="shared" si="17"/>
        <v>0</v>
      </c>
      <c r="ASF10" s="355">
        <f t="shared" si="17"/>
        <v>0</v>
      </c>
      <c r="ASG10" s="355">
        <f t="shared" si="17"/>
        <v>0</v>
      </c>
      <c r="ASH10" s="355">
        <f t="shared" si="17"/>
        <v>0</v>
      </c>
      <c r="ASI10" s="355">
        <f t="shared" si="17"/>
        <v>0</v>
      </c>
      <c r="ASJ10" s="355">
        <f t="shared" si="17"/>
        <v>0</v>
      </c>
      <c r="ASK10" s="355">
        <f t="shared" si="17"/>
        <v>0</v>
      </c>
      <c r="ASL10" s="355">
        <f t="shared" si="17"/>
        <v>0</v>
      </c>
      <c r="ASM10" s="355">
        <f t="shared" si="17"/>
        <v>0</v>
      </c>
      <c r="ASN10" s="355">
        <f t="shared" si="17"/>
        <v>0</v>
      </c>
      <c r="ASO10" s="355">
        <f t="shared" si="17"/>
        <v>0</v>
      </c>
      <c r="ASP10" s="355">
        <f t="shared" si="17"/>
        <v>0</v>
      </c>
      <c r="ASQ10" s="355">
        <f t="shared" ref="ASQ10:AVB10" si="18">SUM(ASQ4:ASQ9)</f>
        <v>0</v>
      </c>
      <c r="ASR10" s="355">
        <f t="shared" si="18"/>
        <v>0</v>
      </c>
      <c r="ASS10" s="355">
        <f t="shared" si="18"/>
        <v>0</v>
      </c>
      <c r="AST10" s="355">
        <f t="shared" si="18"/>
        <v>0</v>
      </c>
      <c r="ASU10" s="355">
        <f t="shared" si="18"/>
        <v>0</v>
      </c>
      <c r="ASV10" s="355">
        <f t="shared" si="18"/>
        <v>0</v>
      </c>
      <c r="ASW10" s="355">
        <f t="shared" si="18"/>
        <v>0</v>
      </c>
      <c r="ASX10" s="355">
        <f t="shared" si="18"/>
        <v>0</v>
      </c>
      <c r="ASY10" s="355">
        <f t="shared" si="18"/>
        <v>0</v>
      </c>
      <c r="ASZ10" s="355">
        <f t="shared" si="18"/>
        <v>0</v>
      </c>
      <c r="ATA10" s="355">
        <f t="shared" si="18"/>
        <v>0</v>
      </c>
      <c r="ATB10" s="355">
        <f t="shared" si="18"/>
        <v>0</v>
      </c>
      <c r="ATC10" s="355">
        <f t="shared" si="18"/>
        <v>0</v>
      </c>
      <c r="ATD10" s="355">
        <f t="shared" si="18"/>
        <v>0</v>
      </c>
      <c r="ATE10" s="355">
        <f t="shared" si="18"/>
        <v>0</v>
      </c>
      <c r="ATF10" s="355">
        <f t="shared" si="18"/>
        <v>0</v>
      </c>
      <c r="ATG10" s="355">
        <f t="shared" si="18"/>
        <v>0</v>
      </c>
      <c r="ATH10" s="355">
        <f t="shared" si="18"/>
        <v>0</v>
      </c>
      <c r="ATI10" s="355">
        <f t="shared" si="18"/>
        <v>0</v>
      </c>
      <c r="ATJ10" s="355">
        <f t="shared" si="18"/>
        <v>0</v>
      </c>
      <c r="ATK10" s="355">
        <f t="shared" si="18"/>
        <v>0</v>
      </c>
      <c r="ATL10" s="355">
        <f t="shared" si="18"/>
        <v>0</v>
      </c>
      <c r="ATM10" s="355">
        <f t="shared" si="18"/>
        <v>0</v>
      </c>
      <c r="ATN10" s="355">
        <f t="shared" si="18"/>
        <v>0</v>
      </c>
      <c r="ATO10" s="355">
        <f t="shared" si="18"/>
        <v>0</v>
      </c>
      <c r="ATP10" s="355">
        <f t="shared" si="18"/>
        <v>0</v>
      </c>
      <c r="ATQ10" s="355">
        <f t="shared" si="18"/>
        <v>0</v>
      </c>
      <c r="ATR10" s="355">
        <f t="shared" si="18"/>
        <v>0</v>
      </c>
      <c r="ATS10" s="355">
        <f t="shared" si="18"/>
        <v>0</v>
      </c>
      <c r="ATT10" s="355">
        <f t="shared" si="18"/>
        <v>0</v>
      </c>
      <c r="ATU10" s="355">
        <f t="shared" si="18"/>
        <v>0</v>
      </c>
      <c r="ATV10" s="355">
        <f t="shared" si="18"/>
        <v>0</v>
      </c>
      <c r="ATW10" s="355">
        <f t="shared" si="18"/>
        <v>0</v>
      </c>
      <c r="ATX10" s="355">
        <f t="shared" si="18"/>
        <v>0</v>
      </c>
      <c r="ATY10" s="355">
        <f t="shared" si="18"/>
        <v>0</v>
      </c>
      <c r="ATZ10" s="355">
        <f t="shared" si="18"/>
        <v>0</v>
      </c>
      <c r="AUA10" s="355">
        <f t="shared" si="18"/>
        <v>0</v>
      </c>
      <c r="AUB10" s="355">
        <f t="shared" si="18"/>
        <v>0</v>
      </c>
      <c r="AUC10" s="355">
        <f t="shared" si="18"/>
        <v>0</v>
      </c>
      <c r="AUD10" s="355">
        <f t="shared" si="18"/>
        <v>0</v>
      </c>
      <c r="AUE10" s="355">
        <f t="shared" si="18"/>
        <v>0</v>
      </c>
      <c r="AUF10" s="355">
        <f t="shared" si="18"/>
        <v>0</v>
      </c>
      <c r="AUG10" s="355">
        <f t="shared" si="18"/>
        <v>0</v>
      </c>
      <c r="AUH10" s="355">
        <f t="shared" si="18"/>
        <v>0</v>
      </c>
      <c r="AUI10" s="355">
        <f t="shared" si="18"/>
        <v>0</v>
      </c>
      <c r="AUJ10" s="355">
        <f t="shared" si="18"/>
        <v>0</v>
      </c>
      <c r="AUK10" s="355">
        <f t="shared" si="18"/>
        <v>0</v>
      </c>
      <c r="AUL10" s="355">
        <f t="shared" si="18"/>
        <v>0</v>
      </c>
      <c r="AUM10" s="355">
        <f t="shared" si="18"/>
        <v>0</v>
      </c>
      <c r="AUN10" s="355">
        <f t="shared" si="18"/>
        <v>0</v>
      </c>
      <c r="AUO10" s="355">
        <f t="shared" si="18"/>
        <v>0</v>
      </c>
      <c r="AUP10" s="355">
        <f t="shared" si="18"/>
        <v>0</v>
      </c>
      <c r="AUQ10" s="355">
        <f t="shared" si="18"/>
        <v>0</v>
      </c>
      <c r="AUR10" s="355">
        <f t="shared" si="18"/>
        <v>0</v>
      </c>
      <c r="AUS10" s="355">
        <f t="shared" si="18"/>
        <v>0</v>
      </c>
      <c r="AUT10" s="355">
        <f t="shared" si="18"/>
        <v>0</v>
      </c>
      <c r="AUU10" s="355">
        <f t="shared" si="18"/>
        <v>0</v>
      </c>
      <c r="AUV10" s="355">
        <f t="shared" si="18"/>
        <v>0</v>
      </c>
      <c r="AUW10" s="355">
        <f t="shared" si="18"/>
        <v>0</v>
      </c>
      <c r="AUX10" s="355">
        <f t="shared" si="18"/>
        <v>0</v>
      </c>
      <c r="AUY10" s="355">
        <f t="shared" si="18"/>
        <v>0</v>
      </c>
      <c r="AUZ10" s="355">
        <f t="shared" si="18"/>
        <v>0</v>
      </c>
      <c r="AVA10" s="355">
        <f t="shared" si="18"/>
        <v>0</v>
      </c>
      <c r="AVB10" s="355">
        <f t="shared" si="18"/>
        <v>0</v>
      </c>
      <c r="AVC10" s="355">
        <f t="shared" ref="AVC10:AXN10" si="19">SUM(AVC4:AVC9)</f>
        <v>0</v>
      </c>
      <c r="AVD10" s="355">
        <f t="shared" si="19"/>
        <v>0</v>
      </c>
      <c r="AVE10" s="355">
        <f t="shared" si="19"/>
        <v>0</v>
      </c>
      <c r="AVF10" s="355">
        <f t="shared" si="19"/>
        <v>0</v>
      </c>
      <c r="AVG10" s="355">
        <f t="shared" si="19"/>
        <v>0</v>
      </c>
      <c r="AVH10" s="355">
        <f t="shared" si="19"/>
        <v>0</v>
      </c>
      <c r="AVI10" s="355">
        <f t="shared" si="19"/>
        <v>0</v>
      </c>
      <c r="AVJ10" s="355">
        <f t="shared" si="19"/>
        <v>0</v>
      </c>
      <c r="AVK10" s="355">
        <f t="shared" si="19"/>
        <v>0</v>
      </c>
      <c r="AVL10" s="355">
        <f t="shared" si="19"/>
        <v>0</v>
      </c>
      <c r="AVM10" s="355">
        <f t="shared" si="19"/>
        <v>0</v>
      </c>
      <c r="AVN10" s="355">
        <f t="shared" si="19"/>
        <v>0</v>
      </c>
      <c r="AVO10" s="355">
        <f t="shared" si="19"/>
        <v>0</v>
      </c>
      <c r="AVP10" s="355">
        <f t="shared" si="19"/>
        <v>0</v>
      </c>
      <c r="AVQ10" s="355">
        <f t="shared" si="19"/>
        <v>0</v>
      </c>
      <c r="AVR10" s="355">
        <f t="shared" si="19"/>
        <v>0</v>
      </c>
      <c r="AVS10" s="355">
        <f t="shared" si="19"/>
        <v>0</v>
      </c>
      <c r="AVT10" s="355">
        <f t="shared" si="19"/>
        <v>0</v>
      </c>
      <c r="AVU10" s="355">
        <f t="shared" si="19"/>
        <v>0</v>
      </c>
      <c r="AVV10" s="355">
        <f t="shared" si="19"/>
        <v>0</v>
      </c>
      <c r="AVW10" s="355">
        <f t="shared" si="19"/>
        <v>0</v>
      </c>
      <c r="AVX10" s="355">
        <f t="shared" si="19"/>
        <v>0</v>
      </c>
      <c r="AVY10" s="355">
        <f t="shared" si="19"/>
        <v>0</v>
      </c>
      <c r="AVZ10" s="355">
        <f t="shared" si="19"/>
        <v>0</v>
      </c>
      <c r="AWA10" s="355">
        <f t="shared" si="19"/>
        <v>0</v>
      </c>
      <c r="AWB10" s="355">
        <f t="shared" si="19"/>
        <v>0</v>
      </c>
      <c r="AWC10" s="355">
        <f t="shared" si="19"/>
        <v>0</v>
      </c>
      <c r="AWD10" s="355">
        <f t="shared" si="19"/>
        <v>0</v>
      </c>
      <c r="AWE10" s="355">
        <f t="shared" si="19"/>
        <v>0</v>
      </c>
      <c r="AWF10" s="355">
        <f t="shared" si="19"/>
        <v>0</v>
      </c>
      <c r="AWG10" s="355">
        <f t="shared" si="19"/>
        <v>0</v>
      </c>
      <c r="AWH10" s="355">
        <f t="shared" si="19"/>
        <v>0</v>
      </c>
      <c r="AWI10" s="355">
        <f t="shared" si="19"/>
        <v>0</v>
      </c>
      <c r="AWJ10" s="355">
        <f t="shared" si="19"/>
        <v>0</v>
      </c>
      <c r="AWK10" s="355">
        <f t="shared" si="19"/>
        <v>0</v>
      </c>
      <c r="AWL10" s="355">
        <f t="shared" si="19"/>
        <v>0</v>
      </c>
      <c r="AWM10" s="355">
        <f t="shared" si="19"/>
        <v>0</v>
      </c>
      <c r="AWN10" s="355">
        <f t="shared" si="19"/>
        <v>0</v>
      </c>
      <c r="AWO10" s="355">
        <f t="shared" si="19"/>
        <v>0</v>
      </c>
      <c r="AWP10" s="355">
        <f t="shared" si="19"/>
        <v>0</v>
      </c>
      <c r="AWQ10" s="355">
        <f t="shared" si="19"/>
        <v>0</v>
      </c>
      <c r="AWR10" s="355">
        <f t="shared" si="19"/>
        <v>0</v>
      </c>
      <c r="AWS10" s="355">
        <f t="shared" si="19"/>
        <v>0</v>
      </c>
      <c r="AWT10" s="355">
        <f t="shared" si="19"/>
        <v>0</v>
      </c>
      <c r="AWU10" s="355">
        <f t="shared" si="19"/>
        <v>0</v>
      </c>
      <c r="AWV10" s="355">
        <f t="shared" si="19"/>
        <v>0</v>
      </c>
      <c r="AWW10" s="355">
        <f t="shared" si="19"/>
        <v>0</v>
      </c>
      <c r="AWX10" s="355">
        <f t="shared" si="19"/>
        <v>0</v>
      </c>
      <c r="AWY10" s="355">
        <f t="shared" si="19"/>
        <v>0</v>
      </c>
      <c r="AWZ10" s="355">
        <f t="shared" si="19"/>
        <v>0</v>
      </c>
      <c r="AXA10" s="355">
        <f t="shared" si="19"/>
        <v>0</v>
      </c>
      <c r="AXB10" s="355">
        <f t="shared" si="19"/>
        <v>0</v>
      </c>
      <c r="AXC10" s="355">
        <f t="shared" si="19"/>
        <v>0</v>
      </c>
      <c r="AXD10" s="355">
        <f t="shared" si="19"/>
        <v>0</v>
      </c>
      <c r="AXE10" s="355">
        <f t="shared" si="19"/>
        <v>0</v>
      </c>
      <c r="AXF10" s="355">
        <f t="shared" si="19"/>
        <v>0</v>
      </c>
      <c r="AXG10" s="355">
        <f t="shared" si="19"/>
        <v>0</v>
      </c>
      <c r="AXH10" s="355">
        <f t="shared" si="19"/>
        <v>0</v>
      </c>
      <c r="AXI10" s="355">
        <f t="shared" si="19"/>
        <v>0</v>
      </c>
      <c r="AXJ10" s="355">
        <f t="shared" si="19"/>
        <v>0</v>
      </c>
      <c r="AXK10" s="355">
        <f t="shared" si="19"/>
        <v>0</v>
      </c>
      <c r="AXL10" s="355">
        <f t="shared" si="19"/>
        <v>0</v>
      </c>
      <c r="AXM10" s="355">
        <f t="shared" si="19"/>
        <v>0</v>
      </c>
      <c r="AXN10" s="355">
        <f t="shared" si="19"/>
        <v>0</v>
      </c>
      <c r="AXO10" s="355">
        <f t="shared" ref="AXO10:AZZ10" si="20">SUM(AXO4:AXO9)</f>
        <v>0</v>
      </c>
      <c r="AXP10" s="355">
        <f t="shared" si="20"/>
        <v>0</v>
      </c>
      <c r="AXQ10" s="355">
        <f t="shared" si="20"/>
        <v>0</v>
      </c>
      <c r="AXR10" s="355">
        <f t="shared" si="20"/>
        <v>0</v>
      </c>
      <c r="AXS10" s="355">
        <f t="shared" si="20"/>
        <v>0</v>
      </c>
      <c r="AXT10" s="355">
        <f t="shared" si="20"/>
        <v>0</v>
      </c>
      <c r="AXU10" s="355">
        <f t="shared" si="20"/>
        <v>0</v>
      </c>
      <c r="AXV10" s="355">
        <f t="shared" si="20"/>
        <v>0</v>
      </c>
      <c r="AXW10" s="355">
        <f t="shared" si="20"/>
        <v>0</v>
      </c>
      <c r="AXX10" s="355">
        <f t="shared" si="20"/>
        <v>0</v>
      </c>
      <c r="AXY10" s="355">
        <f t="shared" si="20"/>
        <v>0</v>
      </c>
      <c r="AXZ10" s="355">
        <f t="shared" si="20"/>
        <v>0</v>
      </c>
      <c r="AYA10" s="355">
        <f t="shared" si="20"/>
        <v>0</v>
      </c>
      <c r="AYB10" s="355">
        <f t="shared" si="20"/>
        <v>0</v>
      </c>
      <c r="AYC10" s="355">
        <f t="shared" si="20"/>
        <v>0</v>
      </c>
      <c r="AYD10" s="355">
        <f t="shared" si="20"/>
        <v>0</v>
      </c>
      <c r="AYE10" s="355">
        <f t="shared" si="20"/>
        <v>0</v>
      </c>
      <c r="AYF10" s="355">
        <f t="shared" si="20"/>
        <v>0</v>
      </c>
      <c r="AYG10" s="355">
        <f t="shared" si="20"/>
        <v>0</v>
      </c>
      <c r="AYH10" s="355">
        <f t="shared" si="20"/>
        <v>0</v>
      </c>
      <c r="AYI10" s="355">
        <f t="shared" si="20"/>
        <v>0</v>
      </c>
      <c r="AYJ10" s="355">
        <f t="shared" si="20"/>
        <v>0</v>
      </c>
      <c r="AYK10" s="355">
        <f t="shared" si="20"/>
        <v>0</v>
      </c>
      <c r="AYL10" s="355">
        <f t="shared" si="20"/>
        <v>0</v>
      </c>
      <c r="AYM10" s="355">
        <f t="shared" si="20"/>
        <v>0</v>
      </c>
      <c r="AYN10" s="355">
        <f t="shared" si="20"/>
        <v>0</v>
      </c>
      <c r="AYO10" s="355">
        <f t="shared" si="20"/>
        <v>0</v>
      </c>
      <c r="AYP10" s="355">
        <f t="shared" si="20"/>
        <v>0</v>
      </c>
      <c r="AYQ10" s="355">
        <f t="shared" si="20"/>
        <v>0</v>
      </c>
      <c r="AYR10" s="355">
        <f t="shared" si="20"/>
        <v>0</v>
      </c>
      <c r="AYS10" s="355">
        <f t="shared" si="20"/>
        <v>0</v>
      </c>
      <c r="AYT10" s="355">
        <f t="shared" si="20"/>
        <v>0</v>
      </c>
      <c r="AYU10" s="355">
        <f t="shared" si="20"/>
        <v>0</v>
      </c>
      <c r="AYV10" s="355">
        <f t="shared" si="20"/>
        <v>0</v>
      </c>
      <c r="AYW10" s="355">
        <f t="shared" si="20"/>
        <v>0</v>
      </c>
      <c r="AYX10" s="355">
        <f t="shared" si="20"/>
        <v>0</v>
      </c>
      <c r="AYY10" s="355">
        <f t="shared" si="20"/>
        <v>0</v>
      </c>
      <c r="AYZ10" s="355">
        <f t="shared" si="20"/>
        <v>0</v>
      </c>
      <c r="AZA10" s="355">
        <f t="shared" si="20"/>
        <v>0</v>
      </c>
      <c r="AZB10" s="355">
        <f t="shared" si="20"/>
        <v>0</v>
      </c>
      <c r="AZC10" s="355">
        <f t="shared" si="20"/>
        <v>0</v>
      </c>
      <c r="AZD10" s="355">
        <f t="shared" si="20"/>
        <v>0</v>
      </c>
      <c r="AZE10" s="355">
        <f t="shared" si="20"/>
        <v>0</v>
      </c>
      <c r="AZF10" s="355">
        <f t="shared" si="20"/>
        <v>0</v>
      </c>
      <c r="AZG10" s="355">
        <f t="shared" si="20"/>
        <v>0</v>
      </c>
      <c r="AZH10" s="355">
        <f t="shared" si="20"/>
        <v>0</v>
      </c>
      <c r="AZI10" s="355">
        <f t="shared" si="20"/>
        <v>0</v>
      </c>
      <c r="AZJ10" s="355">
        <f t="shared" si="20"/>
        <v>0</v>
      </c>
      <c r="AZK10" s="355">
        <f t="shared" si="20"/>
        <v>0</v>
      </c>
      <c r="AZL10" s="355">
        <f t="shared" si="20"/>
        <v>0</v>
      </c>
      <c r="AZM10" s="355">
        <f t="shared" si="20"/>
        <v>0</v>
      </c>
      <c r="AZN10" s="355">
        <f t="shared" si="20"/>
        <v>0</v>
      </c>
      <c r="AZO10" s="355">
        <f t="shared" si="20"/>
        <v>0</v>
      </c>
      <c r="AZP10" s="355">
        <f t="shared" si="20"/>
        <v>0</v>
      </c>
      <c r="AZQ10" s="355">
        <f t="shared" si="20"/>
        <v>0</v>
      </c>
      <c r="AZR10" s="355">
        <f t="shared" si="20"/>
        <v>0</v>
      </c>
      <c r="AZS10" s="355">
        <f t="shared" si="20"/>
        <v>0</v>
      </c>
      <c r="AZT10" s="355">
        <f t="shared" si="20"/>
        <v>0</v>
      </c>
      <c r="AZU10" s="355">
        <f t="shared" si="20"/>
        <v>0</v>
      </c>
      <c r="AZV10" s="355">
        <f t="shared" si="20"/>
        <v>0</v>
      </c>
      <c r="AZW10" s="355">
        <f t="shared" si="20"/>
        <v>0</v>
      </c>
      <c r="AZX10" s="355">
        <f t="shared" si="20"/>
        <v>0</v>
      </c>
      <c r="AZY10" s="355">
        <f t="shared" si="20"/>
        <v>0</v>
      </c>
      <c r="AZZ10" s="355">
        <f t="shared" si="20"/>
        <v>0</v>
      </c>
      <c r="BAA10" s="355">
        <f t="shared" ref="BAA10:BCL10" si="21">SUM(BAA4:BAA9)</f>
        <v>0</v>
      </c>
      <c r="BAB10" s="355">
        <f t="shared" si="21"/>
        <v>0</v>
      </c>
      <c r="BAC10" s="355">
        <f t="shared" si="21"/>
        <v>0</v>
      </c>
      <c r="BAD10" s="355">
        <f t="shared" si="21"/>
        <v>0</v>
      </c>
      <c r="BAE10" s="355">
        <f t="shared" si="21"/>
        <v>0</v>
      </c>
      <c r="BAF10" s="355">
        <f t="shared" si="21"/>
        <v>0</v>
      </c>
      <c r="BAG10" s="355">
        <f t="shared" si="21"/>
        <v>0</v>
      </c>
      <c r="BAH10" s="355">
        <f t="shared" si="21"/>
        <v>0</v>
      </c>
      <c r="BAI10" s="355">
        <f t="shared" si="21"/>
        <v>0</v>
      </c>
      <c r="BAJ10" s="355">
        <f t="shared" si="21"/>
        <v>0</v>
      </c>
      <c r="BAK10" s="355">
        <f t="shared" si="21"/>
        <v>0</v>
      </c>
      <c r="BAL10" s="355">
        <f t="shared" si="21"/>
        <v>0</v>
      </c>
      <c r="BAM10" s="355">
        <f t="shared" si="21"/>
        <v>0</v>
      </c>
      <c r="BAN10" s="355">
        <f t="shared" si="21"/>
        <v>0</v>
      </c>
      <c r="BAO10" s="355">
        <f t="shared" si="21"/>
        <v>0</v>
      </c>
      <c r="BAP10" s="355">
        <f t="shared" si="21"/>
        <v>0</v>
      </c>
      <c r="BAQ10" s="355">
        <f t="shared" si="21"/>
        <v>0</v>
      </c>
      <c r="BAR10" s="355">
        <f t="shared" si="21"/>
        <v>0</v>
      </c>
      <c r="BAS10" s="355">
        <f t="shared" si="21"/>
        <v>0</v>
      </c>
      <c r="BAT10" s="355">
        <f t="shared" si="21"/>
        <v>0</v>
      </c>
      <c r="BAU10" s="355">
        <f t="shared" si="21"/>
        <v>0</v>
      </c>
      <c r="BAV10" s="355">
        <f t="shared" si="21"/>
        <v>0</v>
      </c>
      <c r="BAW10" s="355">
        <f t="shared" si="21"/>
        <v>0</v>
      </c>
      <c r="BAX10" s="355">
        <f t="shared" si="21"/>
        <v>0</v>
      </c>
      <c r="BAY10" s="355">
        <f t="shared" si="21"/>
        <v>0</v>
      </c>
      <c r="BAZ10" s="355">
        <f t="shared" si="21"/>
        <v>0</v>
      </c>
      <c r="BBA10" s="355">
        <f t="shared" si="21"/>
        <v>0</v>
      </c>
      <c r="BBB10" s="355">
        <f t="shared" si="21"/>
        <v>0</v>
      </c>
      <c r="BBC10" s="355">
        <f t="shared" si="21"/>
        <v>0</v>
      </c>
      <c r="BBD10" s="355">
        <f t="shared" si="21"/>
        <v>0</v>
      </c>
      <c r="BBE10" s="355">
        <f t="shared" si="21"/>
        <v>0</v>
      </c>
      <c r="BBF10" s="355">
        <f t="shared" si="21"/>
        <v>0</v>
      </c>
      <c r="BBG10" s="355">
        <f t="shared" si="21"/>
        <v>0</v>
      </c>
      <c r="BBH10" s="355">
        <f t="shared" si="21"/>
        <v>0</v>
      </c>
      <c r="BBI10" s="355">
        <f t="shared" si="21"/>
        <v>0</v>
      </c>
      <c r="BBJ10" s="355">
        <f t="shared" si="21"/>
        <v>0</v>
      </c>
      <c r="BBK10" s="355">
        <f t="shared" si="21"/>
        <v>0</v>
      </c>
      <c r="BBL10" s="355">
        <f t="shared" si="21"/>
        <v>0</v>
      </c>
      <c r="BBM10" s="355">
        <f t="shared" si="21"/>
        <v>0</v>
      </c>
      <c r="BBN10" s="355">
        <f t="shared" si="21"/>
        <v>0</v>
      </c>
      <c r="BBO10" s="355">
        <f t="shared" si="21"/>
        <v>0</v>
      </c>
      <c r="BBP10" s="355">
        <f t="shared" si="21"/>
        <v>0</v>
      </c>
      <c r="BBQ10" s="355">
        <f t="shared" si="21"/>
        <v>0</v>
      </c>
      <c r="BBR10" s="355">
        <f t="shared" si="21"/>
        <v>0</v>
      </c>
      <c r="BBS10" s="355">
        <f t="shared" si="21"/>
        <v>0</v>
      </c>
      <c r="BBT10" s="355">
        <f t="shared" si="21"/>
        <v>0</v>
      </c>
      <c r="BBU10" s="355">
        <f t="shared" si="21"/>
        <v>0</v>
      </c>
      <c r="BBV10" s="355">
        <f t="shared" si="21"/>
        <v>0</v>
      </c>
      <c r="BBW10" s="355">
        <f t="shared" si="21"/>
        <v>0</v>
      </c>
      <c r="BBX10" s="355">
        <f t="shared" si="21"/>
        <v>0</v>
      </c>
      <c r="BBY10" s="355">
        <f t="shared" si="21"/>
        <v>0</v>
      </c>
      <c r="BBZ10" s="355">
        <f t="shared" si="21"/>
        <v>0</v>
      </c>
      <c r="BCA10" s="355">
        <f t="shared" si="21"/>
        <v>0</v>
      </c>
      <c r="BCB10" s="355">
        <f t="shared" si="21"/>
        <v>0</v>
      </c>
      <c r="BCC10" s="355">
        <f t="shared" si="21"/>
        <v>0</v>
      </c>
      <c r="BCD10" s="355">
        <f t="shared" si="21"/>
        <v>0</v>
      </c>
      <c r="BCE10" s="355">
        <f t="shared" si="21"/>
        <v>0</v>
      </c>
      <c r="BCF10" s="355">
        <f t="shared" si="21"/>
        <v>0</v>
      </c>
      <c r="BCG10" s="355">
        <f t="shared" si="21"/>
        <v>0</v>
      </c>
      <c r="BCH10" s="355">
        <f t="shared" si="21"/>
        <v>0</v>
      </c>
      <c r="BCI10" s="355">
        <f t="shared" si="21"/>
        <v>0</v>
      </c>
      <c r="BCJ10" s="355">
        <f t="shared" si="21"/>
        <v>0</v>
      </c>
      <c r="BCK10" s="355">
        <f t="shared" si="21"/>
        <v>0</v>
      </c>
      <c r="BCL10" s="355">
        <f t="shared" si="21"/>
        <v>0</v>
      </c>
      <c r="BCM10" s="355">
        <f t="shared" ref="BCM10:BEX10" si="22">SUM(BCM4:BCM9)</f>
        <v>0</v>
      </c>
      <c r="BCN10" s="355">
        <f t="shared" si="22"/>
        <v>0</v>
      </c>
      <c r="BCO10" s="355">
        <f t="shared" si="22"/>
        <v>0</v>
      </c>
      <c r="BCP10" s="355">
        <f t="shared" si="22"/>
        <v>0</v>
      </c>
      <c r="BCQ10" s="355">
        <f t="shared" si="22"/>
        <v>0</v>
      </c>
      <c r="BCR10" s="355">
        <f t="shared" si="22"/>
        <v>0</v>
      </c>
      <c r="BCS10" s="355">
        <f t="shared" si="22"/>
        <v>0</v>
      </c>
      <c r="BCT10" s="355">
        <f t="shared" si="22"/>
        <v>0</v>
      </c>
      <c r="BCU10" s="355">
        <f t="shared" si="22"/>
        <v>0</v>
      </c>
      <c r="BCV10" s="355">
        <f t="shared" si="22"/>
        <v>0</v>
      </c>
      <c r="BCW10" s="355">
        <f t="shared" si="22"/>
        <v>0</v>
      </c>
      <c r="BCX10" s="355">
        <f t="shared" si="22"/>
        <v>0</v>
      </c>
      <c r="BCY10" s="355">
        <f t="shared" si="22"/>
        <v>0</v>
      </c>
      <c r="BCZ10" s="355">
        <f t="shared" si="22"/>
        <v>0</v>
      </c>
      <c r="BDA10" s="355">
        <f t="shared" si="22"/>
        <v>0</v>
      </c>
      <c r="BDB10" s="355">
        <f t="shared" si="22"/>
        <v>0</v>
      </c>
      <c r="BDC10" s="355">
        <f t="shared" si="22"/>
        <v>0</v>
      </c>
      <c r="BDD10" s="355">
        <f t="shared" si="22"/>
        <v>0</v>
      </c>
      <c r="BDE10" s="355">
        <f t="shared" si="22"/>
        <v>0</v>
      </c>
      <c r="BDF10" s="355">
        <f t="shared" si="22"/>
        <v>0</v>
      </c>
      <c r="BDG10" s="355">
        <f t="shared" si="22"/>
        <v>0</v>
      </c>
      <c r="BDH10" s="355">
        <f t="shared" si="22"/>
        <v>0</v>
      </c>
      <c r="BDI10" s="355">
        <f t="shared" si="22"/>
        <v>0</v>
      </c>
      <c r="BDJ10" s="355">
        <f t="shared" si="22"/>
        <v>0</v>
      </c>
      <c r="BDK10" s="355">
        <f t="shared" si="22"/>
        <v>0</v>
      </c>
      <c r="BDL10" s="355">
        <f t="shared" si="22"/>
        <v>0</v>
      </c>
      <c r="BDM10" s="355">
        <f t="shared" si="22"/>
        <v>0</v>
      </c>
      <c r="BDN10" s="355">
        <f t="shared" si="22"/>
        <v>0</v>
      </c>
      <c r="BDO10" s="355">
        <f t="shared" si="22"/>
        <v>0</v>
      </c>
      <c r="BDP10" s="355">
        <f t="shared" si="22"/>
        <v>0</v>
      </c>
      <c r="BDQ10" s="355">
        <f t="shared" si="22"/>
        <v>0</v>
      </c>
      <c r="BDR10" s="355">
        <f t="shared" si="22"/>
        <v>0</v>
      </c>
      <c r="BDS10" s="355">
        <f t="shared" si="22"/>
        <v>0</v>
      </c>
      <c r="BDT10" s="355">
        <f t="shared" si="22"/>
        <v>0</v>
      </c>
      <c r="BDU10" s="355">
        <f t="shared" si="22"/>
        <v>0</v>
      </c>
      <c r="BDV10" s="355">
        <f t="shared" si="22"/>
        <v>0</v>
      </c>
      <c r="BDW10" s="355">
        <f t="shared" si="22"/>
        <v>0</v>
      </c>
      <c r="BDX10" s="355">
        <f t="shared" si="22"/>
        <v>0</v>
      </c>
      <c r="BDY10" s="355">
        <f t="shared" si="22"/>
        <v>0</v>
      </c>
      <c r="BDZ10" s="355">
        <f t="shared" si="22"/>
        <v>0</v>
      </c>
      <c r="BEA10" s="355">
        <f t="shared" si="22"/>
        <v>0</v>
      </c>
      <c r="BEB10" s="355">
        <f t="shared" si="22"/>
        <v>0</v>
      </c>
      <c r="BEC10" s="355">
        <f t="shared" si="22"/>
        <v>0</v>
      </c>
      <c r="BED10" s="355">
        <f t="shared" si="22"/>
        <v>0</v>
      </c>
      <c r="BEE10" s="355">
        <f t="shared" si="22"/>
        <v>0</v>
      </c>
      <c r="BEF10" s="355">
        <f t="shared" si="22"/>
        <v>0</v>
      </c>
      <c r="BEG10" s="355">
        <f t="shared" si="22"/>
        <v>0</v>
      </c>
      <c r="BEH10" s="355">
        <f t="shared" si="22"/>
        <v>0</v>
      </c>
      <c r="BEI10" s="355">
        <f t="shared" si="22"/>
        <v>0</v>
      </c>
      <c r="BEJ10" s="355">
        <f t="shared" si="22"/>
        <v>0</v>
      </c>
      <c r="BEK10" s="355">
        <f t="shared" si="22"/>
        <v>0</v>
      </c>
      <c r="BEL10" s="355">
        <f t="shared" si="22"/>
        <v>0</v>
      </c>
      <c r="BEM10" s="355">
        <f t="shared" si="22"/>
        <v>0</v>
      </c>
      <c r="BEN10" s="355">
        <f t="shared" si="22"/>
        <v>0</v>
      </c>
      <c r="BEO10" s="355">
        <f t="shared" si="22"/>
        <v>0</v>
      </c>
      <c r="BEP10" s="355">
        <f t="shared" si="22"/>
        <v>0</v>
      </c>
      <c r="BEQ10" s="355">
        <f t="shared" si="22"/>
        <v>0</v>
      </c>
      <c r="BER10" s="355">
        <f t="shared" si="22"/>
        <v>0</v>
      </c>
      <c r="BES10" s="355">
        <f t="shared" si="22"/>
        <v>0</v>
      </c>
      <c r="BET10" s="355">
        <f t="shared" si="22"/>
        <v>0</v>
      </c>
      <c r="BEU10" s="355">
        <f t="shared" si="22"/>
        <v>0</v>
      </c>
      <c r="BEV10" s="355">
        <f t="shared" si="22"/>
        <v>0</v>
      </c>
      <c r="BEW10" s="355">
        <f t="shared" si="22"/>
        <v>0</v>
      </c>
      <c r="BEX10" s="355">
        <f t="shared" si="22"/>
        <v>0</v>
      </c>
      <c r="BEY10" s="355">
        <f t="shared" ref="BEY10:BHJ10" si="23">SUM(BEY4:BEY9)</f>
        <v>0</v>
      </c>
      <c r="BEZ10" s="355">
        <f t="shared" si="23"/>
        <v>0</v>
      </c>
      <c r="BFA10" s="355">
        <f t="shared" si="23"/>
        <v>0</v>
      </c>
      <c r="BFB10" s="355">
        <f t="shared" si="23"/>
        <v>0</v>
      </c>
      <c r="BFC10" s="355">
        <f t="shared" si="23"/>
        <v>0</v>
      </c>
      <c r="BFD10" s="355">
        <f t="shared" si="23"/>
        <v>0</v>
      </c>
      <c r="BFE10" s="355">
        <f t="shared" si="23"/>
        <v>0</v>
      </c>
      <c r="BFF10" s="355">
        <f t="shared" si="23"/>
        <v>0</v>
      </c>
      <c r="BFG10" s="355">
        <f t="shared" si="23"/>
        <v>0</v>
      </c>
      <c r="BFH10" s="355">
        <f t="shared" si="23"/>
        <v>0</v>
      </c>
      <c r="BFI10" s="355">
        <f t="shared" si="23"/>
        <v>0</v>
      </c>
      <c r="BFJ10" s="355">
        <f t="shared" si="23"/>
        <v>0</v>
      </c>
      <c r="BFK10" s="355">
        <f t="shared" si="23"/>
        <v>0</v>
      </c>
      <c r="BFL10" s="355">
        <f t="shared" si="23"/>
        <v>0</v>
      </c>
      <c r="BFM10" s="355">
        <f t="shared" si="23"/>
        <v>0</v>
      </c>
      <c r="BFN10" s="355">
        <f t="shared" si="23"/>
        <v>0</v>
      </c>
      <c r="BFO10" s="355">
        <f t="shared" si="23"/>
        <v>0</v>
      </c>
      <c r="BFP10" s="355">
        <f t="shared" si="23"/>
        <v>0</v>
      </c>
      <c r="BFQ10" s="355">
        <f t="shared" si="23"/>
        <v>0</v>
      </c>
      <c r="BFR10" s="355">
        <f t="shared" si="23"/>
        <v>0</v>
      </c>
      <c r="BFS10" s="355">
        <f t="shared" si="23"/>
        <v>0</v>
      </c>
      <c r="BFT10" s="355">
        <f t="shared" si="23"/>
        <v>0</v>
      </c>
      <c r="BFU10" s="355">
        <f t="shared" si="23"/>
        <v>0</v>
      </c>
      <c r="BFV10" s="355">
        <f t="shared" si="23"/>
        <v>0</v>
      </c>
      <c r="BFW10" s="355">
        <f t="shared" si="23"/>
        <v>0</v>
      </c>
      <c r="BFX10" s="355">
        <f t="shared" si="23"/>
        <v>0</v>
      </c>
      <c r="BFY10" s="355">
        <f t="shared" si="23"/>
        <v>0</v>
      </c>
      <c r="BFZ10" s="355">
        <f t="shared" si="23"/>
        <v>0</v>
      </c>
      <c r="BGA10" s="355">
        <f t="shared" si="23"/>
        <v>0</v>
      </c>
      <c r="BGB10" s="355">
        <f t="shared" si="23"/>
        <v>0</v>
      </c>
      <c r="BGC10" s="355">
        <f t="shared" si="23"/>
        <v>0</v>
      </c>
      <c r="BGD10" s="355">
        <f t="shared" si="23"/>
        <v>0</v>
      </c>
      <c r="BGE10" s="355">
        <f t="shared" si="23"/>
        <v>0</v>
      </c>
      <c r="BGF10" s="355">
        <f t="shared" si="23"/>
        <v>0</v>
      </c>
      <c r="BGG10" s="355">
        <f t="shared" si="23"/>
        <v>0</v>
      </c>
      <c r="BGH10" s="355">
        <f t="shared" si="23"/>
        <v>0</v>
      </c>
      <c r="BGI10" s="355">
        <f t="shared" si="23"/>
        <v>0</v>
      </c>
      <c r="BGJ10" s="355">
        <f t="shared" si="23"/>
        <v>0</v>
      </c>
      <c r="BGK10" s="355">
        <f t="shared" si="23"/>
        <v>0</v>
      </c>
      <c r="BGL10" s="355">
        <f t="shared" si="23"/>
        <v>0</v>
      </c>
      <c r="BGM10" s="355">
        <f t="shared" si="23"/>
        <v>0</v>
      </c>
      <c r="BGN10" s="355">
        <f t="shared" si="23"/>
        <v>0</v>
      </c>
      <c r="BGO10" s="355">
        <f t="shared" si="23"/>
        <v>0</v>
      </c>
      <c r="BGP10" s="355">
        <f t="shared" si="23"/>
        <v>0</v>
      </c>
      <c r="BGQ10" s="355">
        <f t="shared" si="23"/>
        <v>0</v>
      </c>
      <c r="BGR10" s="355">
        <f t="shared" si="23"/>
        <v>0</v>
      </c>
      <c r="BGS10" s="355">
        <f t="shared" si="23"/>
        <v>0</v>
      </c>
      <c r="BGT10" s="355">
        <f t="shared" si="23"/>
        <v>0</v>
      </c>
      <c r="BGU10" s="355">
        <f t="shared" si="23"/>
        <v>0</v>
      </c>
      <c r="BGV10" s="355">
        <f t="shared" si="23"/>
        <v>0</v>
      </c>
      <c r="BGW10" s="355">
        <f t="shared" si="23"/>
        <v>0</v>
      </c>
      <c r="BGX10" s="355">
        <f t="shared" si="23"/>
        <v>0</v>
      </c>
      <c r="BGY10" s="355">
        <f t="shared" si="23"/>
        <v>0</v>
      </c>
      <c r="BGZ10" s="355">
        <f t="shared" si="23"/>
        <v>0</v>
      </c>
      <c r="BHA10" s="355">
        <f t="shared" si="23"/>
        <v>0</v>
      </c>
      <c r="BHB10" s="355">
        <f t="shared" si="23"/>
        <v>0</v>
      </c>
      <c r="BHC10" s="355">
        <f t="shared" si="23"/>
        <v>0</v>
      </c>
      <c r="BHD10" s="355">
        <f t="shared" si="23"/>
        <v>0</v>
      </c>
      <c r="BHE10" s="355">
        <f t="shared" si="23"/>
        <v>0</v>
      </c>
      <c r="BHF10" s="355">
        <f t="shared" si="23"/>
        <v>0</v>
      </c>
      <c r="BHG10" s="355">
        <f t="shared" si="23"/>
        <v>0</v>
      </c>
      <c r="BHH10" s="355">
        <f t="shared" si="23"/>
        <v>0</v>
      </c>
      <c r="BHI10" s="355">
        <f t="shared" si="23"/>
        <v>0</v>
      </c>
      <c r="BHJ10" s="355">
        <f t="shared" si="23"/>
        <v>0</v>
      </c>
      <c r="BHK10" s="355">
        <f t="shared" ref="BHK10:BJV10" si="24">SUM(BHK4:BHK9)</f>
        <v>0</v>
      </c>
      <c r="BHL10" s="355">
        <f t="shared" si="24"/>
        <v>0</v>
      </c>
      <c r="BHM10" s="355">
        <f t="shared" si="24"/>
        <v>0</v>
      </c>
      <c r="BHN10" s="355">
        <f t="shared" si="24"/>
        <v>0</v>
      </c>
      <c r="BHO10" s="355">
        <f t="shared" si="24"/>
        <v>0</v>
      </c>
      <c r="BHP10" s="355">
        <f t="shared" si="24"/>
        <v>0</v>
      </c>
      <c r="BHQ10" s="355">
        <f t="shared" si="24"/>
        <v>0</v>
      </c>
      <c r="BHR10" s="355">
        <f t="shared" si="24"/>
        <v>0</v>
      </c>
      <c r="BHS10" s="355">
        <f t="shared" si="24"/>
        <v>0</v>
      </c>
      <c r="BHT10" s="355">
        <f t="shared" si="24"/>
        <v>0</v>
      </c>
      <c r="BHU10" s="355">
        <f t="shared" si="24"/>
        <v>0</v>
      </c>
      <c r="BHV10" s="355">
        <f t="shared" si="24"/>
        <v>0</v>
      </c>
      <c r="BHW10" s="355">
        <f t="shared" si="24"/>
        <v>0</v>
      </c>
      <c r="BHX10" s="355">
        <f t="shared" si="24"/>
        <v>0</v>
      </c>
      <c r="BHY10" s="355">
        <f t="shared" si="24"/>
        <v>0</v>
      </c>
      <c r="BHZ10" s="355">
        <f t="shared" si="24"/>
        <v>0</v>
      </c>
      <c r="BIA10" s="355">
        <f t="shared" si="24"/>
        <v>0</v>
      </c>
      <c r="BIB10" s="355">
        <f t="shared" si="24"/>
        <v>0</v>
      </c>
      <c r="BIC10" s="355">
        <f t="shared" si="24"/>
        <v>0</v>
      </c>
      <c r="BID10" s="355">
        <f t="shared" si="24"/>
        <v>0</v>
      </c>
      <c r="BIE10" s="355">
        <f t="shared" si="24"/>
        <v>0</v>
      </c>
      <c r="BIF10" s="355">
        <f t="shared" si="24"/>
        <v>0</v>
      </c>
      <c r="BIG10" s="355">
        <f t="shared" si="24"/>
        <v>0</v>
      </c>
      <c r="BIH10" s="355">
        <f t="shared" si="24"/>
        <v>0</v>
      </c>
      <c r="BII10" s="355">
        <f t="shared" si="24"/>
        <v>0</v>
      </c>
      <c r="BIJ10" s="355">
        <f t="shared" si="24"/>
        <v>0</v>
      </c>
      <c r="BIK10" s="355">
        <f t="shared" si="24"/>
        <v>0</v>
      </c>
      <c r="BIL10" s="355">
        <f t="shared" si="24"/>
        <v>0</v>
      </c>
      <c r="BIM10" s="355">
        <f t="shared" si="24"/>
        <v>0</v>
      </c>
      <c r="BIN10" s="355">
        <f t="shared" si="24"/>
        <v>0</v>
      </c>
      <c r="BIO10" s="355">
        <f t="shared" si="24"/>
        <v>0</v>
      </c>
      <c r="BIP10" s="355">
        <f t="shared" si="24"/>
        <v>0</v>
      </c>
      <c r="BIQ10" s="355">
        <f t="shared" si="24"/>
        <v>0</v>
      </c>
      <c r="BIR10" s="355">
        <f t="shared" si="24"/>
        <v>0</v>
      </c>
      <c r="BIS10" s="355">
        <f t="shared" si="24"/>
        <v>0</v>
      </c>
      <c r="BIT10" s="355">
        <f t="shared" si="24"/>
        <v>0</v>
      </c>
      <c r="BIU10" s="355">
        <f t="shared" si="24"/>
        <v>0</v>
      </c>
      <c r="BIV10" s="355">
        <f t="shared" si="24"/>
        <v>0</v>
      </c>
      <c r="BIW10" s="355">
        <f t="shared" si="24"/>
        <v>0</v>
      </c>
      <c r="BIX10" s="355">
        <f t="shared" si="24"/>
        <v>0</v>
      </c>
      <c r="BIY10" s="355">
        <f t="shared" si="24"/>
        <v>0</v>
      </c>
      <c r="BIZ10" s="355">
        <f t="shared" si="24"/>
        <v>0</v>
      </c>
      <c r="BJA10" s="355">
        <f t="shared" si="24"/>
        <v>0</v>
      </c>
      <c r="BJB10" s="355">
        <f t="shared" si="24"/>
        <v>0</v>
      </c>
      <c r="BJC10" s="355">
        <f t="shared" si="24"/>
        <v>0</v>
      </c>
      <c r="BJD10" s="355">
        <f t="shared" si="24"/>
        <v>0</v>
      </c>
      <c r="BJE10" s="355">
        <f t="shared" si="24"/>
        <v>0</v>
      </c>
      <c r="BJF10" s="355">
        <f t="shared" si="24"/>
        <v>0</v>
      </c>
      <c r="BJG10" s="355">
        <f t="shared" si="24"/>
        <v>0</v>
      </c>
      <c r="BJH10" s="355">
        <f t="shared" si="24"/>
        <v>0</v>
      </c>
      <c r="BJI10" s="355">
        <f t="shared" si="24"/>
        <v>0</v>
      </c>
      <c r="BJJ10" s="355">
        <f t="shared" si="24"/>
        <v>0</v>
      </c>
      <c r="BJK10" s="355">
        <f t="shared" si="24"/>
        <v>0</v>
      </c>
      <c r="BJL10" s="355">
        <f t="shared" si="24"/>
        <v>0</v>
      </c>
      <c r="BJM10" s="355">
        <f t="shared" si="24"/>
        <v>0</v>
      </c>
      <c r="BJN10" s="355">
        <f t="shared" si="24"/>
        <v>0</v>
      </c>
      <c r="BJO10" s="355">
        <f t="shared" si="24"/>
        <v>0</v>
      </c>
      <c r="BJP10" s="355">
        <f t="shared" si="24"/>
        <v>0</v>
      </c>
      <c r="BJQ10" s="355">
        <f t="shared" si="24"/>
        <v>0</v>
      </c>
      <c r="BJR10" s="355">
        <f t="shared" si="24"/>
        <v>0</v>
      </c>
      <c r="BJS10" s="355">
        <f t="shared" si="24"/>
        <v>0</v>
      </c>
      <c r="BJT10" s="355">
        <f t="shared" si="24"/>
        <v>0</v>
      </c>
      <c r="BJU10" s="355">
        <f t="shared" si="24"/>
        <v>0</v>
      </c>
      <c r="BJV10" s="355">
        <f t="shared" si="24"/>
        <v>0</v>
      </c>
      <c r="BJW10" s="355">
        <f t="shared" ref="BJW10:BMH10" si="25">SUM(BJW4:BJW9)</f>
        <v>0</v>
      </c>
      <c r="BJX10" s="355">
        <f t="shared" si="25"/>
        <v>0</v>
      </c>
      <c r="BJY10" s="355">
        <f t="shared" si="25"/>
        <v>0</v>
      </c>
      <c r="BJZ10" s="355">
        <f t="shared" si="25"/>
        <v>0</v>
      </c>
      <c r="BKA10" s="355">
        <f t="shared" si="25"/>
        <v>0</v>
      </c>
      <c r="BKB10" s="355">
        <f t="shared" si="25"/>
        <v>0</v>
      </c>
      <c r="BKC10" s="355">
        <f t="shared" si="25"/>
        <v>0</v>
      </c>
      <c r="BKD10" s="355">
        <f t="shared" si="25"/>
        <v>0</v>
      </c>
      <c r="BKE10" s="355">
        <f t="shared" si="25"/>
        <v>0</v>
      </c>
      <c r="BKF10" s="355">
        <f t="shared" si="25"/>
        <v>0</v>
      </c>
      <c r="BKG10" s="355">
        <f t="shared" si="25"/>
        <v>0</v>
      </c>
      <c r="BKH10" s="355">
        <f t="shared" si="25"/>
        <v>0</v>
      </c>
      <c r="BKI10" s="355">
        <f t="shared" si="25"/>
        <v>0</v>
      </c>
      <c r="BKJ10" s="355">
        <f t="shared" si="25"/>
        <v>0</v>
      </c>
      <c r="BKK10" s="355">
        <f t="shared" si="25"/>
        <v>0</v>
      </c>
      <c r="BKL10" s="355">
        <f t="shared" si="25"/>
        <v>0</v>
      </c>
      <c r="BKM10" s="355">
        <f t="shared" si="25"/>
        <v>0</v>
      </c>
      <c r="BKN10" s="355">
        <f t="shared" si="25"/>
        <v>0</v>
      </c>
      <c r="BKO10" s="355">
        <f t="shared" si="25"/>
        <v>0</v>
      </c>
      <c r="BKP10" s="355">
        <f t="shared" si="25"/>
        <v>0</v>
      </c>
      <c r="BKQ10" s="355">
        <f t="shared" si="25"/>
        <v>0</v>
      </c>
      <c r="BKR10" s="355">
        <f t="shared" si="25"/>
        <v>0</v>
      </c>
      <c r="BKS10" s="355">
        <f t="shared" si="25"/>
        <v>0</v>
      </c>
      <c r="BKT10" s="355">
        <f t="shared" si="25"/>
        <v>0</v>
      </c>
      <c r="BKU10" s="355">
        <f t="shared" si="25"/>
        <v>0</v>
      </c>
      <c r="BKV10" s="355">
        <f t="shared" si="25"/>
        <v>0</v>
      </c>
      <c r="BKW10" s="355">
        <f t="shared" si="25"/>
        <v>0</v>
      </c>
      <c r="BKX10" s="355">
        <f t="shared" si="25"/>
        <v>0</v>
      </c>
      <c r="BKY10" s="355">
        <f t="shared" si="25"/>
        <v>0</v>
      </c>
      <c r="BKZ10" s="355">
        <f t="shared" si="25"/>
        <v>0</v>
      </c>
      <c r="BLA10" s="355">
        <f t="shared" si="25"/>
        <v>0</v>
      </c>
      <c r="BLB10" s="355">
        <f t="shared" si="25"/>
        <v>0</v>
      </c>
      <c r="BLC10" s="355">
        <f t="shared" si="25"/>
        <v>0</v>
      </c>
      <c r="BLD10" s="355">
        <f t="shared" si="25"/>
        <v>0</v>
      </c>
      <c r="BLE10" s="355">
        <f t="shared" si="25"/>
        <v>0</v>
      </c>
      <c r="BLF10" s="355">
        <f t="shared" si="25"/>
        <v>0</v>
      </c>
      <c r="BLG10" s="355">
        <f t="shared" si="25"/>
        <v>0</v>
      </c>
      <c r="BLH10" s="355">
        <f t="shared" si="25"/>
        <v>0</v>
      </c>
      <c r="BLI10" s="355">
        <f t="shared" si="25"/>
        <v>0</v>
      </c>
      <c r="BLJ10" s="355">
        <f t="shared" si="25"/>
        <v>0</v>
      </c>
      <c r="BLK10" s="355">
        <f t="shared" si="25"/>
        <v>0</v>
      </c>
      <c r="BLL10" s="355">
        <f t="shared" si="25"/>
        <v>0</v>
      </c>
      <c r="BLM10" s="355">
        <f t="shared" si="25"/>
        <v>0</v>
      </c>
      <c r="BLN10" s="355">
        <f t="shared" si="25"/>
        <v>0</v>
      </c>
      <c r="BLO10" s="355">
        <f t="shared" si="25"/>
        <v>0</v>
      </c>
      <c r="BLP10" s="355">
        <f t="shared" si="25"/>
        <v>0</v>
      </c>
      <c r="BLQ10" s="355">
        <f t="shared" si="25"/>
        <v>0</v>
      </c>
      <c r="BLR10" s="355">
        <f t="shared" si="25"/>
        <v>0</v>
      </c>
      <c r="BLS10" s="355">
        <f t="shared" si="25"/>
        <v>0</v>
      </c>
      <c r="BLT10" s="355">
        <f t="shared" si="25"/>
        <v>0</v>
      </c>
      <c r="BLU10" s="355">
        <f t="shared" si="25"/>
        <v>0</v>
      </c>
      <c r="BLV10" s="355">
        <f t="shared" si="25"/>
        <v>0</v>
      </c>
      <c r="BLW10" s="355">
        <f t="shared" si="25"/>
        <v>0</v>
      </c>
      <c r="BLX10" s="355">
        <f t="shared" si="25"/>
        <v>0</v>
      </c>
      <c r="BLY10" s="355">
        <f t="shared" si="25"/>
        <v>0</v>
      </c>
      <c r="BLZ10" s="355">
        <f t="shared" si="25"/>
        <v>0</v>
      </c>
      <c r="BMA10" s="355">
        <f t="shared" si="25"/>
        <v>0</v>
      </c>
      <c r="BMB10" s="355">
        <f t="shared" si="25"/>
        <v>0</v>
      </c>
      <c r="BMC10" s="355">
        <f t="shared" si="25"/>
        <v>0</v>
      </c>
      <c r="BMD10" s="355">
        <f t="shared" si="25"/>
        <v>0</v>
      </c>
      <c r="BME10" s="355">
        <f t="shared" si="25"/>
        <v>0</v>
      </c>
      <c r="BMF10" s="355">
        <f t="shared" si="25"/>
        <v>0</v>
      </c>
      <c r="BMG10" s="355">
        <f t="shared" si="25"/>
        <v>0</v>
      </c>
      <c r="BMH10" s="355">
        <f t="shared" si="25"/>
        <v>0</v>
      </c>
      <c r="BMI10" s="355">
        <f t="shared" ref="BMI10:BOT10" si="26">SUM(BMI4:BMI9)</f>
        <v>0</v>
      </c>
      <c r="BMJ10" s="355">
        <f t="shared" si="26"/>
        <v>0</v>
      </c>
      <c r="BMK10" s="355">
        <f t="shared" si="26"/>
        <v>0</v>
      </c>
      <c r="BML10" s="355">
        <f t="shared" si="26"/>
        <v>0</v>
      </c>
      <c r="BMM10" s="355">
        <f t="shared" si="26"/>
        <v>0</v>
      </c>
      <c r="BMN10" s="355">
        <f t="shared" si="26"/>
        <v>0</v>
      </c>
      <c r="BMO10" s="355">
        <f t="shared" si="26"/>
        <v>0</v>
      </c>
      <c r="BMP10" s="355">
        <f t="shared" si="26"/>
        <v>0</v>
      </c>
      <c r="BMQ10" s="355">
        <f t="shared" si="26"/>
        <v>0</v>
      </c>
      <c r="BMR10" s="355">
        <f t="shared" si="26"/>
        <v>0</v>
      </c>
      <c r="BMS10" s="355">
        <f t="shared" si="26"/>
        <v>0</v>
      </c>
      <c r="BMT10" s="355">
        <f t="shared" si="26"/>
        <v>0</v>
      </c>
      <c r="BMU10" s="355">
        <f t="shared" si="26"/>
        <v>0</v>
      </c>
      <c r="BMV10" s="355">
        <f t="shared" si="26"/>
        <v>0</v>
      </c>
      <c r="BMW10" s="355">
        <f t="shared" si="26"/>
        <v>0</v>
      </c>
      <c r="BMX10" s="355">
        <f t="shared" si="26"/>
        <v>0</v>
      </c>
      <c r="BMY10" s="355">
        <f t="shared" si="26"/>
        <v>0</v>
      </c>
      <c r="BMZ10" s="355">
        <f t="shared" si="26"/>
        <v>0</v>
      </c>
      <c r="BNA10" s="355">
        <f t="shared" si="26"/>
        <v>0</v>
      </c>
      <c r="BNB10" s="355">
        <f t="shared" si="26"/>
        <v>0</v>
      </c>
      <c r="BNC10" s="355">
        <f t="shared" si="26"/>
        <v>0</v>
      </c>
      <c r="BND10" s="355">
        <f t="shared" si="26"/>
        <v>0</v>
      </c>
      <c r="BNE10" s="355">
        <f t="shared" si="26"/>
        <v>0</v>
      </c>
      <c r="BNF10" s="355">
        <f t="shared" si="26"/>
        <v>0</v>
      </c>
      <c r="BNG10" s="355">
        <f t="shared" si="26"/>
        <v>0</v>
      </c>
      <c r="BNH10" s="355">
        <f t="shared" si="26"/>
        <v>0</v>
      </c>
      <c r="BNI10" s="355">
        <f t="shared" si="26"/>
        <v>0</v>
      </c>
      <c r="BNJ10" s="355">
        <f t="shared" si="26"/>
        <v>0</v>
      </c>
      <c r="BNK10" s="355">
        <f t="shared" si="26"/>
        <v>0</v>
      </c>
      <c r="BNL10" s="355">
        <f t="shared" si="26"/>
        <v>0</v>
      </c>
      <c r="BNM10" s="355">
        <f t="shared" si="26"/>
        <v>0</v>
      </c>
      <c r="BNN10" s="355">
        <f t="shared" si="26"/>
        <v>0</v>
      </c>
      <c r="BNO10" s="355">
        <f t="shared" si="26"/>
        <v>0</v>
      </c>
      <c r="BNP10" s="355">
        <f t="shared" si="26"/>
        <v>0</v>
      </c>
      <c r="BNQ10" s="355">
        <f t="shared" si="26"/>
        <v>0</v>
      </c>
      <c r="BNR10" s="355">
        <f t="shared" si="26"/>
        <v>0</v>
      </c>
      <c r="BNS10" s="355">
        <f t="shared" si="26"/>
        <v>0</v>
      </c>
      <c r="BNT10" s="355">
        <f t="shared" si="26"/>
        <v>0</v>
      </c>
      <c r="BNU10" s="355">
        <f t="shared" si="26"/>
        <v>0</v>
      </c>
      <c r="BNV10" s="355">
        <f t="shared" si="26"/>
        <v>0</v>
      </c>
      <c r="BNW10" s="355">
        <f t="shared" si="26"/>
        <v>0</v>
      </c>
      <c r="BNX10" s="355">
        <f t="shared" si="26"/>
        <v>0</v>
      </c>
      <c r="BNY10" s="355">
        <f t="shared" si="26"/>
        <v>0</v>
      </c>
      <c r="BNZ10" s="355">
        <f t="shared" si="26"/>
        <v>0</v>
      </c>
      <c r="BOA10" s="355">
        <f t="shared" si="26"/>
        <v>0</v>
      </c>
      <c r="BOB10" s="355">
        <f t="shared" si="26"/>
        <v>0</v>
      </c>
      <c r="BOC10" s="355">
        <f t="shared" si="26"/>
        <v>0</v>
      </c>
      <c r="BOD10" s="355">
        <f t="shared" si="26"/>
        <v>0</v>
      </c>
      <c r="BOE10" s="355">
        <f t="shared" si="26"/>
        <v>0</v>
      </c>
      <c r="BOF10" s="355">
        <f t="shared" si="26"/>
        <v>0</v>
      </c>
      <c r="BOG10" s="355">
        <f t="shared" si="26"/>
        <v>0</v>
      </c>
      <c r="BOH10" s="355">
        <f t="shared" si="26"/>
        <v>0</v>
      </c>
      <c r="BOI10" s="355">
        <f t="shared" si="26"/>
        <v>0</v>
      </c>
      <c r="BOJ10" s="355">
        <f t="shared" si="26"/>
        <v>0</v>
      </c>
      <c r="BOK10" s="355">
        <f t="shared" si="26"/>
        <v>0</v>
      </c>
      <c r="BOL10" s="355">
        <f t="shared" si="26"/>
        <v>0</v>
      </c>
      <c r="BOM10" s="355">
        <f t="shared" si="26"/>
        <v>0</v>
      </c>
      <c r="BON10" s="355">
        <f t="shared" si="26"/>
        <v>0</v>
      </c>
      <c r="BOO10" s="355">
        <f t="shared" si="26"/>
        <v>0</v>
      </c>
      <c r="BOP10" s="355">
        <f t="shared" si="26"/>
        <v>0</v>
      </c>
      <c r="BOQ10" s="355">
        <f t="shared" si="26"/>
        <v>0</v>
      </c>
      <c r="BOR10" s="355">
        <f t="shared" si="26"/>
        <v>0</v>
      </c>
      <c r="BOS10" s="355">
        <f t="shared" si="26"/>
        <v>0</v>
      </c>
      <c r="BOT10" s="355">
        <f t="shared" si="26"/>
        <v>0</v>
      </c>
      <c r="BOU10" s="355">
        <f t="shared" ref="BOU10:BRF10" si="27">SUM(BOU4:BOU9)</f>
        <v>0</v>
      </c>
      <c r="BOV10" s="355">
        <f t="shared" si="27"/>
        <v>0</v>
      </c>
      <c r="BOW10" s="355">
        <f t="shared" si="27"/>
        <v>0</v>
      </c>
      <c r="BOX10" s="355">
        <f t="shared" si="27"/>
        <v>0</v>
      </c>
      <c r="BOY10" s="355">
        <f t="shared" si="27"/>
        <v>0</v>
      </c>
      <c r="BOZ10" s="355">
        <f t="shared" si="27"/>
        <v>0</v>
      </c>
      <c r="BPA10" s="355">
        <f t="shared" si="27"/>
        <v>0</v>
      </c>
      <c r="BPB10" s="355">
        <f t="shared" si="27"/>
        <v>0</v>
      </c>
      <c r="BPC10" s="355">
        <f t="shared" si="27"/>
        <v>0</v>
      </c>
      <c r="BPD10" s="355">
        <f t="shared" si="27"/>
        <v>0</v>
      </c>
      <c r="BPE10" s="355">
        <f t="shared" si="27"/>
        <v>0</v>
      </c>
      <c r="BPF10" s="355">
        <f t="shared" si="27"/>
        <v>0</v>
      </c>
      <c r="BPG10" s="355">
        <f t="shared" si="27"/>
        <v>0</v>
      </c>
      <c r="BPH10" s="355">
        <f t="shared" si="27"/>
        <v>0</v>
      </c>
      <c r="BPI10" s="355">
        <f t="shared" si="27"/>
        <v>0</v>
      </c>
      <c r="BPJ10" s="355">
        <f t="shared" si="27"/>
        <v>0</v>
      </c>
      <c r="BPK10" s="355">
        <f t="shared" si="27"/>
        <v>0</v>
      </c>
      <c r="BPL10" s="355">
        <f t="shared" si="27"/>
        <v>0</v>
      </c>
      <c r="BPM10" s="355">
        <f t="shared" si="27"/>
        <v>0</v>
      </c>
      <c r="BPN10" s="355">
        <f t="shared" si="27"/>
        <v>0</v>
      </c>
      <c r="BPO10" s="355">
        <f t="shared" si="27"/>
        <v>0</v>
      </c>
      <c r="BPP10" s="355">
        <f t="shared" si="27"/>
        <v>0</v>
      </c>
      <c r="BPQ10" s="355">
        <f t="shared" si="27"/>
        <v>0</v>
      </c>
      <c r="BPR10" s="355">
        <f t="shared" si="27"/>
        <v>0</v>
      </c>
      <c r="BPS10" s="355">
        <f t="shared" si="27"/>
        <v>0</v>
      </c>
      <c r="BPT10" s="355">
        <f t="shared" si="27"/>
        <v>0</v>
      </c>
      <c r="BPU10" s="355">
        <f t="shared" si="27"/>
        <v>0</v>
      </c>
      <c r="BPV10" s="355">
        <f t="shared" si="27"/>
        <v>0</v>
      </c>
      <c r="BPW10" s="355">
        <f t="shared" si="27"/>
        <v>0</v>
      </c>
      <c r="BPX10" s="355">
        <f t="shared" si="27"/>
        <v>0</v>
      </c>
      <c r="BPY10" s="355">
        <f t="shared" si="27"/>
        <v>0</v>
      </c>
      <c r="BPZ10" s="355">
        <f t="shared" si="27"/>
        <v>0</v>
      </c>
      <c r="BQA10" s="355">
        <f t="shared" si="27"/>
        <v>0</v>
      </c>
      <c r="BQB10" s="355">
        <f t="shared" si="27"/>
        <v>0</v>
      </c>
      <c r="BQC10" s="355">
        <f t="shared" si="27"/>
        <v>0</v>
      </c>
      <c r="BQD10" s="355">
        <f t="shared" si="27"/>
        <v>0</v>
      </c>
      <c r="BQE10" s="355">
        <f t="shared" si="27"/>
        <v>0</v>
      </c>
      <c r="BQF10" s="355">
        <f t="shared" si="27"/>
        <v>0</v>
      </c>
      <c r="BQG10" s="355">
        <f t="shared" si="27"/>
        <v>0</v>
      </c>
      <c r="BQH10" s="355">
        <f t="shared" si="27"/>
        <v>0</v>
      </c>
      <c r="BQI10" s="355">
        <f t="shared" si="27"/>
        <v>0</v>
      </c>
      <c r="BQJ10" s="355">
        <f t="shared" si="27"/>
        <v>0</v>
      </c>
      <c r="BQK10" s="355">
        <f t="shared" si="27"/>
        <v>0</v>
      </c>
      <c r="BQL10" s="355">
        <f t="shared" si="27"/>
        <v>0</v>
      </c>
      <c r="BQM10" s="355">
        <f t="shared" si="27"/>
        <v>0</v>
      </c>
      <c r="BQN10" s="355">
        <f t="shared" si="27"/>
        <v>0</v>
      </c>
      <c r="BQO10" s="355">
        <f t="shared" si="27"/>
        <v>0</v>
      </c>
      <c r="BQP10" s="355">
        <f t="shared" si="27"/>
        <v>0</v>
      </c>
      <c r="BQQ10" s="355">
        <f t="shared" si="27"/>
        <v>0</v>
      </c>
      <c r="BQR10" s="355">
        <f t="shared" si="27"/>
        <v>0</v>
      </c>
      <c r="BQS10" s="355">
        <f t="shared" si="27"/>
        <v>0</v>
      </c>
      <c r="BQT10" s="355">
        <f t="shared" si="27"/>
        <v>0</v>
      </c>
      <c r="BQU10" s="355">
        <f t="shared" si="27"/>
        <v>0</v>
      </c>
      <c r="BQV10" s="355">
        <f t="shared" si="27"/>
        <v>0</v>
      </c>
      <c r="BQW10" s="355">
        <f t="shared" si="27"/>
        <v>0</v>
      </c>
      <c r="BQX10" s="355">
        <f t="shared" si="27"/>
        <v>0</v>
      </c>
      <c r="BQY10" s="355">
        <f t="shared" si="27"/>
        <v>0</v>
      </c>
      <c r="BQZ10" s="355">
        <f t="shared" si="27"/>
        <v>0</v>
      </c>
      <c r="BRA10" s="355">
        <f t="shared" si="27"/>
        <v>0</v>
      </c>
      <c r="BRB10" s="355">
        <f t="shared" si="27"/>
        <v>0</v>
      </c>
      <c r="BRC10" s="355">
        <f t="shared" si="27"/>
        <v>0</v>
      </c>
      <c r="BRD10" s="355">
        <f t="shared" si="27"/>
        <v>0</v>
      </c>
      <c r="BRE10" s="355">
        <f t="shared" si="27"/>
        <v>0</v>
      </c>
      <c r="BRF10" s="355">
        <f t="shared" si="27"/>
        <v>0</v>
      </c>
      <c r="BRG10" s="355">
        <f t="shared" ref="BRG10:BTR10" si="28">SUM(BRG4:BRG9)</f>
        <v>0</v>
      </c>
      <c r="BRH10" s="355">
        <f t="shared" si="28"/>
        <v>0</v>
      </c>
      <c r="BRI10" s="355">
        <f t="shared" si="28"/>
        <v>0</v>
      </c>
      <c r="BRJ10" s="355">
        <f t="shared" si="28"/>
        <v>0</v>
      </c>
      <c r="BRK10" s="355">
        <f t="shared" si="28"/>
        <v>0</v>
      </c>
      <c r="BRL10" s="355">
        <f t="shared" si="28"/>
        <v>0</v>
      </c>
      <c r="BRM10" s="355">
        <f t="shared" si="28"/>
        <v>0</v>
      </c>
      <c r="BRN10" s="355">
        <f t="shared" si="28"/>
        <v>0</v>
      </c>
      <c r="BRO10" s="355">
        <f t="shared" si="28"/>
        <v>0</v>
      </c>
      <c r="BRP10" s="355">
        <f t="shared" si="28"/>
        <v>0</v>
      </c>
      <c r="BRQ10" s="355">
        <f t="shared" si="28"/>
        <v>0</v>
      </c>
      <c r="BRR10" s="355">
        <f t="shared" si="28"/>
        <v>0</v>
      </c>
      <c r="BRS10" s="355">
        <f t="shared" si="28"/>
        <v>0</v>
      </c>
      <c r="BRT10" s="355">
        <f t="shared" si="28"/>
        <v>0</v>
      </c>
      <c r="BRU10" s="355">
        <f t="shared" si="28"/>
        <v>0</v>
      </c>
      <c r="BRV10" s="355">
        <f t="shared" si="28"/>
        <v>0</v>
      </c>
      <c r="BRW10" s="355">
        <f t="shared" si="28"/>
        <v>0</v>
      </c>
      <c r="BRX10" s="355">
        <f t="shared" si="28"/>
        <v>0</v>
      </c>
      <c r="BRY10" s="355">
        <f t="shared" si="28"/>
        <v>0</v>
      </c>
      <c r="BRZ10" s="355">
        <f t="shared" si="28"/>
        <v>0</v>
      </c>
      <c r="BSA10" s="355">
        <f t="shared" si="28"/>
        <v>0</v>
      </c>
      <c r="BSB10" s="355">
        <f t="shared" si="28"/>
        <v>0</v>
      </c>
      <c r="BSC10" s="355">
        <f t="shared" si="28"/>
        <v>0</v>
      </c>
      <c r="BSD10" s="355">
        <f t="shared" si="28"/>
        <v>0</v>
      </c>
      <c r="BSE10" s="355">
        <f t="shared" si="28"/>
        <v>0</v>
      </c>
      <c r="BSF10" s="355">
        <f t="shared" si="28"/>
        <v>0</v>
      </c>
      <c r="BSG10" s="355">
        <f t="shared" si="28"/>
        <v>0</v>
      </c>
      <c r="BSH10" s="355">
        <f t="shared" si="28"/>
        <v>0</v>
      </c>
      <c r="BSI10" s="355">
        <f t="shared" si="28"/>
        <v>0</v>
      </c>
      <c r="BSJ10" s="355">
        <f t="shared" si="28"/>
        <v>0</v>
      </c>
      <c r="BSK10" s="355">
        <f t="shared" si="28"/>
        <v>0</v>
      </c>
      <c r="BSL10" s="355">
        <f t="shared" si="28"/>
        <v>0</v>
      </c>
      <c r="BSM10" s="355">
        <f t="shared" si="28"/>
        <v>0</v>
      </c>
      <c r="BSN10" s="355">
        <f t="shared" si="28"/>
        <v>0</v>
      </c>
      <c r="BSO10" s="355">
        <f t="shared" si="28"/>
        <v>0</v>
      </c>
      <c r="BSP10" s="355">
        <f t="shared" si="28"/>
        <v>0</v>
      </c>
      <c r="BSQ10" s="355">
        <f t="shared" si="28"/>
        <v>0</v>
      </c>
      <c r="BSR10" s="355">
        <f t="shared" si="28"/>
        <v>0</v>
      </c>
      <c r="BSS10" s="355">
        <f t="shared" si="28"/>
        <v>0</v>
      </c>
      <c r="BST10" s="355">
        <f t="shared" si="28"/>
        <v>0</v>
      </c>
      <c r="BSU10" s="355">
        <f t="shared" si="28"/>
        <v>0</v>
      </c>
      <c r="BSV10" s="355">
        <f t="shared" si="28"/>
        <v>0</v>
      </c>
      <c r="BSW10" s="355">
        <f t="shared" si="28"/>
        <v>0</v>
      </c>
      <c r="BSX10" s="355">
        <f t="shared" si="28"/>
        <v>0</v>
      </c>
      <c r="BSY10" s="355">
        <f t="shared" si="28"/>
        <v>0</v>
      </c>
      <c r="BSZ10" s="355">
        <f t="shared" si="28"/>
        <v>0</v>
      </c>
      <c r="BTA10" s="355">
        <f t="shared" si="28"/>
        <v>0</v>
      </c>
      <c r="BTB10" s="355">
        <f t="shared" si="28"/>
        <v>0</v>
      </c>
      <c r="BTC10" s="355">
        <f t="shared" si="28"/>
        <v>0</v>
      </c>
      <c r="BTD10" s="355">
        <f t="shared" si="28"/>
        <v>0</v>
      </c>
      <c r="BTE10" s="355">
        <f t="shared" si="28"/>
        <v>0</v>
      </c>
      <c r="BTF10" s="355">
        <f t="shared" si="28"/>
        <v>0</v>
      </c>
      <c r="BTG10" s="355">
        <f t="shared" si="28"/>
        <v>0</v>
      </c>
      <c r="BTH10" s="355">
        <f t="shared" si="28"/>
        <v>0</v>
      </c>
      <c r="BTI10" s="355">
        <f t="shared" si="28"/>
        <v>0</v>
      </c>
      <c r="BTJ10" s="355">
        <f t="shared" si="28"/>
        <v>0</v>
      </c>
      <c r="BTK10" s="355">
        <f t="shared" si="28"/>
        <v>0</v>
      </c>
      <c r="BTL10" s="355">
        <f t="shared" si="28"/>
        <v>0</v>
      </c>
      <c r="BTM10" s="355">
        <f t="shared" si="28"/>
        <v>0</v>
      </c>
      <c r="BTN10" s="355">
        <f t="shared" si="28"/>
        <v>0</v>
      </c>
      <c r="BTO10" s="355">
        <f t="shared" si="28"/>
        <v>0</v>
      </c>
      <c r="BTP10" s="355">
        <f t="shared" si="28"/>
        <v>0</v>
      </c>
      <c r="BTQ10" s="355">
        <f t="shared" si="28"/>
        <v>0</v>
      </c>
      <c r="BTR10" s="355">
        <f t="shared" si="28"/>
        <v>0</v>
      </c>
      <c r="BTS10" s="355">
        <f t="shared" ref="BTS10:BWD10" si="29">SUM(BTS4:BTS9)</f>
        <v>0</v>
      </c>
      <c r="BTT10" s="355">
        <f t="shared" si="29"/>
        <v>0</v>
      </c>
      <c r="BTU10" s="355">
        <f t="shared" si="29"/>
        <v>0</v>
      </c>
      <c r="BTV10" s="355">
        <f t="shared" si="29"/>
        <v>0</v>
      </c>
      <c r="BTW10" s="355">
        <f t="shared" si="29"/>
        <v>0</v>
      </c>
      <c r="BTX10" s="355">
        <f t="shared" si="29"/>
        <v>0</v>
      </c>
      <c r="BTY10" s="355">
        <f t="shared" si="29"/>
        <v>0</v>
      </c>
      <c r="BTZ10" s="355">
        <f t="shared" si="29"/>
        <v>0</v>
      </c>
      <c r="BUA10" s="355">
        <f t="shared" si="29"/>
        <v>0</v>
      </c>
      <c r="BUB10" s="355">
        <f t="shared" si="29"/>
        <v>0</v>
      </c>
      <c r="BUC10" s="355">
        <f t="shared" si="29"/>
        <v>0</v>
      </c>
      <c r="BUD10" s="355">
        <f t="shared" si="29"/>
        <v>0</v>
      </c>
      <c r="BUE10" s="355">
        <f t="shared" si="29"/>
        <v>0</v>
      </c>
      <c r="BUF10" s="355">
        <f t="shared" si="29"/>
        <v>0</v>
      </c>
      <c r="BUG10" s="355">
        <f t="shared" si="29"/>
        <v>0</v>
      </c>
      <c r="BUH10" s="355">
        <f t="shared" si="29"/>
        <v>0</v>
      </c>
      <c r="BUI10" s="355">
        <f t="shared" si="29"/>
        <v>0</v>
      </c>
      <c r="BUJ10" s="355">
        <f t="shared" si="29"/>
        <v>0</v>
      </c>
      <c r="BUK10" s="355">
        <f t="shared" si="29"/>
        <v>0</v>
      </c>
      <c r="BUL10" s="355">
        <f t="shared" si="29"/>
        <v>0</v>
      </c>
      <c r="BUM10" s="355">
        <f t="shared" si="29"/>
        <v>0</v>
      </c>
      <c r="BUN10" s="355">
        <f t="shared" si="29"/>
        <v>0</v>
      </c>
      <c r="BUO10" s="355">
        <f t="shared" si="29"/>
        <v>0</v>
      </c>
      <c r="BUP10" s="355">
        <f t="shared" si="29"/>
        <v>0</v>
      </c>
      <c r="BUQ10" s="355">
        <f t="shared" si="29"/>
        <v>0</v>
      </c>
      <c r="BUR10" s="355">
        <f t="shared" si="29"/>
        <v>0</v>
      </c>
      <c r="BUS10" s="355">
        <f t="shared" si="29"/>
        <v>0</v>
      </c>
      <c r="BUT10" s="355">
        <f t="shared" si="29"/>
        <v>0</v>
      </c>
      <c r="BUU10" s="355">
        <f t="shared" si="29"/>
        <v>0</v>
      </c>
      <c r="BUV10" s="355">
        <f t="shared" si="29"/>
        <v>0</v>
      </c>
      <c r="BUW10" s="355">
        <f t="shared" si="29"/>
        <v>0</v>
      </c>
      <c r="BUX10" s="355">
        <f t="shared" si="29"/>
        <v>0</v>
      </c>
      <c r="BUY10" s="355">
        <f t="shared" si="29"/>
        <v>0</v>
      </c>
      <c r="BUZ10" s="355">
        <f t="shared" si="29"/>
        <v>0</v>
      </c>
      <c r="BVA10" s="355">
        <f t="shared" si="29"/>
        <v>0</v>
      </c>
      <c r="BVB10" s="355">
        <f t="shared" si="29"/>
        <v>0</v>
      </c>
      <c r="BVC10" s="355">
        <f t="shared" si="29"/>
        <v>0</v>
      </c>
      <c r="BVD10" s="355">
        <f t="shared" si="29"/>
        <v>0</v>
      </c>
      <c r="BVE10" s="355">
        <f t="shared" si="29"/>
        <v>0</v>
      </c>
      <c r="BVF10" s="355">
        <f t="shared" si="29"/>
        <v>0</v>
      </c>
      <c r="BVG10" s="355">
        <f t="shared" si="29"/>
        <v>0</v>
      </c>
      <c r="BVH10" s="355">
        <f t="shared" si="29"/>
        <v>0</v>
      </c>
      <c r="BVI10" s="355">
        <f t="shared" si="29"/>
        <v>0</v>
      </c>
      <c r="BVJ10" s="355">
        <f t="shared" si="29"/>
        <v>0</v>
      </c>
      <c r="BVK10" s="355">
        <f t="shared" si="29"/>
        <v>0</v>
      </c>
      <c r="BVL10" s="355">
        <f t="shared" si="29"/>
        <v>0</v>
      </c>
      <c r="BVM10" s="355">
        <f t="shared" si="29"/>
        <v>0</v>
      </c>
      <c r="BVN10" s="355">
        <f t="shared" si="29"/>
        <v>0</v>
      </c>
      <c r="BVO10" s="355">
        <f t="shared" si="29"/>
        <v>0</v>
      </c>
      <c r="BVP10" s="355">
        <f t="shared" si="29"/>
        <v>0</v>
      </c>
      <c r="BVQ10" s="355">
        <f t="shared" si="29"/>
        <v>0</v>
      </c>
      <c r="BVR10" s="355">
        <f t="shared" si="29"/>
        <v>0</v>
      </c>
      <c r="BVS10" s="355">
        <f t="shared" si="29"/>
        <v>0</v>
      </c>
      <c r="BVT10" s="355">
        <f t="shared" si="29"/>
        <v>0</v>
      </c>
      <c r="BVU10" s="355">
        <f t="shared" si="29"/>
        <v>0</v>
      </c>
      <c r="BVV10" s="355">
        <f t="shared" si="29"/>
        <v>0</v>
      </c>
      <c r="BVW10" s="355">
        <f t="shared" si="29"/>
        <v>0</v>
      </c>
      <c r="BVX10" s="355">
        <f t="shared" si="29"/>
        <v>0</v>
      </c>
      <c r="BVY10" s="355">
        <f t="shared" si="29"/>
        <v>0</v>
      </c>
      <c r="BVZ10" s="355">
        <f t="shared" si="29"/>
        <v>0</v>
      </c>
      <c r="BWA10" s="355">
        <f t="shared" si="29"/>
        <v>0</v>
      </c>
      <c r="BWB10" s="355">
        <f t="shared" si="29"/>
        <v>0</v>
      </c>
      <c r="BWC10" s="355">
        <f t="shared" si="29"/>
        <v>0</v>
      </c>
      <c r="BWD10" s="355">
        <f t="shared" si="29"/>
        <v>0</v>
      </c>
      <c r="BWE10" s="355">
        <f t="shared" ref="BWE10:BYP10" si="30">SUM(BWE4:BWE9)</f>
        <v>0</v>
      </c>
      <c r="BWF10" s="355">
        <f t="shared" si="30"/>
        <v>0</v>
      </c>
      <c r="BWG10" s="355">
        <f t="shared" si="30"/>
        <v>0</v>
      </c>
      <c r="BWH10" s="355">
        <f t="shared" si="30"/>
        <v>0</v>
      </c>
      <c r="BWI10" s="355">
        <f t="shared" si="30"/>
        <v>0</v>
      </c>
      <c r="BWJ10" s="355">
        <f t="shared" si="30"/>
        <v>0</v>
      </c>
      <c r="BWK10" s="355">
        <f t="shared" si="30"/>
        <v>0</v>
      </c>
      <c r="BWL10" s="355">
        <f t="shared" si="30"/>
        <v>0</v>
      </c>
      <c r="BWM10" s="355">
        <f t="shared" si="30"/>
        <v>0</v>
      </c>
      <c r="BWN10" s="355">
        <f t="shared" si="30"/>
        <v>0</v>
      </c>
      <c r="BWO10" s="355">
        <f t="shared" si="30"/>
        <v>0</v>
      </c>
      <c r="BWP10" s="355">
        <f t="shared" si="30"/>
        <v>0</v>
      </c>
      <c r="BWQ10" s="355">
        <f t="shared" si="30"/>
        <v>0</v>
      </c>
      <c r="BWR10" s="355">
        <f t="shared" si="30"/>
        <v>0</v>
      </c>
      <c r="BWS10" s="355">
        <f t="shared" si="30"/>
        <v>0</v>
      </c>
      <c r="BWT10" s="355">
        <f t="shared" si="30"/>
        <v>0</v>
      </c>
      <c r="BWU10" s="355">
        <f t="shared" si="30"/>
        <v>0</v>
      </c>
      <c r="BWV10" s="355">
        <f t="shared" si="30"/>
        <v>0</v>
      </c>
      <c r="BWW10" s="355">
        <f t="shared" si="30"/>
        <v>0</v>
      </c>
      <c r="BWX10" s="355">
        <f t="shared" si="30"/>
        <v>0</v>
      </c>
      <c r="BWY10" s="355">
        <f t="shared" si="30"/>
        <v>0</v>
      </c>
      <c r="BWZ10" s="355">
        <f t="shared" si="30"/>
        <v>0</v>
      </c>
      <c r="BXA10" s="355">
        <f t="shared" si="30"/>
        <v>0</v>
      </c>
      <c r="BXB10" s="355">
        <f t="shared" si="30"/>
        <v>0</v>
      </c>
      <c r="BXC10" s="355">
        <f t="shared" si="30"/>
        <v>0</v>
      </c>
      <c r="BXD10" s="355">
        <f t="shared" si="30"/>
        <v>0</v>
      </c>
      <c r="BXE10" s="355">
        <f t="shared" si="30"/>
        <v>0</v>
      </c>
      <c r="BXF10" s="355">
        <f t="shared" si="30"/>
        <v>0</v>
      </c>
      <c r="BXG10" s="355">
        <f t="shared" si="30"/>
        <v>0</v>
      </c>
      <c r="BXH10" s="355">
        <f t="shared" si="30"/>
        <v>0</v>
      </c>
      <c r="BXI10" s="355">
        <f t="shared" si="30"/>
        <v>0</v>
      </c>
      <c r="BXJ10" s="355">
        <f t="shared" si="30"/>
        <v>0</v>
      </c>
      <c r="BXK10" s="355">
        <f t="shared" si="30"/>
        <v>0</v>
      </c>
      <c r="BXL10" s="355">
        <f t="shared" si="30"/>
        <v>0</v>
      </c>
      <c r="BXM10" s="355">
        <f t="shared" si="30"/>
        <v>0</v>
      </c>
      <c r="BXN10" s="355">
        <f t="shared" si="30"/>
        <v>0</v>
      </c>
      <c r="BXO10" s="355">
        <f t="shared" si="30"/>
        <v>0</v>
      </c>
      <c r="BXP10" s="355">
        <f t="shared" si="30"/>
        <v>0</v>
      </c>
      <c r="BXQ10" s="355">
        <f t="shared" si="30"/>
        <v>0</v>
      </c>
      <c r="BXR10" s="355">
        <f t="shared" si="30"/>
        <v>0</v>
      </c>
      <c r="BXS10" s="355">
        <f t="shared" si="30"/>
        <v>0</v>
      </c>
      <c r="BXT10" s="355">
        <f t="shared" si="30"/>
        <v>0</v>
      </c>
      <c r="BXU10" s="355">
        <f t="shared" si="30"/>
        <v>0</v>
      </c>
      <c r="BXV10" s="355">
        <f t="shared" si="30"/>
        <v>0</v>
      </c>
      <c r="BXW10" s="355">
        <f t="shared" si="30"/>
        <v>0</v>
      </c>
      <c r="BXX10" s="355">
        <f t="shared" si="30"/>
        <v>0</v>
      </c>
      <c r="BXY10" s="355">
        <f t="shared" si="30"/>
        <v>0</v>
      </c>
      <c r="BXZ10" s="355">
        <f t="shared" si="30"/>
        <v>0</v>
      </c>
      <c r="BYA10" s="355">
        <f t="shared" si="30"/>
        <v>0</v>
      </c>
      <c r="BYB10" s="355">
        <f t="shared" si="30"/>
        <v>0</v>
      </c>
      <c r="BYC10" s="355">
        <f t="shared" si="30"/>
        <v>0</v>
      </c>
      <c r="BYD10" s="355">
        <f t="shared" si="30"/>
        <v>0</v>
      </c>
      <c r="BYE10" s="355">
        <f t="shared" si="30"/>
        <v>0</v>
      </c>
      <c r="BYF10" s="355">
        <f t="shared" si="30"/>
        <v>0</v>
      </c>
      <c r="BYG10" s="355">
        <f t="shared" si="30"/>
        <v>0</v>
      </c>
      <c r="BYH10" s="355">
        <f t="shared" si="30"/>
        <v>0</v>
      </c>
      <c r="BYI10" s="355">
        <f t="shared" si="30"/>
        <v>0</v>
      </c>
      <c r="BYJ10" s="355">
        <f t="shared" si="30"/>
        <v>0</v>
      </c>
      <c r="BYK10" s="355">
        <f t="shared" si="30"/>
        <v>0</v>
      </c>
      <c r="BYL10" s="355">
        <f t="shared" si="30"/>
        <v>0</v>
      </c>
      <c r="BYM10" s="355">
        <f t="shared" si="30"/>
        <v>0</v>
      </c>
      <c r="BYN10" s="355">
        <f t="shared" si="30"/>
        <v>0</v>
      </c>
      <c r="BYO10" s="355">
        <f t="shared" si="30"/>
        <v>0</v>
      </c>
      <c r="BYP10" s="355">
        <f t="shared" si="30"/>
        <v>0</v>
      </c>
      <c r="BYQ10" s="355">
        <f t="shared" ref="BYQ10:CBB10" si="31">SUM(BYQ4:BYQ9)</f>
        <v>0</v>
      </c>
      <c r="BYR10" s="355">
        <f t="shared" si="31"/>
        <v>0</v>
      </c>
      <c r="BYS10" s="355">
        <f t="shared" si="31"/>
        <v>0</v>
      </c>
      <c r="BYT10" s="355">
        <f t="shared" si="31"/>
        <v>0</v>
      </c>
      <c r="BYU10" s="355">
        <f t="shared" si="31"/>
        <v>0</v>
      </c>
      <c r="BYV10" s="355">
        <f t="shared" si="31"/>
        <v>0</v>
      </c>
      <c r="BYW10" s="355">
        <f t="shared" si="31"/>
        <v>0</v>
      </c>
      <c r="BYX10" s="355">
        <f t="shared" si="31"/>
        <v>0</v>
      </c>
      <c r="BYY10" s="355">
        <f t="shared" si="31"/>
        <v>0</v>
      </c>
      <c r="BYZ10" s="355">
        <f t="shared" si="31"/>
        <v>0</v>
      </c>
      <c r="BZA10" s="355">
        <f t="shared" si="31"/>
        <v>0</v>
      </c>
      <c r="BZB10" s="355">
        <f t="shared" si="31"/>
        <v>0</v>
      </c>
      <c r="BZC10" s="355">
        <f t="shared" si="31"/>
        <v>0</v>
      </c>
      <c r="BZD10" s="355">
        <f t="shared" si="31"/>
        <v>0</v>
      </c>
      <c r="BZE10" s="355">
        <f t="shared" si="31"/>
        <v>0</v>
      </c>
      <c r="BZF10" s="355">
        <f t="shared" si="31"/>
        <v>0</v>
      </c>
      <c r="BZG10" s="355">
        <f t="shared" si="31"/>
        <v>0</v>
      </c>
      <c r="BZH10" s="355">
        <f t="shared" si="31"/>
        <v>0</v>
      </c>
      <c r="BZI10" s="355">
        <f t="shared" si="31"/>
        <v>0</v>
      </c>
      <c r="BZJ10" s="355">
        <f t="shared" si="31"/>
        <v>0</v>
      </c>
      <c r="BZK10" s="355">
        <f t="shared" si="31"/>
        <v>0</v>
      </c>
      <c r="BZL10" s="355">
        <f t="shared" si="31"/>
        <v>0</v>
      </c>
      <c r="BZM10" s="355">
        <f t="shared" si="31"/>
        <v>0</v>
      </c>
      <c r="BZN10" s="355">
        <f t="shared" si="31"/>
        <v>0</v>
      </c>
      <c r="BZO10" s="355">
        <f t="shared" si="31"/>
        <v>0</v>
      </c>
      <c r="BZP10" s="355">
        <f t="shared" si="31"/>
        <v>0</v>
      </c>
      <c r="BZQ10" s="355">
        <f t="shared" si="31"/>
        <v>0</v>
      </c>
      <c r="BZR10" s="355">
        <f t="shared" si="31"/>
        <v>0</v>
      </c>
      <c r="BZS10" s="355">
        <f t="shared" si="31"/>
        <v>0</v>
      </c>
      <c r="BZT10" s="355">
        <f t="shared" si="31"/>
        <v>0</v>
      </c>
      <c r="BZU10" s="355">
        <f t="shared" si="31"/>
        <v>0</v>
      </c>
      <c r="BZV10" s="355">
        <f t="shared" si="31"/>
        <v>0</v>
      </c>
      <c r="BZW10" s="355">
        <f t="shared" si="31"/>
        <v>0</v>
      </c>
      <c r="BZX10" s="355">
        <f t="shared" si="31"/>
        <v>0</v>
      </c>
      <c r="BZY10" s="355">
        <f t="shared" si="31"/>
        <v>0</v>
      </c>
      <c r="BZZ10" s="355">
        <f t="shared" si="31"/>
        <v>0</v>
      </c>
      <c r="CAA10" s="355">
        <f t="shared" si="31"/>
        <v>0</v>
      </c>
      <c r="CAB10" s="355">
        <f t="shared" si="31"/>
        <v>0</v>
      </c>
      <c r="CAC10" s="355">
        <f t="shared" si="31"/>
        <v>0</v>
      </c>
      <c r="CAD10" s="355">
        <f t="shared" si="31"/>
        <v>0</v>
      </c>
      <c r="CAE10" s="355">
        <f t="shared" si="31"/>
        <v>0</v>
      </c>
      <c r="CAF10" s="355">
        <f t="shared" si="31"/>
        <v>0</v>
      </c>
      <c r="CAG10" s="355">
        <f t="shared" si="31"/>
        <v>0</v>
      </c>
      <c r="CAH10" s="355">
        <f t="shared" si="31"/>
        <v>0</v>
      </c>
      <c r="CAI10" s="355">
        <f t="shared" si="31"/>
        <v>0</v>
      </c>
      <c r="CAJ10" s="355">
        <f t="shared" si="31"/>
        <v>0</v>
      </c>
      <c r="CAK10" s="355">
        <f t="shared" si="31"/>
        <v>0</v>
      </c>
      <c r="CAL10" s="355">
        <f t="shared" si="31"/>
        <v>0</v>
      </c>
      <c r="CAM10" s="355">
        <f t="shared" si="31"/>
        <v>0</v>
      </c>
      <c r="CAN10" s="355">
        <f t="shared" si="31"/>
        <v>0</v>
      </c>
      <c r="CAO10" s="355">
        <f t="shared" si="31"/>
        <v>0</v>
      </c>
      <c r="CAP10" s="355">
        <f t="shared" si="31"/>
        <v>0</v>
      </c>
      <c r="CAQ10" s="355">
        <f t="shared" si="31"/>
        <v>0</v>
      </c>
      <c r="CAR10" s="355">
        <f t="shared" si="31"/>
        <v>0</v>
      </c>
      <c r="CAS10" s="355">
        <f t="shared" si="31"/>
        <v>0</v>
      </c>
      <c r="CAT10" s="355">
        <f t="shared" si="31"/>
        <v>0</v>
      </c>
      <c r="CAU10" s="355">
        <f t="shared" si="31"/>
        <v>0</v>
      </c>
      <c r="CAV10" s="355">
        <f t="shared" si="31"/>
        <v>0</v>
      </c>
      <c r="CAW10" s="355">
        <f t="shared" si="31"/>
        <v>0</v>
      </c>
      <c r="CAX10" s="355">
        <f t="shared" si="31"/>
        <v>0</v>
      </c>
      <c r="CAY10" s="355">
        <f t="shared" si="31"/>
        <v>0</v>
      </c>
      <c r="CAZ10" s="355">
        <f t="shared" si="31"/>
        <v>0</v>
      </c>
      <c r="CBA10" s="355">
        <f t="shared" si="31"/>
        <v>0</v>
      </c>
      <c r="CBB10" s="355">
        <f t="shared" si="31"/>
        <v>0</v>
      </c>
      <c r="CBC10" s="355">
        <f t="shared" ref="CBC10:CDN10" si="32">SUM(CBC4:CBC9)</f>
        <v>0</v>
      </c>
      <c r="CBD10" s="355">
        <f t="shared" si="32"/>
        <v>0</v>
      </c>
      <c r="CBE10" s="355">
        <f t="shared" si="32"/>
        <v>0</v>
      </c>
      <c r="CBF10" s="355">
        <f t="shared" si="32"/>
        <v>0</v>
      </c>
      <c r="CBG10" s="355">
        <f t="shared" si="32"/>
        <v>0</v>
      </c>
      <c r="CBH10" s="355">
        <f t="shared" si="32"/>
        <v>0</v>
      </c>
      <c r="CBI10" s="355">
        <f t="shared" si="32"/>
        <v>0</v>
      </c>
      <c r="CBJ10" s="355">
        <f t="shared" si="32"/>
        <v>0</v>
      </c>
      <c r="CBK10" s="355">
        <f t="shared" si="32"/>
        <v>0</v>
      </c>
      <c r="CBL10" s="355">
        <f t="shared" si="32"/>
        <v>0</v>
      </c>
      <c r="CBM10" s="355">
        <f t="shared" si="32"/>
        <v>0</v>
      </c>
      <c r="CBN10" s="355">
        <f t="shared" si="32"/>
        <v>0</v>
      </c>
      <c r="CBO10" s="355">
        <f t="shared" si="32"/>
        <v>0</v>
      </c>
      <c r="CBP10" s="355">
        <f t="shared" si="32"/>
        <v>0</v>
      </c>
      <c r="CBQ10" s="355">
        <f t="shared" si="32"/>
        <v>0</v>
      </c>
      <c r="CBR10" s="355">
        <f t="shared" si="32"/>
        <v>0</v>
      </c>
      <c r="CBS10" s="355">
        <f t="shared" si="32"/>
        <v>0</v>
      </c>
      <c r="CBT10" s="355">
        <f t="shared" si="32"/>
        <v>0</v>
      </c>
      <c r="CBU10" s="355">
        <f t="shared" si="32"/>
        <v>0</v>
      </c>
      <c r="CBV10" s="355">
        <f t="shared" si="32"/>
        <v>0</v>
      </c>
      <c r="CBW10" s="355">
        <f t="shared" si="32"/>
        <v>0</v>
      </c>
      <c r="CBX10" s="355">
        <f t="shared" si="32"/>
        <v>0</v>
      </c>
      <c r="CBY10" s="355">
        <f t="shared" si="32"/>
        <v>0</v>
      </c>
      <c r="CBZ10" s="355">
        <f t="shared" si="32"/>
        <v>0</v>
      </c>
      <c r="CCA10" s="355">
        <f t="shared" si="32"/>
        <v>0</v>
      </c>
      <c r="CCB10" s="355">
        <f t="shared" si="32"/>
        <v>0</v>
      </c>
      <c r="CCC10" s="355">
        <f t="shared" si="32"/>
        <v>0</v>
      </c>
      <c r="CCD10" s="355">
        <f t="shared" si="32"/>
        <v>0</v>
      </c>
      <c r="CCE10" s="355">
        <f t="shared" si="32"/>
        <v>0</v>
      </c>
      <c r="CCF10" s="355">
        <f t="shared" si="32"/>
        <v>0</v>
      </c>
      <c r="CCG10" s="355">
        <f t="shared" si="32"/>
        <v>0</v>
      </c>
      <c r="CCH10" s="355">
        <f t="shared" si="32"/>
        <v>0</v>
      </c>
      <c r="CCI10" s="355">
        <f t="shared" si="32"/>
        <v>0</v>
      </c>
      <c r="CCJ10" s="355">
        <f t="shared" si="32"/>
        <v>0</v>
      </c>
      <c r="CCK10" s="355">
        <f t="shared" si="32"/>
        <v>0</v>
      </c>
      <c r="CCL10" s="355">
        <f t="shared" si="32"/>
        <v>0</v>
      </c>
      <c r="CCM10" s="355">
        <f t="shared" si="32"/>
        <v>0</v>
      </c>
      <c r="CCN10" s="355">
        <f t="shared" si="32"/>
        <v>0</v>
      </c>
      <c r="CCO10" s="355">
        <f t="shared" si="32"/>
        <v>0</v>
      </c>
      <c r="CCP10" s="355">
        <f t="shared" si="32"/>
        <v>0</v>
      </c>
      <c r="CCQ10" s="355">
        <f t="shared" si="32"/>
        <v>0</v>
      </c>
      <c r="CCR10" s="355">
        <f t="shared" si="32"/>
        <v>0</v>
      </c>
      <c r="CCS10" s="355">
        <f t="shared" si="32"/>
        <v>0</v>
      </c>
      <c r="CCT10" s="355">
        <f t="shared" si="32"/>
        <v>0</v>
      </c>
      <c r="CCU10" s="355">
        <f t="shared" si="32"/>
        <v>0</v>
      </c>
      <c r="CCV10" s="355">
        <f t="shared" si="32"/>
        <v>0</v>
      </c>
      <c r="CCW10" s="355">
        <f t="shared" si="32"/>
        <v>0</v>
      </c>
      <c r="CCX10" s="355">
        <f t="shared" si="32"/>
        <v>0</v>
      </c>
      <c r="CCY10" s="355">
        <f t="shared" si="32"/>
        <v>0</v>
      </c>
      <c r="CCZ10" s="355">
        <f t="shared" si="32"/>
        <v>0</v>
      </c>
      <c r="CDA10" s="355">
        <f t="shared" si="32"/>
        <v>0</v>
      </c>
      <c r="CDB10" s="355">
        <f t="shared" si="32"/>
        <v>0</v>
      </c>
      <c r="CDC10" s="355">
        <f t="shared" si="32"/>
        <v>0</v>
      </c>
      <c r="CDD10" s="355">
        <f t="shared" si="32"/>
        <v>0</v>
      </c>
      <c r="CDE10" s="355">
        <f t="shared" si="32"/>
        <v>0</v>
      </c>
      <c r="CDF10" s="355">
        <f t="shared" si="32"/>
        <v>0</v>
      </c>
      <c r="CDG10" s="355">
        <f t="shared" si="32"/>
        <v>0</v>
      </c>
      <c r="CDH10" s="355">
        <f t="shared" si="32"/>
        <v>0</v>
      </c>
      <c r="CDI10" s="355">
        <f t="shared" si="32"/>
        <v>0</v>
      </c>
      <c r="CDJ10" s="355">
        <f t="shared" si="32"/>
        <v>0</v>
      </c>
      <c r="CDK10" s="355">
        <f t="shared" si="32"/>
        <v>0</v>
      </c>
      <c r="CDL10" s="355">
        <f t="shared" si="32"/>
        <v>0</v>
      </c>
      <c r="CDM10" s="355">
        <f t="shared" si="32"/>
        <v>0</v>
      </c>
      <c r="CDN10" s="355">
        <f t="shared" si="32"/>
        <v>0</v>
      </c>
      <c r="CDO10" s="355">
        <f t="shared" ref="CDO10:CFZ10" si="33">SUM(CDO4:CDO9)</f>
        <v>0</v>
      </c>
      <c r="CDP10" s="355">
        <f t="shared" si="33"/>
        <v>0</v>
      </c>
      <c r="CDQ10" s="355">
        <f t="shared" si="33"/>
        <v>0</v>
      </c>
      <c r="CDR10" s="355">
        <f t="shared" si="33"/>
        <v>0</v>
      </c>
      <c r="CDS10" s="355">
        <f t="shared" si="33"/>
        <v>0</v>
      </c>
      <c r="CDT10" s="355">
        <f t="shared" si="33"/>
        <v>0</v>
      </c>
      <c r="CDU10" s="355">
        <f t="shared" si="33"/>
        <v>0</v>
      </c>
      <c r="CDV10" s="355">
        <f t="shared" si="33"/>
        <v>0</v>
      </c>
      <c r="CDW10" s="355">
        <f t="shared" si="33"/>
        <v>0</v>
      </c>
      <c r="CDX10" s="355">
        <f t="shared" si="33"/>
        <v>0</v>
      </c>
      <c r="CDY10" s="355">
        <f t="shared" si="33"/>
        <v>0</v>
      </c>
      <c r="CDZ10" s="355">
        <f t="shared" si="33"/>
        <v>0</v>
      </c>
      <c r="CEA10" s="355">
        <f t="shared" si="33"/>
        <v>0</v>
      </c>
      <c r="CEB10" s="355">
        <f t="shared" si="33"/>
        <v>0</v>
      </c>
      <c r="CEC10" s="355">
        <f t="shared" si="33"/>
        <v>0</v>
      </c>
      <c r="CED10" s="355">
        <f t="shared" si="33"/>
        <v>0</v>
      </c>
      <c r="CEE10" s="355">
        <f t="shared" si="33"/>
        <v>0</v>
      </c>
      <c r="CEF10" s="355">
        <f t="shared" si="33"/>
        <v>0</v>
      </c>
      <c r="CEG10" s="355">
        <f t="shared" si="33"/>
        <v>0</v>
      </c>
      <c r="CEH10" s="355">
        <f t="shared" si="33"/>
        <v>0</v>
      </c>
      <c r="CEI10" s="355">
        <f t="shared" si="33"/>
        <v>0</v>
      </c>
      <c r="CEJ10" s="355">
        <f t="shared" si="33"/>
        <v>0</v>
      </c>
      <c r="CEK10" s="355">
        <f t="shared" si="33"/>
        <v>0</v>
      </c>
      <c r="CEL10" s="355">
        <f t="shared" si="33"/>
        <v>0</v>
      </c>
      <c r="CEM10" s="355">
        <f t="shared" si="33"/>
        <v>0</v>
      </c>
      <c r="CEN10" s="355">
        <f t="shared" si="33"/>
        <v>0</v>
      </c>
      <c r="CEO10" s="355">
        <f t="shared" si="33"/>
        <v>0</v>
      </c>
      <c r="CEP10" s="355">
        <f t="shared" si="33"/>
        <v>0</v>
      </c>
      <c r="CEQ10" s="355">
        <f t="shared" si="33"/>
        <v>0</v>
      </c>
      <c r="CER10" s="355">
        <f t="shared" si="33"/>
        <v>0</v>
      </c>
      <c r="CES10" s="355">
        <f t="shared" si="33"/>
        <v>0</v>
      </c>
      <c r="CET10" s="355">
        <f t="shared" si="33"/>
        <v>0</v>
      </c>
      <c r="CEU10" s="355">
        <f t="shared" si="33"/>
        <v>0</v>
      </c>
      <c r="CEV10" s="355">
        <f t="shared" si="33"/>
        <v>0</v>
      </c>
      <c r="CEW10" s="355">
        <f t="shared" si="33"/>
        <v>0</v>
      </c>
      <c r="CEX10" s="355">
        <f t="shared" si="33"/>
        <v>0</v>
      </c>
      <c r="CEY10" s="355">
        <f t="shared" si="33"/>
        <v>0</v>
      </c>
      <c r="CEZ10" s="355">
        <f t="shared" si="33"/>
        <v>0</v>
      </c>
      <c r="CFA10" s="355">
        <f t="shared" si="33"/>
        <v>0</v>
      </c>
      <c r="CFB10" s="355">
        <f t="shared" si="33"/>
        <v>0</v>
      </c>
      <c r="CFC10" s="355">
        <f t="shared" si="33"/>
        <v>0</v>
      </c>
      <c r="CFD10" s="355">
        <f t="shared" si="33"/>
        <v>0</v>
      </c>
      <c r="CFE10" s="355">
        <f t="shared" si="33"/>
        <v>0</v>
      </c>
      <c r="CFF10" s="355">
        <f t="shared" si="33"/>
        <v>0</v>
      </c>
      <c r="CFG10" s="355">
        <f t="shared" si="33"/>
        <v>0</v>
      </c>
      <c r="CFH10" s="355">
        <f t="shared" si="33"/>
        <v>0</v>
      </c>
      <c r="CFI10" s="355">
        <f t="shared" si="33"/>
        <v>0</v>
      </c>
      <c r="CFJ10" s="355">
        <f t="shared" si="33"/>
        <v>0</v>
      </c>
      <c r="CFK10" s="355">
        <f t="shared" si="33"/>
        <v>0</v>
      </c>
      <c r="CFL10" s="355">
        <f t="shared" si="33"/>
        <v>0</v>
      </c>
      <c r="CFM10" s="355">
        <f t="shared" si="33"/>
        <v>0</v>
      </c>
      <c r="CFN10" s="355">
        <f t="shared" si="33"/>
        <v>0</v>
      </c>
      <c r="CFO10" s="355">
        <f t="shared" si="33"/>
        <v>0</v>
      </c>
      <c r="CFP10" s="355">
        <f t="shared" si="33"/>
        <v>0</v>
      </c>
      <c r="CFQ10" s="355">
        <f t="shared" si="33"/>
        <v>0</v>
      </c>
      <c r="CFR10" s="355">
        <f t="shared" si="33"/>
        <v>0</v>
      </c>
      <c r="CFS10" s="355">
        <f t="shared" si="33"/>
        <v>0</v>
      </c>
      <c r="CFT10" s="355">
        <f t="shared" si="33"/>
        <v>0</v>
      </c>
      <c r="CFU10" s="355">
        <f t="shared" si="33"/>
        <v>0</v>
      </c>
      <c r="CFV10" s="355">
        <f t="shared" si="33"/>
        <v>0</v>
      </c>
      <c r="CFW10" s="355">
        <f t="shared" si="33"/>
        <v>0</v>
      </c>
      <c r="CFX10" s="355">
        <f t="shared" si="33"/>
        <v>0</v>
      </c>
      <c r="CFY10" s="355">
        <f t="shared" si="33"/>
        <v>0</v>
      </c>
      <c r="CFZ10" s="355">
        <f t="shared" si="33"/>
        <v>0</v>
      </c>
      <c r="CGA10" s="355">
        <f t="shared" ref="CGA10:CIL10" si="34">SUM(CGA4:CGA9)</f>
        <v>0</v>
      </c>
      <c r="CGB10" s="355">
        <f t="shared" si="34"/>
        <v>0</v>
      </c>
      <c r="CGC10" s="355">
        <f t="shared" si="34"/>
        <v>0</v>
      </c>
      <c r="CGD10" s="355">
        <f t="shared" si="34"/>
        <v>0</v>
      </c>
      <c r="CGE10" s="355">
        <f t="shared" si="34"/>
        <v>0</v>
      </c>
      <c r="CGF10" s="355">
        <f t="shared" si="34"/>
        <v>0</v>
      </c>
      <c r="CGG10" s="355">
        <f t="shared" si="34"/>
        <v>0</v>
      </c>
      <c r="CGH10" s="355">
        <f t="shared" si="34"/>
        <v>0</v>
      </c>
      <c r="CGI10" s="355">
        <f t="shared" si="34"/>
        <v>0</v>
      </c>
      <c r="CGJ10" s="355">
        <f t="shared" si="34"/>
        <v>0</v>
      </c>
      <c r="CGK10" s="355">
        <f t="shared" si="34"/>
        <v>0</v>
      </c>
      <c r="CGL10" s="355">
        <f t="shared" si="34"/>
        <v>0</v>
      </c>
      <c r="CGM10" s="355">
        <f t="shared" si="34"/>
        <v>0</v>
      </c>
      <c r="CGN10" s="355">
        <f t="shared" si="34"/>
        <v>0</v>
      </c>
      <c r="CGO10" s="355">
        <f t="shared" si="34"/>
        <v>0</v>
      </c>
      <c r="CGP10" s="355">
        <f t="shared" si="34"/>
        <v>0</v>
      </c>
      <c r="CGQ10" s="355">
        <f t="shared" si="34"/>
        <v>0</v>
      </c>
      <c r="CGR10" s="355">
        <f t="shared" si="34"/>
        <v>0</v>
      </c>
      <c r="CGS10" s="355">
        <f t="shared" si="34"/>
        <v>0</v>
      </c>
      <c r="CGT10" s="355">
        <f t="shared" si="34"/>
        <v>0</v>
      </c>
      <c r="CGU10" s="355">
        <f t="shared" si="34"/>
        <v>0</v>
      </c>
      <c r="CGV10" s="355">
        <f t="shared" si="34"/>
        <v>0</v>
      </c>
      <c r="CGW10" s="355">
        <f t="shared" si="34"/>
        <v>0</v>
      </c>
      <c r="CGX10" s="355">
        <f t="shared" si="34"/>
        <v>0</v>
      </c>
      <c r="CGY10" s="355">
        <f t="shared" si="34"/>
        <v>0</v>
      </c>
      <c r="CGZ10" s="355">
        <f t="shared" si="34"/>
        <v>0</v>
      </c>
      <c r="CHA10" s="355">
        <f t="shared" si="34"/>
        <v>0</v>
      </c>
      <c r="CHB10" s="355">
        <f t="shared" si="34"/>
        <v>0</v>
      </c>
      <c r="CHC10" s="355">
        <f t="shared" si="34"/>
        <v>0</v>
      </c>
      <c r="CHD10" s="355">
        <f t="shared" si="34"/>
        <v>0</v>
      </c>
      <c r="CHE10" s="355">
        <f t="shared" si="34"/>
        <v>0</v>
      </c>
      <c r="CHF10" s="355">
        <f t="shared" si="34"/>
        <v>0</v>
      </c>
      <c r="CHG10" s="355">
        <f t="shared" si="34"/>
        <v>0</v>
      </c>
      <c r="CHH10" s="355">
        <f t="shared" si="34"/>
        <v>0</v>
      </c>
      <c r="CHI10" s="355">
        <f t="shared" si="34"/>
        <v>0</v>
      </c>
      <c r="CHJ10" s="355">
        <f t="shared" si="34"/>
        <v>0</v>
      </c>
      <c r="CHK10" s="355">
        <f t="shared" si="34"/>
        <v>0</v>
      </c>
      <c r="CHL10" s="355">
        <f t="shared" si="34"/>
        <v>0</v>
      </c>
      <c r="CHM10" s="355">
        <f t="shared" si="34"/>
        <v>0</v>
      </c>
      <c r="CHN10" s="355">
        <f t="shared" si="34"/>
        <v>0</v>
      </c>
      <c r="CHO10" s="355">
        <f t="shared" si="34"/>
        <v>0</v>
      </c>
      <c r="CHP10" s="355">
        <f t="shared" si="34"/>
        <v>0</v>
      </c>
      <c r="CHQ10" s="355">
        <f t="shared" si="34"/>
        <v>0</v>
      </c>
      <c r="CHR10" s="355">
        <f t="shared" si="34"/>
        <v>0</v>
      </c>
      <c r="CHS10" s="355">
        <f t="shared" si="34"/>
        <v>0</v>
      </c>
      <c r="CHT10" s="355">
        <f t="shared" si="34"/>
        <v>0</v>
      </c>
      <c r="CHU10" s="355">
        <f t="shared" si="34"/>
        <v>0</v>
      </c>
      <c r="CHV10" s="355">
        <f t="shared" si="34"/>
        <v>0</v>
      </c>
      <c r="CHW10" s="355">
        <f t="shared" si="34"/>
        <v>0</v>
      </c>
      <c r="CHX10" s="355">
        <f t="shared" si="34"/>
        <v>0</v>
      </c>
      <c r="CHY10" s="355">
        <f t="shared" si="34"/>
        <v>0</v>
      </c>
      <c r="CHZ10" s="355">
        <f t="shared" si="34"/>
        <v>0</v>
      </c>
      <c r="CIA10" s="355">
        <f t="shared" si="34"/>
        <v>0</v>
      </c>
      <c r="CIB10" s="355">
        <f t="shared" si="34"/>
        <v>0</v>
      </c>
      <c r="CIC10" s="355">
        <f t="shared" si="34"/>
        <v>0</v>
      </c>
      <c r="CID10" s="355">
        <f t="shared" si="34"/>
        <v>0</v>
      </c>
      <c r="CIE10" s="355">
        <f t="shared" si="34"/>
        <v>0</v>
      </c>
      <c r="CIF10" s="355">
        <f t="shared" si="34"/>
        <v>0</v>
      </c>
      <c r="CIG10" s="355">
        <f t="shared" si="34"/>
        <v>0</v>
      </c>
      <c r="CIH10" s="355">
        <f t="shared" si="34"/>
        <v>0</v>
      </c>
      <c r="CII10" s="355">
        <f t="shared" si="34"/>
        <v>0</v>
      </c>
      <c r="CIJ10" s="355">
        <f t="shared" si="34"/>
        <v>0</v>
      </c>
      <c r="CIK10" s="355">
        <f t="shared" si="34"/>
        <v>0</v>
      </c>
      <c r="CIL10" s="355">
        <f t="shared" si="34"/>
        <v>0</v>
      </c>
      <c r="CIM10" s="355">
        <f t="shared" ref="CIM10:CKX10" si="35">SUM(CIM4:CIM9)</f>
        <v>0</v>
      </c>
      <c r="CIN10" s="355">
        <f t="shared" si="35"/>
        <v>0</v>
      </c>
      <c r="CIO10" s="355">
        <f t="shared" si="35"/>
        <v>0</v>
      </c>
      <c r="CIP10" s="355">
        <f t="shared" si="35"/>
        <v>0</v>
      </c>
      <c r="CIQ10" s="355">
        <f t="shared" si="35"/>
        <v>0</v>
      </c>
      <c r="CIR10" s="355">
        <f t="shared" si="35"/>
        <v>0</v>
      </c>
      <c r="CIS10" s="355">
        <f t="shared" si="35"/>
        <v>0</v>
      </c>
      <c r="CIT10" s="355">
        <f t="shared" si="35"/>
        <v>0</v>
      </c>
      <c r="CIU10" s="355">
        <f t="shared" si="35"/>
        <v>0</v>
      </c>
      <c r="CIV10" s="355">
        <f t="shared" si="35"/>
        <v>0</v>
      </c>
      <c r="CIW10" s="355">
        <f t="shared" si="35"/>
        <v>0</v>
      </c>
      <c r="CIX10" s="355">
        <f t="shared" si="35"/>
        <v>0</v>
      </c>
      <c r="CIY10" s="355">
        <f t="shared" si="35"/>
        <v>0</v>
      </c>
      <c r="CIZ10" s="355">
        <f t="shared" si="35"/>
        <v>0</v>
      </c>
      <c r="CJA10" s="355">
        <f t="shared" si="35"/>
        <v>0</v>
      </c>
      <c r="CJB10" s="355">
        <f t="shared" si="35"/>
        <v>0</v>
      </c>
      <c r="CJC10" s="355">
        <f t="shared" si="35"/>
        <v>0</v>
      </c>
      <c r="CJD10" s="355">
        <f t="shared" si="35"/>
        <v>0</v>
      </c>
      <c r="CJE10" s="355">
        <f t="shared" si="35"/>
        <v>0</v>
      </c>
      <c r="CJF10" s="355">
        <f t="shared" si="35"/>
        <v>0</v>
      </c>
      <c r="CJG10" s="355">
        <f t="shared" si="35"/>
        <v>0</v>
      </c>
      <c r="CJH10" s="355">
        <f t="shared" si="35"/>
        <v>0</v>
      </c>
      <c r="CJI10" s="355">
        <f t="shared" si="35"/>
        <v>0</v>
      </c>
      <c r="CJJ10" s="355">
        <f t="shared" si="35"/>
        <v>0</v>
      </c>
      <c r="CJK10" s="355">
        <f t="shared" si="35"/>
        <v>0</v>
      </c>
      <c r="CJL10" s="355">
        <f t="shared" si="35"/>
        <v>0</v>
      </c>
      <c r="CJM10" s="355">
        <f t="shared" si="35"/>
        <v>0</v>
      </c>
      <c r="CJN10" s="355">
        <f t="shared" si="35"/>
        <v>0</v>
      </c>
      <c r="CJO10" s="355">
        <f t="shared" si="35"/>
        <v>0</v>
      </c>
      <c r="CJP10" s="355">
        <f t="shared" si="35"/>
        <v>0</v>
      </c>
      <c r="CJQ10" s="355">
        <f t="shared" si="35"/>
        <v>0</v>
      </c>
      <c r="CJR10" s="355">
        <f t="shared" si="35"/>
        <v>0</v>
      </c>
      <c r="CJS10" s="355">
        <f t="shared" si="35"/>
        <v>0</v>
      </c>
      <c r="CJT10" s="355">
        <f t="shared" si="35"/>
        <v>0</v>
      </c>
      <c r="CJU10" s="355">
        <f t="shared" si="35"/>
        <v>0</v>
      </c>
      <c r="CJV10" s="355">
        <f t="shared" si="35"/>
        <v>0</v>
      </c>
      <c r="CJW10" s="355">
        <f t="shared" si="35"/>
        <v>0</v>
      </c>
      <c r="CJX10" s="355">
        <f t="shared" si="35"/>
        <v>0</v>
      </c>
      <c r="CJY10" s="355">
        <f t="shared" si="35"/>
        <v>0</v>
      </c>
      <c r="CJZ10" s="355">
        <f t="shared" si="35"/>
        <v>0</v>
      </c>
      <c r="CKA10" s="355">
        <f t="shared" si="35"/>
        <v>0</v>
      </c>
      <c r="CKB10" s="355">
        <f t="shared" si="35"/>
        <v>0</v>
      </c>
      <c r="CKC10" s="355">
        <f t="shared" si="35"/>
        <v>0</v>
      </c>
      <c r="CKD10" s="355">
        <f t="shared" si="35"/>
        <v>0</v>
      </c>
      <c r="CKE10" s="355">
        <f t="shared" si="35"/>
        <v>0</v>
      </c>
      <c r="CKF10" s="355">
        <f t="shared" si="35"/>
        <v>0</v>
      </c>
      <c r="CKG10" s="355">
        <f t="shared" si="35"/>
        <v>0</v>
      </c>
      <c r="CKH10" s="355">
        <f t="shared" si="35"/>
        <v>0</v>
      </c>
      <c r="CKI10" s="355">
        <f t="shared" si="35"/>
        <v>0</v>
      </c>
      <c r="CKJ10" s="355">
        <f t="shared" si="35"/>
        <v>0</v>
      </c>
      <c r="CKK10" s="355">
        <f t="shared" si="35"/>
        <v>0</v>
      </c>
      <c r="CKL10" s="355">
        <f t="shared" si="35"/>
        <v>0</v>
      </c>
      <c r="CKM10" s="355">
        <f t="shared" si="35"/>
        <v>0</v>
      </c>
      <c r="CKN10" s="355">
        <f t="shared" si="35"/>
        <v>0</v>
      </c>
      <c r="CKO10" s="355">
        <f t="shared" si="35"/>
        <v>0</v>
      </c>
      <c r="CKP10" s="355">
        <f t="shared" si="35"/>
        <v>0</v>
      </c>
      <c r="CKQ10" s="355">
        <f t="shared" si="35"/>
        <v>0</v>
      </c>
      <c r="CKR10" s="355">
        <f t="shared" si="35"/>
        <v>0</v>
      </c>
      <c r="CKS10" s="355">
        <f t="shared" si="35"/>
        <v>0</v>
      </c>
      <c r="CKT10" s="355">
        <f t="shared" si="35"/>
        <v>0</v>
      </c>
      <c r="CKU10" s="355">
        <f t="shared" si="35"/>
        <v>0</v>
      </c>
      <c r="CKV10" s="355">
        <f t="shared" si="35"/>
        <v>0</v>
      </c>
      <c r="CKW10" s="355">
        <f t="shared" si="35"/>
        <v>0</v>
      </c>
      <c r="CKX10" s="355">
        <f t="shared" si="35"/>
        <v>0</v>
      </c>
      <c r="CKY10" s="355">
        <f t="shared" ref="CKY10:CNJ10" si="36">SUM(CKY4:CKY9)</f>
        <v>0</v>
      </c>
      <c r="CKZ10" s="355">
        <f t="shared" si="36"/>
        <v>0</v>
      </c>
      <c r="CLA10" s="355">
        <f t="shared" si="36"/>
        <v>0</v>
      </c>
      <c r="CLB10" s="355">
        <f t="shared" si="36"/>
        <v>0</v>
      </c>
      <c r="CLC10" s="355">
        <f t="shared" si="36"/>
        <v>0</v>
      </c>
      <c r="CLD10" s="355">
        <f t="shared" si="36"/>
        <v>0</v>
      </c>
      <c r="CLE10" s="355">
        <f t="shared" si="36"/>
        <v>0</v>
      </c>
      <c r="CLF10" s="355">
        <f t="shared" si="36"/>
        <v>0</v>
      </c>
      <c r="CLG10" s="355">
        <f t="shared" si="36"/>
        <v>0</v>
      </c>
      <c r="CLH10" s="355">
        <f t="shared" si="36"/>
        <v>0</v>
      </c>
      <c r="CLI10" s="355">
        <f t="shared" si="36"/>
        <v>0</v>
      </c>
      <c r="CLJ10" s="355">
        <f t="shared" si="36"/>
        <v>0</v>
      </c>
      <c r="CLK10" s="355">
        <f t="shared" si="36"/>
        <v>0</v>
      </c>
      <c r="CLL10" s="355">
        <f t="shared" si="36"/>
        <v>0</v>
      </c>
      <c r="CLM10" s="355">
        <f t="shared" si="36"/>
        <v>0</v>
      </c>
      <c r="CLN10" s="355">
        <f t="shared" si="36"/>
        <v>0</v>
      </c>
      <c r="CLO10" s="355">
        <f t="shared" si="36"/>
        <v>0</v>
      </c>
      <c r="CLP10" s="355">
        <f t="shared" si="36"/>
        <v>0</v>
      </c>
      <c r="CLQ10" s="355">
        <f t="shared" si="36"/>
        <v>0</v>
      </c>
      <c r="CLR10" s="355">
        <f t="shared" si="36"/>
        <v>0</v>
      </c>
      <c r="CLS10" s="355">
        <f t="shared" si="36"/>
        <v>0</v>
      </c>
      <c r="CLT10" s="355">
        <f t="shared" si="36"/>
        <v>0</v>
      </c>
      <c r="CLU10" s="355">
        <f t="shared" si="36"/>
        <v>0</v>
      </c>
      <c r="CLV10" s="355">
        <f t="shared" si="36"/>
        <v>0</v>
      </c>
      <c r="CLW10" s="355">
        <f t="shared" si="36"/>
        <v>0</v>
      </c>
      <c r="CLX10" s="355">
        <f t="shared" si="36"/>
        <v>0</v>
      </c>
      <c r="CLY10" s="355">
        <f t="shared" si="36"/>
        <v>0</v>
      </c>
      <c r="CLZ10" s="355">
        <f t="shared" si="36"/>
        <v>0</v>
      </c>
      <c r="CMA10" s="355">
        <f t="shared" si="36"/>
        <v>0</v>
      </c>
      <c r="CMB10" s="355">
        <f t="shared" si="36"/>
        <v>0</v>
      </c>
      <c r="CMC10" s="355">
        <f t="shared" si="36"/>
        <v>0</v>
      </c>
      <c r="CMD10" s="355">
        <f t="shared" si="36"/>
        <v>0</v>
      </c>
      <c r="CME10" s="355">
        <f t="shared" si="36"/>
        <v>0</v>
      </c>
      <c r="CMF10" s="355">
        <f t="shared" si="36"/>
        <v>0</v>
      </c>
      <c r="CMG10" s="355">
        <f t="shared" si="36"/>
        <v>0</v>
      </c>
      <c r="CMH10" s="355">
        <f t="shared" si="36"/>
        <v>0</v>
      </c>
      <c r="CMI10" s="355">
        <f t="shared" si="36"/>
        <v>0</v>
      </c>
      <c r="CMJ10" s="355">
        <f t="shared" si="36"/>
        <v>0</v>
      </c>
      <c r="CMK10" s="355">
        <f t="shared" si="36"/>
        <v>0</v>
      </c>
      <c r="CML10" s="355">
        <f t="shared" si="36"/>
        <v>0</v>
      </c>
      <c r="CMM10" s="355">
        <f t="shared" si="36"/>
        <v>0</v>
      </c>
      <c r="CMN10" s="355">
        <f t="shared" si="36"/>
        <v>0</v>
      </c>
      <c r="CMO10" s="355">
        <f t="shared" si="36"/>
        <v>0</v>
      </c>
      <c r="CMP10" s="355">
        <f t="shared" si="36"/>
        <v>0</v>
      </c>
      <c r="CMQ10" s="355">
        <f t="shared" si="36"/>
        <v>0</v>
      </c>
      <c r="CMR10" s="355">
        <f t="shared" si="36"/>
        <v>0</v>
      </c>
      <c r="CMS10" s="355">
        <f t="shared" si="36"/>
        <v>0</v>
      </c>
      <c r="CMT10" s="355">
        <f t="shared" si="36"/>
        <v>0</v>
      </c>
      <c r="CMU10" s="355">
        <f t="shared" si="36"/>
        <v>0</v>
      </c>
      <c r="CMV10" s="355">
        <f t="shared" si="36"/>
        <v>0</v>
      </c>
      <c r="CMW10" s="355">
        <f t="shared" si="36"/>
        <v>0</v>
      </c>
      <c r="CMX10" s="355">
        <f t="shared" si="36"/>
        <v>0</v>
      </c>
      <c r="CMY10" s="355">
        <f t="shared" si="36"/>
        <v>0</v>
      </c>
      <c r="CMZ10" s="355">
        <f t="shared" si="36"/>
        <v>0</v>
      </c>
      <c r="CNA10" s="355">
        <f t="shared" si="36"/>
        <v>0</v>
      </c>
      <c r="CNB10" s="355">
        <f t="shared" si="36"/>
        <v>0</v>
      </c>
      <c r="CNC10" s="355">
        <f t="shared" si="36"/>
        <v>0</v>
      </c>
      <c r="CND10" s="355">
        <f t="shared" si="36"/>
        <v>0</v>
      </c>
      <c r="CNE10" s="355">
        <f t="shared" si="36"/>
        <v>0</v>
      </c>
      <c r="CNF10" s="355">
        <f t="shared" si="36"/>
        <v>0</v>
      </c>
      <c r="CNG10" s="355">
        <f t="shared" si="36"/>
        <v>0</v>
      </c>
      <c r="CNH10" s="355">
        <f t="shared" si="36"/>
        <v>0</v>
      </c>
      <c r="CNI10" s="355">
        <f t="shared" si="36"/>
        <v>0</v>
      </c>
      <c r="CNJ10" s="355">
        <f t="shared" si="36"/>
        <v>0</v>
      </c>
      <c r="CNK10" s="355">
        <f t="shared" ref="CNK10:CPV10" si="37">SUM(CNK4:CNK9)</f>
        <v>0</v>
      </c>
      <c r="CNL10" s="355">
        <f t="shared" si="37"/>
        <v>0</v>
      </c>
      <c r="CNM10" s="355">
        <f t="shared" si="37"/>
        <v>0</v>
      </c>
      <c r="CNN10" s="355">
        <f t="shared" si="37"/>
        <v>0</v>
      </c>
      <c r="CNO10" s="355">
        <f t="shared" si="37"/>
        <v>0</v>
      </c>
      <c r="CNP10" s="355">
        <f t="shared" si="37"/>
        <v>0</v>
      </c>
      <c r="CNQ10" s="355">
        <f t="shared" si="37"/>
        <v>0</v>
      </c>
      <c r="CNR10" s="355">
        <f t="shared" si="37"/>
        <v>0</v>
      </c>
      <c r="CNS10" s="355">
        <f t="shared" si="37"/>
        <v>0</v>
      </c>
      <c r="CNT10" s="355">
        <f t="shared" si="37"/>
        <v>0</v>
      </c>
      <c r="CNU10" s="355">
        <f t="shared" si="37"/>
        <v>0</v>
      </c>
      <c r="CNV10" s="355">
        <f t="shared" si="37"/>
        <v>0</v>
      </c>
      <c r="CNW10" s="355">
        <f t="shared" si="37"/>
        <v>0</v>
      </c>
      <c r="CNX10" s="355">
        <f t="shared" si="37"/>
        <v>0</v>
      </c>
      <c r="CNY10" s="355">
        <f t="shared" si="37"/>
        <v>0</v>
      </c>
      <c r="CNZ10" s="355">
        <f t="shared" si="37"/>
        <v>0</v>
      </c>
      <c r="COA10" s="355">
        <f t="shared" si="37"/>
        <v>0</v>
      </c>
      <c r="COB10" s="355">
        <f t="shared" si="37"/>
        <v>0</v>
      </c>
      <c r="COC10" s="355">
        <f t="shared" si="37"/>
        <v>0</v>
      </c>
      <c r="COD10" s="355">
        <f t="shared" si="37"/>
        <v>0</v>
      </c>
      <c r="COE10" s="355">
        <f t="shared" si="37"/>
        <v>0</v>
      </c>
      <c r="COF10" s="355">
        <f t="shared" si="37"/>
        <v>0</v>
      </c>
      <c r="COG10" s="355">
        <f t="shared" si="37"/>
        <v>0</v>
      </c>
      <c r="COH10" s="355">
        <f t="shared" si="37"/>
        <v>0</v>
      </c>
      <c r="COI10" s="355">
        <f t="shared" si="37"/>
        <v>0</v>
      </c>
      <c r="COJ10" s="355">
        <f t="shared" si="37"/>
        <v>0</v>
      </c>
      <c r="COK10" s="355">
        <f t="shared" si="37"/>
        <v>0</v>
      </c>
      <c r="COL10" s="355">
        <f t="shared" si="37"/>
        <v>0</v>
      </c>
      <c r="COM10" s="355">
        <f t="shared" si="37"/>
        <v>0</v>
      </c>
      <c r="CON10" s="355">
        <f t="shared" si="37"/>
        <v>0</v>
      </c>
      <c r="COO10" s="355">
        <f t="shared" si="37"/>
        <v>0</v>
      </c>
      <c r="COP10" s="355">
        <f t="shared" si="37"/>
        <v>0</v>
      </c>
      <c r="COQ10" s="355">
        <f t="shared" si="37"/>
        <v>0</v>
      </c>
      <c r="COR10" s="355">
        <f t="shared" si="37"/>
        <v>0</v>
      </c>
      <c r="COS10" s="355">
        <f t="shared" si="37"/>
        <v>0</v>
      </c>
      <c r="COT10" s="355">
        <f t="shared" si="37"/>
        <v>0</v>
      </c>
      <c r="COU10" s="355">
        <f t="shared" si="37"/>
        <v>0</v>
      </c>
      <c r="COV10" s="355">
        <f t="shared" si="37"/>
        <v>0</v>
      </c>
      <c r="COW10" s="355">
        <f t="shared" si="37"/>
        <v>0</v>
      </c>
      <c r="COX10" s="355">
        <f t="shared" si="37"/>
        <v>0</v>
      </c>
      <c r="COY10" s="355">
        <f t="shared" si="37"/>
        <v>0</v>
      </c>
      <c r="COZ10" s="355">
        <f t="shared" si="37"/>
        <v>0</v>
      </c>
      <c r="CPA10" s="355">
        <f t="shared" si="37"/>
        <v>0</v>
      </c>
      <c r="CPB10" s="355">
        <f t="shared" si="37"/>
        <v>0</v>
      </c>
      <c r="CPC10" s="355">
        <f t="shared" si="37"/>
        <v>0</v>
      </c>
      <c r="CPD10" s="355">
        <f t="shared" si="37"/>
        <v>0</v>
      </c>
      <c r="CPE10" s="355">
        <f t="shared" si="37"/>
        <v>0</v>
      </c>
      <c r="CPF10" s="355">
        <f t="shared" si="37"/>
        <v>0</v>
      </c>
      <c r="CPG10" s="355">
        <f t="shared" si="37"/>
        <v>0</v>
      </c>
      <c r="CPH10" s="355">
        <f t="shared" si="37"/>
        <v>0</v>
      </c>
      <c r="CPI10" s="355">
        <f t="shared" si="37"/>
        <v>0</v>
      </c>
      <c r="CPJ10" s="355">
        <f t="shared" si="37"/>
        <v>0</v>
      </c>
      <c r="CPK10" s="355">
        <f t="shared" si="37"/>
        <v>0</v>
      </c>
      <c r="CPL10" s="355">
        <f t="shared" si="37"/>
        <v>0</v>
      </c>
      <c r="CPM10" s="355">
        <f t="shared" si="37"/>
        <v>0</v>
      </c>
      <c r="CPN10" s="355">
        <f t="shared" si="37"/>
        <v>0</v>
      </c>
      <c r="CPO10" s="355">
        <f t="shared" si="37"/>
        <v>0</v>
      </c>
      <c r="CPP10" s="355">
        <f t="shared" si="37"/>
        <v>0</v>
      </c>
      <c r="CPQ10" s="355">
        <f t="shared" si="37"/>
        <v>0</v>
      </c>
      <c r="CPR10" s="355">
        <f t="shared" si="37"/>
        <v>0</v>
      </c>
      <c r="CPS10" s="355">
        <f t="shared" si="37"/>
        <v>0</v>
      </c>
      <c r="CPT10" s="355">
        <f t="shared" si="37"/>
        <v>0</v>
      </c>
      <c r="CPU10" s="355">
        <f t="shared" si="37"/>
        <v>0</v>
      </c>
      <c r="CPV10" s="355">
        <f t="shared" si="37"/>
        <v>0</v>
      </c>
      <c r="CPW10" s="355">
        <f t="shared" ref="CPW10:CSH10" si="38">SUM(CPW4:CPW9)</f>
        <v>0</v>
      </c>
      <c r="CPX10" s="355">
        <f t="shared" si="38"/>
        <v>0</v>
      </c>
      <c r="CPY10" s="355">
        <f t="shared" si="38"/>
        <v>0</v>
      </c>
      <c r="CPZ10" s="355">
        <f t="shared" si="38"/>
        <v>0</v>
      </c>
      <c r="CQA10" s="355">
        <f t="shared" si="38"/>
        <v>0</v>
      </c>
      <c r="CQB10" s="355">
        <f t="shared" si="38"/>
        <v>0</v>
      </c>
      <c r="CQC10" s="355">
        <f t="shared" si="38"/>
        <v>0</v>
      </c>
      <c r="CQD10" s="355">
        <f t="shared" si="38"/>
        <v>0</v>
      </c>
      <c r="CQE10" s="355">
        <f t="shared" si="38"/>
        <v>0</v>
      </c>
      <c r="CQF10" s="355">
        <f t="shared" si="38"/>
        <v>0</v>
      </c>
      <c r="CQG10" s="355">
        <f t="shared" si="38"/>
        <v>0</v>
      </c>
      <c r="CQH10" s="355">
        <f t="shared" si="38"/>
        <v>0</v>
      </c>
      <c r="CQI10" s="355">
        <f t="shared" si="38"/>
        <v>0</v>
      </c>
      <c r="CQJ10" s="355">
        <f t="shared" si="38"/>
        <v>0</v>
      </c>
      <c r="CQK10" s="355">
        <f t="shared" si="38"/>
        <v>0</v>
      </c>
      <c r="CQL10" s="355">
        <f t="shared" si="38"/>
        <v>0</v>
      </c>
      <c r="CQM10" s="355">
        <f t="shared" si="38"/>
        <v>0</v>
      </c>
      <c r="CQN10" s="355">
        <f t="shared" si="38"/>
        <v>0</v>
      </c>
      <c r="CQO10" s="355">
        <f t="shared" si="38"/>
        <v>0</v>
      </c>
      <c r="CQP10" s="355">
        <f t="shared" si="38"/>
        <v>0</v>
      </c>
      <c r="CQQ10" s="355">
        <f t="shared" si="38"/>
        <v>0</v>
      </c>
      <c r="CQR10" s="355">
        <f t="shared" si="38"/>
        <v>0</v>
      </c>
      <c r="CQS10" s="355">
        <f t="shared" si="38"/>
        <v>0</v>
      </c>
      <c r="CQT10" s="355">
        <f t="shared" si="38"/>
        <v>0</v>
      </c>
      <c r="CQU10" s="355">
        <f t="shared" si="38"/>
        <v>0</v>
      </c>
      <c r="CQV10" s="355">
        <f t="shared" si="38"/>
        <v>0</v>
      </c>
      <c r="CQW10" s="355">
        <f t="shared" si="38"/>
        <v>0</v>
      </c>
      <c r="CQX10" s="355">
        <f t="shared" si="38"/>
        <v>0</v>
      </c>
      <c r="CQY10" s="355">
        <f t="shared" si="38"/>
        <v>0</v>
      </c>
      <c r="CQZ10" s="355">
        <f t="shared" si="38"/>
        <v>0</v>
      </c>
      <c r="CRA10" s="355">
        <f t="shared" si="38"/>
        <v>0</v>
      </c>
      <c r="CRB10" s="355">
        <f t="shared" si="38"/>
        <v>0</v>
      </c>
      <c r="CRC10" s="355">
        <f t="shared" si="38"/>
        <v>0</v>
      </c>
      <c r="CRD10" s="355">
        <f t="shared" si="38"/>
        <v>0</v>
      </c>
      <c r="CRE10" s="355">
        <f t="shared" si="38"/>
        <v>0</v>
      </c>
      <c r="CRF10" s="355">
        <f t="shared" si="38"/>
        <v>0</v>
      </c>
      <c r="CRG10" s="355">
        <f t="shared" si="38"/>
        <v>0</v>
      </c>
      <c r="CRH10" s="355">
        <f t="shared" si="38"/>
        <v>0</v>
      </c>
      <c r="CRI10" s="355">
        <f t="shared" si="38"/>
        <v>0</v>
      </c>
      <c r="CRJ10" s="355">
        <f t="shared" si="38"/>
        <v>0</v>
      </c>
      <c r="CRK10" s="355">
        <f t="shared" si="38"/>
        <v>0</v>
      </c>
      <c r="CRL10" s="355">
        <f t="shared" si="38"/>
        <v>0</v>
      </c>
      <c r="CRM10" s="355">
        <f t="shared" si="38"/>
        <v>0</v>
      </c>
      <c r="CRN10" s="355">
        <f t="shared" si="38"/>
        <v>0</v>
      </c>
      <c r="CRO10" s="355">
        <f t="shared" si="38"/>
        <v>0</v>
      </c>
      <c r="CRP10" s="355">
        <f t="shared" si="38"/>
        <v>0</v>
      </c>
      <c r="CRQ10" s="355">
        <f t="shared" si="38"/>
        <v>0</v>
      </c>
      <c r="CRR10" s="355">
        <f t="shared" si="38"/>
        <v>0</v>
      </c>
      <c r="CRS10" s="355">
        <f t="shared" si="38"/>
        <v>0</v>
      </c>
      <c r="CRT10" s="355">
        <f t="shared" si="38"/>
        <v>0</v>
      </c>
      <c r="CRU10" s="355">
        <f t="shared" si="38"/>
        <v>0</v>
      </c>
      <c r="CRV10" s="355">
        <f t="shared" si="38"/>
        <v>0</v>
      </c>
      <c r="CRW10" s="355">
        <f t="shared" si="38"/>
        <v>0</v>
      </c>
      <c r="CRX10" s="355">
        <f t="shared" si="38"/>
        <v>0</v>
      </c>
      <c r="CRY10" s="355">
        <f t="shared" si="38"/>
        <v>0</v>
      </c>
      <c r="CRZ10" s="355">
        <f t="shared" si="38"/>
        <v>0</v>
      </c>
      <c r="CSA10" s="355">
        <f t="shared" si="38"/>
        <v>0</v>
      </c>
      <c r="CSB10" s="355">
        <f t="shared" si="38"/>
        <v>0</v>
      </c>
      <c r="CSC10" s="355">
        <f t="shared" si="38"/>
        <v>0</v>
      </c>
      <c r="CSD10" s="355">
        <f t="shared" si="38"/>
        <v>0</v>
      </c>
      <c r="CSE10" s="355">
        <f t="shared" si="38"/>
        <v>0</v>
      </c>
      <c r="CSF10" s="355">
        <f t="shared" si="38"/>
        <v>0</v>
      </c>
      <c r="CSG10" s="355">
        <f t="shared" si="38"/>
        <v>0</v>
      </c>
      <c r="CSH10" s="355">
        <f t="shared" si="38"/>
        <v>0</v>
      </c>
      <c r="CSI10" s="355">
        <f t="shared" ref="CSI10:CUT10" si="39">SUM(CSI4:CSI9)</f>
        <v>0</v>
      </c>
      <c r="CSJ10" s="355">
        <f t="shared" si="39"/>
        <v>0</v>
      </c>
      <c r="CSK10" s="355">
        <f t="shared" si="39"/>
        <v>0</v>
      </c>
      <c r="CSL10" s="355">
        <f t="shared" si="39"/>
        <v>0</v>
      </c>
      <c r="CSM10" s="355">
        <f t="shared" si="39"/>
        <v>0</v>
      </c>
      <c r="CSN10" s="355">
        <f t="shared" si="39"/>
        <v>0</v>
      </c>
      <c r="CSO10" s="355">
        <f t="shared" si="39"/>
        <v>0</v>
      </c>
      <c r="CSP10" s="355">
        <f t="shared" si="39"/>
        <v>0</v>
      </c>
      <c r="CSQ10" s="355">
        <f t="shared" si="39"/>
        <v>0</v>
      </c>
      <c r="CSR10" s="355">
        <f t="shared" si="39"/>
        <v>0</v>
      </c>
      <c r="CSS10" s="355">
        <f t="shared" si="39"/>
        <v>0</v>
      </c>
      <c r="CST10" s="355">
        <f t="shared" si="39"/>
        <v>0</v>
      </c>
      <c r="CSU10" s="355">
        <f t="shared" si="39"/>
        <v>0</v>
      </c>
      <c r="CSV10" s="355">
        <f t="shared" si="39"/>
        <v>0</v>
      </c>
      <c r="CSW10" s="355">
        <f t="shared" si="39"/>
        <v>0</v>
      </c>
      <c r="CSX10" s="355">
        <f t="shared" si="39"/>
        <v>0</v>
      </c>
      <c r="CSY10" s="355">
        <f t="shared" si="39"/>
        <v>0</v>
      </c>
      <c r="CSZ10" s="355">
        <f t="shared" si="39"/>
        <v>0</v>
      </c>
      <c r="CTA10" s="355">
        <f t="shared" si="39"/>
        <v>0</v>
      </c>
      <c r="CTB10" s="355">
        <f t="shared" si="39"/>
        <v>0</v>
      </c>
      <c r="CTC10" s="355">
        <f t="shared" si="39"/>
        <v>0</v>
      </c>
      <c r="CTD10" s="355">
        <f t="shared" si="39"/>
        <v>0</v>
      </c>
      <c r="CTE10" s="355">
        <f t="shared" si="39"/>
        <v>0</v>
      </c>
      <c r="CTF10" s="355">
        <f t="shared" si="39"/>
        <v>0</v>
      </c>
      <c r="CTG10" s="355">
        <f t="shared" si="39"/>
        <v>0</v>
      </c>
      <c r="CTH10" s="355">
        <f t="shared" si="39"/>
        <v>0</v>
      </c>
      <c r="CTI10" s="355">
        <f t="shared" si="39"/>
        <v>0</v>
      </c>
      <c r="CTJ10" s="355">
        <f t="shared" si="39"/>
        <v>0</v>
      </c>
      <c r="CTK10" s="355">
        <f t="shared" si="39"/>
        <v>0</v>
      </c>
      <c r="CTL10" s="355">
        <f t="shared" si="39"/>
        <v>0</v>
      </c>
      <c r="CTM10" s="355">
        <f t="shared" si="39"/>
        <v>0</v>
      </c>
      <c r="CTN10" s="355">
        <f t="shared" si="39"/>
        <v>0</v>
      </c>
      <c r="CTO10" s="355">
        <f t="shared" si="39"/>
        <v>0</v>
      </c>
      <c r="CTP10" s="355">
        <f t="shared" si="39"/>
        <v>0</v>
      </c>
      <c r="CTQ10" s="355">
        <f t="shared" si="39"/>
        <v>0</v>
      </c>
      <c r="CTR10" s="355">
        <f t="shared" si="39"/>
        <v>0</v>
      </c>
      <c r="CTS10" s="355">
        <f t="shared" si="39"/>
        <v>0</v>
      </c>
      <c r="CTT10" s="355">
        <f t="shared" si="39"/>
        <v>0</v>
      </c>
      <c r="CTU10" s="355">
        <f t="shared" si="39"/>
        <v>0</v>
      </c>
      <c r="CTV10" s="355">
        <f t="shared" si="39"/>
        <v>0</v>
      </c>
      <c r="CTW10" s="355">
        <f t="shared" si="39"/>
        <v>0</v>
      </c>
      <c r="CTX10" s="355">
        <f t="shared" si="39"/>
        <v>0</v>
      </c>
      <c r="CTY10" s="355">
        <f t="shared" si="39"/>
        <v>0</v>
      </c>
      <c r="CTZ10" s="355">
        <f t="shared" si="39"/>
        <v>0</v>
      </c>
      <c r="CUA10" s="355">
        <f t="shared" si="39"/>
        <v>0</v>
      </c>
      <c r="CUB10" s="355">
        <f t="shared" si="39"/>
        <v>0</v>
      </c>
      <c r="CUC10" s="355">
        <f t="shared" si="39"/>
        <v>0</v>
      </c>
      <c r="CUD10" s="355">
        <f t="shared" si="39"/>
        <v>0</v>
      </c>
      <c r="CUE10" s="355">
        <f t="shared" si="39"/>
        <v>0</v>
      </c>
      <c r="CUF10" s="355">
        <f t="shared" si="39"/>
        <v>0</v>
      </c>
      <c r="CUG10" s="355">
        <f t="shared" si="39"/>
        <v>0</v>
      </c>
      <c r="CUH10" s="355">
        <f t="shared" si="39"/>
        <v>0</v>
      </c>
      <c r="CUI10" s="355">
        <f t="shared" si="39"/>
        <v>0</v>
      </c>
      <c r="CUJ10" s="355">
        <f t="shared" si="39"/>
        <v>0</v>
      </c>
      <c r="CUK10" s="355">
        <f t="shared" si="39"/>
        <v>0</v>
      </c>
      <c r="CUL10" s="355">
        <f t="shared" si="39"/>
        <v>0</v>
      </c>
      <c r="CUM10" s="355">
        <f t="shared" si="39"/>
        <v>0</v>
      </c>
      <c r="CUN10" s="355">
        <f t="shared" si="39"/>
        <v>0</v>
      </c>
      <c r="CUO10" s="355">
        <f t="shared" si="39"/>
        <v>0</v>
      </c>
      <c r="CUP10" s="355">
        <f t="shared" si="39"/>
        <v>0</v>
      </c>
      <c r="CUQ10" s="355">
        <f t="shared" si="39"/>
        <v>0</v>
      </c>
      <c r="CUR10" s="355">
        <f t="shared" si="39"/>
        <v>0</v>
      </c>
      <c r="CUS10" s="355">
        <f t="shared" si="39"/>
        <v>0</v>
      </c>
      <c r="CUT10" s="355">
        <f t="shared" si="39"/>
        <v>0</v>
      </c>
      <c r="CUU10" s="355">
        <f t="shared" ref="CUU10:CXF10" si="40">SUM(CUU4:CUU9)</f>
        <v>0</v>
      </c>
      <c r="CUV10" s="355">
        <f t="shared" si="40"/>
        <v>0</v>
      </c>
      <c r="CUW10" s="355">
        <f t="shared" si="40"/>
        <v>0</v>
      </c>
      <c r="CUX10" s="355">
        <f t="shared" si="40"/>
        <v>0</v>
      </c>
      <c r="CUY10" s="355">
        <f t="shared" si="40"/>
        <v>0</v>
      </c>
      <c r="CUZ10" s="355">
        <f t="shared" si="40"/>
        <v>0</v>
      </c>
      <c r="CVA10" s="355">
        <f t="shared" si="40"/>
        <v>0</v>
      </c>
      <c r="CVB10" s="355">
        <f t="shared" si="40"/>
        <v>0</v>
      </c>
      <c r="CVC10" s="355">
        <f t="shared" si="40"/>
        <v>0</v>
      </c>
      <c r="CVD10" s="355">
        <f t="shared" si="40"/>
        <v>0</v>
      </c>
      <c r="CVE10" s="355">
        <f t="shared" si="40"/>
        <v>0</v>
      </c>
      <c r="CVF10" s="355">
        <f t="shared" si="40"/>
        <v>0</v>
      </c>
      <c r="CVG10" s="355">
        <f t="shared" si="40"/>
        <v>0</v>
      </c>
      <c r="CVH10" s="355">
        <f t="shared" si="40"/>
        <v>0</v>
      </c>
      <c r="CVI10" s="355">
        <f t="shared" si="40"/>
        <v>0</v>
      </c>
      <c r="CVJ10" s="355">
        <f t="shared" si="40"/>
        <v>0</v>
      </c>
      <c r="CVK10" s="355">
        <f t="shared" si="40"/>
        <v>0</v>
      </c>
      <c r="CVL10" s="355">
        <f t="shared" si="40"/>
        <v>0</v>
      </c>
      <c r="CVM10" s="355">
        <f t="shared" si="40"/>
        <v>0</v>
      </c>
      <c r="CVN10" s="355">
        <f t="shared" si="40"/>
        <v>0</v>
      </c>
      <c r="CVO10" s="355">
        <f t="shared" si="40"/>
        <v>0</v>
      </c>
      <c r="CVP10" s="355">
        <f t="shared" si="40"/>
        <v>0</v>
      </c>
      <c r="CVQ10" s="355">
        <f t="shared" si="40"/>
        <v>0</v>
      </c>
      <c r="CVR10" s="355">
        <f t="shared" si="40"/>
        <v>0</v>
      </c>
      <c r="CVS10" s="355">
        <f t="shared" si="40"/>
        <v>0</v>
      </c>
      <c r="CVT10" s="355">
        <f t="shared" si="40"/>
        <v>0</v>
      </c>
      <c r="CVU10" s="355">
        <f t="shared" si="40"/>
        <v>0</v>
      </c>
      <c r="CVV10" s="355">
        <f t="shared" si="40"/>
        <v>0</v>
      </c>
      <c r="CVW10" s="355">
        <f t="shared" si="40"/>
        <v>0</v>
      </c>
      <c r="CVX10" s="355">
        <f t="shared" si="40"/>
        <v>0</v>
      </c>
      <c r="CVY10" s="355">
        <f t="shared" si="40"/>
        <v>0</v>
      </c>
      <c r="CVZ10" s="355">
        <f t="shared" si="40"/>
        <v>0</v>
      </c>
      <c r="CWA10" s="355">
        <f t="shared" si="40"/>
        <v>0</v>
      </c>
      <c r="CWB10" s="355">
        <f t="shared" si="40"/>
        <v>0</v>
      </c>
      <c r="CWC10" s="355">
        <f t="shared" si="40"/>
        <v>0</v>
      </c>
      <c r="CWD10" s="355">
        <f t="shared" si="40"/>
        <v>0</v>
      </c>
      <c r="CWE10" s="355">
        <f t="shared" si="40"/>
        <v>0</v>
      </c>
      <c r="CWF10" s="355">
        <f t="shared" si="40"/>
        <v>0</v>
      </c>
      <c r="CWG10" s="355">
        <f t="shared" si="40"/>
        <v>0</v>
      </c>
      <c r="CWH10" s="355">
        <f t="shared" si="40"/>
        <v>0</v>
      </c>
      <c r="CWI10" s="355">
        <f t="shared" si="40"/>
        <v>0</v>
      </c>
      <c r="CWJ10" s="355">
        <f t="shared" si="40"/>
        <v>0</v>
      </c>
      <c r="CWK10" s="355">
        <f t="shared" si="40"/>
        <v>0</v>
      </c>
      <c r="CWL10" s="355">
        <f t="shared" si="40"/>
        <v>0</v>
      </c>
      <c r="CWM10" s="355">
        <f t="shared" si="40"/>
        <v>0</v>
      </c>
      <c r="CWN10" s="355">
        <f t="shared" si="40"/>
        <v>0</v>
      </c>
      <c r="CWO10" s="355">
        <f t="shared" si="40"/>
        <v>0</v>
      </c>
      <c r="CWP10" s="355">
        <f t="shared" si="40"/>
        <v>0</v>
      </c>
      <c r="CWQ10" s="355">
        <f t="shared" si="40"/>
        <v>0</v>
      </c>
      <c r="CWR10" s="355">
        <f t="shared" si="40"/>
        <v>0</v>
      </c>
      <c r="CWS10" s="355">
        <f t="shared" si="40"/>
        <v>0</v>
      </c>
      <c r="CWT10" s="355">
        <f t="shared" si="40"/>
        <v>0</v>
      </c>
      <c r="CWU10" s="355">
        <f t="shared" si="40"/>
        <v>0</v>
      </c>
      <c r="CWV10" s="355">
        <f t="shared" si="40"/>
        <v>0</v>
      </c>
      <c r="CWW10" s="355">
        <f t="shared" si="40"/>
        <v>0</v>
      </c>
      <c r="CWX10" s="355">
        <f t="shared" si="40"/>
        <v>0</v>
      </c>
      <c r="CWY10" s="355">
        <f t="shared" si="40"/>
        <v>0</v>
      </c>
      <c r="CWZ10" s="355">
        <f t="shared" si="40"/>
        <v>0</v>
      </c>
      <c r="CXA10" s="355">
        <f t="shared" si="40"/>
        <v>0</v>
      </c>
      <c r="CXB10" s="355">
        <f t="shared" si="40"/>
        <v>0</v>
      </c>
      <c r="CXC10" s="355">
        <f t="shared" si="40"/>
        <v>0</v>
      </c>
      <c r="CXD10" s="355">
        <f t="shared" si="40"/>
        <v>0</v>
      </c>
      <c r="CXE10" s="355">
        <f t="shared" si="40"/>
        <v>0</v>
      </c>
      <c r="CXF10" s="355">
        <f t="shared" si="40"/>
        <v>0</v>
      </c>
      <c r="CXG10" s="355">
        <f t="shared" ref="CXG10:CZR10" si="41">SUM(CXG4:CXG9)</f>
        <v>0</v>
      </c>
      <c r="CXH10" s="355">
        <f t="shared" si="41"/>
        <v>0</v>
      </c>
      <c r="CXI10" s="355">
        <f t="shared" si="41"/>
        <v>0</v>
      </c>
      <c r="CXJ10" s="355">
        <f t="shared" si="41"/>
        <v>0</v>
      </c>
      <c r="CXK10" s="355">
        <f t="shared" si="41"/>
        <v>0</v>
      </c>
      <c r="CXL10" s="355">
        <f t="shared" si="41"/>
        <v>0</v>
      </c>
      <c r="CXM10" s="355">
        <f t="shared" si="41"/>
        <v>0</v>
      </c>
      <c r="CXN10" s="355">
        <f t="shared" si="41"/>
        <v>0</v>
      </c>
      <c r="CXO10" s="355">
        <f t="shared" si="41"/>
        <v>0</v>
      </c>
      <c r="CXP10" s="355">
        <f t="shared" si="41"/>
        <v>0</v>
      </c>
      <c r="CXQ10" s="355">
        <f t="shared" si="41"/>
        <v>0</v>
      </c>
      <c r="CXR10" s="355">
        <f t="shared" si="41"/>
        <v>0</v>
      </c>
      <c r="CXS10" s="355">
        <f t="shared" si="41"/>
        <v>0</v>
      </c>
      <c r="CXT10" s="355">
        <f t="shared" si="41"/>
        <v>0</v>
      </c>
      <c r="CXU10" s="355">
        <f t="shared" si="41"/>
        <v>0</v>
      </c>
      <c r="CXV10" s="355">
        <f t="shared" si="41"/>
        <v>0</v>
      </c>
      <c r="CXW10" s="355">
        <f t="shared" si="41"/>
        <v>0</v>
      </c>
      <c r="CXX10" s="355">
        <f t="shared" si="41"/>
        <v>0</v>
      </c>
      <c r="CXY10" s="355">
        <f t="shared" si="41"/>
        <v>0</v>
      </c>
      <c r="CXZ10" s="355">
        <f t="shared" si="41"/>
        <v>0</v>
      </c>
      <c r="CYA10" s="355">
        <f t="shared" si="41"/>
        <v>0</v>
      </c>
      <c r="CYB10" s="355">
        <f t="shared" si="41"/>
        <v>0</v>
      </c>
      <c r="CYC10" s="355">
        <f t="shared" si="41"/>
        <v>0</v>
      </c>
      <c r="CYD10" s="355">
        <f t="shared" si="41"/>
        <v>0</v>
      </c>
      <c r="CYE10" s="355">
        <f t="shared" si="41"/>
        <v>0</v>
      </c>
      <c r="CYF10" s="355">
        <f t="shared" si="41"/>
        <v>0</v>
      </c>
      <c r="CYG10" s="355">
        <f t="shared" si="41"/>
        <v>0</v>
      </c>
      <c r="CYH10" s="355">
        <f t="shared" si="41"/>
        <v>0</v>
      </c>
      <c r="CYI10" s="355">
        <f t="shared" si="41"/>
        <v>0</v>
      </c>
      <c r="CYJ10" s="355">
        <f t="shared" si="41"/>
        <v>0</v>
      </c>
      <c r="CYK10" s="355">
        <f t="shared" si="41"/>
        <v>0</v>
      </c>
      <c r="CYL10" s="355">
        <f t="shared" si="41"/>
        <v>0</v>
      </c>
      <c r="CYM10" s="355">
        <f t="shared" si="41"/>
        <v>0</v>
      </c>
      <c r="CYN10" s="355">
        <f t="shared" si="41"/>
        <v>0</v>
      </c>
      <c r="CYO10" s="355">
        <f t="shared" si="41"/>
        <v>0</v>
      </c>
      <c r="CYP10" s="355">
        <f t="shared" si="41"/>
        <v>0</v>
      </c>
      <c r="CYQ10" s="355">
        <f t="shared" si="41"/>
        <v>0</v>
      </c>
      <c r="CYR10" s="355">
        <f t="shared" si="41"/>
        <v>0</v>
      </c>
      <c r="CYS10" s="355">
        <f t="shared" si="41"/>
        <v>0</v>
      </c>
      <c r="CYT10" s="355">
        <f t="shared" si="41"/>
        <v>0</v>
      </c>
      <c r="CYU10" s="355">
        <f t="shared" si="41"/>
        <v>0</v>
      </c>
      <c r="CYV10" s="355">
        <f t="shared" si="41"/>
        <v>0</v>
      </c>
      <c r="CYW10" s="355">
        <f t="shared" si="41"/>
        <v>0</v>
      </c>
      <c r="CYX10" s="355">
        <f t="shared" si="41"/>
        <v>0</v>
      </c>
      <c r="CYY10" s="355">
        <f t="shared" si="41"/>
        <v>0</v>
      </c>
      <c r="CYZ10" s="355">
        <f t="shared" si="41"/>
        <v>0</v>
      </c>
      <c r="CZA10" s="355">
        <f t="shared" si="41"/>
        <v>0</v>
      </c>
      <c r="CZB10" s="355">
        <f t="shared" si="41"/>
        <v>0</v>
      </c>
      <c r="CZC10" s="355">
        <f t="shared" si="41"/>
        <v>0</v>
      </c>
      <c r="CZD10" s="355">
        <f t="shared" si="41"/>
        <v>0</v>
      </c>
      <c r="CZE10" s="355">
        <f t="shared" si="41"/>
        <v>0</v>
      </c>
      <c r="CZF10" s="355">
        <f t="shared" si="41"/>
        <v>0</v>
      </c>
      <c r="CZG10" s="355">
        <f t="shared" si="41"/>
        <v>0</v>
      </c>
      <c r="CZH10" s="355">
        <f t="shared" si="41"/>
        <v>0</v>
      </c>
      <c r="CZI10" s="355">
        <f t="shared" si="41"/>
        <v>0</v>
      </c>
      <c r="CZJ10" s="355">
        <f t="shared" si="41"/>
        <v>0</v>
      </c>
      <c r="CZK10" s="355">
        <f t="shared" si="41"/>
        <v>0</v>
      </c>
      <c r="CZL10" s="355">
        <f t="shared" si="41"/>
        <v>0</v>
      </c>
      <c r="CZM10" s="355">
        <f t="shared" si="41"/>
        <v>0</v>
      </c>
      <c r="CZN10" s="355">
        <f t="shared" si="41"/>
        <v>0</v>
      </c>
      <c r="CZO10" s="355">
        <f t="shared" si="41"/>
        <v>0</v>
      </c>
      <c r="CZP10" s="355">
        <f t="shared" si="41"/>
        <v>0</v>
      </c>
      <c r="CZQ10" s="355">
        <f t="shared" si="41"/>
        <v>0</v>
      </c>
      <c r="CZR10" s="355">
        <f t="shared" si="41"/>
        <v>0</v>
      </c>
      <c r="CZS10" s="355">
        <f t="shared" ref="CZS10:DCD10" si="42">SUM(CZS4:CZS9)</f>
        <v>0</v>
      </c>
      <c r="CZT10" s="355">
        <f t="shared" si="42"/>
        <v>0</v>
      </c>
      <c r="CZU10" s="355">
        <f t="shared" si="42"/>
        <v>0</v>
      </c>
      <c r="CZV10" s="355">
        <f t="shared" si="42"/>
        <v>0</v>
      </c>
      <c r="CZW10" s="355">
        <f t="shared" si="42"/>
        <v>0</v>
      </c>
      <c r="CZX10" s="355">
        <f t="shared" si="42"/>
        <v>0</v>
      </c>
      <c r="CZY10" s="355">
        <f t="shared" si="42"/>
        <v>0</v>
      </c>
      <c r="CZZ10" s="355">
        <f t="shared" si="42"/>
        <v>0</v>
      </c>
      <c r="DAA10" s="355">
        <f t="shared" si="42"/>
        <v>0</v>
      </c>
      <c r="DAB10" s="355">
        <f t="shared" si="42"/>
        <v>0</v>
      </c>
      <c r="DAC10" s="355">
        <f t="shared" si="42"/>
        <v>0</v>
      </c>
      <c r="DAD10" s="355">
        <f t="shared" si="42"/>
        <v>0</v>
      </c>
      <c r="DAE10" s="355">
        <f t="shared" si="42"/>
        <v>0</v>
      </c>
      <c r="DAF10" s="355">
        <f t="shared" si="42"/>
        <v>0</v>
      </c>
      <c r="DAG10" s="355">
        <f t="shared" si="42"/>
        <v>0</v>
      </c>
      <c r="DAH10" s="355">
        <f t="shared" si="42"/>
        <v>0</v>
      </c>
      <c r="DAI10" s="355">
        <f t="shared" si="42"/>
        <v>0</v>
      </c>
      <c r="DAJ10" s="355">
        <f t="shared" si="42"/>
        <v>0</v>
      </c>
      <c r="DAK10" s="355">
        <f t="shared" si="42"/>
        <v>0</v>
      </c>
      <c r="DAL10" s="355">
        <f t="shared" si="42"/>
        <v>0</v>
      </c>
      <c r="DAM10" s="355">
        <f t="shared" si="42"/>
        <v>0</v>
      </c>
      <c r="DAN10" s="355">
        <f t="shared" si="42"/>
        <v>0</v>
      </c>
      <c r="DAO10" s="355">
        <f t="shared" si="42"/>
        <v>0</v>
      </c>
      <c r="DAP10" s="355">
        <f t="shared" si="42"/>
        <v>0</v>
      </c>
      <c r="DAQ10" s="355">
        <f t="shared" si="42"/>
        <v>0</v>
      </c>
      <c r="DAR10" s="355">
        <f t="shared" si="42"/>
        <v>0</v>
      </c>
      <c r="DAS10" s="355">
        <f t="shared" si="42"/>
        <v>0</v>
      </c>
      <c r="DAT10" s="355">
        <f t="shared" si="42"/>
        <v>0</v>
      </c>
      <c r="DAU10" s="355">
        <f t="shared" si="42"/>
        <v>0</v>
      </c>
      <c r="DAV10" s="355">
        <f t="shared" si="42"/>
        <v>0</v>
      </c>
      <c r="DAW10" s="355">
        <f t="shared" si="42"/>
        <v>0</v>
      </c>
      <c r="DAX10" s="355">
        <f t="shared" si="42"/>
        <v>0</v>
      </c>
      <c r="DAY10" s="355">
        <f t="shared" si="42"/>
        <v>0</v>
      </c>
      <c r="DAZ10" s="355">
        <f t="shared" si="42"/>
        <v>0</v>
      </c>
      <c r="DBA10" s="355">
        <f t="shared" si="42"/>
        <v>0</v>
      </c>
      <c r="DBB10" s="355">
        <f t="shared" si="42"/>
        <v>0</v>
      </c>
      <c r="DBC10" s="355">
        <f t="shared" si="42"/>
        <v>0</v>
      </c>
      <c r="DBD10" s="355">
        <f t="shared" si="42"/>
        <v>0</v>
      </c>
      <c r="DBE10" s="355">
        <f t="shared" si="42"/>
        <v>0</v>
      </c>
      <c r="DBF10" s="355">
        <f t="shared" si="42"/>
        <v>0</v>
      </c>
      <c r="DBG10" s="355">
        <f t="shared" si="42"/>
        <v>0</v>
      </c>
      <c r="DBH10" s="355">
        <f t="shared" si="42"/>
        <v>0</v>
      </c>
      <c r="DBI10" s="355">
        <f t="shared" si="42"/>
        <v>0</v>
      </c>
      <c r="DBJ10" s="355">
        <f t="shared" si="42"/>
        <v>0</v>
      </c>
      <c r="DBK10" s="355">
        <f t="shared" si="42"/>
        <v>0</v>
      </c>
      <c r="DBL10" s="355">
        <f t="shared" si="42"/>
        <v>0</v>
      </c>
      <c r="DBM10" s="355">
        <f t="shared" si="42"/>
        <v>0</v>
      </c>
      <c r="DBN10" s="355">
        <f t="shared" si="42"/>
        <v>0</v>
      </c>
      <c r="DBO10" s="355">
        <f t="shared" si="42"/>
        <v>0</v>
      </c>
      <c r="DBP10" s="355">
        <f t="shared" si="42"/>
        <v>0</v>
      </c>
      <c r="DBQ10" s="355">
        <f t="shared" si="42"/>
        <v>0</v>
      </c>
      <c r="DBR10" s="355">
        <f t="shared" si="42"/>
        <v>0</v>
      </c>
      <c r="DBS10" s="355">
        <f t="shared" si="42"/>
        <v>0</v>
      </c>
      <c r="DBT10" s="355">
        <f t="shared" si="42"/>
        <v>0</v>
      </c>
      <c r="DBU10" s="355">
        <f t="shared" si="42"/>
        <v>0</v>
      </c>
      <c r="DBV10" s="355">
        <f t="shared" si="42"/>
        <v>0</v>
      </c>
      <c r="DBW10" s="355">
        <f t="shared" si="42"/>
        <v>0</v>
      </c>
      <c r="DBX10" s="355">
        <f t="shared" si="42"/>
        <v>0</v>
      </c>
      <c r="DBY10" s="355">
        <f t="shared" si="42"/>
        <v>0</v>
      </c>
      <c r="DBZ10" s="355">
        <f t="shared" si="42"/>
        <v>0</v>
      </c>
      <c r="DCA10" s="355">
        <f t="shared" si="42"/>
        <v>0</v>
      </c>
      <c r="DCB10" s="355">
        <f t="shared" si="42"/>
        <v>0</v>
      </c>
      <c r="DCC10" s="355">
        <f t="shared" si="42"/>
        <v>0</v>
      </c>
      <c r="DCD10" s="355">
        <f t="shared" si="42"/>
        <v>0</v>
      </c>
      <c r="DCE10" s="355">
        <f t="shared" ref="DCE10:DEP10" si="43">SUM(DCE4:DCE9)</f>
        <v>0</v>
      </c>
      <c r="DCF10" s="355">
        <f t="shared" si="43"/>
        <v>0</v>
      </c>
      <c r="DCG10" s="355">
        <f t="shared" si="43"/>
        <v>0</v>
      </c>
      <c r="DCH10" s="355">
        <f t="shared" si="43"/>
        <v>0</v>
      </c>
      <c r="DCI10" s="355">
        <f t="shared" si="43"/>
        <v>0</v>
      </c>
      <c r="DCJ10" s="355">
        <f t="shared" si="43"/>
        <v>0</v>
      </c>
      <c r="DCK10" s="355">
        <f t="shared" si="43"/>
        <v>0</v>
      </c>
      <c r="DCL10" s="355">
        <f t="shared" si="43"/>
        <v>0</v>
      </c>
      <c r="DCM10" s="355">
        <f t="shared" si="43"/>
        <v>0</v>
      </c>
      <c r="DCN10" s="355">
        <f t="shared" si="43"/>
        <v>0</v>
      </c>
      <c r="DCO10" s="355">
        <f t="shared" si="43"/>
        <v>0</v>
      </c>
      <c r="DCP10" s="355">
        <f t="shared" si="43"/>
        <v>0</v>
      </c>
      <c r="DCQ10" s="355">
        <f t="shared" si="43"/>
        <v>0</v>
      </c>
      <c r="DCR10" s="355">
        <f t="shared" si="43"/>
        <v>0</v>
      </c>
      <c r="DCS10" s="355">
        <f t="shared" si="43"/>
        <v>0</v>
      </c>
      <c r="DCT10" s="355">
        <f t="shared" si="43"/>
        <v>0</v>
      </c>
      <c r="DCU10" s="355">
        <f t="shared" si="43"/>
        <v>0</v>
      </c>
      <c r="DCV10" s="355">
        <f t="shared" si="43"/>
        <v>0</v>
      </c>
      <c r="DCW10" s="355">
        <f t="shared" si="43"/>
        <v>0</v>
      </c>
      <c r="DCX10" s="355">
        <f t="shared" si="43"/>
        <v>0</v>
      </c>
      <c r="DCY10" s="355">
        <f t="shared" si="43"/>
        <v>0</v>
      </c>
      <c r="DCZ10" s="355">
        <f t="shared" si="43"/>
        <v>0</v>
      </c>
      <c r="DDA10" s="355">
        <f t="shared" si="43"/>
        <v>0</v>
      </c>
      <c r="DDB10" s="355">
        <f t="shared" si="43"/>
        <v>0</v>
      </c>
      <c r="DDC10" s="355">
        <f t="shared" si="43"/>
        <v>0</v>
      </c>
      <c r="DDD10" s="355">
        <f t="shared" si="43"/>
        <v>0</v>
      </c>
      <c r="DDE10" s="355">
        <f t="shared" si="43"/>
        <v>0</v>
      </c>
      <c r="DDF10" s="355">
        <f t="shared" si="43"/>
        <v>0</v>
      </c>
      <c r="DDG10" s="355">
        <f t="shared" si="43"/>
        <v>0</v>
      </c>
      <c r="DDH10" s="355">
        <f t="shared" si="43"/>
        <v>0</v>
      </c>
      <c r="DDI10" s="355">
        <f t="shared" si="43"/>
        <v>0</v>
      </c>
      <c r="DDJ10" s="355">
        <f t="shared" si="43"/>
        <v>0</v>
      </c>
      <c r="DDK10" s="355">
        <f t="shared" si="43"/>
        <v>0</v>
      </c>
      <c r="DDL10" s="355">
        <f t="shared" si="43"/>
        <v>0</v>
      </c>
      <c r="DDM10" s="355">
        <f t="shared" si="43"/>
        <v>0</v>
      </c>
      <c r="DDN10" s="355">
        <f t="shared" si="43"/>
        <v>0</v>
      </c>
      <c r="DDO10" s="355">
        <f t="shared" si="43"/>
        <v>0</v>
      </c>
      <c r="DDP10" s="355">
        <f t="shared" si="43"/>
        <v>0</v>
      </c>
      <c r="DDQ10" s="355">
        <f t="shared" si="43"/>
        <v>0</v>
      </c>
      <c r="DDR10" s="355">
        <f t="shared" si="43"/>
        <v>0</v>
      </c>
      <c r="DDS10" s="355">
        <f t="shared" si="43"/>
        <v>0</v>
      </c>
      <c r="DDT10" s="355">
        <f t="shared" si="43"/>
        <v>0</v>
      </c>
      <c r="DDU10" s="355">
        <f t="shared" si="43"/>
        <v>0</v>
      </c>
      <c r="DDV10" s="355">
        <f t="shared" si="43"/>
        <v>0</v>
      </c>
      <c r="DDW10" s="355">
        <f t="shared" si="43"/>
        <v>0</v>
      </c>
      <c r="DDX10" s="355">
        <f t="shared" si="43"/>
        <v>0</v>
      </c>
      <c r="DDY10" s="355">
        <f t="shared" si="43"/>
        <v>0</v>
      </c>
      <c r="DDZ10" s="355">
        <f t="shared" si="43"/>
        <v>0</v>
      </c>
      <c r="DEA10" s="355">
        <f t="shared" si="43"/>
        <v>0</v>
      </c>
      <c r="DEB10" s="355">
        <f t="shared" si="43"/>
        <v>0</v>
      </c>
      <c r="DEC10" s="355">
        <f t="shared" si="43"/>
        <v>0</v>
      </c>
      <c r="DED10" s="355">
        <f t="shared" si="43"/>
        <v>0</v>
      </c>
      <c r="DEE10" s="355">
        <f t="shared" si="43"/>
        <v>0</v>
      </c>
      <c r="DEF10" s="355">
        <f t="shared" si="43"/>
        <v>0</v>
      </c>
      <c r="DEG10" s="355">
        <f t="shared" si="43"/>
        <v>0</v>
      </c>
      <c r="DEH10" s="355">
        <f t="shared" si="43"/>
        <v>0</v>
      </c>
      <c r="DEI10" s="355">
        <f t="shared" si="43"/>
        <v>0</v>
      </c>
      <c r="DEJ10" s="355">
        <f t="shared" si="43"/>
        <v>0</v>
      </c>
      <c r="DEK10" s="355">
        <f t="shared" si="43"/>
        <v>0</v>
      </c>
      <c r="DEL10" s="355">
        <f t="shared" si="43"/>
        <v>0</v>
      </c>
      <c r="DEM10" s="355">
        <f t="shared" si="43"/>
        <v>0</v>
      </c>
      <c r="DEN10" s="355">
        <f t="shared" si="43"/>
        <v>0</v>
      </c>
      <c r="DEO10" s="355">
        <f t="shared" si="43"/>
        <v>0</v>
      </c>
      <c r="DEP10" s="355">
        <f t="shared" si="43"/>
        <v>0</v>
      </c>
      <c r="DEQ10" s="355">
        <f t="shared" ref="DEQ10:DHB10" si="44">SUM(DEQ4:DEQ9)</f>
        <v>0</v>
      </c>
      <c r="DER10" s="355">
        <f t="shared" si="44"/>
        <v>0</v>
      </c>
      <c r="DES10" s="355">
        <f t="shared" si="44"/>
        <v>0</v>
      </c>
      <c r="DET10" s="355">
        <f t="shared" si="44"/>
        <v>0</v>
      </c>
      <c r="DEU10" s="355">
        <f t="shared" si="44"/>
        <v>0</v>
      </c>
      <c r="DEV10" s="355">
        <f t="shared" si="44"/>
        <v>0</v>
      </c>
      <c r="DEW10" s="355">
        <f t="shared" si="44"/>
        <v>0</v>
      </c>
      <c r="DEX10" s="355">
        <f t="shared" si="44"/>
        <v>0</v>
      </c>
      <c r="DEY10" s="355">
        <f t="shared" si="44"/>
        <v>0</v>
      </c>
      <c r="DEZ10" s="355">
        <f t="shared" si="44"/>
        <v>0</v>
      </c>
      <c r="DFA10" s="355">
        <f t="shared" si="44"/>
        <v>0</v>
      </c>
      <c r="DFB10" s="355">
        <f t="shared" si="44"/>
        <v>0</v>
      </c>
      <c r="DFC10" s="355">
        <f t="shared" si="44"/>
        <v>0</v>
      </c>
      <c r="DFD10" s="355">
        <f t="shared" si="44"/>
        <v>0</v>
      </c>
      <c r="DFE10" s="355">
        <f t="shared" si="44"/>
        <v>0</v>
      </c>
      <c r="DFF10" s="355">
        <f t="shared" si="44"/>
        <v>0</v>
      </c>
      <c r="DFG10" s="355">
        <f t="shared" si="44"/>
        <v>0</v>
      </c>
      <c r="DFH10" s="355">
        <f t="shared" si="44"/>
        <v>0</v>
      </c>
      <c r="DFI10" s="355">
        <f t="shared" si="44"/>
        <v>0</v>
      </c>
      <c r="DFJ10" s="355">
        <f t="shared" si="44"/>
        <v>0</v>
      </c>
      <c r="DFK10" s="355">
        <f t="shared" si="44"/>
        <v>0</v>
      </c>
      <c r="DFL10" s="355">
        <f t="shared" si="44"/>
        <v>0</v>
      </c>
      <c r="DFM10" s="355">
        <f t="shared" si="44"/>
        <v>0</v>
      </c>
      <c r="DFN10" s="355">
        <f t="shared" si="44"/>
        <v>0</v>
      </c>
      <c r="DFO10" s="355">
        <f t="shared" si="44"/>
        <v>0</v>
      </c>
      <c r="DFP10" s="355">
        <f t="shared" si="44"/>
        <v>0</v>
      </c>
      <c r="DFQ10" s="355">
        <f t="shared" si="44"/>
        <v>0</v>
      </c>
      <c r="DFR10" s="355">
        <f t="shared" si="44"/>
        <v>0</v>
      </c>
      <c r="DFS10" s="355">
        <f t="shared" si="44"/>
        <v>0</v>
      </c>
      <c r="DFT10" s="355">
        <f t="shared" si="44"/>
        <v>0</v>
      </c>
      <c r="DFU10" s="355">
        <f t="shared" si="44"/>
        <v>0</v>
      </c>
      <c r="DFV10" s="355">
        <f t="shared" si="44"/>
        <v>0</v>
      </c>
      <c r="DFW10" s="355">
        <f t="shared" si="44"/>
        <v>0</v>
      </c>
      <c r="DFX10" s="355">
        <f t="shared" si="44"/>
        <v>0</v>
      </c>
      <c r="DFY10" s="355">
        <f t="shared" si="44"/>
        <v>0</v>
      </c>
      <c r="DFZ10" s="355">
        <f t="shared" si="44"/>
        <v>0</v>
      </c>
      <c r="DGA10" s="355">
        <f t="shared" si="44"/>
        <v>0</v>
      </c>
      <c r="DGB10" s="355">
        <f t="shared" si="44"/>
        <v>0</v>
      </c>
      <c r="DGC10" s="355">
        <f t="shared" si="44"/>
        <v>0</v>
      </c>
      <c r="DGD10" s="355">
        <f t="shared" si="44"/>
        <v>0</v>
      </c>
      <c r="DGE10" s="355">
        <f t="shared" si="44"/>
        <v>0</v>
      </c>
      <c r="DGF10" s="355">
        <f t="shared" si="44"/>
        <v>0</v>
      </c>
      <c r="DGG10" s="355">
        <f t="shared" si="44"/>
        <v>0</v>
      </c>
      <c r="DGH10" s="355">
        <f t="shared" si="44"/>
        <v>0</v>
      </c>
      <c r="DGI10" s="355">
        <f t="shared" si="44"/>
        <v>0</v>
      </c>
      <c r="DGJ10" s="355">
        <f t="shared" si="44"/>
        <v>0</v>
      </c>
      <c r="DGK10" s="355">
        <f t="shared" si="44"/>
        <v>0</v>
      </c>
      <c r="DGL10" s="355">
        <f t="shared" si="44"/>
        <v>0</v>
      </c>
      <c r="DGM10" s="355">
        <f t="shared" si="44"/>
        <v>0</v>
      </c>
      <c r="DGN10" s="355">
        <f t="shared" si="44"/>
        <v>0</v>
      </c>
      <c r="DGO10" s="355">
        <f t="shared" si="44"/>
        <v>0</v>
      </c>
      <c r="DGP10" s="355">
        <f t="shared" si="44"/>
        <v>0</v>
      </c>
      <c r="DGQ10" s="355">
        <f t="shared" si="44"/>
        <v>0</v>
      </c>
      <c r="DGR10" s="355">
        <f t="shared" si="44"/>
        <v>0</v>
      </c>
      <c r="DGS10" s="355">
        <f t="shared" si="44"/>
        <v>0</v>
      </c>
      <c r="DGT10" s="355">
        <f t="shared" si="44"/>
        <v>0</v>
      </c>
      <c r="DGU10" s="355">
        <f t="shared" si="44"/>
        <v>0</v>
      </c>
      <c r="DGV10" s="355">
        <f t="shared" si="44"/>
        <v>0</v>
      </c>
      <c r="DGW10" s="355">
        <f t="shared" si="44"/>
        <v>0</v>
      </c>
      <c r="DGX10" s="355">
        <f t="shared" si="44"/>
        <v>0</v>
      </c>
      <c r="DGY10" s="355">
        <f t="shared" si="44"/>
        <v>0</v>
      </c>
      <c r="DGZ10" s="355">
        <f t="shared" si="44"/>
        <v>0</v>
      </c>
      <c r="DHA10" s="355">
        <f t="shared" si="44"/>
        <v>0</v>
      </c>
      <c r="DHB10" s="355">
        <f t="shared" si="44"/>
        <v>0</v>
      </c>
      <c r="DHC10" s="355">
        <f t="shared" ref="DHC10:DJN10" si="45">SUM(DHC4:DHC9)</f>
        <v>0</v>
      </c>
      <c r="DHD10" s="355">
        <f t="shared" si="45"/>
        <v>0</v>
      </c>
      <c r="DHE10" s="355">
        <f t="shared" si="45"/>
        <v>0</v>
      </c>
      <c r="DHF10" s="355">
        <f t="shared" si="45"/>
        <v>0</v>
      </c>
      <c r="DHG10" s="355">
        <f t="shared" si="45"/>
        <v>0</v>
      </c>
      <c r="DHH10" s="355">
        <f t="shared" si="45"/>
        <v>0</v>
      </c>
      <c r="DHI10" s="355">
        <f t="shared" si="45"/>
        <v>0</v>
      </c>
      <c r="DHJ10" s="355">
        <f t="shared" si="45"/>
        <v>0</v>
      </c>
      <c r="DHK10" s="355">
        <f t="shared" si="45"/>
        <v>0</v>
      </c>
      <c r="DHL10" s="355">
        <f t="shared" si="45"/>
        <v>0</v>
      </c>
      <c r="DHM10" s="355">
        <f t="shared" si="45"/>
        <v>0</v>
      </c>
      <c r="DHN10" s="355">
        <f t="shared" si="45"/>
        <v>0</v>
      </c>
      <c r="DHO10" s="355">
        <f t="shared" si="45"/>
        <v>0</v>
      </c>
      <c r="DHP10" s="355">
        <f t="shared" si="45"/>
        <v>0</v>
      </c>
      <c r="DHQ10" s="355">
        <f t="shared" si="45"/>
        <v>0</v>
      </c>
      <c r="DHR10" s="355">
        <f t="shared" si="45"/>
        <v>0</v>
      </c>
      <c r="DHS10" s="355">
        <f t="shared" si="45"/>
        <v>0</v>
      </c>
      <c r="DHT10" s="355">
        <f t="shared" si="45"/>
        <v>0</v>
      </c>
      <c r="DHU10" s="355">
        <f t="shared" si="45"/>
        <v>0</v>
      </c>
      <c r="DHV10" s="355">
        <f t="shared" si="45"/>
        <v>0</v>
      </c>
      <c r="DHW10" s="355">
        <f t="shared" si="45"/>
        <v>0</v>
      </c>
      <c r="DHX10" s="355">
        <f t="shared" si="45"/>
        <v>0</v>
      </c>
      <c r="DHY10" s="355">
        <f t="shared" si="45"/>
        <v>0</v>
      </c>
      <c r="DHZ10" s="355">
        <f t="shared" si="45"/>
        <v>0</v>
      </c>
      <c r="DIA10" s="355">
        <f t="shared" si="45"/>
        <v>0</v>
      </c>
      <c r="DIB10" s="355">
        <f t="shared" si="45"/>
        <v>0</v>
      </c>
      <c r="DIC10" s="355">
        <f t="shared" si="45"/>
        <v>0</v>
      </c>
      <c r="DID10" s="355">
        <f t="shared" si="45"/>
        <v>0</v>
      </c>
      <c r="DIE10" s="355">
        <f t="shared" si="45"/>
        <v>0</v>
      </c>
      <c r="DIF10" s="355">
        <f t="shared" si="45"/>
        <v>0</v>
      </c>
      <c r="DIG10" s="355">
        <f t="shared" si="45"/>
        <v>0</v>
      </c>
      <c r="DIH10" s="355">
        <f t="shared" si="45"/>
        <v>0</v>
      </c>
      <c r="DII10" s="355">
        <f t="shared" si="45"/>
        <v>0</v>
      </c>
      <c r="DIJ10" s="355">
        <f t="shared" si="45"/>
        <v>0</v>
      </c>
      <c r="DIK10" s="355">
        <f t="shared" si="45"/>
        <v>0</v>
      </c>
      <c r="DIL10" s="355">
        <f t="shared" si="45"/>
        <v>0</v>
      </c>
      <c r="DIM10" s="355">
        <f t="shared" si="45"/>
        <v>0</v>
      </c>
      <c r="DIN10" s="355">
        <f t="shared" si="45"/>
        <v>0</v>
      </c>
      <c r="DIO10" s="355">
        <f t="shared" si="45"/>
        <v>0</v>
      </c>
      <c r="DIP10" s="355">
        <f t="shared" si="45"/>
        <v>0</v>
      </c>
      <c r="DIQ10" s="355">
        <f t="shared" si="45"/>
        <v>0</v>
      </c>
      <c r="DIR10" s="355">
        <f t="shared" si="45"/>
        <v>0</v>
      </c>
      <c r="DIS10" s="355">
        <f t="shared" si="45"/>
        <v>0</v>
      </c>
      <c r="DIT10" s="355">
        <f t="shared" si="45"/>
        <v>0</v>
      </c>
      <c r="DIU10" s="355">
        <f t="shared" si="45"/>
        <v>0</v>
      </c>
      <c r="DIV10" s="355">
        <f t="shared" si="45"/>
        <v>0</v>
      </c>
      <c r="DIW10" s="355">
        <f t="shared" si="45"/>
        <v>0</v>
      </c>
      <c r="DIX10" s="355">
        <f t="shared" si="45"/>
        <v>0</v>
      </c>
      <c r="DIY10" s="355">
        <f t="shared" si="45"/>
        <v>0</v>
      </c>
      <c r="DIZ10" s="355">
        <f t="shared" si="45"/>
        <v>0</v>
      </c>
      <c r="DJA10" s="355">
        <f t="shared" si="45"/>
        <v>0</v>
      </c>
      <c r="DJB10" s="355">
        <f t="shared" si="45"/>
        <v>0</v>
      </c>
      <c r="DJC10" s="355">
        <f t="shared" si="45"/>
        <v>0</v>
      </c>
      <c r="DJD10" s="355">
        <f t="shared" si="45"/>
        <v>0</v>
      </c>
      <c r="DJE10" s="355">
        <f t="shared" si="45"/>
        <v>0</v>
      </c>
      <c r="DJF10" s="355">
        <f t="shared" si="45"/>
        <v>0</v>
      </c>
      <c r="DJG10" s="355">
        <f t="shared" si="45"/>
        <v>0</v>
      </c>
      <c r="DJH10" s="355">
        <f t="shared" si="45"/>
        <v>0</v>
      </c>
      <c r="DJI10" s="355">
        <f t="shared" si="45"/>
        <v>0</v>
      </c>
      <c r="DJJ10" s="355">
        <f t="shared" si="45"/>
        <v>0</v>
      </c>
      <c r="DJK10" s="355">
        <f t="shared" si="45"/>
        <v>0</v>
      </c>
      <c r="DJL10" s="355">
        <f t="shared" si="45"/>
        <v>0</v>
      </c>
      <c r="DJM10" s="355">
        <f t="shared" si="45"/>
        <v>0</v>
      </c>
      <c r="DJN10" s="355">
        <f t="shared" si="45"/>
        <v>0</v>
      </c>
      <c r="DJO10" s="355">
        <f t="shared" ref="DJO10:DLZ10" si="46">SUM(DJO4:DJO9)</f>
        <v>0</v>
      </c>
      <c r="DJP10" s="355">
        <f t="shared" si="46"/>
        <v>0</v>
      </c>
      <c r="DJQ10" s="355">
        <f t="shared" si="46"/>
        <v>0</v>
      </c>
      <c r="DJR10" s="355">
        <f t="shared" si="46"/>
        <v>0</v>
      </c>
      <c r="DJS10" s="355">
        <f t="shared" si="46"/>
        <v>0</v>
      </c>
      <c r="DJT10" s="355">
        <f t="shared" si="46"/>
        <v>0</v>
      </c>
      <c r="DJU10" s="355">
        <f t="shared" si="46"/>
        <v>0</v>
      </c>
      <c r="DJV10" s="355">
        <f t="shared" si="46"/>
        <v>0</v>
      </c>
      <c r="DJW10" s="355">
        <f t="shared" si="46"/>
        <v>0</v>
      </c>
      <c r="DJX10" s="355">
        <f t="shared" si="46"/>
        <v>0</v>
      </c>
      <c r="DJY10" s="355">
        <f t="shared" si="46"/>
        <v>0</v>
      </c>
      <c r="DJZ10" s="355">
        <f t="shared" si="46"/>
        <v>0</v>
      </c>
      <c r="DKA10" s="355">
        <f t="shared" si="46"/>
        <v>0</v>
      </c>
      <c r="DKB10" s="355">
        <f t="shared" si="46"/>
        <v>0</v>
      </c>
      <c r="DKC10" s="355">
        <f t="shared" si="46"/>
        <v>0</v>
      </c>
      <c r="DKD10" s="355">
        <f t="shared" si="46"/>
        <v>0</v>
      </c>
      <c r="DKE10" s="355">
        <f t="shared" si="46"/>
        <v>0</v>
      </c>
      <c r="DKF10" s="355">
        <f t="shared" si="46"/>
        <v>0</v>
      </c>
      <c r="DKG10" s="355">
        <f t="shared" si="46"/>
        <v>0</v>
      </c>
      <c r="DKH10" s="355">
        <f t="shared" si="46"/>
        <v>0</v>
      </c>
      <c r="DKI10" s="355">
        <f t="shared" si="46"/>
        <v>0</v>
      </c>
      <c r="DKJ10" s="355">
        <f t="shared" si="46"/>
        <v>0</v>
      </c>
      <c r="DKK10" s="355">
        <f t="shared" si="46"/>
        <v>0</v>
      </c>
      <c r="DKL10" s="355">
        <f t="shared" si="46"/>
        <v>0</v>
      </c>
      <c r="DKM10" s="355">
        <f t="shared" si="46"/>
        <v>0</v>
      </c>
      <c r="DKN10" s="355">
        <f t="shared" si="46"/>
        <v>0</v>
      </c>
      <c r="DKO10" s="355">
        <f t="shared" si="46"/>
        <v>0</v>
      </c>
      <c r="DKP10" s="355">
        <f t="shared" si="46"/>
        <v>0</v>
      </c>
      <c r="DKQ10" s="355">
        <f t="shared" si="46"/>
        <v>0</v>
      </c>
      <c r="DKR10" s="355">
        <f t="shared" si="46"/>
        <v>0</v>
      </c>
      <c r="DKS10" s="355">
        <f t="shared" si="46"/>
        <v>0</v>
      </c>
      <c r="DKT10" s="355">
        <f t="shared" si="46"/>
        <v>0</v>
      </c>
      <c r="DKU10" s="355">
        <f t="shared" si="46"/>
        <v>0</v>
      </c>
      <c r="DKV10" s="355">
        <f t="shared" si="46"/>
        <v>0</v>
      </c>
      <c r="DKW10" s="355">
        <f t="shared" si="46"/>
        <v>0</v>
      </c>
      <c r="DKX10" s="355">
        <f t="shared" si="46"/>
        <v>0</v>
      </c>
      <c r="DKY10" s="355">
        <f t="shared" si="46"/>
        <v>0</v>
      </c>
      <c r="DKZ10" s="355">
        <f t="shared" si="46"/>
        <v>0</v>
      </c>
      <c r="DLA10" s="355">
        <f t="shared" si="46"/>
        <v>0</v>
      </c>
      <c r="DLB10" s="355">
        <f t="shared" si="46"/>
        <v>0</v>
      </c>
      <c r="DLC10" s="355">
        <f t="shared" si="46"/>
        <v>0</v>
      </c>
      <c r="DLD10" s="355">
        <f t="shared" si="46"/>
        <v>0</v>
      </c>
      <c r="DLE10" s="355">
        <f t="shared" si="46"/>
        <v>0</v>
      </c>
      <c r="DLF10" s="355">
        <f t="shared" si="46"/>
        <v>0</v>
      </c>
      <c r="DLG10" s="355">
        <f t="shared" si="46"/>
        <v>0</v>
      </c>
      <c r="DLH10" s="355">
        <f t="shared" si="46"/>
        <v>0</v>
      </c>
      <c r="DLI10" s="355">
        <f t="shared" si="46"/>
        <v>0</v>
      </c>
      <c r="DLJ10" s="355">
        <f t="shared" si="46"/>
        <v>0</v>
      </c>
      <c r="DLK10" s="355">
        <f t="shared" si="46"/>
        <v>0</v>
      </c>
      <c r="DLL10" s="355">
        <f t="shared" si="46"/>
        <v>0</v>
      </c>
      <c r="DLM10" s="355">
        <f t="shared" si="46"/>
        <v>0</v>
      </c>
      <c r="DLN10" s="355">
        <f t="shared" si="46"/>
        <v>0</v>
      </c>
      <c r="DLO10" s="355">
        <f t="shared" si="46"/>
        <v>0</v>
      </c>
      <c r="DLP10" s="355">
        <f t="shared" si="46"/>
        <v>0</v>
      </c>
      <c r="DLQ10" s="355">
        <f t="shared" si="46"/>
        <v>0</v>
      </c>
      <c r="DLR10" s="355">
        <f t="shared" si="46"/>
        <v>0</v>
      </c>
      <c r="DLS10" s="355">
        <f t="shared" si="46"/>
        <v>0</v>
      </c>
      <c r="DLT10" s="355">
        <f t="shared" si="46"/>
        <v>0</v>
      </c>
      <c r="DLU10" s="355">
        <f t="shared" si="46"/>
        <v>0</v>
      </c>
      <c r="DLV10" s="355">
        <f t="shared" si="46"/>
        <v>0</v>
      </c>
      <c r="DLW10" s="355">
        <f t="shared" si="46"/>
        <v>0</v>
      </c>
      <c r="DLX10" s="355">
        <f t="shared" si="46"/>
        <v>0</v>
      </c>
      <c r="DLY10" s="355">
        <f t="shared" si="46"/>
        <v>0</v>
      </c>
      <c r="DLZ10" s="355">
        <f t="shared" si="46"/>
        <v>0</v>
      </c>
      <c r="DMA10" s="355">
        <f t="shared" ref="DMA10:DOL10" si="47">SUM(DMA4:DMA9)</f>
        <v>0</v>
      </c>
      <c r="DMB10" s="355">
        <f t="shared" si="47"/>
        <v>0</v>
      </c>
      <c r="DMC10" s="355">
        <f t="shared" si="47"/>
        <v>0</v>
      </c>
      <c r="DMD10" s="355">
        <f t="shared" si="47"/>
        <v>0</v>
      </c>
      <c r="DME10" s="355">
        <f t="shared" si="47"/>
        <v>0</v>
      </c>
      <c r="DMF10" s="355">
        <f t="shared" si="47"/>
        <v>0</v>
      </c>
      <c r="DMG10" s="355">
        <f t="shared" si="47"/>
        <v>0</v>
      </c>
      <c r="DMH10" s="355">
        <f t="shared" si="47"/>
        <v>0</v>
      </c>
      <c r="DMI10" s="355">
        <f t="shared" si="47"/>
        <v>0</v>
      </c>
      <c r="DMJ10" s="355">
        <f t="shared" si="47"/>
        <v>0</v>
      </c>
      <c r="DMK10" s="355">
        <f t="shared" si="47"/>
        <v>0</v>
      </c>
      <c r="DML10" s="355">
        <f t="shared" si="47"/>
        <v>0</v>
      </c>
      <c r="DMM10" s="355">
        <f t="shared" si="47"/>
        <v>0</v>
      </c>
      <c r="DMN10" s="355">
        <f t="shared" si="47"/>
        <v>0</v>
      </c>
      <c r="DMO10" s="355">
        <f t="shared" si="47"/>
        <v>0</v>
      </c>
      <c r="DMP10" s="355">
        <f t="shared" si="47"/>
        <v>0</v>
      </c>
      <c r="DMQ10" s="355">
        <f t="shared" si="47"/>
        <v>0</v>
      </c>
      <c r="DMR10" s="355">
        <f t="shared" si="47"/>
        <v>0</v>
      </c>
      <c r="DMS10" s="355">
        <f t="shared" si="47"/>
        <v>0</v>
      </c>
      <c r="DMT10" s="355">
        <f t="shared" si="47"/>
        <v>0</v>
      </c>
      <c r="DMU10" s="355">
        <f t="shared" si="47"/>
        <v>0</v>
      </c>
      <c r="DMV10" s="355">
        <f t="shared" si="47"/>
        <v>0</v>
      </c>
      <c r="DMW10" s="355">
        <f t="shared" si="47"/>
        <v>0</v>
      </c>
      <c r="DMX10" s="355">
        <f t="shared" si="47"/>
        <v>0</v>
      </c>
      <c r="DMY10" s="355">
        <f t="shared" si="47"/>
        <v>0</v>
      </c>
      <c r="DMZ10" s="355">
        <f t="shared" si="47"/>
        <v>0</v>
      </c>
      <c r="DNA10" s="355">
        <f t="shared" si="47"/>
        <v>0</v>
      </c>
      <c r="DNB10" s="355">
        <f t="shared" si="47"/>
        <v>0</v>
      </c>
      <c r="DNC10" s="355">
        <f t="shared" si="47"/>
        <v>0</v>
      </c>
      <c r="DND10" s="355">
        <f t="shared" si="47"/>
        <v>0</v>
      </c>
      <c r="DNE10" s="355">
        <f t="shared" si="47"/>
        <v>0</v>
      </c>
      <c r="DNF10" s="355">
        <f t="shared" si="47"/>
        <v>0</v>
      </c>
      <c r="DNG10" s="355">
        <f t="shared" si="47"/>
        <v>0</v>
      </c>
      <c r="DNH10" s="355">
        <f t="shared" si="47"/>
        <v>0</v>
      </c>
      <c r="DNI10" s="355">
        <f t="shared" si="47"/>
        <v>0</v>
      </c>
      <c r="DNJ10" s="355">
        <f t="shared" si="47"/>
        <v>0</v>
      </c>
      <c r="DNK10" s="355">
        <f t="shared" si="47"/>
        <v>0</v>
      </c>
      <c r="DNL10" s="355">
        <f t="shared" si="47"/>
        <v>0</v>
      </c>
      <c r="DNM10" s="355">
        <f t="shared" si="47"/>
        <v>0</v>
      </c>
      <c r="DNN10" s="355">
        <f t="shared" si="47"/>
        <v>0</v>
      </c>
      <c r="DNO10" s="355">
        <f t="shared" si="47"/>
        <v>0</v>
      </c>
      <c r="DNP10" s="355">
        <f t="shared" si="47"/>
        <v>0</v>
      </c>
      <c r="DNQ10" s="355">
        <f t="shared" si="47"/>
        <v>0</v>
      </c>
      <c r="DNR10" s="355">
        <f t="shared" si="47"/>
        <v>0</v>
      </c>
      <c r="DNS10" s="355">
        <f t="shared" si="47"/>
        <v>0</v>
      </c>
      <c r="DNT10" s="355">
        <f t="shared" si="47"/>
        <v>0</v>
      </c>
      <c r="DNU10" s="355">
        <f t="shared" si="47"/>
        <v>0</v>
      </c>
      <c r="DNV10" s="355">
        <f t="shared" si="47"/>
        <v>0</v>
      </c>
      <c r="DNW10" s="355">
        <f t="shared" si="47"/>
        <v>0</v>
      </c>
      <c r="DNX10" s="355">
        <f t="shared" si="47"/>
        <v>0</v>
      </c>
      <c r="DNY10" s="355">
        <f t="shared" si="47"/>
        <v>0</v>
      </c>
      <c r="DNZ10" s="355">
        <f t="shared" si="47"/>
        <v>0</v>
      </c>
      <c r="DOA10" s="355">
        <f t="shared" si="47"/>
        <v>0</v>
      </c>
      <c r="DOB10" s="355">
        <f t="shared" si="47"/>
        <v>0</v>
      </c>
      <c r="DOC10" s="355">
        <f t="shared" si="47"/>
        <v>0</v>
      </c>
      <c r="DOD10" s="355">
        <f t="shared" si="47"/>
        <v>0</v>
      </c>
      <c r="DOE10" s="355">
        <f t="shared" si="47"/>
        <v>0</v>
      </c>
      <c r="DOF10" s="355">
        <f t="shared" si="47"/>
        <v>0</v>
      </c>
      <c r="DOG10" s="355">
        <f t="shared" si="47"/>
        <v>0</v>
      </c>
      <c r="DOH10" s="355">
        <f t="shared" si="47"/>
        <v>0</v>
      </c>
      <c r="DOI10" s="355">
        <f t="shared" si="47"/>
        <v>0</v>
      </c>
      <c r="DOJ10" s="355">
        <f t="shared" si="47"/>
        <v>0</v>
      </c>
      <c r="DOK10" s="355">
        <f t="shared" si="47"/>
        <v>0</v>
      </c>
      <c r="DOL10" s="355">
        <f t="shared" si="47"/>
        <v>0</v>
      </c>
      <c r="DOM10" s="355">
        <f t="shared" ref="DOM10:DQX10" si="48">SUM(DOM4:DOM9)</f>
        <v>0</v>
      </c>
      <c r="DON10" s="355">
        <f t="shared" si="48"/>
        <v>0</v>
      </c>
      <c r="DOO10" s="355">
        <f t="shared" si="48"/>
        <v>0</v>
      </c>
      <c r="DOP10" s="355">
        <f t="shared" si="48"/>
        <v>0</v>
      </c>
      <c r="DOQ10" s="355">
        <f t="shared" si="48"/>
        <v>0</v>
      </c>
      <c r="DOR10" s="355">
        <f t="shared" si="48"/>
        <v>0</v>
      </c>
      <c r="DOS10" s="355">
        <f t="shared" si="48"/>
        <v>0</v>
      </c>
      <c r="DOT10" s="355">
        <f t="shared" si="48"/>
        <v>0</v>
      </c>
      <c r="DOU10" s="355">
        <f t="shared" si="48"/>
        <v>0</v>
      </c>
      <c r="DOV10" s="355">
        <f t="shared" si="48"/>
        <v>0</v>
      </c>
      <c r="DOW10" s="355">
        <f t="shared" si="48"/>
        <v>0</v>
      </c>
      <c r="DOX10" s="355">
        <f t="shared" si="48"/>
        <v>0</v>
      </c>
      <c r="DOY10" s="355">
        <f t="shared" si="48"/>
        <v>0</v>
      </c>
      <c r="DOZ10" s="355">
        <f t="shared" si="48"/>
        <v>0</v>
      </c>
      <c r="DPA10" s="355">
        <f t="shared" si="48"/>
        <v>0</v>
      </c>
      <c r="DPB10" s="355">
        <f t="shared" si="48"/>
        <v>0</v>
      </c>
      <c r="DPC10" s="355">
        <f t="shared" si="48"/>
        <v>0</v>
      </c>
      <c r="DPD10" s="355">
        <f t="shared" si="48"/>
        <v>0</v>
      </c>
      <c r="DPE10" s="355">
        <f t="shared" si="48"/>
        <v>0</v>
      </c>
      <c r="DPF10" s="355">
        <f t="shared" si="48"/>
        <v>0</v>
      </c>
      <c r="DPG10" s="355">
        <f t="shared" si="48"/>
        <v>0</v>
      </c>
      <c r="DPH10" s="355">
        <f t="shared" si="48"/>
        <v>0</v>
      </c>
      <c r="DPI10" s="355">
        <f t="shared" si="48"/>
        <v>0</v>
      </c>
      <c r="DPJ10" s="355">
        <f t="shared" si="48"/>
        <v>0</v>
      </c>
      <c r="DPK10" s="355">
        <f t="shared" si="48"/>
        <v>0</v>
      </c>
      <c r="DPL10" s="355">
        <f t="shared" si="48"/>
        <v>0</v>
      </c>
      <c r="DPM10" s="355">
        <f t="shared" si="48"/>
        <v>0</v>
      </c>
      <c r="DPN10" s="355">
        <f t="shared" si="48"/>
        <v>0</v>
      </c>
      <c r="DPO10" s="355">
        <f t="shared" si="48"/>
        <v>0</v>
      </c>
      <c r="DPP10" s="355">
        <f t="shared" si="48"/>
        <v>0</v>
      </c>
      <c r="DPQ10" s="355">
        <f t="shared" si="48"/>
        <v>0</v>
      </c>
      <c r="DPR10" s="355">
        <f t="shared" si="48"/>
        <v>0</v>
      </c>
      <c r="DPS10" s="355">
        <f t="shared" si="48"/>
        <v>0</v>
      </c>
      <c r="DPT10" s="355">
        <f t="shared" si="48"/>
        <v>0</v>
      </c>
      <c r="DPU10" s="355">
        <f t="shared" si="48"/>
        <v>0</v>
      </c>
      <c r="DPV10" s="355">
        <f t="shared" si="48"/>
        <v>0</v>
      </c>
      <c r="DPW10" s="355">
        <f t="shared" si="48"/>
        <v>0</v>
      </c>
      <c r="DPX10" s="355">
        <f t="shared" si="48"/>
        <v>0</v>
      </c>
      <c r="DPY10" s="355">
        <f t="shared" si="48"/>
        <v>0</v>
      </c>
      <c r="DPZ10" s="355">
        <f t="shared" si="48"/>
        <v>0</v>
      </c>
      <c r="DQA10" s="355">
        <f t="shared" si="48"/>
        <v>0</v>
      </c>
      <c r="DQB10" s="355">
        <f t="shared" si="48"/>
        <v>0</v>
      </c>
      <c r="DQC10" s="355">
        <f t="shared" si="48"/>
        <v>0</v>
      </c>
      <c r="DQD10" s="355">
        <f t="shared" si="48"/>
        <v>0</v>
      </c>
      <c r="DQE10" s="355">
        <f t="shared" si="48"/>
        <v>0</v>
      </c>
      <c r="DQF10" s="355">
        <f t="shared" si="48"/>
        <v>0</v>
      </c>
      <c r="DQG10" s="355">
        <f t="shared" si="48"/>
        <v>0</v>
      </c>
      <c r="DQH10" s="355">
        <f t="shared" si="48"/>
        <v>0</v>
      </c>
      <c r="DQI10" s="355">
        <f t="shared" si="48"/>
        <v>0</v>
      </c>
      <c r="DQJ10" s="355">
        <f t="shared" si="48"/>
        <v>0</v>
      </c>
      <c r="DQK10" s="355">
        <f t="shared" si="48"/>
        <v>0</v>
      </c>
      <c r="DQL10" s="355">
        <f t="shared" si="48"/>
        <v>0</v>
      </c>
      <c r="DQM10" s="355">
        <f t="shared" si="48"/>
        <v>0</v>
      </c>
      <c r="DQN10" s="355">
        <f t="shared" si="48"/>
        <v>0</v>
      </c>
      <c r="DQO10" s="355">
        <f t="shared" si="48"/>
        <v>0</v>
      </c>
      <c r="DQP10" s="355">
        <f t="shared" si="48"/>
        <v>0</v>
      </c>
      <c r="DQQ10" s="355">
        <f t="shared" si="48"/>
        <v>0</v>
      </c>
      <c r="DQR10" s="355">
        <f t="shared" si="48"/>
        <v>0</v>
      </c>
      <c r="DQS10" s="355">
        <f t="shared" si="48"/>
        <v>0</v>
      </c>
      <c r="DQT10" s="355">
        <f t="shared" si="48"/>
        <v>0</v>
      </c>
      <c r="DQU10" s="355">
        <f t="shared" si="48"/>
        <v>0</v>
      </c>
      <c r="DQV10" s="355">
        <f t="shared" si="48"/>
        <v>0</v>
      </c>
      <c r="DQW10" s="355">
        <f t="shared" si="48"/>
        <v>0</v>
      </c>
      <c r="DQX10" s="355">
        <f t="shared" si="48"/>
        <v>0</v>
      </c>
      <c r="DQY10" s="355">
        <f t="shared" ref="DQY10:DTJ10" si="49">SUM(DQY4:DQY9)</f>
        <v>0</v>
      </c>
      <c r="DQZ10" s="355">
        <f t="shared" si="49"/>
        <v>0</v>
      </c>
      <c r="DRA10" s="355">
        <f t="shared" si="49"/>
        <v>0</v>
      </c>
      <c r="DRB10" s="355">
        <f t="shared" si="49"/>
        <v>0</v>
      </c>
      <c r="DRC10" s="355">
        <f t="shared" si="49"/>
        <v>0</v>
      </c>
      <c r="DRD10" s="355">
        <f t="shared" si="49"/>
        <v>0</v>
      </c>
      <c r="DRE10" s="355">
        <f t="shared" si="49"/>
        <v>0</v>
      </c>
      <c r="DRF10" s="355">
        <f t="shared" si="49"/>
        <v>0</v>
      </c>
      <c r="DRG10" s="355">
        <f t="shared" si="49"/>
        <v>0</v>
      </c>
      <c r="DRH10" s="355">
        <f t="shared" si="49"/>
        <v>0</v>
      </c>
      <c r="DRI10" s="355">
        <f t="shared" si="49"/>
        <v>0</v>
      </c>
      <c r="DRJ10" s="355">
        <f t="shared" si="49"/>
        <v>0</v>
      </c>
      <c r="DRK10" s="355">
        <f t="shared" si="49"/>
        <v>0</v>
      </c>
      <c r="DRL10" s="355">
        <f t="shared" si="49"/>
        <v>0</v>
      </c>
      <c r="DRM10" s="355">
        <f t="shared" si="49"/>
        <v>0</v>
      </c>
      <c r="DRN10" s="355">
        <f t="shared" si="49"/>
        <v>0</v>
      </c>
      <c r="DRO10" s="355">
        <f t="shared" si="49"/>
        <v>0</v>
      </c>
      <c r="DRP10" s="355">
        <f t="shared" si="49"/>
        <v>0</v>
      </c>
      <c r="DRQ10" s="355">
        <f t="shared" si="49"/>
        <v>0</v>
      </c>
      <c r="DRR10" s="355">
        <f t="shared" si="49"/>
        <v>0</v>
      </c>
      <c r="DRS10" s="355">
        <f t="shared" si="49"/>
        <v>0</v>
      </c>
      <c r="DRT10" s="355">
        <f t="shared" si="49"/>
        <v>0</v>
      </c>
      <c r="DRU10" s="355">
        <f t="shared" si="49"/>
        <v>0</v>
      </c>
      <c r="DRV10" s="355">
        <f t="shared" si="49"/>
        <v>0</v>
      </c>
      <c r="DRW10" s="355">
        <f t="shared" si="49"/>
        <v>0</v>
      </c>
      <c r="DRX10" s="355">
        <f t="shared" si="49"/>
        <v>0</v>
      </c>
      <c r="DRY10" s="355">
        <f t="shared" si="49"/>
        <v>0</v>
      </c>
      <c r="DRZ10" s="355">
        <f t="shared" si="49"/>
        <v>0</v>
      </c>
      <c r="DSA10" s="355">
        <f t="shared" si="49"/>
        <v>0</v>
      </c>
      <c r="DSB10" s="355">
        <f t="shared" si="49"/>
        <v>0</v>
      </c>
      <c r="DSC10" s="355">
        <f t="shared" si="49"/>
        <v>0</v>
      </c>
      <c r="DSD10" s="355">
        <f t="shared" si="49"/>
        <v>0</v>
      </c>
      <c r="DSE10" s="355">
        <f t="shared" si="49"/>
        <v>0</v>
      </c>
      <c r="DSF10" s="355">
        <f t="shared" si="49"/>
        <v>0</v>
      </c>
      <c r="DSG10" s="355">
        <f t="shared" si="49"/>
        <v>0</v>
      </c>
      <c r="DSH10" s="355">
        <f t="shared" si="49"/>
        <v>0</v>
      </c>
      <c r="DSI10" s="355">
        <f t="shared" si="49"/>
        <v>0</v>
      </c>
      <c r="DSJ10" s="355">
        <f t="shared" si="49"/>
        <v>0</v>
      </c>
      <c r="DSK10" s="355">
        <f t="shared" si="49"/>
        <v>0</v>
      </c>
      <c r="DSL10" s="355">
        <f t="shared" si="49"/>
        <v>0</v>
      </c>
      <c r="DSM10" s="355">
        <f t="shared" si="49"/>
        <v>0</v>
      </c>
      <c r="DSN10" s="355">
        <f t="shared" si="49"/>
        <v>0</v>
      </c>
      <c r="DSO10" s="355">
        <f t="shared" si="49"/>
        <v>0</v>
      </c>
      <c r="DSP10" s="355">
        <f t="shared" si="49"/>
        <v>0</v>
      </c>
      <c r="DSQ10" s="355">
        <f t="shared" si="49"/>
        <v>0</v>
      </c>
      <c r="DSR10" s="355">
        <f t="shared" si="49"/>
        <v>0</v>
      </c>
      <c r="DSS10" s="355">
        <f t="shared" si="49"/>
        <v>0</v>
      </c>
      <c r="DST10" s="355">
        <f t="shared" si="49"/>
        <v>0</v>
      </c>
      <c r="DSU10" s="355">
        <f t="shared" si="49"/>
        <v>0</v>
      </c>
      <c r="DSV10" s="355">
        <f t="shared" si="49"/>
        <v>0</v>
      </c>
      <c r="DSW10" s="355">
        <f t="shared" si="49"/>
        <v>0</v>
      </c>
      <c r="DSX10" s="355">
        <f t="shared" si="49"/>
        <v>0</v>
      </c>
      <c r="DSY10" s="355">
        <f t="shared" si="49"/>
        <v>0</v>
      </c>
      <c r="DSZ10" s="355">
        <f t="shared" si="49"/>
        <v>0</v>
      </c>
      <c r="DTA10" s="355">
        <f t="shared" si="49"/>
        <v>0</v>
      </c>
      <c r="DTB10" s="355">
        <f t="shared" si="49"/>
        <v>0</v>
      </c>
      <c r="DTC10" s="355">
        <f t="shared" si="49"/>
        <v>0</v>
      </c>
      <c r="DTD10" s="355">
        <f t="shared" si="49"/>
        <v>0</v>
      </c>
      <c r="DTE10" s="355">
        <f t="shared" si="49"/>
        <v>0</v>
      </c>
      <c r="DTF10" s="355">
        <f t="shared" si="49"/>
        <v>0</v>
      </c>
      <c r="DTG10" s="355">
        <f t="shared" si="49"/>
        <v>0</v>
      </c>
      <c r="DTH10" s="355">
        <f t="shared" si="49"/>
        <v>0</v>
      </c>
      <c r="DTI10" s="355">
        <f t="shared" si="49"/>
        <v>0</v>
      </c>
      <c r="DTJ10" s="355">
        <f t="shared" si="49"/>
        <v>0</v>
      </c>
      <c r="DTK10" s="355">
        <f t="shared" ref="DTK10:DVV10" si="50">SUM(DTK4:DTK9)</f>
        <v>0</v>
      </c>
      <c r="DTL10" s="355">
        <f t="shared" si="50"/>
        <v>0</v>
      </c>
      <c r="DTM10" s="355">
        <f t="shared" si="50"/>
        <v>0</v>
      </c>
      <c r="DTN10" s="355">
        <f t="shared" si="50"/>
        <v>0</v>
      </c>
      <c r="DTO10" s="355">
        <f t="shared" si="50"/>
        <v>0</v>
      </c>
      <c r="DTP10" s="355">
        <f t="shared" si="50"/>
        <v>0</v>
      </c>
      <c r="DTQ10" s="355">
        <f t="shared" si="50"/>
        <v>0</v>
      </c>
      <c r="DTR10" s="355">
        <f t="shared" si="50"/>
        <v>0</v>
      </c>
      <c r="DTS10" s="355">
        <f t="shared" si="50"/>
        <v>0</v>
      </c>
      <c r="DTT10" s="355">
        <f t="shared" si="50"/>
        <v>0</v>
      </c>
      <c r="DTU10" s="355">
        <f t="shared" si="50"/>
        <v>0</v>
      </c>
      <c r="DTV10" s="355">
        <f t="shared" si="50"/>
        <v>0</v>
      </c>
      <c r="DTW10" s="355">
        <f t="shared" si="50"/>
        <v>0</v>
      </c>
      <c r="DTX10" s="355">
        <f t="shared" si="50"/>
        <v>0</v>
      </c>
      <c r="DTY10" s="355">
        <f t="shared" si="50"/>
        <v>0</v>
      </c>
      <c r="DTZ10" s="355">
        <f t="shared" si="50"/>
        <v>0</v>
      </c>
      <c r="DUA10" s="355">
        <f t="shared" si="50"/>
        <v>0</v>
      </c>
      <c r="DUB10" s="355">
        <f t="shared" si="50"/>
        <v>0</v>
      </c>
      <c r="DUC10" s="355">
        <f t="shared" si="50"/>
        <v>0</v>
      </c>
      <c r="DUD10" s="355">
        <f t="shared" si="50"/>
        <v>0</v>
      </c>
      <c r="DUE10" s="355">
        <f t="shared" si="50"/>
        <v>0</v>
      </c>
      <c r="DUF10" s="355">
        <f t="shared" si="50"/>
        <v>0</v>
      </c>
      <c r="DUG10" s="355">
        <f t="shared" si="50"/>
        <v>0</v>
      </c>
      <c r="DUH10" s="355">
        <f t="shared" si="50"/>
        <v>0</v>
      </c>
      <c r="DUI10" s="355">
        <f t="shared" si="50"/>
        <v>0</v>
      </c>
      <c r="DUJ10" s="355">
        <f t="shared" si="50"/>
        <v>0</v>
      </c>
      <c r="DUK10" s="355">
        <f t="shared" si="50"/>
        <v>0</v>
      </c>
      <c r="DUL10" s="355">
        <f t="shared" si="50"/>
        <v>0</v>
      </c>
      <c r="DUM10" s="355">
        <f t="shared" si="50"/>
        <v>0</v>
      </c>
      <c r="DUN10" s="355">
        <f t="shared" si="50"/>
        <v>0</v>
      </c>
      <c r="DUO10" s="355">
        <f t="shared" si="50"/>
        <v>0</v>
      </c>
      <c r="DUP10" s="355">
        <f t="shared" si="50"/>
        <v>0</v>
      </c>
      <c r="DUQ10" s="355">
        <f t="shared" si="50"/>
        <v>0</v>
      </c>
      <c r="DUR10" s="355">
        <f t="shared" si="50"/>
        <v>0</v>
      </c>
      <c r="DUS10" s="355">
        <f t="shared" si="50"/>
        <v>0</v>
      </c>
      <c r="DUT10" s="355">
        <f t="shared" si="50"/>
        <v>0</v>
      </c>
      <c r="DUU10" s="355">
        <f t="shared" si="50"/>
        <v>0</v>
      </c>
      <c r="DUV10" s="355">
        <f t="shared" si="50"/>
        <v>0</v>
      </c>
      <c r="DUW10" s="355">
        <f t="shared" si="50"/>
        <v>0</v>
      </c>
      <c r="DUX10" s="355">
        <f t="shared" si="50"/>
        <v>0</v>
      </c>
      <c r="DUY10" s="355">
        <f t="shared" si="50"/>
        <v>0</v>
      </c>
      <c r="DUZ10" s="355">
        <f t="shared" si="50"/>
        <v>0</v>
      </c>
      <c r="DVA10" s="355">
        <f t="shared" si="50"/>
        <v>0</v>
      </c>
      <c r="DVB10" s="355">
        <f t="shared" si="50"/>
        <v>0</v>
      </c>
      <c r="DVC10" s="355">
        <f t="shared" si="50"/>
        <v>0</v>
      </c>
      <c r="DVD10" s="355">
        <f t="shared" si="50"/>
        <v>0</v>
      </c>
      <c r="DVE10" s="355">
        <f t="shared" si="50"/>
        <v>0</v>
      </c>
      <c r="DVF10" s="355">
        <f t="shared" si="50"/>
        <v>0</v>
      </c>
      <c r="DVG10" s="355">
        <f t="shared" si="50"/>
        <v>0</v>
      </c>
      <c r="DVH10" s="355">
        <f t="shared" si="50"/>
        <v>0</v>
      </c>
      <c r="DVI10" s="355">
        <f t="shared" si="50"/>
        <v>0</v>
      </c>
      <c r="DVJ10" s="355">
        <f t="shared" si="50"/>
        <v>0</v>
      </c>
      <c r="DVK10" s="355">
        <f t="shared" si="50"/>
        <v>0</v>
      </c>
      <c r="DVL10" s="355">
        <f t="shared" si="50"/>
        <v>0</v>
      </c>
      <c r="DVM10" s="355">
        <f t="shared" si="50"/>
        <v>0</v>
      </c>
      <c r="DVN10" s="355">
        <f t="shared" si="50"/>
        <v>0</v>
      </c>
      <c r="DVO10" s="355">
        <f t="shared" si="50"/>
        <v>0</v>
      </c>
      <c r="DVP10" s="355">
        <f t="shared" si="50"/>
        <v>0</v>
      </c>
      <c r="DVQ10" s="355">
        <f t="shared" si="50"/>
        <v>0</v>
      </c>
      <c r="DVR10" s="355">
        <f t="shared" si="50"/>
        <v>0</v>
      </c>
      <c r="DVS10" s="355">
        <f t="shared" si="50"/>
        <v>0</v>
      </c>
      <c r="DVT10" s="355">
        <f t="shared" si="50"/>
        <v>0</v>
      </c>
      <c r="DVU10" s="355">
        <f t="shared" si="50"/>
        <v>0</v>
      </c>
      <c r="DVV10" s="355">
        <f t="shared" si="50"/>
        <v>0</v>
      </c>
      <c r="DVW10" s="355">
        <f t="shared" ref="DVW10:DYH10" si="51">SUM(DVW4:DVW9)</f>
        <v>0</v>
      </c>
      <c r="DVX10" s="355">
        <f t="shared" si="51"/>
        <v>0</v>
      </c>
      <c r="DVY10" s="355">
        <f t="shared" si="51"/>
        <v>0</v>
      </c>
      <c r="DVZ10" s="355">
        <f t="shared" si="51"/>
        <v>0</v>
      </c>
      <c r="DWA10" s="355">
        <f t="shared" si="51"/>
        <v>0</v>
      </c>
      <c r="DWB10" s="355">
        <f t="shared" si="51"/>
        <v>0</v>
      </c>
      <c r="DWC10" s="355">
        <f t="shared" si="51"/>
        <v>0</v>
      </c>
      <c r="DWD10" s="355">
        <f t="shared" si="51"/>
        <v>0</v>
      </c>
      <c r="DWE10" s="355">
        <f t="shared" si="51"/>
        <v>0</v>
      </c>
      <c r="DWF10" s="355">
        <f t="shared" si="51"/>
        <v>0</v>
      </c>
      <c r="DWG10" s="355">
        <f t="shared" si="51"/>
        <v>0</v>
      </c>
      <c r="DWH10" s="355">
        <f t="shared" si="51"/>
        <v>0</v>
      </c>
      <c r="DWI10" s="355">
        <f t="shared" si="51"/>
        <v>0</v>
      </c>
      <c r="DWJ10" s="355">
        <f t="shared" si="51"/>
        <v>0</v>
      </c>
      <c r="DWK10" s="355">
        <f t="shared" si="51"/>
        <v>0</v>
      </c>
      <c r="DWL10" s="355">
        <f t="shared" si="51"/>
        <v>0</v>
      </c>
      <c r="DWM10" s="355">
        <f t="shared" si="51"/>
        <v>0</v>
      </c>
      <c r="DWN10" s="355">
        <f t="shared" si="51"/>
        <v>0</v>
      </c>
      <c r="DWO10" s="355">
        <f t="shared" si="51"/>
        <v>0</v>
      </c>
      <c r="DWP10" s="355">
        <f t="shared" si="51"/>
        <v>0</v>
      </c>
      <c r="DWQ10" s="355">
        <f t="shared" si="51"/>
        <v>0</v>
      </c>
      <c r="DWR10" s="355">
        <f t="shared" si="51"/>
        <v>0</v>
      </c>
      <c r="DWS10" s="355">
        <f t="shared" si="51"/>
        <v>0</v>
      </c>
      <c r="DWT10" s="355">
        <f t="shared" si="51"/>
        <v>0</v>
      </c>
      <c r="DWU10" s="355">
        <f t="shared" si="51"/>
        <v>0</v>
      </c>
      <c r="DWV10" s="355">
        <f t="shared" si="51"/>
        <v>0</v>
      </c>
      <c r="DWW10" s="355">
        <f t="shared" si="51"/>
        <v>0</v>
      </c>
      <c r="DWX10" s="355">
        <f t="shared" si="51"/>
        <v>0</v>
      </c>
      <c r="DWY10" s="355">
        <f t="shared" si="51"/>
        <v>0</v>
      </c>
      <c r="DWZ10" s="355">
        <f t="shared" si="51"/>
        <v>0</v>
      </c>
      <c r="DXA10" s="355">
        <f t="shared" si="51"/>
        <v>0</v>
      </c>
      <c r="DXB10" s="355">
        <f t="shared" si="51"/>
        <v>0</v>
      </c>
      <c r="DXC10" s="355">
        <f t="shared" si="51"/>
        <v>0</v>
      </c>
      <c r="DXD10" s="355">
        <f t="shared" si="51"/>
        <v>0</v>
      </c>
      <c r="DXE10" s="355">
        <f t="shared" si="51"/>
        <v>0</v>
      </c>
      <c r="DXF10" s="355">
        <f t="shared" si="51"/>
        <v>0</v>
      </c>
      <c r="DXG10" s="355">
        <f t="shared" si="51"/>
        <v>0</v>
      </c>
      <c r="DXH10" s="355">
        <f t="shared" si="51"/>
        <v>0</v>
      </c>
      <c r="DXI10" s="355">
        <f t="shared" si="51"/>
        <v>0</v>
      </c>
      <c r="DXJ10" s="355">
        <f t="shared" si="51"/>
        <v>0</v>
      </c>
      <c r="DXK10" s="355">
        <f t="shared" si="51"/>
        <v>0</v>
      </c>
      <c r="DXL10" s="355">
        <f t="shared" si="51"/>
        <v>0</v>
      </c>
      <c r="DXM10" s="355">
        <f t="shared" si="51"/>
        <v>0</v>
      </c>
      <c r="DXN10" s="355">
        <f t="shared" si="51"/>
        <v>0</v>
      </c>
      <c r="DXO10" s="355">
        <f t="shared" si="51"/>
        <v>0</v>
      </c>
      <c r="DXP10" s="355">
        <f t="shared" si="51"/>
        <v>0</v>
      </c>
      <c r="DXQ10" s="355">
        <f t="shared" si="51"/>
        <v>0</v>
      </c>
      <c r="DXR10" s="355">
        <f t="shared" si="51"/>
        <v>0</v>
      </c>
      <c r="DXS10" s="355">
        <f t="shared" si="51"/>
        <v>0</v>
      </c>
      <c r="DXT10" s="355">
        <f t="shared" si="51"/>
        <v>0</v>
      </c>
      <c r="DXU10" s="355">
        <f t="shared" si="51"/>
        <v>0</v>
      </c>
      <c r="DXV10" s="355">
        <f t="shared" si="51"/>
        <v>0</v>
      </c>
      <c r="DXW10" s="355">
        <f t="shared" si="51"/>
        <v>0</v>
      </c>
      <c r="DXX10" s="355">
        <f t="shared" si="51"/>
        <v>0</v>
      </c>
      <c r="DXY10" s="355">
        <f t="shared" si="51"/>
        <v>0</v>
      </c>
      <c r="DXZ10" s="355">
        <f t="shared" si="51"/>
        <v>0</v>
      </c>
      <c r="DYA10" s="355">
        <f t="shared" si="51"/>
        <v>0</v>
      </c>
      <c r="DYB10" s="355">
        <f t="shared" si="51"/>
        <v>0</v>
      </c>
      <c r="DYC10" s="355">
        <f t="shared" si="51"/>
        <v>0</v>
      </c>
      <c r="DYD10" s="355">
        <f t="shared" si="51"/>
        <v>0</v>
      </c>
      <c r="DYE10" s="355">
        <f t="shared" si="51"/>
        <v>0</v>
      </c>
      <c r="DYF10" s="355">
        <f t="shared" si="51"/>
        <v>0</v>
      </c>
      <c r="DYG10" s="355">
        <f t="shared" si="51"/>
        <v>0</v>
      </c>
      <c r="DYH10" s="355">
        <f t="shared" si="51"/>
        <v>0</v>
      </c>
      <c r="DYI10" s="355">
        <f t="shared" ref="DYI10:EAT10" si="52">SUM(DYI4:DYI9)</f>
        <v>0</v>
      </c>
      <c r="DYJ10" s="355">
        <f t="shared" si="52"/>
        <v>0</v>
      </c>
      <c r="DYK10" s="355">
        <f t="shared" si="52"/>
        <v>0</v>
      </c>
      <c r="DYL10" s="355">
        <f t="shared" si="52"/>
        <v>0</v>
      </c>
      <c r="DYM10" s="355">
        <f t="shared" si="52"/>
        <v>0</v>
      </c>
      <c r="DYN10" s="355">
        <f t="shared" si="52"/>
        <v>0</v>
      </c>
      <c r="DYO10" s="355">
        <f t="shared" si="52"/>
        <v>0</v>
      </c>
      <c r="DYP10" s="355">
        <f t="shared" si="52"/>
        <v>0</v>
      </c>
      <c r="DYQ10" s="355">
        <f t="shared" si="52"/>
        <v>0</v>
      </c>
      <c r="DYR10" s="355">
        <f t="shared" si="52"/>
        <v>0</v>
      </c>
      <c r="DYS10" s="355">
        <f t="shared" si="52"/>
        <v>0</v>
      </c>
      <c r="DYT10" s="355">
        <f t="shared" si="52"/>
        <v>0</v>
      </c>
      <c r="DYU10" s="355">
        <f t="shared" si="52"/>
        <v>0</v>
      </c>
      <c r="DYV10" s="355">
        <f t="shared" si="52"/>
        <v>0</v>
      </c>
      <c r="DYW10" s="355">
        <f t="shared" si="52"/>
        <v>0</v>
      </c>
      <c r="DYX10" s="355">
        <f t="shared" si="52"/>
        <v>0</v>
      </c>
      <c r="DYY10" s="355">
        <f t="shared" si="52"/>
        <v>0</v>
      </c>
      <c r="DYZ10" s="355">
        <f t="shared" si="52"/>
        <v>0</v>
      </c>
      <c r="DZA10" s="355">
        <f t="shared" si="52"/>
        <v>0</v>
      </c>
      <c r="DZB10" s="355">
        <f t="shared" si="52"/>
        <v>0</v>
      </c>
      <c r="DZC10" s="355">
        <f t="shared" si="52"/>
        <v>0</v>
      </c>
      <c r="DZD10" s="355">
        <f t="shared" si="52"/>
        <v>0</v>
      </c>
      <c r="DZE10" s="355">
        <f t="shared" si="52"/>
        <v>0</v>
      </c>
      <c r="DZF10" s="355">
        <f t="shared" si="52"/>
        <v>0</v>
      </c>
      <c r="DZG10" s="355">
        <f t="shared" si="52"/>
        <v>0</v>
      </c>
      <c r="DZH10" s="355">
        <f t="shared" si="52"/>
        <v>0</v>
      </c>
      <c r="DZI10" s="355">
        <f t="shared" si="52"/>
        <v>0</v>
      </c>
      <c r="DZJ10" s="355">
        <f t="shared" si="52"/>
        <v>0</v>
      </c>
      <c r="DZK10" s="355">
        <f t="shared" si="52"/>
        <v>0</v>
      </c>
      <c r="DZL10" s="355">
        <f t="shared" si="52"/>
        <v>0</v>
      </c>
      <c r="DZM10" s="355">
        <f t="shared" si="52"/>
        <v>0</v>
      </c>
      <c r="DZN10" s="355">
        <f t="shared" si="52"/>
        <v>0</v>
      </c>
      <c r="DZO10" s="355">
        <f t="shared" si="52"/>
        <v>0</v>
      </c>
      <c r="DZP10" s="355">
        <f t="shared" si="52"/>
        <v>0</v>
      </c>
      <c r="DZQ10" s="355">
        <f t="shared" si="52"/>
        <v>0</v>
      </c>
      <c r="DZR10" s="355">
        <f t="shared" si="52"/>
        <v>0</v>
      </c>
      <c r="DZS10" s="355">
        <f t="shared" si="52"/>
        <v>0</v>
      </c>
      <c r="DZT10" s="355">
        <f t="shared" si="52"/>
        <v>0</v>
      </c>
      <c r="DZU10" s="355">
        <f t="shared" si="52"/>
        <v>0</v>
      </c>
      <c r="DZV10" s="355">
        <f t="shared" si="52"/>
        <v>0</v>
      </c>
      <c r="DZW10" s="355">
        <f t="shared" si="52"/>
        <v>0</v>
      </c>
      <c r="DZX10" s="355">
        <f t="shared" si="52"/>
        <v>0</v>
      </c>
      <c r="DZY10" s="355">
        <f t="shared" si="52"/>
        <v>0</v>
      </c>
      <c r="DZZ10" s="355">
        <f t="shared" si="52"/>
        <v>0</v>
      </c>
      <c r="EAA10" s="355">
        <f t="shared" si="52"/>
        <v>0</v>
      </c>
      <c r="EAB10" s="355">
        <f t="shared" si="52"/>
        <v>0</v>
      </c>
      <c r="EAC10" s="355">
        <f t="shared" si="52"/>
        <v>0</v>
      </c>
      <c r="EAD10" s="355">
        <f t="shared" si="52"/>
        <v>0</v>
      </c>
      <c r="EAE10" s="355">
        <f t="shared" si="52"/>
        <v>0</v>
      </c>
      <c r="EAF10" s="355">
        <f t="shared" si="52"/>
        <v>0</v>
      </c>
      <c r="EAG10" s="355">
        <f t="shared" si="52"/>
        <v>0</v>
      </c>
      <c r="EAH10" s="355">
        <f t="shared" si="52"/>
        <v>0</v>
      </c>
      <c r="EAI10" s="355">
        <f t="shared" si="52"/>
        <v>0</v>
      </c>
      <c r="EAJ10" s="355">
        <f t="shared" si="52"/>
        <v>0</v>
      </c>
      <c r="EAK10" s="355">
        <f t="shared" si="52"/>
        <v>0</v>
      </c>
      <c r="EAL10" s="355">
        <f t="shared" si="52"/>
        <v>0</v>
      </c>
      <c r="EAM10" s="355">
        <f t="shared" si="52"/>
        <v>0</v>
      </c>
      <c r="EAN10" s="355">
        <f t="shared" si="52"/>
        <v>0</v>
      </c>
      <c r="EAO10" s="355">
        <f t="shared" si="52"/>
        <v>0</v>
      </c>
      <c r="EAP10" s="355">
        <f t="shared" si="52"/>
        <v>0</v>
      </c>
      <c r="EAQ10" s="355">
        <f t="shared" si="52"/>
        <v>0</v>
      </c>
      <c r="EAR10" s="355">
        <f t="shared" si="52"/>
        <v>0</v>
      </c>
      <c r="EAS10" s="355">
        <f t="shared" si="52"/>
        <v>0</v>
      </c>
      <c r="EAT10" s="355">
        <f t="shared" si="52"/>
        <v>0</v>
      </c>
      <c r="EAU10" s="355">
        <f t="shared" ref="EAU10:EDF10" si="53">SUM(EAU4:EAU9)</f>
        <v>0</v>
      </c>
      <c r="EAV10" s="355">
        <f t="shared" si="53"/>
        <v>0</v>
      </c>
      <c r="EAW10" s="355">
        <f t="shared" si="53"/>
        <v>0</v>
      </c>
      <c r="EAX10" s="355">
        <f t="shared" si="53"/>
        <v>0</v>
      </c>
      <c r="EAY10" s="355">
        <f t="shared" si="53"/>
        <v>0</v>
      </c>
      <c r="EAZ10" s="355">
        <f t="shared" si="53"/>
        <v>0</v>
      </c>
      <c r="EBA10" s="355">
        <f t="shared" si="53"/>
        <v>0</v>
      </c>
      <c r="EBB10" s="355">
        <f t="shared" si="53"/>
        <v>0</v>
      </c>
      <c r="EBC10" s="355">
        <f t="shared" si="53"/>
        <v>0</v>
      </c>
      <c r="EBD10" s="355">
        <f t="shared" si="53"/>
        <v>0</v>
      </c>
      <c r="EBE10" s="355">
        <f t="shared" si="53"/>
        <v>0</v>
      </c>
      <c r="EBF10" s="355">
        <f t="shared" si="53"/>
        <v>0</v>
      </c>
      <c r="EBG10" s="355">
        <f t="shared" si="53"/>
        <v>0</v>
      </c>
      <c r="EBH10" s="355">
        <f t="shared" si="53"/>
        <v>0</v>
      </c>
      <c r="EBI10" s="355">
        <f t="shared" si="53"/>
        <v>0</v>
      </c>
      <c r="EBJ10" s="355">
        <f t="shared" si="53"/>
        <v>0</v>
      </c>
      <c r="EBK10" s="355">
        <f t="shared" si="53"/>
        <v>0</v>
      </c>
      <c r="EBL10" s="355">
        <f t="shared" si="53"/>
        <v>0</v>
      </c>
      <c r="EBM10" s="355">
        <f t="shared" si="53"/>
        <v>0</v>
      </c>
      <c r="EBN10" s="355">
        <f t="shared" si="53"/>
        <v>0</v>
      </c>
      <c r="EBO10" s="355">
        <f t="shared" si="53"/>
        <v>0</v>
      </c>
      <c r="EBP10" s="355">
        <f t="shared" si="53"/>
        <v>0</v>
      </c>
      <c r="EBQ10" s="355">
        <f t="shared" si="53"/>
        <v>0</v>
      </c>
      <c r="EBR10" s="355">
        <f t="shared" si="53"/>
        <v>0</v>
      </c>
      <c r="EBS10" s="355">
        <f t="shared" si="53"/>
        <v>0</v>
      </c>
      <c r="EBT10" s="355">
        <f t="shared" si="53"/>
        <v>0</v>
      </c>
      <c r="EBU10" s="355">
        <f t="shared" si="53"/>
        <v>0</v>
      </c>
      <c r="EBV10" s="355">
        <f t="shared" si="53"/>
        <v>0</v>
      </c>
      <c r="EBW10" s="355">
        <f t="shared" si="53"/>
        <v>0</v>
      </c>
      <c r="EBX10" s="355">
        <f t="shared" si="53"/>
        <v>0</v>
      </c>
      <c r="EBY10" s="355">
        <f t="shared" si="53"/>
        <v>0</v>
      </c>
      <c r="EBZ10" s="355">
        <f t="shared" si="53"/>
        <v>0</v>
      </c>
      <c r="ECA10" s="355">
        <f t="shared" si="53"/>
        <v>0</v>
      </c>
      <c r="ECB10" s="355">
        <f t="shared" si="53"/>
        <v>0</v>
      </c>
      <c r="ECC10" s="355">
        <f t="shared" si="53"/>
        <v>0</v>
      </c>
      <c r="ECD10" s="355">
        <f t="shared" si="53"/>
        <v>0</v>
      </c>
      <c r="ECE10" s="355">
        <f t="shared" si="53"/>
        <v>0</v>
      </c>
      <c r="ECF10" s="355">
        <f t="shared" si="53"/>
        <v>0</v>
      </c>
      <c r="ECG10" s="355">
        <f t="shared" si="53"/>
        <v>0</v>
      </c>
      <c r="ECH10" s="355">
        <f t="shared" si="53"/>
        <v>0</v>
      </c>
      <c r="ECI10" s="355">
        <f t="shared" si="53"/>
        <v>0</v>
      </c>
      <c r="ECJ10" s="355">
        <f t="shared" si="53"/>
        <v>0</v>
      </c>
      <c r="ECK10" s="355">
        <f t="shared" si="53"/>
        <v>0</v>
      </c>
      <c r="ECL10" s="355">
        <f t="shared" si="53"/>
        <v>0</v>
      </c>
      <c r="ECM10" s="355">
        <f t="shared" si="53"/>
        <v>0</v>
      </c>
      <c r="ECN10" s="355">
        <f t="shared" si="53"/>
        <v>0</v>
      </c>
      <c r="ECO10" s="355">
        <f t="shared" si="53"/>
        <v>0</v>
      </c>
      <c r="ECP10" s="355">
        <f t="shared" si="53"/>
        <v>0</v>
      </c>
      <c r="ECQ10" s="355">
        <f t="shared" si="53"/>
        <v>0</v>
      </c>
      <c r="ECR10" s="355">
        <f t="shared" si="53"/>
        <v>0</v>
      </c>
      <c r="ECS10" s="355">
        <f t="shared" si="53"/>
        <v>0</v>
      </c>
      <c r="ECT10" s="355">
        <f t="shared" si="53"/>
        <v>0</v>
      </c>
      <c r="ECU10" s="355">
        <f t="shared" si="53"/>
        <v>0</v>
      </c>
      <c r="ECV10" s="355">
        <f t="shared" si="53"/>
        <v>0</v>
      </c>
      <c r="ECW10" s="355">
        <f t="shared" si="53"/>
        <v>0</v>
      </c>
      <c r="ECX10" s="355">
        <f t="shared" si="53"/>
        <v>0</v>
      </c>
      <c r="ECY10" s="355">
        <f t="shared" si="53"/>
        <v>0</v>
      </c>
      <c r="ECZ10" s="355">
        <f t="shared" si="53"/>
        <v>0</v>
      </c>
      <c r="EDA10" s="355">
        <f t="shared" si="53"/>
        <v>0</v>
      </c>
      <c r="EDB10" s="355">
        <f t="shared" si="53"/>
        <v>0</v>
      </c>
      <c r="EDC10" s="355">
        <f t="shared" si="53"/>
        <v>0</v>
      </c>
      <c r="EDD10" s="355">
        <f t="shared" si="53"/>
        <v>0</v>
      </c>
      <c r="EDE10" s="355">
        <f t="shared" si="53"/>
        <v>0</v>
      </c>
      <c r="EDF10" s="355">
        <f t="shared" si="53"/>
        <v>0</v>
      </c>
      <c r="EDG10" s="355">
        <f t="shared" ref="EDG10:EFR10" si="54">SUM(EDG4:EDG9)</f>
        <v>0</v>
      </c>
      <c r="EDH10" s="355">
        <f t="shared" si="54"/>
        <v>0</v>
      </c>
      <c r="EDI10" s="355">
        <f t="shared" si="54"/>
        <v>0</v>
      </c>
      <c r="EDJ10" s="355">
        <f t="shared" si="54"/>
        <v>0</v>
      </c>
      <c r="EDK10" s="355">
        <f t="shared" si="54"/>
        <v>0</v>
      </c>
      <c r="EDL10" s="355">
        <f t="shared" si="54"/>
        <v>0</v>
      </c>
      <c r="EDM10" s="355">
        <f t="shared" si="54"/>
        <v>0</v>
      </c>
      <c r="EDN10" s="355">
        <f t="shared" si="54"/>
        <v>0</v>
      </c>
      <c r="EDO10" s="355">
        <f t="shared" si="54"/>
        <v>0</v>
      </c>
      <c r="EDP10" s="355">
        <f t="shared" si="54"/>
        <v>0</v>
      </c>
      <c r="EDQ10" s="355">
        <f t="shared" si="54"/>
        <v>0</v>
      </c>
      <c r="EDR10" s="355">
        <f t="shared" si="54"/>
        <v>0</v>
      </c>
      <c r="EDS10" s="355">
        <f t="shared" si="54"/>
        <v>0</v>
      </c>
      <c r="EDT10" s="355">
        <f t="shared" si="54"/>
        <v>0</v>
      </c>
      <c r="EDU10" s="355">
        <f t="shared" si="54"/>
        <v>0</v>
      </c>
      <c r="EDV10" s="355">
        <f t="shared" si="54"/>
        <v>0</v>
      </c>
      <c r="EDW10" s="355">
        <f t="shared" si="54"/>
        <v>0</v>
      </c>
      <c r="EDX10" s="355">
        <f t="shared" si="54"/>
        <v>0</v>
      </c>
      <c r="EDY10" s="355">
        <f t="shared" si="54"/>
        <v>0</v>
      </c>
      <c r="EDZ10" s="355">
        <f t="shared" si="54"/>
        <v>0</v>
      </c>
      <c r="EEA10" s="355">
        <f t="shared" si="54"/>
        <v>0</v>
      </c>
      <c r="EEB10" s="355">
        <f t="shared" si="54"/>
        <v>0</v>
      </c>
      <c r="EEC10" s="355">
        <f t="shared" si="54"/>
        <v>0</v>
      </c>
      <c r="EED10" s="355">
        <f t="shared" si="54"/>
        <v>0</v>
      </c>
      <c r="EEE10" s="355">
        <f t="shared" si="54"/>
        <v>0</v>
      </c>
      <c r="EEF10" s="355">
        <f t="shared" si="54"/>
        <v>0</v>
      </c>
      <c r="EEG10" s="355">
        <f t="shared" si="54"/>
        <v>0</v>
      </c>
      <c r="EEH10" s="355">
        <f t="shared" si="54"/>
        <v>0</v>
      </c>
      <c r="EEI10" s="355">
        <f t="shared" si="54"/>
        <v>0</v>
      </c>
      <c r="EEJ10" s="355">
        <f t="shared" si="54"/>
        <v>0</v>
      </c>
      <c r="EEK10" s="355">
        <f t="shared" si="54"/>
        <v>0</v>
      </c>
      <c r="EEL10" s="355">
        <f t="shared" si="54"/>
        <v>0</v>
      </c>
      <c r="EEM10" s="355">
        <f t="shared" si="54"/>
        <v>0</v>
      </c>
      <c r="EEN10" s="355">
        <f t="shared" si="54"/>
        <v>0</v>
      </c>
      <c r="EEO10" s="355">
        <f t="shared" si="54"/>
        <v>0</v>
      </c>
      <c r="EEP10" s="355">
        <f t="shared" si="54"/>
        <v>0</v>
      </c>
      <c r="EEQ10" s="355">
        <f t="shared" si="54"/>
        <v>0</v>
      </c>
      <c r="EER10" s="355">
        <f t="shared" si="54"/>
        <v>0</v>
      </c>
      <c r="EES10" s="355">
        <f t="shared" si="54"/>
        <v>0</v>
      </c>
      <c r="EET10" s="355">
        <f t="shared" si="54"/>
        <v>0</v>
      </c>
      <c r="EEU10" s="355">
        <f t="shared" si="54"/>
        <v>0</v>
      </c>
      <c r="EEV10" s="355">
        <f t="shared" si="54"/>
        <v>0</v>
      </c>
      <c r="EEW10" s="355">
        <f t="shared" si="54"/>
        <v>0</v>
      </c>
      <c r="EEX10" s="355">
        <f t="shared" si="54"/>
        <v>0</v>
      </c>
      <c r="EEY10" s="355">
        <f t="shared" si="54"/>
        <v>0</v>
      </c>
      <c r="EEZ10" s="355">
        <f t="shared" si="54"/>
        <v>0</v>
      </c>
      <c r="EFA10" s="355">
        <f t="shared" si="54"/>
        <v>0</v>
      </c>
      <c r="EFB10" s="355">
        <f t="shared" si="54"/>
        <v>0</v>
      </c>
      <c r="EFC10" s="355">
        <f t="shared" si="54"/>
        <v>0</v>
      </c>
      <c r="EFD10" s="355">
        <f t="shared" si="54"/>
        <v>0</v>
      </c>
      <c r="EFE10" s="355">
        <f t="shared" si="54"/>
        <v>0</v>
      </c>
      <c r="EFF10" s="355">
        <f t="shared" si="54"/>
        <v>0</v>
      </c>
      <c r="EFG10" s="355">
        <f t="shared" si="54"/>
        <v>0</v>
      </c>
      <c r="EFH10" s="355">
        <f t="shared" si="54"/>
        <v>0</v>
      </c>
      <c r="EFI10" s="355">
        <f t="shared" si="54"/>
        <v>0</v>
      </c>
      <c r="EFJ10" s="355">
        <f t="shared" si="54"/>
        <v>0</v>
      </c>
      <c r="EFK10" s="355">
        <f t="shared" si="54"/>
        <v>0</v>
      </c>
      <c r="EFL10" s="355">
        <f t="shared" si="54"/>
        <v>0</v>
      </c>
      <c r="EFM10" s="355">
        <f t="shared" si="54"/>
        <v>0</v>
      </c>
      <c r="EFN10" s="355">
        <f t="shared" si="54"/>
        <v>0</v>
      </c>
      <c r="EFO10" s="355">
        <f t="shared" si="54"/>
        <v>0</v>
      </c>
      <c r="EFP10" s="355">
        <f t="shared" si="54"/>
        <v>0</v>
      </c>
      <c r="EFQ10" s="355">
        <f t="shared" si="54"/>
        <v>0</v>
      </c>
      <c r="EFR10" s="355">
        <f t="shared" si="54"/>
        <v>0</v>
      </c>
      <c r="EFS10" s="355">
        <f t="shared" ref="EFS10:EID10" si="55">SUM(EFS4:EFS9)</f>
        <v>0</v>
      </c>
      <c r="EFT10" s="355">
        <f t="shared" si="55"/>
        <v>0</v>
      </c>
      <c r="EFU10" s="355">
        <f t="shared" si="55"/>
        <v>0</v>
      </c>
      <c r="EFV10" s="355">
        <f t="shared" si="55"/>
        <v>0</v>
      </c>
      <c r="EFW10" s="355">
        <f t="shared" si="55"/>
        <v>0</v>
      </c>
      <c r="EFX10" s="355">
        <f t="shared" si="55"/>
        <v>0</v>
      </c>
      <c r="EFY10" s="355">
        <f t="shared" si="55"/>
        <v>0</v>
      </c>
      <c r="EFZ10" s="355">
        <f t="shared" si="55"/>
        <v>0</v>
      </c>
      <c r="EGA10" s="355">
        <f t="shared" si="55"/>
        <v>0</v>
      </c>
      <c r="EGB10" s="355">
        <f t="shared" si="55"/>
        <v>0</v>
      </c>
      <c r="EGC10" s="355">
        <f t="shared" si="55"/>
        <v>0</v>
      </c>
      <c r="EGD10" s="355">
        <f t="shared" si="55"/>
        <v>0</v>
      </c>
      <c r="EGE10" s="355">
        <f t="shared" si="55"/>
        <v>0</v>
      </c>
      <c r="EGF10" s="355">
        <f t="shared" si="55"/>
        <v>0</v>
      </c>
      <c r="EGG10" s="355">
        <f t="shared" si="55"/>
        <v>0</v>
      </c>
      <c r="EGH10" s="355">
        <f t="shared" si="55"/>
        <v>0</v>
      </c>
      <c r="EGI10" s="355">
        <f t="shared" si="55"/>
        <v>0</v>
      </c>
      <c r="EGJ10" s="355">
        <f t="shared" si="55"/>
        <v>0</v>
      </c>
      <c r="EGK10" s="355">
        <f t="shared" si="55"/>
        <v>0</v>
      </c>
      <c r="EGL10" s="355">
        <f t="shared" si="55"/>
        <v>0</v>
      </c>
      <c r="EGM10" s="355">
        <f t="shared" si="55"/>
        <v>0</v>
      </c>
      <c r="EGN10" s="355">
        <f t="shared" si="55"/>
        <v>0</v>
      </c>
      <c r="EGO10" s="355">
        <f t="shared" si="55"/>
        <v>0</v>
      </c>
      <c r="EGP10" s="355">
        <f t="shared" si="55"/>
        <v>0</v>
      </c>
      <c r="EGQ10" s="355">
        <f t="shared" si="55"/>
        <v>0</v>
      </c>
      <c r="EGR10" s="355">
        <f t="shared" si="55"/>
        <v>0</v>
      </c>
      <c r="EGS10" s="355">
        <f t="shared" si="55"/>
        <v>0</v>
      </c>
      <c r="EGT10" s="355">
        <f t="shared" si="55"/>
        <v>0</v>
      </c>
      <c r="EGU10" s="355">
        <f t="shared" si="55"/>
        <v>0</v>
      </c>
      <c r="EGV10" s="355">
        <f t="shared" si="55"/>
        <v>0</v>
      </c>
      <c r="EGW10" s="355">
        <f t="shared" si="55"/>
        <v>0</v>
      </c>
      <c r="EGX10" s="355">
        <f t="shared" si="55"/>
        <v>0</v>
      </c>
      <c r="EGY10" s="355">
        <f t="shared" si="55"/>
        <v>0</v>
      </c>
      <c r="EGZ10" s="355">
        <f t="shared" si="55"/>
        <v>0</v>
      </c>
      <c r="EHA10" s="355">
        <f t="shared" si="55"/>
        <v>0</v>
      </c>
      <c r="EHB10" s="355">
        <f t="shared" si="55"/>
        <v>0</v>
      </c>
      <c r="EHC10" s="355">
        <f t="shared" si="55"/>
        <v>0</v>
      </c>
      <c r="EHD10" s="355">
        <f t="shared" si="55"/>
        <v>0</v>
      </c>
      <c r="EHE10" s="355">
        <f t="shared" si="55"/>
        <v>0</v>
      </c>
      <c r="EHF10" s="355">
        <f t="shared" si="55"/>
        <v>0</v>
      </c>
      <c r="EHG10" s="355">
        <f t="shared" si="55"/>
        <v>0</v>
      </c>
      <c r="EHH10" s="355">
        <f t="shared" si="55"/>
        <v>0</v>
      </c>
      <c r="EHI10" s="355">
        <f t="shared" si="55"/>
        <v>0</v>
      </c>
      <c r="EHJ10" s="355">
        <f t="shared" si="55"/>
        <v>0</v>
      </c>
      <c r="EHK10" s="355">
        <f t="shared" si="55"/>
        <v>0</v>
      </c>
      <c r="EHL10" s="355">
        <f t="shared" si="55"/>
        <v>0</v>
      </c>
      <c r="EHM10" s="355">
        <f t="shared" si="55"/>
        <v>0</v>
      </c>
      <c r="EHN10" s="355">
        <f t="shared" si="55"/>
        <v>0</v>
      </c>
      <c r="EHO10" s="355">
        <f t="shared" si="55"/>
        <v>0</v>
      </c>
      <c r="EHP10" s="355">
        <f t="shared" si="55"/>
        <v>0</v>
      </c>
      <c r="EHQ10" s="355">
        <f t="shared" si="55"/>
        <v>0</v>
      </c>
      <c r="EHR10" s="355">
        <f t="shared" si="55"/>
        <v>0</v>
      </c>
      <c r="EHS10" s="355">
        <f t="shared" si="55"/>
        <v>0</v>
      </c>
      <c r="EHT10" s="355">
        <f t="shared" si="55"/>
        <v>0</v>
      </c>
      <c r="EHU10" s="355">
        <f t="shared" si="55"/>
        <v>0</v>
      </c>
      <c r="EHV10" s="355">
        <f t="shared" si="55"/>
        <v>0</v>
      </c>
      <c r="EHW10" s="355">
        <f t="shared" si="55"/>
        <v>0</v>
      </c>
      <c r="EHX10" s="355">
        <f t="shared" si="55"/>
        <v>0</v>
      </c>
      <c r="EHY10" s="355">
        <f t="shared" si="55"/>
        <v>0</v>
      </c>
      <c r="EHZ10" s="355">
        <f t="shared" si="55"/>
        <v>0</v>
      </c>
      <c r="EIA10" s="355">
        <f t="shared" si="55"/>
        <v>0</v>
      </c>
      <c r="EIB10" s="355">
        <f t="shared" si="55"/>
        <v>0</v>
      </c>
      <c r="EIC10" s="355">
        <f t="shared" si="55"/>
        <v>0</v>
      </c>
      <c r="EID10" s="355">
        <f t="shared" si="55"/>
        <v>0</v>
      </c>
      <c r="EIE10" s="355">
        <f t="shared" ref="EIE10:EKP10" si="56">SUM(EIE4:EIE9)</f>
        <v>0</v>
      </c>
      <c r="EIF10" s="355">
        <f t="shared" si="56"/>
        <v>0</v>
      </c>
      <c r="EIG10" s="355">
        <f t="shared" si="56"/>
        <v>0</v>
      </c>
      <c r="EIH10" s="355">
        <f t="shared" si="56"/>
        <v>0</v>
      </c>
      <c r="EII10" s="355">
        <f t="shared" si="56"/>
        <v>0</v>
      </c>
      <c r="EIJ10" s="355">
        <f t="shared" si="56"/>
        <v>0</v>
      </c>
      <c r="EIK10" s="355">
        <f t="shared" si="56"/>
        <v>0</v>
      </c>
      <c r="EIL10" s="355">
        <f t="shared" si="56"/>
        <v>0</v>
      </c>
      <c r="EIM10" s="355">
        <f t="shared" si="56"/>
        <v>0</v>
      </c>
      <c r="EIN10" s="355">
        <f t="shared" si="56"/>
        <v>0</v>
      </c>
      <c r="EIO10" s="355">
        <f t="shared" si="56"/>
        <v>0</v>
      </c>
      <c r="EIP10" s="355">
        <f t="shared" si="56"/>
        <v>0</v>
      </c>
      <c r="EIQ10" s="355">
        <f t="shared" si="56"/>
        <v>0</v>
      </c>
      <c r="EIR10" s="355">
        <f t="shared" si="56"/>
        <v>0</v>
      </c>
      <c r="EIS10" s="355">
        <f t="shared" si="56"/>
        <v>0</v>
      </c>
      <c r="EIT10" s="355">
        <f t="shared" si="56"/>
        <v>0</v>
      </c>
      <c r="EIU10" s="355">
        <f t="shared" si="56"/>
        <v>0</v>
      </c>
      <c r="EIV10" s="355">
        <f t="shared" si="56"/>
        <v>0</v>
      </c>
      <c r="EIW10" s="355">
        <f t="shared" si="56"/>
        <v>0</v>
      </c>
      <c r="EIX10" s="355">
        <f t="shared" si="56"/>
        <v>0</v>
      </c>
      <c r="EIY10" s="355">
        <f t="shared" si="56"/>
        <v>0</v>
      </c>
      <c r="EIZ10" s="355">
        <f t="shared" si="56"/>
        <v>0</v>
      </c>
      <c r="EJA10" s="355">
        <f t="shared" si="56"/>
        <v>0</v>
      </c>
      <c r="EJB10" s="355">
        <f t="shared" si="56"/>
        <v>0</v>
      </c>
      <c r="EJC10" s="355">
        <f t="shared" si="56"/>
        <v>0</v>
      </c>
      <c r="EJD10" s="355">
        <f t="shared" si="56"/>
        <v>0</v>
      </c>
      <c r="EJE10" s="355">
        <f t="shared" si="56"/>
        <v>0</v>
      </c>
      <c r="EJF10" s="355">
        <f t="shared" si="56"/>
        <v>0</v>
      </c>
      <c r="EJG10" s="355">
        <f t="shared" si="56"/>
        <v>0</v>
      </c>
      <c r="EJH10" s="355">
        <f t="shared" si="56"/>
        <v>0</v>
      </c>
      <c r="EJI10" s="355">
        <f t="shared" si="56"/>
        <v>0</v>
      </c>
      <c r="EJJ10" s="355">
        <f t="shared" si="56"/>
        <v>0</v>
      </c>
      <c r="EJK10" s="355">
        <f t="shared" si="56"/>
        <v>0</v>
      </c>
      <c r="EJL10" s="355">
        <f t="shared" si="56"/>
        <v>0</v>
      </c>
      <c r="EJM10" s="355">
        <f t="shared" si="56"/>
        <v>0</v>
      </c>
      <c r="EJN10" s="355">
        <f t="shared" si="56"/>
        <v>0</v>
      </c>
      <c r="EJO10" s="355">
        <f t="shared" si="56"/>
        <v>0</v>
      </c>
      <c r="EJP10" s="355">
        <f t="shared" si="56"/>
        <v>0</v>
      </c>
      <c r="EJQ10" s="355">
        <f t="shared" si="56"/>
        <v>0</v>
      </c>
      <c r="EJR10" s="355">
        <f t="shared" si="56"/>
        <v>0</v>
      </c>
      <c r="EJS10" s="355">
        <f t="shared" si="56"/>
        <v>0</v>
      </c>
      <c r="EJT10" s="355">
        <f t="shared" si="56"/>
        <v>0</v>
      </c>
      <c r="EJU10" s="355">
        <f t="shared" si="56"/>
        <v>0</v>
      </c>
      <c r="EJV10" s="355">
        <f t="shared" si="56"/>
        <v>0</v>
      </c>
      <c r="EJW10" s="355">
        <f t="shared" si="56"/>
        <v>0</v>
      </c>
      <c r="EJX10" s="355">
        <f t="shared" si="56"/>
        <v>0</v>
      </c>
      <c r="EJY10" s="355">
        <f t="shared" si="56"/>
        <v>0</v>
      </c>
      <c r="EJZ10" s="355">
        <f t="shared" si="56"/>
        <v>0</v>
      </c>
      <c r="EKA10" s="355">
        <f t="shared" si="56"/>
        <v>0</v>
      </c>
      <c r="EKB10" s="355">
        <f t="shared" si="56"/>
        <v>0</v>
      </c>
      <c r="EKC10" s="355">
        <f t="shared" si="56"/>
        <v>0</v>
      </c>
      <c r="EKD10" s="355">
        <f t="shared" si="56"/>
        <v>0</v>
      </c>
      <c r="EKE10" s="355">
        <f t="shared" si="56"/>
        <v>0</v>
      </c>
      <c r="EKF10" s="355">
        <f t="shared" si="56"/>
        <v>0</v>
      </c>
      <c r="EKG10" s="355">
        <f t="shared" si="56"/>
        <v>0</v>
      </c>
      <c r="EKH10" s="355">
        <f t="shared" si="56"/>
        <v>0</v>
      </c>
      <c r="EKI10" s="355">
        <f t="shared" si="56"/>
        <v>0</v>
      </c>
      <c r="EKJ10" s="355">
        <f t="shared" si="56"/>
        <v>0</v>
      </c>
      <c r="EKK10" s="355">
        <f t="shared" si="56"/>
        <v>0</v>
      </c>
      <c r="EKL10" s="355">
        <f t="shared" si="56"/>
        <v>0</v>
      </c>
      <c r="EKM10" s="355">
        <f t="shared" si="56"/>
        <v>0</v>
      </c>
      <c r="EKN10" s="355">
        <f t="shared" si="56"/>
        <v>0</v>
      </c>
      <c r="EKO10" s="355">
        <f t="shared" si="56"/>
        <v>0</v>
      </c>
      <c r="EKP10" s="355">
        <f t="shared" si="56"/>
        <v>0</v>
      </c>
      <c r="EKQ10" s="355">
        <f t="shared" ref="EKQ10:ENB10" si="57">SUM(EKQ4:EKQ9)</f>
        <v>0</v>
      </c>
      <c r="EKR10" s="355">
        <f t="shared" si="57"/>
        <v>0</v>
      </c>
      <c r="EKS10" s="355">
        <f t="shared" si="57"/>
        <v>0</v>
      </c>
      <c r="EKT10" s="355">
        <f t="shared" si="57"/>
        <v>0</v>
      </c>
      <c r="EKU10" s="355">
        <f t="shared" si="57"/>
        <v>0</v>
      </c>
      <c r="EKV10" s="355">
        <f t="shared" si="57"/>
        <v>0</v>
      </c>
      <c r="EKW10" s="355">
        <f t="shared" si="57"/>
        <v>0</v>
      </c>
      <c r="EKX10" s="355">
        <f t="shared" si="57"/>
        <v>0</v>
      </c>
      <c r="EKY10" s="355">
        <f t="shared" si="57"/>
        <v>0</v>
      </c>
      <c r="EKZ10" s="355">
        <f t="shared" si="57"/>
        <v>0</v>
      </c>
      <c r="ELA10" s="355">
        <f t="shared" si="57"/>
        <v>0</v>
      </c>
      <c r="ELB10" s="355">
        <f t="shared" si="57"/>
        <v>0</v>
      </c>
      <c r="ELC10" s="355">
        <f t="shared" si="57"/>
        <v>0</v>
      </c>
      <c r="ELD10" s="355">
        <f t="shared" si="57"/>
        <v>0</v>
      </c>
      <c r="ELE10" s="355">
        <f t="shared" si="57"/>
        <v>0</v>
      </c>
      <c r="ELF10" s="355">
        <f t="shared" si="57"/>
        <v>0</v>
      </c>
      <c r="ELG10" s="355">
        <f t="shared" si="57"/>
        <v>0</v>
      </c>
      <c r="ELH10" s="355">
        <f t="shared" si="57"/>
        <v>0</v>
      </c>
      <c r="ELI10" s="355">
        <f t="shared" si="57"/>
        <v>0</v>
      </c>
      <c r="ELJ10" s="355">
        <f t="shared" si="57"/>
        <v>0</v>
      </c>
      <c r="ELK10" s="355">
        <f t="shared" si="57"/>
        <v>0</v>
      </c>
      <c r="ELL10" s="355">
        <f t="shared" si="57"/>
        <v>0</v>
      </c>
      <c r="ELM10" s="355">
        <f t="shared" si="57"/>
        <v>0</v>
      </c>
      <c r="ELN10" s="355">
        <f t="shared" si="57"/>
        <v>0</v>
      </c>
      <c r="ELO10" s="355">
        <f t="shared" si="57"/>
        <v>0</v>
      </c>
      <c r="ELP10" s="355">
        <f t="shared" si="57"/>
        <v>0</v>
      </c>
      <c r="ELQ10" s="355">
        <f t="shared" si="57"/>
        <v>0</v>
      </c>
      <c r="ELR10" s="355">
        <f t="shared" si="57"/>
        <v>0</v>
      </c>
      <c r="ELS10" s="355">
        <f t="shared" si="57"/>
        <v>0</v>
      </c>
      <c r="ELT10" s="355">
        <f t="shared" si="57"/>
        <v>0</v>
      </c>
      <c r="ELU10" s="355">
        <f t="shared" si="57"/>
        <v>0</v>
      </c>
      <c r="ELV10" s="355">
        <f t="shared" si="57"/>
        <v>0</v>
      </c>
      <c r="ELW10" s="355">
        <f t="shared" si="57"/>
        <v>0</v>
      </c>
      <c r="ELX10" s="355">
        <f t="shared" si="57"/>
        <v>0</v>
      </c>
      <c r="ELY10" s="355">
        <f t="shared" si="57"/>
        <v>0</v>
      </c>
      <c r="ELZ10" s="355">
        <f t="shared" si="57"/>
        <v>0</v>
      </c>
      <c r="EMA10" s="355">
        <f t="shared" si="57"/>
        <v>0</v>
      </c>
      <c r="EMB10" s="355">
        <f t="shared" si="57"/>
        <v>0</v>
      </c>
      <c r="EMC10" s="355">
        <f t="shared" si="57"/>
        <v>0</v>
      </c>
      <c r="EMD10" s="355">
        <f t="shared" si="57"/>
        <v>0</v>
      </c>
      <c r="EME10" s="355">
        <f t="shared" si="57"/>
        <v>0</v>
      </c>
      <c r="EMF10" s="355">
        <f t="shared" si="57"/>
        <v>0</v>
      </c>
      <c r="EMG10" s="355">
        <f t="shared" si="57"/>
        <v>0</v>
      </c>
      <c r="EMH10" s="355">
        <f t="shared" si="57"/>
        <v>0</v>
      </c>
      <c r="EMI10" s="355">
        <f t="shared" si="57"/>
        <v>0</v>
      </c>
      <c r="EMJ10" s="355">
        <f t="shared" si="57"/>
        <v>0</v>
      </c>
      <c r="EMK10" s="355">
        <f t="shared" si="57"/>
        <v>0</v>
      </c>
      <c r="EML10" s="355">
        <f t="shared" si="57"/>
        <v>0</v>
      </c>
      <c r="EMM10" s="355">
        <f t="shared" si="57"/>
        <v>0</v>
      </c>
      <c r="EMN10" s="355">
        <f t="shared" si="57"/>
        <v>0</v>
      </c>
      <c r="EMO10" s="355">
        <f t="shared" si="57"/>
        <v>0</v>
      </c>
      <c r="EMP10" s="355">
        <f t="shared" si="57"/>
        <v>0</v>
      </c>
      <c r="EMQ10" s="355">
        <f t="shared" si="57"/>
        <v>0</v>
      </c>
      <c r="EMR10" s="355">
        <f t="shared" si="57"/>
        <v>0</v>
      </c>
      <c r="EMS10" s="355">
        <f t="shared" si="57"/>
        <v>0</v>
      </c>
      <c r="EMT10" s="355">
        <f t="shared" si="57"/>
        <v>0</v>
      </c>
      <c r="EMU10" s="355">
        <f t="shared" si="57"/>
        <v>0</v>
      </c>
      <c r="EMV10" s="355">
        <f t="shared" si="57"/>
        <v>0</v>
      </c>
      <c r="EMW10" s="355">
        <f t="shared" si="57"/>
        <v>0</v>
      </c>
      <c r="EMX10" s="355">
        <f t="shared" si="57"/>
        <v>0</v>
      </c>
      <c r="EMY10" s="355">
        <f t="shared" si="57"/>
        <v>0</v>
      </c>
      <c r="EMZ10" s="355">
        <f t="shared" si="57"/>
        <v>0</v>
      </c>
      <c r="ENA10" s="355">
        <f t="shared" si="57"/>
        <v>0</v>
      </c>
      <c r="ENB10" s="355">
        <f t="shared" si="57"/>
        <v>0</v>
      </c>
      <c r="ENC10" s="355">
        <f t="shared" ref="ENC10:EPN10" si="58">SUM(ENC4:ENC9)</f>
        <v>0</v>
      </c>
      <c r="END10" s="355">
        <f t="shared" si="58"/>
        <v>0</v>
      </c>
      <c r="ENE10" s="355">
        <f t="shared" si="58"/>
        <v>0</v>
      </c>
      <c r="ENF10" s="355">
        <f t="shared" si="58"/>
        <v>0</v>
      </c>
      <c r="ENG10" s="355">
        <f t="shared" si="58"/>
        <v>0</v>
      </c>
      <c r="ENH10" s="355">
        <f t="shared" si="58"/>
        <v>0</v>
      </c>
      <c r="ENI10" s="355">
        <f t="shared" si="58"/>
        <v>0</v>
      </c>
      <c r="ENJ10" s="355">
        <f t="shared" si="58"/>
        <v>0</v>
      </c>
      <c r="ENK10" s="355">
        <f t="shared" si="58"/>
        <v>0</v>
      </c>
      <c r="ENL10" s="355">
        <f t="shared" si="58"/>
        <v>0</v>
      </c>
      <c r="ENM10" s="355">
        <f t="shared" si="58"/>
        <v>0</v>
      </c>
      <c r="ENN10" s="355">
        <f t="shared" si="58"/>
        <v>0</v>
      </c>
      <c r="ENO10" s="355">
        <f t="shared" si="58"/>
        <v>0</v>
      </c>
      <c r="ENP10" s="355">
        <f t="shared" si="58"/>
        <v>0</v>
      </c>
      <c r="ENQ10" s="355">
        <f t="shared" si="58"/>
        <v>0</v>
      </c>
      <c r="ENR10" s="355">
        <f t="shared" si="58"/>
        <v>0</v>
      </c>
      <c r="ENS10" s="355">
        <f t="shared" si="58"/>
        <v>0</v>
      </c>
      <c r="ENT10" s="355">
        <f t="shared" si="58"/>
        <v>0</v>
      </c>
      <c r="ENU10" s="355">
        <f t="shared" si="58"/>
        <v>0</v>
      </c>
      <c r="ENV10" s="355">
        <f t="shared" si="58"/>
        <v>0</v>
      </c>
      <c r="ENW10" s="355">
        <f t="shared" si="58"/>
        <v>0</v>
      </c>
      <c r="ENX10" s="355">
        <f t="shared" si="58"/>
        <v>0</v>
      </c>
      <c r="ENY10" s="355">
        <f t="shared" si="58"/>
        <v>0</v>
      </c>
      <c r="ENZ10" s="355">
        <f t="shared" si="58"/>
        <v>0</v>
      </c>
      <c r="EOA10" s="355">
        <f t="shared" si="58"/>
        <v>0</v>
      </c>
      <c r="EOB10" s="355">
        <f t="shared" si="58"/>
        <v>0</v>
      </c>
      <c r="EOC10" s="355">
        <f t="shared" si="58"/>
        <v>0</v>
      </c>
      <c r="EOD10" s="355">
        <f t="shared" si="58"/>
        <v>0</v>
      </c>
      <c r="EOE10" s="355">
        <f t="shared" si="58"/>
        <v>0</v>
      </c>
      <c r="EOF10" s="355">
        <f t="shared" si="58"/>
        <v>0</v>
      </c>
      <c r="EOG10" s="355">
        <f t="shared" si="58"/>
        <v>0</v>
      </c>
      <c r="EOH10" s="355">
        <f t="shared" si="58"/>
        <v>0</v>
      </c>
      <c r="EOI10" s="355">
        <f t="shared" si="58"/>
        <v>0</v>
      </c>
      <c r="EOJ10" s="355">
        <f t="shared" si="58"/>
        <v>0</v>
      </c>
      <c r="EOK10" s="355">
        <f t="shared" si="58"/>
        <v>0</v>
      </c>
      <c r="EOL10" s="355">
        <f t="shared" si="58"/>
        <v>0</v>
      </c>
      <c r="EOM10" s="355">
        <f t="shared" si="58"/>
        <v>0</v>
      </c>
      <c r="EON10" s="355">
        <f t="shared" si="58"/>
        <v>0</v>
      </c>
      <c r="EOO10" s="355">
        <f t="shared" si="58"/>
        <v>0</v>
      </c>
      <c r="EOP10" s="355">
        <f t="shared" si="58"/>
        <v>0</v>
      </c>
      <c r="EOQ10" s="355">
        <f t="shared" si="58"/>
        <v>0</v>
      </c>
      <c r="EOR10" s="355">
        <f t="shared" si="58"/>
        <v>0</v>
      </c>
      <c r="EOS10" s="355">
        <f t="shared" si="58"/>
        <v>0</v>
      </c>
      <c r="EOT10" s="355">
        <f t="shared" si="58"/>
        <v>0</v>
      </c>
      <c r="EOU10" s="355">
        <f t="shared" si="58"/>
        <v>0</v>
      </c>
      <c r="EOV10" s="355">
        <f t="shared" si="58"/>
        <v>0</v>
      </c>
      <c r="EOW10" s="355">
        <f t="shared" si="58"/>
        <v>0</v>
      </c>
      <c r="EOX10" s="355">
        <f t="shared" si="58"/>
        <v>0</v>
      </c>
      <c r="EOY10" s="355">
        <f t="shared" si="58"/>
        <v>0</v>
      </c>
      <c r="EOZ10" s="355">
        <f t="shared" si="58"/>
        <v>0</v>
      </c>
      <c r="EPA10" s="355">
        <f t="shared" si="58"/>
        <v>0</v>
      </c>
      <c r="EPB10" s="355">
        <f t="shared" si="58"/>
        <v>0</v>
      </c>
      <c r="EPC10" s="355">
        <f t="shared" si="58"/>
        <v>0</v>
      </c>
      <c r="EPD10" s="355">
        <f t="shared" si="58"/>
        <v>0</v>
      </c>
      <c r="EPE10" s="355">
        <f t="shared" si="58"/>
        <v>0</v>
      </c>
      <c r="EPF10" s="355">
        <f t="shared" si="58"/>
        <v>0</v>
      </c>
      <c r="EPG10" s="355">
        <f t="shared" si="58"/>
        <v>0</v>
      </c>
      <c r="EPH10" s="355">
        <f t="shared" si="58"/>
        <v>0</v>
      </c>
      <c r="EPI10" s="355">
        <f t="shared" si="58"/>
        <v>0</v>
      </c>
      <c r="EPJ10" s="355">
        <f t="shared" si="58"/>
        <v>0</v>
      </c>
      <c r="EPK10" s="355">
        <f t="shared" si="58"/>
        <v>0</v>
      </c>
      <c r="EPL10" s="355">
        <f t="shared" si="58"/>
        <v>0</v>
      </c>
      <c r="EPM10" s="355">
        <f t="shared" si="58"/>
        <v>0</v>
      </c>
      <c r="EPN10" s="355">
        <f t="shared" si="58"/>
        <v>0</v>
      </c>
      <c r="EPO10" s="355">
        <f t="shared" ref="EPO10:ERZ10" si="59">SUM(EPO4:EPO9)</f>
        <v>0</v>
      </c>
      <c r="EPP10" s="355">
        <f t="shared" si="59"/>
        <v>0</v>
      </c>
      <c r="EPQ10" s="355">
        <f t="shared" si="59"/>
        <v>0</v>
      </c>
      <c r="EPR10" s="355">
        <f t="shared" si="59"/>
        <v>0</v>
      </c>
      <c r="EPS10" s="355">
        <f t="shared" si="59"/>
        <v>0</v>
      </c>
      <c r="EPT10" s="355">
        <f t="shared" si="59"/>
        <v>0</v>
      </c>
      <c r="EPU10" s="355">
        <f t="shared" si="59"/>
        <v>0</v>
      </c>
      <c r="EPV10" s="355">
        <f t="shared" si="59"/>
        <v>0</v>
      </c>
      <c r="EPW10" s="355">
        <f t="shared" si="59"/>
        <v>0</v>
      </c>
      <c r="EPX10" s="355">
        <f t="shared" si="59"/>
        <v>0</v>
      </c>
      <c r="EPY10" s="355">
        <f t="shared" si="59"/>
        <v>0</v>
      </c>
      <c r="EPZ10" s="355">
        <f t="shared" si="59"/>
        <v>0</v>
      </c>
      <c r="EQA10" s="355">
        <f t="shared" si="59"/>
        <v>0</v>
      </c>
      <c r="EQB10" s="355">
        <f t="shared" si="59"/>
        <v>0</v>
      </c>
      <c r="EQC10" s="355">
        <f t="shared" si="59"/>
        <v>0</v>
      </c>
      <c r="EQD10" s="355">
        <f t="shared" si="59"/>
        <v>0</v>
      </c>
      <c r="EQE10" s="355">
        <f t="shared" si="59"/>
        <v>0</v>
      </c>
      <c r="EQF10" s="355">
        <f t="shared" si="59"/>
        <v>0</v>
      </c>
      <c r="EQG10" s="355">
        <f t="shared" si="59"/>
        <v>0</v>
      </c>
      <c r="EQH10" s="355">
        <f t="shared" si="59"/>
        <v>0</v>
      </c>
      <c r="EQI10" s="355">
        <f t="shared" si="59"/>
        <v>0</v>
      </c>
      <c r="EQJ10" s="355">
        <f t="shared" si="59"/>
        <v>0</v>
      </c>
      <c r="EQK10" s="355">
        <f t="shared" si="59"/>
        <v>0</v>
      </c>
      <c r="EQL10" s="355">
        <f t="shared" si="59"/>
        <v>0</v>
      </c>
      <c r="EQM10" s="355">
        <f t="shared" si="59"/>
        <v>0</v>
      </c>
      <c r="EQN10" s="355">
        <f t="shared" si="59"/>
        <v>0</v>
      </c>
      <c r="EQO10" s="355">
        <f t="shared" si="59"/>
        <v>0</v>
      </c>
      <c r="EQP10" s="355">
        <f t="shared" si="59"/>
        <v>0</v>
      </c>
      <c r="EQQ10" s="355">
        <f t="shared" si="59"/>
        <v>0</v>
      </c>
      <c r="EQR10" s="355">
        <f t="shared" si="59"/>
        <v>0</v>
      </c>
      <c r="EQS10" s="355">
        <f t="shared" si="59"/>
        <v>0</v>
      </c>
      <c r="EQT10" s="355">
        <f t="shared" si="59"/>
        <v>0</v>
      </c>
      <c r="EQU10" s="355">
        <f t="shared" si="59"/>
        <v>0</v>
      </c>
      <c r="EQV10" s="355">
        <f t="shared" si="59"/>
        <v>0</v>
      </c>
      <c r="EQW10" s="355">
        <f t="shared" si="59"/>
        <v>0</v>
      </c>
      <c r="EQX10" s="355">
        <f t="shared" si="59"/>
        <v>0</v>
      </c>
      <c r="EQY10" s="355">
        <f t="shared" si="59"/>
        <v>0</v>
      </c>
      <c r="EQZ10" s="355">
        <f t="shared" si="59"/>
        <v>0</v>
      </c>
      <c r="ERA10" s="355">
        <f t="shared" si="59"/>
        <v>0</v>
      </c>
      <c r="ERB10" s="355">
        <f t="shared" si="59"/>
        <v>0</v>
      </c>
      <c r="ERC10" s="355">
        <f t="shared" si="59"/>
        <v>0</v>
      </c>
      <c r="ERD10" s="355">
        <f t="shared" si="59"/>
        <v>0</v>
      </c>
      <c r="ERE10" s="355">
        <f t="shared" si="59"/>
        <v>0</v>
      </c>
      <c r="ERF10" s="355">
        <f t="shared" si="59"/>
        <v>0</v>
      </c>
      <c r="ERG10" s="355">
        <f t="shared" si="59"/>
        <v>0</v>
      </c>
      <c r="ERH10" s="355">
        <f t="shared" si="59"/>
        <v>0</v>
      </c>
      <c r="ERI10" s="355">
        <f t="shared" si="59"/>
        <v>0</v>
      </c>
      <c r="ERJ10" s="355">
        <f t="shared" si="59"/>
        <v>0</v>
      </c>
      <c r="ERK10" s="355">
        <f t="shared" si="59"/>
        <v>0</v>
      </c>
      <c r="ERL10" s="355">
        <f t="shared" si="59"/>
        <v>0</v>
      </c>
      <c r="ERM10" s="355">
        <f t="shared" si="59"/>
        <v>0</v>
      </c>
      <c r="ERN10" s="355">
        <f t="shared" si="59"/>
        <v>0</v>
      </c>
      <c r="ERO10" s="355">
        <f t="shared" si="59"/>
        <v>0</v>
      </c>
      <c r="ERP10" s="355">
        <f t="shared" si="59"/>
        <v>0</v>
      </c>
      <c r="ERQ10" s="355">
        <f t="shared" si="59"/>
        <v>0</v>
      </c>
      <c r="ERR10" s="355">
        <f t="shared" si="59"/>
        <v>0</v>
      </c>
      <c r="ERS10" s="355">
        <f t="shared" si="59"/>
        <v>0</v>
      </c>
      <c r="ERT10" s="355">
        <f t="shared" si="59"/>
        <v>0</v>
      </c>
      <c r="ERU10" s="355">
        <f t="shared" si="59"/>
        <v>0</v>
      </c>
      <c r="ERV10" s="355">
        <f t="shared" si="59"/>
        <v>0</v>
      </c>
      <c r="ERW10" s="355">
        <f t="shared" si="59"/>
        <v>0</v>
      </c>
      <c r="ERX10" s="355">
        <f t="shared" si="59"/>
        <v>0</v>
      </c>
      <c r="ERY10" s="355">
        <f t="shared" si="59"/>
        <v>0</v>
      </c>
      <c r="ERZ10" s="355">
        <f t="shared" si="59"/>
        <v>0</v>
      </c>
      <c r="ESA10" s="355">
        <f t="shared" ref="ESA10:EUL10" si="60">SUM(ESA4:ESA9)</f>
        <v>0</v>
      </c>
      <c r="ESB10" s="355">
        <f t="shared" si="60"/>
        <v>0</v>
      </c>
      <c r="ESC10" s="355">
        <f t="shared" si="60"/>
        <v>0</v>
      </c>
      <c r="ESD10" s="355">
        <f t="shared" si="60"/>
        <v>0</v>
      </c>
      <c r="ESE10" s="355">
        <f t="shared" si="60"/>
        <v>0</v>
      </c>
      <c r="ESF10" s="355">
        <f t="shared" si="60"/>
        <v>0</v>
      </c>
      <c r="ESG10" s="355">
        <f t="shared" si="60"/>
        <v>0</v>
      </c>
      <c r="ESH10" s="355">
        <f t="shared" si="60"/>
        <v>0</v>
      </c>
      <c r="ESI10" s="355">
        <f t="shared" si="60"/>
        <v>0</v>
      </c>
      <c r="ESJ10" s="355">
        <f t="shared" si="60"/>
        <v>0</v>
      </c>
      <c r="ESK10" s="355">
        <f t="shared" si="60"/>
        <v>0</v>
      </c>
      <c r="ESL10" s="355">
        <f t="shared" si="60"/>
        <v>0</v>
      </c>
      <c r="ESM10" s="355">
        <f t="shared" si="60"/>
        <v>0</v>
      </c>
      <c r="ESN10" s="355">
        <f t="shared" si="60"/>
        <v>0</v>
      </c>
      <c r="ESO10" s="355">
        <f t="shared" si="60"/>
        <v>0</v>
      </c>
      <c r="ESP10" s="355">
        <f t="shared" si="60"/>
        <v>0</v>
      </c>
      <c r="ESQ10" s="355">
        <f t="shared" si="60"/>
        <v>0</v>
      </c>
      <c r="ESR10" s="355">
        <f t="shared" si="60"/>
        <v>0</v>
      </c>
      <c r="ESS10" s="355">
        <f t="shared" si="60"/>
        <v>0</v>
      </c>
      <c r="EST10" s="355">
        <f t="shared" si="60"/>
        <v>0</v>
      </c>
      <c r="ESU10" s="355">
        <f t="shared" si="60"/>
        <v>0</v>
      </c>
      <c r="ESV10" s="355">
        <f t="shared" si="60"/>
        <v>0</v>
      </c>
      <c r="ESW10" s="355">
        <f t="shared" si="60"/>
        <v>0</v>
      </c>
      <c r="ESX10" s="355">
        <f t="shared" si="60"/>
        <v>0</v>
      </c>
      <c r="ESY10" s="355">
        <f t="shared" si="60"/>
        <v>0</v>
      </c>
      <c r="ESZ10" s="355">
        <f t="shared" si="60"/>
        <v>0</v>
      </c>
      <c r="ETA10" s="355">
        <f t="shared" si="60"/>
        <v>0</v>
      </c>
      <c r="ETB10" s="355">
        <f t="shared" si="60"/>
        <v>0</v>
      </c>
      <c r="ETC10" s="355">
        <f t="shared" si="60"/>
        <v>0</v>
      </c>
      <c r="ETD10" s="355">
        <f t="shared" si="60"/>
        <v>0</v>
      </c>
      <c r="ETE10" s="355">
        <f t="shared" si="60"/>
        <v>0</v>
      </c>
      <c r="ETF10" s="355">
        <f t="shared" si="60"/>
        <v>0</v>
      </c>
      <c r="ETG10" s="355">
        <f t="shared" si="60"/>
        <v>0</v>
      </c>
      <c r="ETH10" s="355">
        <f t="shared" si="60"/>
        <v>0</v>
      </c>
      <c r="ETI10" s="355">
        <f t="shared" si="60"/>
        <v>0</v>
      </c>
      <c r="ETJ10" s="355">
        <f t="shared" si="60"/>
        <v>0</v>
      </c>
      <c r="ETK10" s="355">
        <f t="shared" si="60"/>
        <v>0</v>
      </c>
      <c r="ETL10" s="355">
        <f t="shared" si="60"/>
        <v>0</v>
      </c>
      <c r="ETM10" s="355">
        <f t="shared" si="60"/>
        <v>0</v>
      </c>
      <c r="ETN10" s="355">
        <f t="shared" si="60"/>
        <v>0</v>
      </c>
      <c r="ETO10" s="355">
        <f t="shared" si="60"/>
        <v>0</v>
      </c>
      <c r="ETP10" s="355">
        <f t="shared" si="60"/>
        <v>0</v>
      </c>
      <c r="ETQ10" s="355">
        <f t="shared" si="60"/>
        <v>0</v>
      </c>
      <c r="ETR10" s="355">
        <f t="shared" si="60"/>
        <v>0</v>
      </c>
      <c r="ETS10" s="355">
        <f t="shared" si="60"/>
        <v>0</v>
      </c>
      <c r="ETT10" s="355">
        <f t="shared" si="60"/>
        <v>0</v>
      </c>
      <c r="ETU10" s="355">
        <f t="shared" si="60"/>
        <v>0</v>
      </c>
      <c r="ETV10" s="355">
        <f t="shared" si="60"/>
        <v>0</v>
      </c>
      <c r="ETW10" s="355">
        <f t="shared" si="60"/>
        <v>0</v>
      </c>
      <c r="ETX10" s="355">
        <f t="shared" si="60"/>
        <v>0</v>
      </c>
      <c r="ETY10" s="355">
        <f t="shared" si="60"/>
        <v>0</v>
      </c>
      <c r="ETZ10" s="355">
        <f t="shared" si="60"/>
        <v>0</v>
      </c>
      <c r="EUA10" s="355">
        <f t="shared" si="60"/>
        <v>0</v>
      </c>
      <c r="EUB10" s="355">
        <f t="shared" si="60"/>
        <v>0</v>
      </c>
      <c r="EUC10" s="355">
        <f t="shared" si="60"/>
        <v>0</v>
      </c>
      <c r="EUD10" s="355">
        <f t="shared" si="60"/>
        <v>0</v>
      </c>
      <c r="EUE10" s="355">
        <f t="shared" si="60"/>
        <v>0</v>
      </c>
      <c r="EUF10" s="355">
        <f t="shared" si="60"/>
        <v>0</v>
      </c>
      <c r="EUG10" s="355">
        <f t="shared" si="60"/>
        <v>0</v>
      </c>
      <c r="EUH10" s="355">
        <f t="shared" si="60"/>
        <v>0</v>
      </c>
      <c r="EUI10" s="355">
        <f t="shared" si="60"/>
        <v>0</v>
      </c>
      <c r="EUJ10" s="355">
        <f t="shared" si="60"/>
        <v>0</v>
      </c>
      <c r="EUK10" s="355">
        <f t="shared" si="60"/>
        <v>0</v>
      </c>
      <c r="EUL10" s="355">
        <f t="shared" si="60"/>
        <v>0</v>
      </c>
      <c r="EUM10" s="355">
        <f t="shared" ref="EUM10:EWX10" si="61">SUM(EUM4:EUM9)</f>
        <v>0</v>
      </c>
      <c r="EUN10" s="355">
        <f t="shared" si="61"/>
        <v>0</v>
      </c>
      <c r="EUO10" s="355">
        <f t="shared" si="61"/>
        <v>0</v>
      </c>
      <c r="EUP10" s="355">
        <f t="shared" si="61"/>
        <v>0</v>
      </c>
      <c r="EUQ10" s="355">
        <f t="shared" si="61"/>
        <v>0</v>
      </c>
      <c r="EUR10" s="355">
        <f t="shared" si="61"/>
        <v>0</v>
      </c>
      <c r="EUS10" s="355">
        <f t="shared" si="61"/>
        <v>0</v>
      </c>
      <c r="EUT10" s="355">
        <f t="shared" si="61"/>
        <v>0</v>
      </c>
      <c r="EUU10" s="355">
        <f t="shared" si="61"/>
        <v>0</v>
      </c>
      <c r="EUV10" s="355">
        <f t="shared" si="61"/>
        <v>0</v>
      </c>
      <c r="EUW10" s="355">
        <f t="shared" si="61"/>
        <v>0</v>
      </c>
      <c r="EUX10" s="355">
        <f t="shared" si="61"/>
        <v>0</v>
      </c>
      <c r="EUY10" s="355">
        <f t="shared" si="61"/>
        <v>0</v>
      </c>
      <c r="EUZ10" s="355">
        <f t="shared" si="61"/>
        <v>0</v>
      </c>
      <c r="EVA10" s="355">
        <f t="shared" si="61"/>
        <v>0</v>
      </c>
      <c r="EVB10" s="355">
        <f t="shared" si="61"/>
        <v>0</v>
      </c>
      <c r="EVC10" s="355">
        <f t="shared" si="61"/>
        <v>0</v>
      </c>
      <c r="EVD10" s="355">
        <f t="shared" si="61"/>
        <v>0</v>
      </c>
      <c r="EVE10" s="355">
        <f t="shared" si="61"/>
        <v>0</v>
      </c>
      <c r="EVF10" s="355">
        <f t="shared" si="61"/>
        <v>0</v>
      </c>
      <c r="EVG10" s="355">
        <f t="shared" si="61"/>
        <v>0</v>
      </c>
      <c r="EVH10" s="355">
        <f t="shared" si="61"/>
        <v>0</v>
      </c>
      <c r="EVI10" s="355">
        <f t="shared" si="61"/>
        <v>0</v>
      </c>
      <c r="EVJ10" s="355">
        <f t="shared" si="61"/>
        <v>0</v>
      </c>
      <c r="EVK10" s="355">
        <f t="shared" si="61"/>
        <v>0</v>
      </c>
      <c r="EVL10" s="355">
        <f t="shared" si="61"/>
        <v>0</v>
      </c>
      <c r="EVM10" s="355">
        <f t="shared" si="61"/>
        <v>0</v>
      </c>
      <c r="EVN10" s="355">
        <f t="shared" si="61"/>
        <v>0</v>
      </c>
      <c r="EVO10" s="355">
        <f t="shared" si="61"/>
        <v>0</v>
      </c>
      <c r="EVP10" s="355">
        <f t="shared" si="61"/>
        <v>0</v>
      </c>
      <c r="EVQ10" s="355">
        <f t="shared" si="61"/>
        <v>0</v>
      </c>
      <c r="EVR10" s="355">
        <f t="shared" si="61"/>
        <v>0</v>
      </c>
      <c r="EVS10" s="355">
        <f t="shared" si="61"/>
        <v>0</v>
      </c>
      <c r="EVT10" s="355">
        <f t="shared" si="61"/>
        <v>0</v>
      </c>
      <c r="EVU10" s="355">
        <f t="shared" si="61"/>
        <v>0</v>
      </c>
      <c r="EVV10" s="355">
        <f t="shared" si="61"/>
        <v>0</v>
      </c>
      <c r="EVW10" s="355">
        <f t="shared" si="61"/>
        <v>0</v>
      </c>
      <c r="EVX10" s="355">
        <f t="shared" si="61"/>
        <v>0</v>
      </c>
      <c r="EVY10" s="355">
        <f t="shared" si="61"/>
        <v>0</v>
      </c>
      <c r="EVZ10" s="355">
        <f t="shared" si="61"/>
        <v>0</v>
      </c>
      <c r="EWA10" s="355">
        <f t="shared" si="61"/>
        <v>0</v>
      </c>
      <c r="EWB10" s="355">
        <f t="shared" si="61"/>
        <v>0</v>
      </c>
      <c r="EWC10" s="355">
        <f t="shared" si="61"/>
        <v>0</v>
      </c>
      <c r="EWD10" s="355">
        <f t="shared" si="61"/>
        <v>0</v>
      </c>
      <c r="EWE10" s="355">
        <f t="shared" si="61"/>
        <v>0</v>
      </c>
      <c r="EWF10" s="355">
        <f t="shared" si="61"/>
        <v>0</v>
      </c>
      <c r="EWG10" s="355">
        <f t="shared" si="61"/>
        <v>0</v>
      </c>
      <c r="EWH10" s="355">
        <f t="shared" si="61"/>
        <v>0</v>
      </c>
      <c r="EWI10" s="355">
        <f t="shared" si="61"/>
        <v>0</v>
      </c>
      <c r="EWJ10" s="355">
        <f t="shared" si="61"/>
        <v>0</v>
      </c>
      <c r="EWK10" s="355">
        <f t="shared" si="61"/>
        <v>0</v>
      </c>
      <c r="EWL10" s="355">
        <f t="shared" si="61"/>
        <v>0</v>
      </c>
      <c r="EWM10" s="355">
        <f t="shared" si="61"/>
        <v>0</v>
      </c>
      <c r="EWN10" s="355">
        <f t="shared" si="61"/>
        <v>0</v>
      </c>
      <c r="EWO10" s="355">
        <f t="shared" si="61"/>
        <v>0</v>
      </c>
      <c r="EWP10" s="355">
        <f t="shared" si="61"/>
        <v>0</v>
      </c>
      <c r="EWQ10" s="355">
        <f t="shared" si="61"/>
        <v>0</v>
      </c>
      <c r="EWR10" s="355">
        <f t="shared" si="61"/>
        <v>0</v>
      </c>
      <c r="EWS10" s="355">
        <f t="shared" si="61"/>
        <v>0</v>
      </c>
      <c r="EWT10" s="355">
        <f t="shared" si="61"/>
        <v>0</v>
      </c>
      <c r="EWU10" s="355">
        <f t="shared" si="61"/>
        <v>0</v>
      </c>
      <c r="EWV10" s="355">
        <f t="shared" si="61"/>
        <v>0</v>
      </c>
      <c r="EWW10" s="355">
        <f t="shared" si="61"/>
        <v>0</v>
      </c>
      <c r="EWX10" s="355">
        <f t="shared" si="61"/>
        <v>0</v>
      </c>
      <c r="EWY10" s="355">
        <f t="shared" ref="EWY10:EZJ10" si="62">SUM(EWY4:EWY9)</f>
        <v>0</v>
      </c>
      <c r="EWZ10" s="355">
        <f t="shared" si="62"/>
        <v>0</v>
      </c>
      <c r="EXA10" s="355">
        <f t="shared" si="62"/>
        <v>0</v>
      </c>
      <c r="EXB10" s="355">
        <f t="shared" si="62"/>
        <v>0</v>
      </c>
      <c r="EXC10" s="355">
        <f t="shared" si="62"/>
        <v>0</v>
      </c>
      <c r="EXD10" s="355">
        <f t="shared" si="62"/>
        <v>0</v>
      </c>
      <c r="EXE10" s="355">
        <f t="shared" si="62"/>
        <v>0</v>
      </c>
      <c r="EXF10" s="355">
        <f t="shared" si="62"/>
        <v>0</v>
      </c>
      <c r="EXG10" s="355">
        <f t="shared" si="62"/>
        <v>0</v>
      </c>
      <c r="EXH10" s="355">
        <f t="shared" si="62"/>
        <v>0</v>
      </c>
      <c r="EXI10" s="355">
        <f t="shared" si="62"/>
        <v>0</v>
      </c>
      <c r="EXJ10" s="355">
        <f t="shared" si="62"/>
        <v>0</v>
      </c>
      <c r="EXK10" s="355">
        <f t="shared" si="62"/>
        <v>0</v>
      </c>
      <c r="EXL10" s="355">
        <f t="shared" si="62"/>
        <v>0</v>
      </c>
      <c r="EXM10" s="355">
        <f t="shared" si="62"/>
        <v>0</v>
      </c>
      <c r="EXN10" s="355">
        <f t="shared" si="62"/>
        <v>0</v>
      </c>
      <c r="EXO10" s="355">
        <f t="shared" si="62"/>
        <v>0</v>
      </c>
      <c r="EXP10" s="355">
        <f t="shared" si="62"/>
        <v>0</v>
      </c>
      <c r="EXQ10" s="355">
        <f t="shared" si="62"/>
        <v>0</v>
      </c>
      <c r="EXR10" s="355">
        <f t="shared" si="62"/>
        <v>0</v>
      </c>
      <c r="EXS10" s="355">
        <f t="shared" si="62"/>
        <v>0</v>
      </c>
      <c r="EXT10" s="355">
        <f t="shared" si="62"/>
        <v>0</v>
      </c>
      <c r="EXU10" s="355">
        <f t="shared" si="62"/>
        <v>0</v>
      </c>
      <c r="EXV10" s="355">
        <f t="shared" si="62"/>
        <v>0</v>
      </c>
      <c r="EXW10" s="355">
        <f t="shared" si="62"/>
        <v>0</v>
      </c>
      <c r="EXX10" s="355">
        <f t="shared" si="62"/>
        <v>0</v>
      </c>
      <c r="EXY10" s="355">
        <f t="shared" si="62"/>
        <v>0</v>
      </c>
      <c r="EXZ10" s="355">
        <f t="shared" si="62"/>
        <v>0</v>
      </c>
      <c r="EYA10" s="355">
        <f t="shared" si="62"/>
        <v>0</v>
      </c>
      <c r="EYB10" s="355">
        <f t="shared" si="62"/>
        <v>0</v>
      </c>
      <c r="EYC10" s="355">
        <f t="shared" si="62"/>
        <v>0</v>
      </c>
      <c r="EYD10" s="355">
        <f t="shared" si="62"/>
        <v>0</v>
      </c>
      <c r="EYE10" s="355">
        <f t="shared" si="62"/>
        <v>0</v>
      </c>
      <c r="EYF10" s="355">
        <f t="shared" si="62"/>
        <v>0</v>
      </c>
      <c r="EYG10" s="355">
        <f t="shared" si="62"/>
        <v>0</v>
      </c>
      <c r="EYH10" s="355">
        <f t="shared" si="62"/>
        <v>0</v>
      </c>
      <c r="EYI10" s="355">
        <f t="shared" si="62"/>
        <v>0</v>
      </c>
      <c r="EYJ10" s="355">
        <f t="shared" si="62"/>
        <v>0</v>
      </c>
      <c r="EYK10" s="355">
        <f t="shared" si="62"/>
        <v>0</v>
      </c>
      <c r="EYL10" s="355">
        <f t="shared" si="62"/>
        <v>0</v>
      </c>
      <c r="EYM10" s="355">
        <f t="shared" si="62"/>
        <v>0</v>
      </c>
      <c r="EYN10" s="355">
        <f t="shared" si="62"/>
        <v>0</v>
      </c>
      <c r="EYO10" s="355">
        <f t="shared" si="62"/>
        <v>0</v>
      </c>
      <c r="EYP10" s="355">
        <f t="shared" si="62"/>
        <v>0</v>
      </c>
      <c r="EYQ10" s="355">
        <f t="shared" si="62"/>
        <v>0</v>
      </c>
      <c r="EYR10" s="355">
        <f t="shared" si="62"/>
        <v>0</v>
      </c>
      <c r="EYS10" s="355">
        <f t="shared" si="62"/>
        <v>0</v>
      </c>
      <c r="EYT10" s="355">
        <f t="shared" si="62"/>
        <v>0</v>
      </c>
      <c r="EYU10" s="355">
        <f t="shared" si="62"/>
        <v>0</v>
      </c>
      <c r="EYV10" s="355">
        <f t="shared" si="62"/>
        <v>0</v>
      </c>
      <c r="EYW10" s="355">
        <f t="shared" si="62"/>
        <v>0</v>
      </c>
      <c r="EYX10" s="355">
        <f t="shared" si="62"/>
        <v>0</v>
      </c>
      <c r="EYY10" s="355">
        <f t="shared" si="62"/>
        <v>0</v>
      </c>
      <c r="EYZ10" s="355">
        <f t="shared" si="62"/>
        <v>0</v>
      </c>
      <c r="EZA10" s="355">
        <f t="shared" si="62"/>
        <v>0</v>
      </c>
      <c r="EZB10" s="355">
        <f t="shared" si="62"/>
        <v>0</v>
      </c>
      <c r="EZC10" s="355">
        <f t="shared" si="62"/>
        <v>0</v>
      </c>
      <c r="EZD10" s="355">
        <f t="shared" si="62"/>
        <v>0</v>
      </c>
      <c r="EZE10" s="355">
        <f t="shared" si="62"/>
        <v>0</v>
      </c>
      <c r="EZF10" s="355">
        <f t="shared" si="62"/>
        <v>0</v>
      </c>
      <c r="EZG10" s="355">
        <f t="shared" si="62"/>
        <v>0</v>
      </c>
      <c r="EZH10" s="355">
        <f t="shared" si="62"/>
        <v>0</v>
      </c>
      <c r="EZI10" s="355">
        <f t="shared" si="62"/>
        <v>0</v>
      </c>
      <c r="EZJ10" s="355">
        <f t="shared" si="62"/>
        <v>0</v>
      </c>
      <c r="EZK10" s="355">
        <f t="shared" ref="EZK10:FBV10" si="63">SUM(EZK4:EZK9)</f>
        <v>0</v>
      </c>
      <c r="EZL10" s="355">
        <f t="shared" si="63"/>
        <v>0</v>
      </c>
      <c r="EZM10" s="355">
        <f t="shared" si="63"/>
        <v>0</v>
      </c>
      <c r="EZN10" s="355">
        <f t="shared" si="63"/>
        <v>0</v>
      </c>
      <c r="EZO10" s="355">
        <f t="shared" si="63"/>
        <v>0</v>
      </c>
      <c r="EZP10" s="355">
        <f t="shared" si="63"/>
        <v>0</v>
      </c>
      <c r="EZQ10" s="355">
        <f t="shared" si="63"/>
        <v>0</v>
      </c>
      <c r="EZR10" s="355">
        <f t="shared" si="63"/>
        <v>0</v>
      </c>
      <c r="EZS10" s="355">
        <f t="shared" si="63"/>
        <v>0</v>
      </c>
      <c r="EZT10" s="355">
        <f t="shared" si="63"/>
        <v>0</v>
      </c>
      <c r="EZU10" s="355">
        <f t="shared" si="63"/>
        <v>0</v>
      </c>
      <c r="EZV10" s="355">
        <f t="shared" si="63"/>
        <v>0</v>
      </c>
      <c r="EZW10" s="355">
        <f t="shared" si="63"/>
        <v>0</v>
      </c>
      <c r="EZX10" s="355">
        <f t="shared" si="63"/>
        <v>0</v>
      </c>
      <c r="EZY10" s="355">
        <f t="shared" si="63"/>
        <v>0</v>
      </c>
      <c r="EZZ10" s="355">
        <f t="shared" si="63"/>
        <v>0</v>
      </c>
      <c r="FAA10" s="355">
        <f t="shared" si="63"/>
        <v>0</v>
      </c>
      <c r="FAB10" s="355">
        <f t="shared" si="63"/>
        <v>0</v>
      </c>
      <c r="FAC10" s="355">
        <f t="shared" si="63"/>
        <v>0</v>
      </c>
      <c r="FAD10" s="355">
        <f t="shared" si="63"/>
        <v>0</v>
      </c>
      <c r="FAE10" s="355">
        <f t="shared" si="63"/>
        <v>0</v>
      </c>
      <c r="FAF10" s="355">
        <f t="shared" si="63"/>
        <v>0</v>
      </c>
      <c r="FAG10" s="355">
        <f t="shared" si="63"/>
        <v>0</v>
      </c>
      <c r="FAH10" s="355">
        <f t="shared" si="63"/>
        <v>0</v>
      </c>
      <c r="FAI10" s="355">
        <f t="shared" si="63"/>
        <v>0</v>
      </c>
      <c r="FAJ10" s="355">
        <f t="shared" si="63"/>
        <v>0</v>
      </c>
      <c r="FAK10" s="355">
        <f t="shared" si="63"/>
        <v>0</v>
      </c>
      <c r="FAL10" s="355">
        <f t="shared" si="63"/>
        <v>0</v>
      </c>
      <c r="FAM10" s="355">
        <f t="shared" si="63"/>
        <v>0</v>
      </c>
      <c r="FAN10" s="355">
        <f t="shared" si="63"/>
        <v>0</v>
      </c>
      <c r="FAO10" s="355">
        <f t="shared" si="63"/>
        <v>0</v>
      </c>
      <c r="FAP10" s="355">
        <f t="shared" si="63"/>
        <v>0</v>
      </c>
      <c r="FAQ10" s="355">
        <f t="shared" si="63"/>
        <v>0</v>
      </c>
      <c r="FAR10" s="355">
        <f t="shared" si="63"/>
        <v>0</v>
      </c>
      <c r="FAS10" s="355">
        <f t="shared" si="63"/>
        <v>0</v>
      </c>
      <c r="FAT10" s="355">
        <f t="shared" si="63"/>
        <v>0</v>
      </c>
      <c r="FAU10" s="355">
        <f t="shared" si="63"/>
        <v>0</v>
      </c>
      <c r="FAV10" s="355">
        <f t="shared" si="63"/>
        <v>0</v>
      </c>
      <c r="FAW10" s="355">
        <f t="shared" si="63"/>
        <v>0</v>
      </c>
      <c r="FAX10" s="355">
        <f t="shared" si="63"/>
        <v>0</v>
      </c>
      <c r="FAY10" s="355">
        <f t="shared" si="63"/>
        <v>0</v>
      </c>
      <c r="FAZ10" s="355">
        <f t="shared" si="63"/>
        <v>0</v>
      </c>
      <c r="FBA10" s="355">
        <f t="shared" si="63"/>
        <v>0</v>
      </c>
      <c r="FBB10" s="355">
        <f t="shared" si="63"/>
        <v>0</v>
      </c>
      <c r="FBC10" s="355">
        <f t="shared" si="63"/>
        <v>0</v>
      </c>
      <c r="FBD10" s="355">
        <f t="shared" si="63"/>
        <v>0</v>
      </c>
      <c r="FBE10" s="355">
        <f t="shared" si="63"/>
        <v>0</v>
      </c>
      <c r="FBF10" s="355">
        <f t="shared" si="63"/>
        <v>0</v>
      </c>
      <c r="FBG10" s="355">
        <f t="shared" si="63"/>
        <v>0</v>
      </c>
      <c r="FBH10" s="355">
        <f t="shared" si="63"/>
        <v>0</v>
      </c>
      <c r="FBI10" s="355">
        <f t="shared" si="63"/>
        <v>0</v>
      </c>
      <c r="FBJ10" s="355">
        <f t="shared" si="63"/>
        <v>0</v>
      </c>
      <c r="FBK10" s="355">
        <f t="shared" si="63"/>
        <v>0</v>
      </c>
      <c r="FBL10" s="355">
        <f t="shared" si="63"/>
        <v>0</v>
      </c>
      <c r="FBM10" s="355">
        <f t="shared" si="63"/>
        <v>0</v>
      </c>
      <c r="FBN10" s="355">
        <f t="shared" si="63"/>
        <v>0</v>
      </c>
      <c r="FBO10" s="355">
        <f t="shared" si="63"/>
        <v>0</v>
      </c>
      <c r="FBP10" s="355">
        <f t="shared" si="63"/>
        <v>0</v>
      </c>
      <c r="FBQ10" s="355">
        <f t="shared" si="63"/>
        <v>0</v>
      </c>
      <c r="FBR10" s="355">
        <f t="shared" si="63"/>
        <v>0</v>
      </c>
      <c r="FBS10" s="355">
        <f t="shared" si="63"/>
        <v>0</v>
      </c>
      <c r="FBT10" s="355">
        <f t="shared" si="63"/>
        <v>0</v>
      </c>
      <c r="FBU10" s="355">
        <f t="shared" si="63"/>
        <v>0</v>
      </c>
      <c r="FBV10" s="355">
        <f t="shared" si="63"/>
        <v>0</v>
      </c>
      <c r="FBW10" s="355">
        <f t="shared" ref="FBW10:FEH10" si="64">SUM(FBW4:FBW9)</f>
        <v>0</v>
      </c>
      <c r="FBX10" s="355">
        <f t="shared" si="64"/>
        <v>0</v>
      </c>
      <c r="FBY10" s="355">
        <f t="shared" si="64"/>
        <v>0</v>
      </c>
      <c r="FBZ10" s="355">
        <f t="shared" si="64"/>
        <v>0</v>
      </c>
      <c r="FCA10" s="355">
        <f t="shared" si="64"/>
        <v>0</v>
      </c>
      <c r="FCB10" s="355">
        <f t="shared" si="64"/>
        <v>0</v>
      </c>
      <c r="FCC10" s="355">
        <f t="shared" si="64"/>
        <v>0</v>
      </c>
      <c r="FCD10" s="355">
        <f t="shared" si="64"/>
        <v>0</v>
      </c>
      <c r="FCE10" s="355">
        <f t="shared" si="64"/>
        <v>0</v>
      </c>
      <c r="FCF10" s="355">
        <f t="shared" si="64"/>
        <v>0</v>
      </c>
      <c r="FCG10" s="355">
        <f t="shared" si="64"/>
        <v>0</v>
      </c>
      <c r="FCH10" s="355">
        <f t="shared" si="64"/>
        <v>0</v>
      </c>
      <c r="FCI10" s="355">
        <f t="shared" si="64"/>
        <v>0</v>
      </c>
      <c r="FCJ10" s="355">
        <f t="shared" si="64"/>
        <v>0</v>
      </c>
      <c r="FCK10" s="355">
        <f t="shared" si="64"/>
        <v>0</v>
      </c>
      <c r="FCL10" s="355">
        <f t="shared" si="64"/>
        <v>0</v>
      </c>
      <c r="FCM10" s="355">
        <f t="shared" si="64"/>
        <v>0</v>
      </c>
      <c r="FCN10" s="355">
        <f t="shared" si="64"/>
        <v>0</v>
      </c>
      <c r="FCO10" s="355">
        <f t="shared" si="64"/>
        <v>0</v>
      </c>
      <c r="FCP10" s="355">
        <f t="shared" si="64"/>
        <v>0</v>
      </c>
      <c r="FCQ10" s="355">
        <f t="shared" si="64"/>
        <v>0</v>
      </c>
      <c r="FCR10" s="355">
        <f t="shared" si="64"/>
        <v>0</v>
      </c>
      <c r="FCS10" s="355">
        <f t="shared" si="64"/>
        <v>0</v>
      </c>
      <c r="FCT10" s="355">
        <f t="shared" si="64"/>
        <v>0</v>
      </c>
      <c r="FCU10" s="355">
        <f t="shared" si="64"/>
        <v>0</v>
      </c>
      <c r="FCV10" s="355">
        <f t="shared" si="64"/>
        <v>0</v>
      </c>
      <c r="FCW10" s="355">
        <f t="shared" si="64"/>
        <v>0</v>
      </c>
      <c r="FCX10" s="355">
        <f t="shared" si="64"/>
        <v>0</v>
      </c>
      <c r="FCY10" s="355">
        <f t="shared" si="64"/>
        <v>0</v>
      </c>
      <c r="FCZ10" s="355">
        <f t="shared" si="64"/>
        <v>0</v>
      </c>
      <c r="FDA10" s="355">
        <f t="shared" si="64"/>
        <v>0</v>
      </c>
      <c r="FDB10" s="355">
        <f t="shared" si="64"/>
        <v>0</v>
      </c>
      <c r="FDC10" s="355">
        <f t="shared" si="64"/>
        <v>0</v>
      </c>
      <c r="FDD10" s="355">
        <f t="shared" si="64"/>
        <v>0</v>
      </c>
      <c r="FDE10" s="355">
        <f t="shared" si="64"/>
        <v>0</v>
      </c>
      <c r="FDF10" s="355">
        <f t="shared" si="64"/>
        <v>0</v>
      </c>
      <c r="FDG10" s="355">
        <f t="shared" si="64"/>
        <v>0</v>
      </c>
      <c r="FDH10" s="355">
        <f t="shared" si="64"/>
        <v>0</v>
      </c>
      <c r="FDI10" s="355">
        <f t="shared" si="64"/>
        <v>0</v>
      </c>
      <c r="FDJ10" s="355">
        <f t="shared" si="64"/>
        <v>0</v>
      </c>
      <c r="FDK10" s="355">
        <f t="shared" si="64"/>
        <v>0</v>
      </c>
      <c r="FDL10" s="355">
        <f t="shared" si="64"/>
        <v>0</v>
      </c>
      <c r="FDM10" s="355">
        <f t="shared" si="64"/>
        <v>0</v>
      </c>
      <c r="FDN10" s="355">
        <f t="shared" si="64"/>
        <v>0</v>
      </c>
      <c r="FDO10" s="355">
        <f t="shared" si="64"/>
        <v>0</v>
      </c>
      <c r="FDP10" s="355">
        <f t="shared" si="64"/>
        <v>0</v>
      </c>
      <c r="FDQ10" s="355">
        <f t="shared" si="64"/>
        <v>0</v>
      </c>
      <c r="FDR10" s="355">
        <f t="shared" si="64"/>
        <v>0</v>
      </c>
      <c r="FDS10" s="355">
        <f t="shared" si="64"/>
        <v>0</v>
      </c>
      <c r="FDT10" s="355">
        <f t="shared" si="64"/>
        <v>0</v>
      </c>
      <c r="FDU10" s="355">
        <f t="shared" si="64"/>
        <v>0</v>
      </c>
      <c r="FDV10" s="355">
        <f t="shared" si="64"/>
        <v>0</v>
      </c>
      <c r="FDW10" s="355">
        <f t="shared" si="64"/>
        <v>0</v>
      </c>
      <c r="FDX10" s="355">
        <f t="shared" si="64"/>
        <v>0</v>
      </c>
      <c r="FDY10" s="355">
        <f t="shared" si="64"/>
        <v>0</v>
      </c>
      <c r="FDZ10" s="355">
        <f t="shared" si="64"/>
        <v>0</v>
      </c>
      <c r="FEA10" s="355">
        <f t="shared" si="64"/>
        <v>0</v>
      </c>
      <c r="FEB10" s="355">
        <f t="shared" si="64"/>
        <v>0</v>
      </c>
      <c r="FEC10" s="355">
        <f t="shared" si="64"/>
        <v>0</v>
      </c>
      <c r="FED10" s="355">
        <f t="shared" si="64"/>
        <v>0</v>
      </c>
      <c r="FEE10" s="355">
        <f t="shared" si="64"/>
        <v>0</v>
      </c>
      <c r="FEF10" s="355">
        <f t="shared" si="64"/>
        <v>0</v>
      </c>
      <c r="FEG10" s="355">
        <f t="shared" si="64"/>
        <v>0</v>
      </c>
      <c r="FEH10" s="355">
        <f t="shared" si="64"/>
        <v>0</v>
      </c>
      <c r="FEI10" s="355">
        <f t="shared" ref="FEI10:FGT10" si="65">SUM(FEI4:FEI9)</f>
        <v>0</v>
      </c>
      <c r="FEJ10" s="355">
        <f t="shared" si="65"/>
        <v>0</v>
      </c>
      <c r="FEK10" s="355">
        <f t="shared" si="65"/>
        <v>0</v>
      </c>
      <c r="FEL10" s="355">
        <f t="shared" si="65"/>
        <v>0</v>
      </c>
      <c r="FEM10" s="355">
        <f t="shared" si="65"/>
        <v>0</v>
      </c>
      <c r="FEN10" s="355">
        <f t="shared" si="65"/>
        <v>0</v>
      </c>
      <c r="FEO10" s="355">
        <f t="shared" si="65"/>
        <v>0</v>
      </c>
      <c r="FEP10" s="355">
        <f t="shared" si="65"/>
        <v>0</v>
      </c>
      <c r="FEQ10" s="355">
        <f t="shared" si="65"/>
        <v>0</v>
      </c>
      <c r="FER10" s="355">
        <f t="shared" si="65"/>
        <v>0</v>
      </c>
      <c r="FES10" s="355">
        <f t="shared" si="65"/>
        <v>0</v>
      </c>
      <c r="FET10" s="355">
        <f t="shared" si="65"/>
        <v>0</v>
      </c>
      <c r="FEU10" s="355">
        <f t="shared" si="65"/>
        <v>0</v>
      </c>
      <c r="FEV10" s="355">
        <f t="shared" si="65"/>
        <v>0</v>
      </c>
      <c r="FEW10" s="355">
        <f t="shared" si="65"/>
        <v>0</v>
      </c>
      <c r="FEX10" s="355">
        <f t="shared" si="65"/>
        <v>0</v>
      </c>
      <c r="FEY10" s="355">
        <f t="shared" si="65"/>
        <v>0</v>
      </c>
      <c r="FEZ10" s="355">
        <f t="shared" si="65"/>
        <v>0</v>
      </c>
      <c r="FFA10" s="355">
        <f t="shared" si="65"/>
        <v>0</v>
      </c>
      <c r="FFB10" s="355">
        <f t="shared" si="65"/>
        <v>0</v>
      </c>
      <c r="FFC10" s="355">
        <f t="shared" si="65"/>
        <v>0</v>
      </c>
      <c r="FFD10" s="355">
        <f t="shared" si="65"/>
        <v>0</v>
      </c>
      <c r="FFE10" s="355">
        <f t="shared" si="65"/>
        <v>0</v>
      </c>
      <c r="FFF10" s="355">
        <f t="shared" si="65"/>
        <v>0</v>
      </c>
      <c r="FFG10" s="355">
        <f t="shared" si="65"/>
        <v>0</v>
      </c>
      <c r="FFH10" s="355">
        <f t="shared" si="65"/>
        <v>0</v>
      </c>
      <c r="FFI10" s="355">
        <f t="shared" si="65"/>
        <v>0</v>
      </c>
      <c r="FFJ10" s="355">
        <f t="shared" si="65"/>
        <v>0</v>
      </c>
      <c r="FFK10" s="355">
        <f t="shared" si="65"/>
        <v>0</v>
      </c>
      <c r="FFL10" s="355">
        <f t="shared" si="65"/>
        <v>0</v>
      </c>
      <c r="FFM10" s="355">
        <f t="shared" si="65"/>
        <v>0</v>
      </c>
      <c r="FFN10" s="355">
        <f t="shared" si="65"/>
        <v>0</v>
      </c>
      <c r="FFO10" s="355">
        <f t="shared" si="65"/>
        <v>0</v>
      </c>
      <c r="FFP10" s="355">
        <f t="shared" si="65"/>
        <v>0</v>
      </c>
      <c r="FFQ10" s="355">
        <f t="shared" si="65"/>
        <v>0</v>
      </c>
      <c r="FFR10" s="355">
        <f t="shared" si="65"/>
        <v>0</v>
      </c>
      <c r="FFS10" s="355">
        <f t="shared" si="65"/>
        <v>0</v>
      </c>
      <c r="FFT10" s="355">
        <f t="shared" si="65"/>
        <v>0</v>
      </c>
      <c r="FFU10" s="355">
        <f t="shared" si="65"/>
        <v>0</v>
      </c>
      <c r="FFV10" s="355">
        <f t="shared" si="65"/>
        <v>0</v>
      </c>
      <c r="FFW10" s="355">
        <f t="shared" si="65"/>
        <v>0</v>
      </c>
      <c r="FFX10" s="355">
        <f t="shared" si="65"/>
        <v>0</v>
      </c>
      <c r="FFY10" s="355">
        <f t="shared" si="65"/>
        <v>0</v>
      </c>
      <c r="FFZ10" s="355">
        <f t="shared" si="65"/>
        <v>0</v>
      </c>
      <c r="FGA10" s="355">
        <f t="shared" si="65"/>
        <v>0</v>
      </c>
      <c r="FGB10" s="355">
        <f t="shared" si="65"/>
        <v>0</v>
      </c>
      <c r="FGC10" s="355">
        <f t="shared" si="65"/>
        <v>0</v>
      </c>
      <c r="FGD10" s="355">
        <f t="shared" si="65"/>
        <v>0</v>
      </c>
      <c r="FGE10" s="355">
        <f t="shared" si="65"/>
        <v>0</v>
      </c>
      <c r="FGF10" s="355">
        <f t="shared" si="65"/>
        <v>0</v>
      </c>
      <c r="FGG10" s="355">
        <f t="shared" si="65"/>
        <v>0</v>
      </c>
      <c r="FGH10" s="355">
        <f t="shared" si="65"/>
        <v>0</v>
      </c>
      <c r="FGI10" s="355">
        <f t="shared" si="65"/>
        <v>0</v>
      </c>
      <c r="FGJ10" s="355">
        <f t="shared" si="65"/>
        <v>0</v>
      </c>
      <c r="FGK10" s="355">
        <f t="shared" si="65"/>
        <v>0</v>
      </c>
      <c r="FGL10" s="355">
        <f t="shared" si="65"/>
        <v>0</v>
      </c>
      <c r="FGM10" s="355">
        <f t="shared" si="65"/>
        <v>0</v>
      </c>
      <c r="FGN10" s="355">
        <f t="shared" si="65"/>
        <v>0</v>
      </c>
      <c r="FGO10" s="355">
        <f t="shared" si="65"/>
        <v>0</v>
      </c>
      <c r="FGP10" s="355">
        <f t="shared" si="65"/>
        <v>0</v>
      </c>
      <c r="FGQ10" s="355">
        <f t="shared" si="65"/>
        <v>0</v>
      </c>
      <c r="FGR10" s="355">
        <f t="shared" si="65"/>
        <v>0</v>
      </c>
      <c r="FGS10" s="355">
        <f t="shared" si="65"/>
        <v>0</v>
      </c>
      <c r="FGT10" s="355">
        <f t="shared" si="65"/>
        <v>0</v>
      </c>
      <c r="FGU10" s="355">
        <f t="shared" ref="FGU10:FJF10" si="66">SUM(FGU4:FGU9)</f>
        <v>0</v>
      </c>
      <c r="FGV10" s="355">
        <f t="shared" si="66"/>
        <v>0</v>
      </c>
      <c r="FGW10" s="355">
        <f t="shared" si="66"/>
        <v>0</v>
      </c>
      <c r="FGX10" s="355">
        <f t="shared" si="66"/>
        <v>0</v>
      </c>
      <c r="FGY10" s="355">
        <f t="shared" si="66"/>
        <v>0</v>
      </c>
      <c r="FGZ10" s="355">
        <f t="shared" si="66"/>
        <v>0</v>
      </c>
      <c r="FHA10" s="355">
        <f t="shared" si="66"/>
        <v>0</v>
      </c>
      <c r="FHB10" s="355">
        <f t="shared" si="66"/>
        <v>0</v>
      </c>
      <c r="FHC10" s="355">
        <f t="shared" si="66"/>
        <v>0</v>
      </c>
      <c r="FHD10" s="355">
        <f t="shared" si="66"/>
        <v>0</v>
      </c>
      <c r="FHE10" s="355">
        <f t="shared" si="66"/>
        <v>0</v>
      </c>
      <c r="FHF10" s="355">
        <f t="shared" si="66"/>
        <v>0</v>
      </c>
      <c r="FHG10" s="355">
        <f t="shared" si="66"/>
        <v>0</v>
      </c>
      <c r="FHH10" s="355">
        <f t="shared" si="66"/>
        <v>0</v>
      </c>
      <c r="FHI10" s="355">
        <f t="shared" si="66"/>
        <v>0</v>
      </c>
      <c r="FHJ10" s="355">
        <f t="shared" si="66"/>
        <v>0</v>
      </c>
      <c r="FHK10" s="355">
        <f t="shared" si="66"/>
        <v>0</v>
      </c>
      <c r="FHL10" s="355">
        <f t="shared" si="66"/>
        <v>0</v>
      </c>
      <c r="FHM10" s="355">
        <f t="shared" si="66"/>
        <v>0</v>
      </c>
      <c r="FHN10" s="355">
        <f t="shared" si="66"/>
        <v>0</v>
      </c>
      <c r="FHO10" s="355">
        <f t="shared" si="66"/>
        <v>0</v>
      </c>
      <c r="FHP10" s="355">
        <f t="shared" si="66"/>
        <v>0</v>
      </c>
      <c r="FHQ10" s="355">
        <f t="shared" si="66"/>
        <v>0</v>
      </c>
      <c r="FHR10" s="355">
        <f t="shared" si="66"/>
        <v>0</v>
      </c>
      <c r="FHS10" s="355">
        <f t="shared" si="66"/>
        <v>0</v>
      </c>
      <c r="FHT10" s="355">
        <f t="shared" si="66"/>
        <v>0</v>
      </c>
      <c r="FHU10" s="355">
        <f t="shared" si="66"/>
        <v>0</v>
      </c>
      <c r="FHV10" s="355">
        <f t="shared" si="66"/>
        <v>0</v>
      </c>
      <c r="FHW10" s="355">
        <f t="shared" si="66"/>
        <v>0</v>
      </c>
      <c r="FHX10" s="355">
        <f t="shared" si="66"/>
        <v>0</v>
      </c>
      <c r="FHY10" s="355">
        <f t="shared" si="66"/>
        <v>0</v>
      </c>
      <c r="FHZ10" s="355">
        <f t="shared" si="66"/>
        <v>0</v>
      </c>
      <c r="FIA10" s="355">
        <f t="shared" si="66"/>
        <v>0</v>
      </c>
      <c r="FIB10" s="355">
        <f t="shared" si="66"/>
        <v>0</v>
      </c>
      <c r="FIC10" s="355">
        <f t="shared" si="66"/>
        <v>0</v>
      </c>
      <c r="FID10" s="355">
        <f t="shared" si="66"/>
        <v>0</v>
      </c>
      <c r="FIE10" s="355">
        <f t="shared" si="66"/>
        <v>0</v>
      </c>
      <c r="FIF10" s="355">
        <f t="shared" si="66"/>
        <v>0</v>
      </c>
      <c r="FIG10" s="355">
        <f t="shared" si="66"/>
        <v>0</v>
      </c>
      <c r="FIH10" s="355">
        <f t="shared" si="66"/>
        <v>0</v>
      </c>
      <c r="FII10" s="355">
        <f t="shared" si="66"/>
        <v>0</v>
      </c>
      <c r="FIJ10" s="355">
        <f t="shared" si="66"/>
        <v>0</v>
      </c>
      <c r="FIK10" s="355">
        <f t="shared" si="66"/>
        <v>0</v>
      </c>
      <c r="FIL10" s="355">
        <f t="shared" si="66"/>
        <v>0</v>
      </c>
      <c r="FIM10" s="355">
        <f t="shared" si="66"/>
        <v>0</v>
      </c>
      <c r="FIN10" s="355">
        <f t="shared" si="66"/>
        <v>0</v>
      </c>
      <c r="FIO10" s="355">
        <f t="shared" si="66"/>
        <v>0</v>
      </c>
      <c r="FIP10" s="355">
        <f t="shared" si="66"/>
        <v>0</v>
      </c>
      <c r="FIQ10" s="355">
        <f t="shared" si="66"/>
        <v>0</v>
      </c>
      <c r="FIR10" s="355">
        <f t="shared" si="66"/>
        <v>0</v>
      </c>
      <c r="FIS10" s="355">
        <f t="shared" si="66"/>
        <v>0</v>
      </c>
      <c r="FIT10" s="355">
        <f t="shared" si="66"/>
        <v>0</v>
      </c>
      <c r="FIU10" s="355">
        <f t="shared" si="66"/>
        <v>0</v>
      </c>
      <c r="FIV10" s="355">
        <f t="shared" si="66"/>
        <v>0</v>
      </c>
      <c r="FIW10" s="355">
        <f t="shared" si="66"/>
        <v>0</v>
      </c>
      <c r="FIX10" s="355">
        <f t="shared" si="66"/>
        <v>0</v>
      </c>
      <c r="FIY10" s="355">
        <f t="shared" si="66"/>
        <v>0</v>
      </c>
      <c r="FIZ10" s="355">
        <f t="shared" si="66"/>
        <v>0</v>
      </c>
      <c r="FJA10" s="355">
        <f t="shared" si="66"/>
        <v>0</v>
      </c>
      <c r="FJB10" s="355">
        <f t="shared" si="66"/>
        <v>0</v>
      </c>
      <c r="FJC10" s="355">
        <f t="shared" si="66"/>
        <v>0</v>
      </c>
      <c r="FJD10" s="355">
        <f t="shared" si="66"/>
        <v>0</v>
      </c>
      <c r="FJE10" s="355">
        <f t="shared" si="66"/>
        <v>0</v>
      </c>
      <c r="FJF10" s="355">
        <f t="shared" si="66"/>
        <v>0</v>
      </c>
      <c r="FJG10" s="355">
        <f t="shared" ref="FJG10:FLR10" si="67">SUM(FJG4:FJG9)</f>
        <v>0</v>
      </c>
      <c r="FJH10" s="355">
        <f t="shared" si="67"/>
        <v>0</v>
      </c>
      <c r="FJI10" s="355">
        <f t="shared" si="67"/>
        <v>0</v>
      </c>
      <c r="FJJ10" s="355">
        <f t="shared" si="67"/>
        <v>0</v>
      </c>
      <c r="FJK10" s="355">
        <f t="shared" si="67"/>
        <v>0</v>
      </c>
      <c r="FJL10" s="355">
        <f t="shared" si="67"/>
        <v>0</v>
      </c>
      <c r="FJM10" s="355">
        <f t="shared" si="67"/>
        <v>0</v>
      </c>
      <c r="FJN10" s="355">
        <f t="shared" si="67"/>
        <v>0</v>
      </c>
      <c r="FJO10" s="355">
        <f t="shared" si="67"/>
        <v>0</v>
      </c>
      <c r="FJP10" s="355">
        <f t="shared" si="67"/>
        <v>0</v>
      </c>
      <c r="FJQ10" s="355">
        <f t="shared" si="67"/>
        <v>0</v>
      </c>
      <c r="FJR10" s="355">
        <f t="shared" si="67"/>
        <v>0</v>
      </c>
      <c r="FJS10" s="355">
        <f t="shared" si="67"/>
        <v>0</v>
      </c>
      <c r="FJT10" s="355">
        <f t="shared" si="67"/>
        <v>0</v>
      </c>
      <c r="FJU10" s="355">
        <f t="shared" si="67"/>
        <v>0</v>
      </c>
      <c r="FJV10" s="355">
        <f t="shared" si="67"/>
        <v>0</v>
      </c>
      <c r="FJW10" s="355">
        <f t="shared" si="67"/>
        <v>0</v>
      </c>
      <c r="FJX10" s="355">
        <f t="shared" si="67"/>
        <v>0</v>
      </c>
      <c r="FJY10" s="355">
        <f t="shared" si="67"/>
        <v>0</v>
      </c>
      <c r="FJZ10" s="355">
        <f t="shared" si="67"/>
        <v>0</v>
      </c>
      <c r="FKA10" s="355">
        <f t="shared" si="67"/>
        <v>0</v>
      </c>
      <c r="FKB10" s="355">
        <f t="shared" si="67"/>
        <v>0</v>
      </c>
      <c r="FKC10" s="355">
        <f t="shared" si="67"/>
        <v>0</v>
      </c>
      <c r="FKD10" s="355">
        <f t="shared" si="67"/>
        <v>0</v>
      </c>
      <c r="FKE10" s="355">
        <f t="shared" si="67"/>
        <v>0</v>
      </c>
      <c r="FKF10" s="355">
        <f t="shared" si="67"/>
        <v>0</v>
      </c>
      <c r="FKG10" s="355">
        <f t="shared" si="67"/>
        <v>0</v>
      </c>
      <c r="FKH10" s="355">
        <f t="shared" si="67"/>
        <v>0</v>
      </c>
      <c r="FKI10" s="355">
        <f t="shared" si="67"/>
        <v>0</v>
      </c>
      <c r="FKJ10" s="355">
        <f t="shared" si="67"/>
        <v>0</v>
      </c>
      <c r="FKK10" s="355">
        <f t="shared" si="67"/>
        <v>0</v>
      </c>
      <c r="FKL10" s="355">
        <f t="shared" si="67"/>
        <v>0</v>
      </c>
      <c r="FKM10" s="355">
        <f t="shared" si="67"/>
        <v>0</v>
      </c>
      <c r="FKN10" s="355">
        <f t="shared" si="67"/>
        <v>0</v>
      </c>
      <c r="FKO10" s="355">
        <f t="shared" si="67"/>
        <v>0</v>
      </c>
      <c r="FKP10" s="355">
        <f t="shared" si="67"/>
        <v>0</v>
      </c>
      <c r="FKQ10" s="355">
        <f t="shared" si="67"/>
        <v>0</v>
      </c>
      <c r="FKR10" s="355">
        <f t="shared" si="67"/>
        <v>0</v>
      </c>
      <c r="FKS10" s="355">
        <f t="shared" si="67"/>
        <v>0</v>
      </c>
      <c r="FKT10" s="355">
        <f t="shared" si="67"/>
        <v>0</v>
      </c>
      <c r="FKU10" s="355">
        <f t="shared" si="67"/>
        <v>0</v>
      </c>
      <c r="FKV10" s="355">
        <f t="shared" si="67"/>
        <v>0</v>
      </c>
      <c r="FKW10" s="355">
        <f t="shared" si="67"/>
        <v>0</v>
      </c>
      <c r="FKX10" s="355">
        <f t="shared" si="67"/>
        <v>0</v>
      </c>
      <c r="FKY10" s="355">
        <f t="shared" si="67"/>
        <v>0</v>
      </c>
      <c r="FKZ10" s="355">
        <f t="shared" si="67"/>
        <v>0</v>
      </c>
      <c r="FLA10" s="355">
        <f t="shared" si="67"/>
        <v>0</v>
      </c>
      <c r="FLB10" s="355">
        <f t="shared" si="67"/>
        <v>0</v>
      </c>
      <c r="FLC10" s="355">
        <f t="shared" si="67"/>
        <v>0</v>
      </c>
      <c r="FLD10" s="355">
        <f t="shared" si="67"/>
        <v>0</v>
      </c>
      <c r="FLE10" s="355">
        <f t="shared" si="67"/>
        <v>0</v>
      </c>
      <c r="FLF10" s="355">
        <f t="shared" si="67"/>
        <v>0</v>
      </c>
      <c r="FLG10" s="355">
        <f t="shared" si="67"/>
        <v>0</v>
      </c>
      <c r="FLH10" s="355">
        <f t="shared" si="67"/>
        <v>0</v>
      </c>
      <c r="FLI10" s="355">
        <f t="shared" si="67"/>
        <v>0</v>
      </c>
      <c r="FLJ10" s="355">
        <f t="shared" si="67"/>
        <v>0</v>
      </c>
      <c r="FLK10" s="355">
        <f t="shared" si="67"/>
        <v>0</v>
      </c>
      <c r="FLL10" s="355">
        <f t="shared" si="67"/>
        <v>0</v>
      </c>
      <c r="FLM10" s="355">
        <f t="shared" si="67"/>
        <v>0</v>
      </c>
      <c r="FLN10" s="355">
        <f t="shared" si="67"/>
        <v>0</v>
      </c>
      <c r="FLO10" s="355">
        <f t="shared" si="67"/>
        <v>0</v>
      </c>
      <c r="FLP10" s="355">
        <f t="shared" si="67"/>
        <v>0</v>
      </c>
      <c r="FLQ10" s="355">
        <f t="shared" si="67"/>
        <v>0</v>
      </c>
      <c r="FLR10" s="355">
        <f t="shared" si="67"/>
        <v>0</v>
      </c>
      <c r="FLS10" s="355">
        <f t="shared" ref="FLS10:FOD10" si="68">SUM(FLS4:FLS9)</f>
        <v>0</v>
      </c>
      <c r="FLT10" s="355">
        <f t="shared" si="68"/>
        <v>0</v>
      </c>
      <c r="FLU10" s="355">
        <f t="shared" si="68"/>
        <v>0</v>
      </c>
      <c r="FLV10" s="355">
        <f t="shared" si="68"/>
        <v>0</v>
      </c>
      <c r="FLW10" s="355">
        <f t="shared" si="68"/>
        <v>0</v>
      </c>
      <c r="FLX10" s="355">
        <f t="shared" si="68"/>
        <v>0</v>
      </c>
      <c r="FLY10" s="355">
        <f t="shared" si="68"/>
        <v>0</v>
      </c>
      <c r="FLZ10" s="355">
        <f t="shared" si="68"/>
        <v>0</v>
      </c>
      <c r="FMA10" s="355">
        <f t="shared" si="68"/>
        <v>0</v>
      </c>
      <c r="FMB10" s="355">
        <f t="shared" si="68"/>
        <v>0</v>
      </c>
      <c r="FMC10" s="355">
        <f t="shared" si="68"/>
        <v>0</v>
      </c>
      <c r="FMD10" s="355">
        <f t="shared" si="68"/>
        <v>0</v>
      </c>
      <c r="FME10" s="355">
        <f t="shared" si="68"/>
        <v>0</v>
      </c>
      <c r="FMF10" s="355">
        <f t="shared" si="68"/>
        <v>0</v>
      </c>
      <c r="FMG10" s="355">
        <f t="shared" si="68"/>
        <v>0</v>
      </c>
      <c r="FMH10" s="355">
        <f t="shared" si="68"/>
        <v>0</v>
      </c>
      <c r="FMI10" s="355">
        <f t="shared" si="68"/>
        <v>0</v>
      </c>
      <c r="FMJ10" s="355">
        <f t="shared" si="68"/>
        <v>0</v>
      </c>
      <c r="FMK10" s="355">
        <f t="shared" si="68"/>
        <v>0</v>
      </c>
      <c r="FML10" s="355">
        <f t="shared" si="68"/>
        <v>0</v>
      </c>
      <c r="FMM10" s="355">
        <f t="shared" si="68"/>
        <v>0</v>
      </c>
      <c r="FMN10" s="355">
        <f t="shared" si="68"/>
        <v>0</v>
      </c>
      <c r="FMO10" s="355">
        <f t="shared" si="68"/>
        <v>0</v>
      </c>
      <c r="FMP10" s="355">
        <f t="shared" si="68"/>
        <v>0</v>
      </c>
      <c r="FMQ10" s="355">
        <f t="shared" si="68"/>
        <v>0</v>
      </c>
      <c r="FMR10" s="355">
        <f t="shared" si="68"/>
        <v>0</v>
      </c>
      <c r="FMS10" s="355">
        <f t="shared" si="68"/>
        <v>0</v>
      </c>
      <c r="FMT10" s="355">
        <f t="shared" si="68"/>
        <v>0</v>
      </c>
      <c r="FMU10" s="355">
        <f t="shared" si="68"/>
        <v>0</v>
      </c>
      <c r="FMV10" s="355">
        <f t="shared" si="68"/>
        <v>0</v>
      </c>
      <c r="FMW10" s="355">
        <f t="shared" si="68"/>
        <v>0</v>
      </c>
      <c r="FMX10" s="355">
        <f t="shared" si="68"/>
        <v>0</v>
      </c>
      <c r="FMY10" s="355">
        <f t="shared" si="68"/>
        <v>0</v>
      </c>
      <c r="FMZ10" s="355">
        <f t="shared" si="68"/>
        <v>0</v>
      </c>
      <c r="FNA10" s="355">
        <f t="shared" si="68"/>
        <v>0</v>
      </c>
      <c r="FNB10" s="355">
        <f t="shared" si="68"/>
        <v>0</v>
      </c>
      <c r="FNC10" s="355">
        <f t="shared" si="68"/>
        <v>0</v>
      </c>
      <c r="FND10" s="355">
        <f t="shared" si="68"/>
        <v>0</v>
      </c>
      <c r="FNE10" s="355">
        <f t="shared" si="68"/>
        <v>0</v>
      </c>
      <c r="FNF10" s="355">
        <f t="shared" si="68"/>
        <v>0</v>
      </c>
      <c r="FNG10" s="355">
        <f t="shared" si="68"/>
        <v>0</v>
      </c>
      <c r="FNH10" s="355">
        <f t="shared" si="68"/>
        <v>0</v>
      </c>
      <c r="FNI10" s="355">
        <f t="shared" si="68"/>
        <v>0</v>
      </c>
      <c r="FNJ10" s="355">
        <f t="shared" si="68"/>
        <v>0</v>
      </c>
      <c r="FNK10" s="355">
        <f t="shared" si="68"/>
        <v>0</v>
      </c>
      <c r="FNL10" s="355">
        <f t="shared" si="68"/>
        <v>0</v>
      </c>
      <c r="FNM10" s="355">
        <f t="shared" si="68"/>
        <v>0</v>
      </c>
      <c r="FNN10" s="355">
        <f t="shared" si="68"/>
        <v>0</v>
      </c>
      <c r="FNO10" s="355">
        <f t="shared" si="68"/>
        <v>0</v>
      </c>
      <c r="FNP10" s="355">
        <f t="shared" si="68"/>
        <v>0</v>
      </c>
      <c r="FNQ10" s="355">
        <f t="shared" si="68"/>
        <v>0</v>
      </c>
      <c r="FNR10" s="355">
        <f t="shared" si="68"/>
        <v>0</v>
      </c>
      <c r="FNS10" s="355">
        <f t="shared" si="68"/>
        <v>0</v>
      </c>
      <c r="FNT10" s="355">
        <f t="shared" si="68"/>
        <v>0</v>
      </c>
      <c r="FNU10" s="355">
        <f t="shared" si="68"/>
        <v>0</v>
      </c>
      <c r="FNV10" s="355">
        <f t="shared" si="68"/>
        <v>0</v>
      </c>
      <c r="FNW10" s="355">
        <f t="shared" si="68"/>
        <v>0</v>
      </c>
      <c r="FNX10" s="355">
        <f t="shared" si="68"/>
        <v>0</v>
      </c>
      <c r="FNY10" s="355">
        <f t="shared" si="68"/>
        <v>0</v>
      </c>
      <c r="FNZ10" s="355">
        <f t="shared" si="68"/>
        <v>0</v>
      </c>
      <c r="FOA10" s="355">
        <f t="shared" si="68"/>
        <v>0</v>
      </c>
      <c r="FOB10" s="355">
        <f t="shared" si="68"/>
        <v>0</v>
      </c>
      <c r="FOC10" s="355">
        <f t="shared" si="68"/>
        <v>0</v>
      </c>
      <c r="FOD10" s="355">
        <f t="shared" si="68"/>
        <v>0</v>
      </c>
      <c r="FOE10" s="355">
        <f t="shared" ref="FOE10:FQP10" si="69">SUM(FOE4:FOE9)</f>
        <v>0</v>
      </c>
      <c r="FOF10" s="355">
        <f t="shared" si="69"/>
        <v>0</v>
      </c>
      <c r="FOG10" s="355">
        <f t="shared" si="69"/>
        <v>0</v>
      </c>
      <c r="FOH10" s="355">
        <f t="shared" si="69"/>
        <v>0</v>
      </c>
      <c r="FOI10" s="355">
        <f t="shared" si="69"/>
        <v>0</v>
      </c>
      <c r="FOJ10" s="355">
        <f t="shared" si="69"/>
        <v>0</v>
      </c>
      <c r="FOK10" s="355">
        <f t="shared" si="69"/>
        <v>0</v>
      </c>
      <c r="FOL10" s="355">
        <f t="shared" si="69"/>
        <v>0</v>
      </c>
      <c r="FOM10" s="355">
        <f t="shared" si="69"/>
        <v>0</v>
      </c>
      <c r="FON10" s="355">
        <f t="shared" si="69"/>
        <v>0</v>
      </c>
      <c r="FOO10" s="355">
        <f t="shared" si="69"/>
        <v>0</v>
      </c>
      <c r="FOP10" s="355">
        <f t="shared" si="69"/>
        <v>0</v>
      </c>
      <c r="FOQ10" s="355">
        <f t="shared" si="69"/>
        <v>0</v>
      </c>
      <c r="FOR10" s="355">
        <f t="shared" si="69"/>
        <v>0</v>
      </c>
      <c r="FOS10" s="355">
        <f t="shared" si="69"/>
        <v>0</v>
      </c>
      <c r="FOT10" s="355">
        <f t="shared" si="69"/>
        <v>0</v>
      </c>
      <c r="FOU10" s="355">
        <f t="shared" si="69"/>
        <v>0</v>
      </c>
      <c r="FOV10" s="355">
        <f t="shared" si="69"/>
        <v>0</v>
      </c>
      <c r="FOW10" s="355">
        <f t="shared" si="69"/>
        <v>0</v>
      </c>
      <c r="FOX10" s="355">
        <f t="shared" si="69"/>
        <v>0</v>
      </c>
      <c r="FOY10" s="355">
        <f t="shared" si="69"/>
        <v>0</v>
      </c>
      <c r="FOZ10" s="355">
        <f t="shared" si="69"/>
        <v>0</v>
      </c>
      <c r="FPA10" s="355">
        <f t="shared" si="69"/>
        <v>0</v>
      </c>
      <c r="FPB10" s="355">
        <f t="shared" si="69"/>
        <v>0</v>
      </c>
      <c r="FPC10" s="355">
        <f t="shared" si="69"/>
        <v>0</v>
      </c>
      <c r="FPD10" s="355">
        <f t="shared" si="69"/>
        <v>0</v>
      </c>
      <c r="FPE10" s="355">
        <f t="shared" si="69"/>
        <v>0</v>
      </c>
      <c r="FPF10" s="355">
        <f t="shared" si="69"/>
        <v>0</v>
      </c>
      <c r="FPG10" s="355">
        <f t="shared" si="69"/>
        <v>0</v>
      </c>
      <c r="FPH10" s="355">
        <f t="shared" si="69"/>
        <v>0</v>
      </c>
      <c r="FPI10" s="355">
        <f t="shared" si="69"/>
        <v>0</v>
      </c>
      <c r="FPJ10" s="355">
        <f t="shared" si="69"/>
        <v>0</v>
      </c>
      <c r="FPK10" s="355">
        <f t="shared" si="69"/>
        <v>0</v>
      </c>
      <c r="FPL10" s="355">
        <f t="shared" si="69"/>
        <v>0</v>
      </c>
      <c r="FPM10" s="355">
        <f t="shared" si="69"/>
        <v>0</v>
      </c>
      <c r="FPN10" s="355">
        <f t="shared" si="69"/>
        <v>0</v>
      </c>
      <c r="FPO10" s="355">
        <f t="shared" si="69"/>
        <v>0</v>
      </c>
      <c r="FPP10" s="355">
        <f t="shared" si="69"/>
        <v>0</v>
      </c>
      <c r="FPQ10" s="355">
        <f t="shared" si="69"/>
        <v>0</v>
      </c>
      <c r="FPR10" s="355">
        <f t="shared" si="69"/>
        <v>0</v>
      </c>
      <c r="FPS10" s="355">
        <f t="shared" si="69"/>
        <v>0</v>
      </c>
      <c r="FPT10" s="355">
        <f t="shared" si="69"/>
        <v>0</v>
      </c>
      <c r="FPU10" s="355">
        <f t="shared" si="69"/>
        <v>0</v>
      </c>
      <c r="FPV10" s="355">
        <f t="shared" si="69"/>
        <v>0</v>
      </c>
      <c r="FPW10" s="355">
        <f t="shared" si="69"/>
        <v>0</v>
      </c>
      <c r="FPX10" s="355">
        <f t="shared" si="69"/>
        <v>0</v>
      </c>
      <c r="FPY10" s="355">
        <f t="shared" si="69"/>
        <v>0</v>
      </c>
      <c r="FPZ10" s="355">
        <f t="shared" si="69"/>
        <v>0</v>
      </c>
      <c r="FQA10" s="355">
        <f t="shared" si="69"/>
        <v>0</v>
      </c>
      <c r="FQB10" s="355">
        <f t="shared" si="69"/>
        <v>0</v>
      </c>
      <c r="FQC10" s="355">
        <f t="shared" si="69"/>
        <v>0</v>
      </c>
      <c r="FQD10" s="355">
        <f t="shared" si="69"/>
        <v>0</v>
      </c>
      <c r="FQE10" s="355">
        <f t="shared" si="69"/>
        <v>0</v>
      </c>
      <c r="FQF10" s="355">
        <f t="shared" si="69"/>
        <v>0</v>
      </c>
      <c r="FQG10" s="355">
        <f t="shared" si="69"/>
        <v>0</v>
      </c>
      <c r="FQH10" s="355">
        <f t="shared" si="69"/>
        <v>0</v>
      </c>
      <c r="FQI10" s="355">
        <f t="shared" si="69"/>
        <v>0</v>
      </c>
      <c r="FQJ10" s="355">
        <f t="shared" si="69"/>
        <v>0</v>
      </c>
      <c r="FQK10" s="355">
        <f t="shared" si="69"/>
        <v>0</v>
      </c>
      <c r="FQL10" s="355">
        <f t="shared" si="69"/>
        <v>0</v>
      </c>
      <c r="FQM10" s="355">
        <f t="shared" si="69"/>
        <v>0</v>
      </c>
      <c r="FQN10" s="355">
        <f t="shared" si="69"/>
        <v>0</v>
      </c>
      <c r="FQO10" s="355">
        <f t="shared" si="69"/>
        <v>0</v>
      </c>
      <c r="FQP10" s="355">
        <f t="shared" si="69"/>
        <v>0</v>
      </c>
      <c r="FQQ10" s="355">
        <f t="shared" ref="FQQ10:FTB10" si="70">SUM(FQQ4:FQQ9)</f>
        <v>0</v>
      </c>
      <c r="FQR10" s="355">
        <f t="shared" si="70"/>
        <v>0</v>
      </c>
      <c r="FQS10" s="355">
        <f t="shared" si="70"/>
        <v>0</v>
      </c>
      <c r="FQT10" s="355">
        <f t="shared" si="70"/>
        <v>0</v>
      </c>
      <c r="FQU10" s="355">
        <f t="shared" si="70"/>
        <v>0</v>
      </c>
      <c r="FQV10" s="355">
        <f t="shared" si="70"/>
        <v>0</v>
      </c>
      <c r="FQW10" s="355">
        <f t="shared" si="70"/>
        <v>0</v>
      </c>
      <c r="FQX10" s="355">
        <f t="shared" si="70"/>
        <v>0</v>
      </c>
      <c r="FQY10" s="355">
        <f t="shared" si="70"/>
        <v>0</v>
      </c>
      <c r="FQZ10" s="355">
        <f t="shared" si="70"/>
        <v>0</v>
      </c>
      <c r="FRA10" s="355">
        <f t="shared" si="70"/>
        <v>0</v>
      </c>
      <c r="FRB10" s="355">
        <f t="shared" si="70"/>
        <v>0</v>
      </c>
      <c r="FRC10" s="355">
        <f t="shared" si="70"/>
        <v>0</v>
      </c>
      <c r="FRD10" s="355">
        <f t="shared" si="70"/>
        <v>0</v>
      </c>
      <c r="FRE10" s="355">
        <f t="shared" si="70"/>
        <v>0</v>
      </c>
      <c r="FRF10" s="355">
        <f t="shared" si="70"/>
        <v>0</v>
      </c>
      <c r="FRG10" s="355">
        <f t="shared" si="70"/>
        <v>0</v>
      </c>
      <c r="FRH10" s="355">
        <f t="shared" si="70"/>
        <v>0</v>
      </c>
      <c r="FRI10" s="355">
        <f t="shared" si="70"/>
        <v>0</v>
      </c>
      <c r="FRJ10" s="355">
        <f t="shared" si="70"/>
        <v>0</v>
      </c>
      <c r="FRK10" s="355">
        <f t="shared" si="70"/>
        <v>0</v>
      </c>
      <c r="FRL10" s="355">
        <f t="shared" si="70"/>
        <v>0</v>
      </c>
      <c r="FRM10" s="355">
        <f t="shared" si="70"/>
        <v>0</v>
      </c>
      <c r="FRN10" s="355">
        <f t="shared" si="70"/>
        <v>0</v>
      </c>
      <c r="FRO10" s="355">
        <f t="shared" si="70"/>
        <v>0</v>
      </c>
      <c r="FRP10" s="355">
        <f t="shared" si="70"/>
        <v>0</v>
      </c>
      <c r="FRQ10" s="355">
        <f t="shared" si="70"/>
        <v>0</v>
      </c>
      <c r="FRR10" s="355">
        <f t="shared" si="70"/>
        <v>0</v>
      </c>
      <c r="FRS10" s="355">
        <f t="shared" si="70"/>
        <v>0</v>
      </c>
      <c r="FRT10" s="355">
        <f t="shared" si="70"/>
        <v>0</v>
      </c>
      <c r="FRU10" s="355">
        <f t="shared" si="70"/>
        <v>0</v>
      </c>
      <c r="FRV10" s="355">
        <f t="shared" si="70"/>
        <v>0</v>
      </c>
      <c r="FRW10" s="355">
        <f t="shared" si="70"/>
        <v>0</v>
      </c>
      <c r="FRX10" s="355">
        <f t="shared" si="70"/>
        <v>0</v>
      </c>
      <c r="FRY10" s="355">
        <f t="shared" si="70"/>
        <v>0</v>
      </c>
      <c r="FRZ10" s="355">
        <f t="shared" si="70"/>
        <v>0</v>
      </c>
      <c r="FSA10" s="355">
        <f t="shared" si="70"/>
        <v>0</v>
      </c>
      <c r="FSB10" s="355">
        <f t="shared" si="70"/>
        <v>0</v>
      </c>
      <c r="FSC10" s="355">
        <f t="shared" si="70"/>
        <v>0</v>
      </c>
      <c r="FSD10" s="355">
        <f t="shared" si="70"/>
        <v>0</v>
      </c>
      <c r="FSE10" s="355">
        <f t="shared" si="70"/>
        <v>0</v>
      </c>
      <c r="FSF10" s="355">
        <f t="shared" si="70"/>
        <v>0</v>
      </c>
      <c r="FSG10" s="355">
        <f t="shared" si="70"/>
        <v>0</v>
      </c>
      <c r="FSH10" s="355">
        <f t="shared" si="70"/>
        <v>0</v>
      </c>
      <c r="FSI10" s="355">
        <f t="shared" si="70"/>
        <v>0</v>
      </c>
      <c r="FSJ10" s="355">
        <f t="shared" si="70"/>
        <v>0</v>
      </c>
      <c r="FSK10" s="355">
        <f t="shared" si="70"/>
        <v>0</v>
      </c>
      <c r="FSL10" s="355">
        <f t="shared" si="70"/>
        <v>0</v>
      </c>
      <c r="FSM10" s="355">
        <f t="shared" si="70"/>
        <v>0</v>
      </c>
      <c r="FSN10" s="355">
        <f t="shared" si="70"/>
        <v>0</v>
      </c>
      <c r="FSO10" s="355">
        <f t="shared" si="70"/>
        <v>0</v>
      </c>
      <c r="FSP10" s="355">
        <f t="shared" si="70"/>
        <v>0</v>
      </c>
      <c r="FSQ10" s="355">
        <f t="shared" si="70"/>
        <v>0</v>
      </c>
      <c r="FSR10" s="355">
        <f t="shared" si="70"/>
        <v>0</v>
      </c>
      <c r="FSS10" s="355">
        <f t="shared" si="70"/>
        <v>0</v>
      </c>
      <c r="FST10" s="355">
        <f t="shared" si="70"/>
        <v>0</v>
      </c>
      <c r="FSU10" s="355">
        <f t="shared" si="70"/>
        <v>0</v>
      </c>
      <c r="FSV10" s="355">
        <f t="shared" si="70"/>
        <v>0</v>
      </c>
      <c r="FSW10" s="355">
        <f t="shared" si="70"/>
        <v>0</v>
      </c>
      <c r="FSX10" s="355">
        <f t="shared" si="70"/>
        <v>0</v>
      </c>
      <c r="FSY10" s="355">
        <f t="shared" si="70"/>
        <v>0</v>
      </c>
      <c r="FSZ10" s="355">
        <f t="shared" si="70"/>
        <v>0</v>
      </c>
      <c r="FTA10" s="355">
        <f t="shared" si="70"/>
        <v>0</v>
      </c>
      <c r="FTB10" s="355">
        <f t="shared" si="70"/>
        <v>0</v>
      </c>
      <c r="FTC10" s="355">
        <f t="shared" ref="FTC10:FVN10" si="71">SUM(FTC4:FTC9)</f>
        <v>0</v>
      </c>
      <c r="FTD10" s="355">
        <f t="shared" si="71"/>
        <v>0</v>
      </c>
      <c r="FTE10" s="355">
        <f t="shared" si="71"/>
        <v>0</v>
      </c>
      <c r="FTF10" s="355">
        <f t="shared" si="71"/>
        <v>0</v>
      </c>
      <c r="FTG10" s="355">
        <f t="shared" si="71"/>
        <v>0</v>
      </c>
      <c r="FTH10" s="355">
        <f t="shared" si="71"/>
        <v>0</v>
      </c>
      <c r="FTI10" s="355">
        <f t="shared" si="71"/>
        <v>0</v>
      </c>
      <c r="FTJ10" s="355">
        <f t="shared" si="71"/>
        <v>0</v>
      </c>
      <c r="FTK10" s="355">
        <f t="shared" si="71"/>
        <v>0</v>
      </c>
      <c r="FTL10" s="355">
        <f t="shared" si="71"/>
        <v>0</v>
      </c>
      <c r="FTM10" s="355">
        <f t="shared" si="71"/>
        <v>0</v>
      </c>
      <c r="FTN10" s="355">
        <f t="shared" si="71"/>
        <v>0</v>
      </c>
      <c r="FTO10" s="355">
        <f t="shared" si="71"/>
        <v>0</v>
      </c>
      <c r="FTP10" s="355">
        <f t="shared" si="71"/>
        <v>0</v>
      </c>
      <c r="FTQ10" s="355">
        <f t="shared" si="71"/>
        <v>0</v>
      </c>
      <c r="FTR10" s="355">
        <f t="shared" si="71"/>
        <v>0</v>
      </c>
      <c r="FTS10" s="355">
        <f t="shared" si="71"/>
        <v>0</v>
      </c>
      <c r="FTT10" s="355">
        <f t="shared" si="71"/>
        <v>0</v>
      </c>
      <c r="FTU10" s="355">
        <f t="shared" si="71"/>
        <v>0</v>
      </c>
      <c r="FTV10" s="355">
        <f t="shared" si="71"/>
        <v>0</v>
      </c>
      <c r="FTW10" s="355">
        <f t="shared" si="71"/>
        <v>0</v>
      </c>
      <c r="FTX10" s="355">
        <f t="shared" si="71"/>
        <v>0</v>
      </c>
      <c r="FTY10" s="355">
        <f t="shared" si="71"/>
        <v>0</v>
      </c>
      <c r="FTZ10" s="355">
        <f t="shared" si="71"/>
        <v>0</v>
      </c>
      <c r="FUA10" s="355">
        <f t="shared" si="71"/>
        <v>0</v>
      </c>
      <c r="FUB10" s="355">
        <f t="shared" si="71"/>
        <v>0</v>
      </c>
      <c r="FUC10" s="355">
        <f t="shared" si="71"/>
        <v>0</v>
      </c>
      <c r="FUD10" s="355">
        <f t="shared" si="71"/>
        <v>0</v>
      </c>
      <c r="FUE10" s="355">
        <f t="shared" si="71"/>
        <v>0</v>
      </c>
      <c r="FUF10" s="355">
        <f t="shared" si="71"/>
        <v>0</v>
      </c>
      <c r="FUG10" s="355">
        <f t="shared" si="71"/>
        <v>0</v>
      </c>
      <c r="FUH10" s="355">
        <f t="shared" si="71"/>
        <v>0</v>
      </c>
      <c r="FUI10" s="355">
        <f t="shared" si="71"/>
        <v>0</v>
      </c>
      <c r="FUJ10" s="355">
        <f t="shared" si="71"/>
        <v>0</v>
      </c>
      <c r="FUK10" s="355">
        <f t="shared" si="71"/>
        <v>0</v>
      </c>
      <c r="FUL10" s="355">
        <f t="shared" si="71"/>
        <v>0</v>
      </c>
      <c r="FUM10" s="355">
        <f t="shared" si="71"/>
        <v>0</v>
      </c>
      <c r="FUN10" s="355">
        <f t="shared" si="71"/>
        <v>0</v>
      </c>
      <c r="FUO10" s="355">
        <f t="shared" si="71"/>
        <v>0</v>
      </c>
      <c r="FUP10" s="355">
        <f t="shared" si="71"/>
        <v>0</v>
      </c>
      <c r="FUQ10" s="355">
        <f t="shared" si="71"/>
        <v>0</v>
      </c>
      <c r="FUR10" s="355">
        <f t="shared" si="71"/>
        <v>0</v>
      </c>
      <c r="FUS10" s="355">
        <f t="shared" si="71"/>
        <v>0</v>
      </c>
      <c r="FUT10" s="355">
        <f t="shared" si="71"/>
        <v>0</v>
      </c>
      <c r="FUU10" s="355">
        <f t="shared" si="71"/>
        <v>0</v>
      </c>
      <c r="FUV10" s="355">
        <f t="shared" si="71"/>
        <v>0</v>
      </c>
      <c r="FUW10" s="355">
        <f t="shared" si="71"/>
        <v>0</v>
      </c>
      <c r="FUX10" s="355">
        <f t="shared" si="71"/>
        <v>0</v>
      </c>
      <c r="FUY10" s="355">
        <f t="shared" si="71"/>
        <v>0</v>
      </c>
      <c r="FUZ10" s="355">
        <f t="shared" si="71"/>
        <v>0</v>
      </c>
      <c r="FVA10" s="355">
        <f t="shared" si="71"/>
        <v>0</v>
      </c>
      <c r="FVB10" s="355">
        <f t="shared" si="71"/>
        <v>0</v>
      </c>
      <c r="FVC10" s="355">
        <f t="shared" si="71"/>
        <v>0</v>
      </c>
      <c r="FVD10" s="355">
        <f t="shared" si="71"/>
        <v>0</v>
      </c>
      <c r="FVE10" s="355">
        <f t="shared" si="71"/>
        <v>0</v>
      </c>
      <c r="FVF10" s="355">
        <f t="shared" si="71"/>
        <v>0</v>
      </c>
      <c r="FVG10" s="355">
        <f t="shared" si="71"/>
        <v>0</v>
      </c>
      <c r="FVH10" s="355">
        <f t="shared" si="71"/>
        <v>0</v>
      </c>
      <c r="FVI10" s="355">
        <f t="shared" si="71"/>
        <v>0</v>
      </c>
      <c r="FVJ10" s="355">
        <f t="shared" si="71"/>
        <v>0</v>
      </c>
      <c r="FVK10" s="355">
        <f t="shared" si="71"/>
        <v>0</v>
      </c>
      <c r="FVL10" s="355">
        <f t="shared" si="71"/>
        <v>0</v>
      </c>
      <c r="FVM10" s="355">
        <f t="shared" si="71"/>
        <v>0</v>
      </c>
      <c r="FVN10" s="355">
        <f t="shared" si="71"/>
        <v>0</v>
      </c>
      <c r="FVO10" s="355">
        <f t="shared" ref="FVO10:FXZ10" si="72">SUM(FVO4:FVO9)</f>
        <v>0</v>
      </c>
      <c r="FVP10" s="355">
        <f t="shared" si="72"/>
        <v>0</v>
      </c>
      <c r="FVQ10" s="355">
        <f t="shared" si="72"/>
        <v>0</v>
      </c>
      <c r="FVR10" s="355">
        <f t="shared" si="72"/>
        <v>0</v>
      </c>
      <c r="FVS10" s="355">
        <f t="shared" si="72"/>
        <v>0</v>
      </c>
      <c r="FVT10" s="355">
        <f t="shared" si="72"/>
        <v>0</v>
      </c>
      <c r="FVU10" s="355">
        <f t="shared" si="72"/>
        <v>0</v>
      </c>
      <c r="FVV10" s="355">
        <f t="shared" si="72"/>
        <v>0</v>
      </c>
      <c r="FVW10" s="355">
        <f t="shared" si="72"/>
        <v>0</v>
      </c>
      <c r="FVX10" s="355">
        <f t="shared" si="72"/>
        <v>0</v>
      </c>
      <c r="FVY10" s="355">
        <f t="shared" si="72"/>
        <v>0</v>
      </c>
      <c r="FVZ10" s="355">
        <f t="shared" si="72"/>
        <v>0</v>
      </c>
      <c r="FWA10" s="355">
        <f t="shared" si="72"/>
        <v>0</v>
      </c>
      <c r="FWB10" s="355">
        <f t="shared" si="72"/>
        <v>0</v>
      </c>
      <c r="FWC10" s="355">
        <f t="shared" si="72"/>
        <v>0</v>
      </c>
      <c r="FWD10" s="355">
        <f t="shared" si="72"/>
        <v>0</v>
      </c>
      <c r="FWE10" s="355">
        <f t="shared" si="72"/>
        <v>0</v>
      </c>
      <c r="FWF10" s="355">
        <f t="shared" si="72"/>
        <v>0</v>
      </c>
      <c r="FWG10" s="355">
        <f t="shared" si="72"/>
        <v>0</v>
      </c>
      <c r="FWH10" s="355">
        <f t="shared" si="72"/>
        <v>0</v>
      </c>
      <c r="FWI10" s="355">
        <f t="shared" si="72"/>
        <v>0</v>
      </c>
      <c r="FWJ10" s="355">
        <f t="shared" si="72"/>
        <v>0</v>
      </c>
      <c r="FWK10" s="355">
        <f t="shared" si="72"/>
        <v>0</v>
      </c>
      <c r="FWL10" s="355">
        <f t="shared" si="72"/>
        <v>0</v>
      </c>
      <c r="FWM10" s="355">
        <f t="shared" si="72"/>
        <v>0</v>
      </c>
      <c r="FWN10" s="355">
        <f t="shared" si="72"/>
        <v>0</v>
      </c>
      <c r="FWO10" s="355">
        <f t="shared" si="72"/>
        <v>0</v>
      </c>
      <c r="FWP10" s="355">
        <f t="shared" si="72"/>
        <v>0</v>
      </c>
      <c r="FWQ10" s="355">
        <f t="shared" si="72"/>
        <v>0</v>
      </c>
      <c r="FWR10" s="355">
        <f t="shared" si="72"/>
        <v>0</v>
      </c>
      <c r="FWS10" s="355">
        <f t="shared" si="72"/>
        <v>0</v>
      </c>
      <c r="FWT10" s="355">
        <f t="shared" si="72"/>
        <v>0</v>
      </c>
      <c r="FWU10" s="355">
        <f t="shared" si="72"/>
        <v>0</v>
      </c>
      <c r="FWV10" s="355">
        <f t="shared" si="72"/>
        <v>0</v>
      </c>
      <c r="FWW10" s="355">
        <f t="shared" si="72"/>
        <v>0</v>
      </c>
      <c r="FWX10" s="355">
        <f t="shared" si="72"/>
        <v>0</v>
      </c>
      <c r="FWY10" s="355">
        <f t="shared" si="72"/>
        <v>0</v>
      </c>
      <c r="FWZ10" s="355">
        <f t="shared" si="72"/>
        <v>0</v>
      </c>
      <c r="FXA10" s="355">
        <f t="shared" si="72"/>
        <v>0</v>
      </c>
      <c r="FXB10" s="355">
        <f t="shared" si="72"/>
        <v>0</v>
      </c>
      <c r="FXC10" s="355">
        <f t="shared" si="72"/>
        <v>0</v>
      </c>
      <c r="FXD10" s="355">
        <f t="shared" si="72"/>
        <v>0</v>
      </c>
      <c r="FXE10" s="355">
        <f t="shared" si="72"/>
        <v>0</v>
      </c>
      <c r="FXF10" s="355">
        <f t="shared" si="72"/>
        <v>0</v>
      </c>
      <c r="FXG10" s="355">
        <f t="shared" si="72"/>
        <v>0</v>
      </c>
      <c r="FXH10" s="355">
        <f t="shared" si="72"/>
        <v>0</v>
      </c>
      <c r="FXI10" s="355">
        <f t="shared" si="72"/>
        <v>0</v>
      </c>
      <c r="FXJ10" s="355">
        <f t="shared" si="72"/>
        <v>0</v>
      </c>
      <c r="FXK10" s="355">
        <f t="shared" si="72"/>
        <v>0</v>
      </c>
      <c r="FXL10" s="355">
        <f t="shared" si="72"/>
        <v>0</v>
      </c>
      <c r="FXM10" s="355">
        <f t="shared" si="72"/>
        <v>0</v>
      </c>
      <c r="FXN10" s="355">
        <f t="shared" si="72"/>
        <v>0</v>
      </c>
      <c r="FXO10" s="355">
        <f t="shared" si="72"/>
        <v>0</v>
      </c>
      <c r="FXP10" s="355">
        <f t="shared" si="72"/>
        <v>0</v>
      </c>
      <c r="FXQ10" s="355">
        <f t="shared" si="72"/>
        <v>0</v>
      </c>
      <c r="FXR10" s="355">
        <f t="shared" si="72"/>
        <v>0</v>
      </c>
      <c r="FXS10" s="355">
        <f t="shared" si="72"/>
        <v>0</v>
      </c>
      <c r="FXT10" s="355">
        <f t="shared" si="72"/>
        <v>0</v>
      </c>
      <c r="FXU10" s="355">
        <f t="shared" si="72"/>
        <v>0</v>
      </c>
      <c r="FXV10" s="355">
        <f t="shared" si="72"/>
        <v>0</v>
      </c>
      <c r="FXW10" s="355">
        <f t="shared" si="72"/>
        <v>0</v>
      </c>
      <c r="FXX10" s="355">
        <f t="shared" si="72"/>
        <v>0</v>
      </c>
      <c r="FXY10" s="355">
        <f t="shared" si="72"/>
        <v>0</v>
      </c>
      <c r="FXZ10" s="355">
        <f t="shared" si="72"/>
        <v>0</v>
      </c>
      <c r="FYA10" s="355">
        <f t="shared" ref="FYA10:GAL10" si="73">SUM(FYA4:FYA9)</f>
        <v>0</v>
      </c>
      <c r="FYB10" s="355">
        <f t="shared" si="73"/>
        <v>0</v>
      </c>
      <c r="FYC10" s="355">
        <f t="shared" si="73"/>
        <v>0</v>
      </c>
      <c r="FYD10" s="355">
        <f t="shared" si="73"/>
        <v>0</v>
      </c>
      <c r="FYE10" s="355">
        <f t="shared" si="73"/>
        <v>0</v>
      </c>
      <c r="FYF10" s="355">
        <f t="shared" si="73"/>
        <v>0</v>
      </c>
      <c r="FYG10" s="355">
        <f t="shared" si="73"/>
        <v>0</v>
      </c>
      <c r="FYH10" s="355">
        <f t="shared" si="73"/>
        <v>0</v>
      </c>
      <c r="FYI10" s="355">
        <f t="shared" si="73"/>
        <v>0</v>
      </c>
      <c r="FYJ10" s="355">
        <f t="shared" si="73"/>
        <v>0</v>
      </c>
      <c r="FYK10" s="355">
        <f t="shared" si="73"/>
        <v>0</v>
      </c>
      <c r="FYL10" s="355">
        <f t="shared" si="73"/>
        <v>0</v>
      </c>
      <c r="FYM10" s="355">
        <f t="shared" si="73"/>
        <v>0</v>
      </c>
      <c r="FYN10" s="355">
        <f t="shared" si="73"/>
        <v>0</v>
      </c>
      <c r="FYO10" s="355">
        <f t="shared" si="73"/>
        <v>0</v>
      </c>
      <c r="FYP10" s="355">
        <f t="shared" si="73"/>
        <v>0</v>
      </c>
      <c r="FYQ10" s="355">
        <f t="shared" si="73"/>
        <v>0</v>
      </c>
      <c r="FYR10" s="355">
        <f t="shared" si="73"/>
        <v>0</v>
      </c>
      <c r="FYS10" s="355">
        <f t="shared" si="73"/>
        <v>0</v>
      </c>
      <c r="FYT10" s="355">
        <f t="shared" si="73"/>
        <v>0</v>
      </c>
      <c r="FYU10" s="355">
        <f t="shared" si="73"/>
        <v>0</v>
      </c>
      <c r="FYV10" s="355">
        <f t="shared" si="73"/>
        <v>0</v>
      </c>
      <c r="FYW10" s="355">
        <f t="shared" si="73"/>
        <v>0</v>
      </c>
      <c r="FYX10" s="355">
        <f t="shared" si="73"/>
        <v>0</v>
      </c>
      <c r="FYY10" s="355">
        <f t="shared" si="73"/>
        <v>0</v>
      </c>
      <c r="FYZ10" s="355">
        <f t="shared" si="73"/>
        <v>0</v>
      </c>
      <c r="FZA10" s="355">
        <f t="shared" si="73"/>
        <v>0</v>
      </c>
      <c r="FZB10" s="355">
        <f t="shared" si="73"/>
        <v>0</v>
      </c>
      <c r="FZC10" s="355">
        <f t="shared" si="73"/>
        <v>0</v>
      </c>
      <c r="FZD10" s="355">
        <f t="shared" si="73"/>
        <v>0</v>
      </c>
      <c r="FZE10" s="355">
        <f t="shared" si="73"/>
        <v>0</v>
      </c>
      <c r="FZF10" s="355">
        <f t="shared" si="73"/>
        <v>0</v>
      </c>
      <c r="FZG10" s="355">
        <f t="shared" si="73"/>
        <v>0</v>
      </c>
      <c r="FZH10" s="355">
        <f t="shared" si="73"/>
        <v>0</v>
      </c>
      <c r="FZI10" s="355">
        <f t="shared" si="73"/>
        <v>0</v>
      </c>
      <c r="FZJ10" s="355">
        <f t="shared" si="73"/>
        <v>0</v>
      </c>
      <c r="FZK10" s="355">
        <f t="shared" si="73"/>
        <v>0</v>
      </c>
      <c r="FZL10" s="355">
        <f t="shared" si="73"/>
        <v>0</v>
      </c>
      <c r="FZM10" s="355">
        <f t="shared" si="73"/>
        <v>0</v>
      </c>
      <c r="FZN10" s="355">
        <f t="shared" si="73"/>
        <v>0</v>
      </c>
      <c r="FZO10" s="355">
        <f t="shared" si="73"/>
        <v>0</v>
      </c>
      <c r="FZP10" s="355">
        <f t="shared" si="73"/>
        <v>0</v>
      </c>
      <c r="FZQ10" s="355">
        <f t="shared" si="73"/>
        <v>0</v>
      </c>
      <c r="FZR10" s="355">
        <f t="shared" si="73"/>
        <v>0</v>
      </c>
      <c r="FZS10" s="355">
        <f t="shared" si="73"/>
        <v>0</v>
      </c>
      <c r="FZT10" s="355">
        <f t="shared" si="73"/>
        <v>0</v>
      </c>
      <c r="FZU10" s="355">
        <f t="shared" si="73"/>
        <v>0</v>
      </c>
      <c r="FZV10" s="355">
        <f t="shared" si="73"/>
        <v>0</v>
      </c>
      <c r="FZW10" s="355">
        <f t="shared" si="73"/>
        <v>0</v>
      </c>
      <c r="FZX10" s="355">
        <f t="shared" si="73"/>
        <v>0</v>
      </c>
      <c r="FZY10" s="355">
        <f t="shared" si="73"/>
        <v>0</v>
      </c>
      <c r="FZZ10" s="355">
        <f t="shared" si="73"/>
        <v>0</v>
      </c>
      <c r="GAA10" s="355">
        <f t="shared" si="73"/>
        <v>0</v>
      </c>
      <c r="GAB10" s="355">
        <f t="shared" si="73"/>
        <v>0</v>
      </c>
      <c r="GAC10" s="355">
        <f t="shared" si="73"/>
        <v>0</v>
      </c>
      <c r="GAD10" s="355">
        <f t="shared" si="73"/>
        <v>0</v>
      </c>
      <c r="GAE10" s="355">
        <f t="shared" si="73"/>
        <v>0</v>
      </c>
      <c r="GAF10" s="355">
        <f t="shared" si="73"/>
        <v>0</v>
      </c>
      <c r="GAG10" s="355">
        <f t="shared" si="73"/>
        <v>0</v>
      </c>
      <c r="GAH10" s="355">
        <f t="shared" si="73"/>
        <v>0</v>
      </c>
      <c r="GAI10" s="355">
        <f t="shared" si="73"/>
        <v>0</v>
      </c>
      <c r="GAJ10" s="355">
        <f t="shared" si="73"/>
        <v>0</v>
      </c>
      <c r="GAK10" s="355">
        <f t="shared" si="73"/>
        <v>0</v>
      </c>
      <c r="GAL10" s="355">
        <f t="shared" si="73"/>
        <v>0</v>
      </c>
      <c r="GAM10" s="355">
        <f t="shared" ref="GAM10:GCX10" si="74">SUM(GAM4:GAM9)</f>
        <v>0</v>
      </c>
      <c r="GAN10" s="355">
        <f t="shared" si="74"/>
        <v>0</v>
      </c>
      <c r="GAO10" s="355">
        <f t="shared" si="74"/>
        <v>0</v>
      </c>
      <c r="GAP10" s="355">
        <f t="shared" si="74"/>
        <v>0</v>
      </c>
      <c r="GAQ10" s="355">
        <f t="shared" si="74"/>
        <v>0</v>
      </c>
      <c r="GAR10" s="355">
        <f t="shared" si="74"/>
        <v>0</v>
      </c>
      <c r="GAS10" s="355">
        <f t="shared" si="74"/>
        <v>0</v>
      </c>
      <c r="GAT10" s="355">
        <f t="shared" si="74"/>
        <v>0</v>
      </c>
      <c r="GAU10" s="355">
        <f t="shared" si="74"/>
        <v>0</v>
      </c>
      <c r="GAV10" s="355">
        <f t="shared" si="74"/>
        <v>0</v>
      </c>
      <c r="GAW10" s="355">
        <f t="shared" si="74"/>
        <v>0</v>
      </c>
      <c r="GAX10" s="355">
        <f t="shared" si="74"/>
        <v>0</v>
      </c>
      <c r="GAY10" s="355">
        <f t="shared" si="74"/>
        <v>0</v>
      </c>
      <c r="GAZ10" s="355">
        <f t="shared" si="74"/>
        <v>0</v>
      </c>
      <c r="GBA10" s="355">
        <f t="shared" si="74"/>
        <v>0</v>
      </c>
      <c r="GBB10" s="355">
        <f t="shared" si="74"/>
        <v>0</v>
      </c>
      <c r="GBC10" s="355">
        <f t="shared" si="74"/>
        <v>0</v>
      </c>
      <c r="GBD10" s="355">
        <f t="shared" si="74"/>
        <v>0</v>
      </c>
      <c r="GBE10" s="355">
        <f t="shared" si="74"/>
        <v>0</v>
      </c>
      <c r="GBF10" s="355">
        <f t="shared" si="74"/>
        <v>0</v>
      </c>
      <c r="GBG10" s="355">
        <f t="shared" si="74"/>
        <v>0</v>
      </c>
      <c r="GBH10" s="355">
        <f t="shared" si="74"/>
        <v>0</v>
      </c>
      <c r="GBI10" s="355">
        <f t="shared" si="74"/>
        <v>0</v>
      </c>
      <c r="GBJ10" s="355">
        <f t="shared" si="74"/>
        <v>0</v>
      </c>
      <c r="GBK10" s="355">
        <f t="shared" si="74"/>
        <v>0</v>
      </c>
      <c r="GBL10" s="355">
        <f t="shared" si="74"/>
        <v>0</v>
      </c>
      <c r="GBM10" s="355">
        <f t="shared" si="74"/>
        <v>0</v>
      </c>
      <c r="GBN10" s="355">
        <f t="shared" si="74"/>
        <v>0</v>
      </c>
      <c r="GBO10" s="355">
        <f t="shared" si="74"/>
        <v>0</v>
      </c>
      <c r="GBP10" s="355">
        <f t="shared" si="74"/>
        <v>0</v>
      </c>
      <c r="GBQ10" s="355">
        <f t="shared" si="74"/>
        <v>0</v>
      </c>
      <c r="GBR10" s="355">
        <f t="shared" si="74"/>
        <v>0</v>
      </c>
      <c r="GBS10" s="355">
        <f t="shared" si="74"/>
        <v>0</v>
      </c>
      <c r="GBT10" s="355">
        <f t="shared" si="74"/>
        <v>0</v>
      </c>
      <c r="GBU10" s="355">
        <f t="shared" si="74"/>
        <v>0</v>
      </c>
      <c r="GBV10" s="355">
        <f t="shared" si="74"/>
        <v>0</v>
      </c>
      <c r="GBW10" s="355">
        <f t="shared" si="74"/>
        <v>0</v>
      </c>
      <c r="GBX10" s="355">
        <f t="shared" si="74"/>
        <v>0</v>
      </c>
      <c r="GBY10" s="355">
        <f t="shared" si="74"/>
        <v>0</v>
      </c>
      <c r="GBZ10" s="355">
        <f t="shared" si="74"/>
        <v>0</v>
      </c>
      <c r="GCA10" s="355">
        <f t="shared" si="74"/>
        <v>0</v>
      </c>
      <c r="GCB10" s="355">
        <f t="shared" si="74"/>
        <v>0</v>
      </c>
      <c r="GCC10" s="355">
        <f t="shared" si="74"/>
        <v>0</v>
      </c>
      <c r="GCD10" s="355">
        <f t="shared" si="74"/>
        <v>0</v>
      </c>
      <c r="GCE10" s="355">
        <f t="shared" si="74"/>
        <v>0</v>
      </c>
      <c r="GCF10" s="355">
        <f t="shared" si="74"/>
        <v>0</v>
      </c>
      <c r="GCG10" s="355">
        <f t="shared" si="74"/>
        <v>0</v>
      </c>
      <c r="GCH10" s="355">
        <f t="shared" si="74"/>
        <v>0</v>
      </c>
      <c r="GCI10" s="355">
        <f t="shared" si="74"/>
        <v>0</v>
      </c>
      <c r="GCJ10" s="355">
        <f t="shared" si="74"/>
        <v>0</v>
      </c>
      <c r="GCK10" s="355">
        <f t="shared" si="74"/>
        <v>0</v>
      </c>
      <c r="GCL10" s="355">
        <f t="shared" si="74"/>
        <v>0</v>
      </c>
      <c r="GCM10" s="355">
        <f t="shared" si="74"/>
        <v>0</v>
      </c>
      <c r="GCN10" s="355">
        <f t="shared" si="74"/>
        <v>0</v>
      </c>
      <c r="GCO10" s="355">
        <f t="shared" si="74"/>
        <v>0</v>
      </c>
      <c r="GCP10" s="355">
        <f t="shared" si="74"/>
        <v>0</v>
      </c>
      <c r="GCQ10" s="355">
        <f t="shared" si="74"/>
        <v>0</v>
      </c>
      <c r="GCR10" s="355">
        <f t="shared" si="74"/>
        <v>0</v>
      </c>
      <c r="GCS10" s="355">
        <f t="shared" si="74"/>
        <v>0</v>
      </c>
      <c r="GCT10" s="355">
        <f t="shared" si="74"/>
        <v>0</v>
      </c>
      <c r="GCU10" s="355">
        <f t="shared" si="74"/>
        <v>0</v>
      </c>
      <c r="GCV10" s="355">
        <f t="shared" si="74"/>
        <v>0</v>
      </c>
      <c r="GCW10" s="355">
        <f t="shared" si="74"/>
        <v>0</v>
      </c>
      <c r="GCX10" s="355">
        <f t="shared" si="74"/>
        <v>0</v>
      </c>
      <c r="GCY10" s="355">
        <f t="shared" ref="GCY10:GFJ10" si="75">SUM(GCY4:GCY9)</f>
        <v>0</v>
      </c>
      <c r="GCZ10" s="355">
        <f t="shared" si="75"/>
        <v>0</v>
      </c>
      <c r="GDA10" s="355">
        <f t="shared" si="75"/>
        <v>0</v>
      </c>
      <c r="GDB10" s="355">
        <f t="shared" si="75"/>
        <v>0</v>
      </c>
      <c r="GDC10" s="355">
        <f t="shared" si="75"/>
        <v>0</v>
      </c>
      <c r="GDD10" s="355">
        <f t="shared" si="75"/>
        <v>0</v>
      </c>
      <c r="GDE10" s="355">
        <f t="shared" si="75"/>
        <v>0</v>
      </c>
      <c r="GDF10" s="355">
        <f t="shared" si="75"/>
        <v>0</v>
      </c>
      <c r="GDG10" s="355">
        <f t="shared" si="75"/>
        <v>0</v>
      </c>
      <c r="GDH10" s="355">
        <f t="shared" si="75"/>
        <v>0</v>
      </c>
      <c r="GDI10" s="355">
        <f t="shared" si="75"/>
        <v>0</v>
      </c>
      <c r="GDJ10" s="355">
        <f t="shared" si="75"/>
        <v>0</v>
      </c>
      <c r="GDK10" s="355">
        <f t="shared" si="75"/>
        <v>0</v>
      </c>
      <c r="GDL10" s="355">
        <f t="shared" si="75"/>
        <v>0</v>
      </c>
      <c r="GDM10" s="355">
        <f t="shared" si="75"/>
        <v>0</v>
      </c>
      <c r="GDN10" s="355">
        <f t="shared" si="75"/>
        <v>0</v>
      </c>
      <c r="GDO10" s="355">
        <f t="shared" si="75"/>
        <v>0</v>
      </c>
      <c r="GDP10" s="355">
        <f t="shared" si="75"/>
        <v>0</v>
      </c>
      <c r="GDQ10" s="355">
        <f t="shared" si="75"/>
        <v>0</v>
      </c>
      <c r="GDR10" s="355">
        <f t="shared" si="75"/>
        <v>0</v>
      </c>
      <c r="GDS10" s="355">
        <f t="shared" si="75"/>
        <v>0</v>
      </c>
      <c r="GDT10" s="355">
        <f t="shared" si="75"/>
        <v>0</v>
      </c>
      <c r="GDU10" s="355">
        <f t="shared" si="75"/>
        <v>0</v>
      </c>
      <c r="GDV10" s="355">
        <f t="shared" si="75"/>
        <v>0</v>
      </c>
      <c r="GDW10" s="355">
        <f t="shared" si="75"/>
        <v>0</v>
      </c>
      <c r="GDX10" s="355">
        <f t="shared" si="75"/>
        <v>0</v>
      </c>
      <c r="GDY10" s="355">
        <f t="shared" si="75"/>
        <v>0</v>
      </c>
      <c r="GDZ10" s="355">
        <f t="shared" si="75"/>
        <v>0</v>
      </c>
      <c r="GEA10" s="355">
        <f t="shared" si="75"/>
        <v>0</v>
      </c>
      <c r="GEB10" s="355">
        <f t="shared" si="75"/>
        <v>0</v>
      </c>
      <c r="GEC10" s="355">
        <f t="shared" si="75"/>
        <v>0</v>
      </c>
      <c r="GED10" s="355">
        <f t="shared" si="75"/>
        <v>0</v>
      </c>
      <c r="GEE10" s="355">
        <f t="shared" si="75"/>
        <v>0</v>
      </c>
      <c r="GEF10" s="355">
        <f t="shared" si="75"/>
        <v>0</v>
      </c>
      <c r="GEG10" s="355">
        <f t="shared" si="75"/>
        <v>0</v>
      </c>
      <c r="GEH10" s="355">
        <f t="shared" si="75"/>
        <v>0</v>
      </c>
      <c r="GEI10" s="355">
        <f t="shared" si="75"/>
        <v>0</v>
      </c>
      <c r="GEJ10" s="355">
        <f t="shared" si="75"/>
        <v>0</v>
      </c>
      <c r="GEK10" s="355">
        <f t="shared" si="75"/>
        <v>0</v>
      </c>
      <c r="GEL10" s="355">
        <f t="shared" si="75"/>
        <v>0</v>
      </c>
      <c r="GEM10" s="355">
        <f t="shared" si="75"/>
        <v>0</v>
      </c>
      <c r="GEN10" s="355">
        <f t="shared" si="75"/>
        <v>0</v>
      </c>
      <c r="GEO10" s="355">
        <f t="shared" si="75"/>
        <v>0</v>
      </c>
      <c r="GEP10" s="355">
        <f t="shared" si="75"/>
        <v>0</v>
      </c>
      <c r="GEQ10" s="355">
        <f t="shared" si="75"/>
        <v>0</v>
      </c>
      <c r="GER10" s="355">
        <f t="shared" si="75"/>
        <v>0</v>
      </c>
      <c r="GES10" s="355">
        <f t="shared" si="75"/>
        <v>0</v>
      </c>
      <c r="GET10" s="355">
        <f t="shared" si="75"/>
        <v>0</v>
      </c>
      <c r="GEU10" s="355">
        <f t="shared" si="75"/>
        <v>0</v>
      </c>
      <c r="GEV10" s="355">
        <f t="shared" si="75"/>
        <v>0</v>
      </c>
      <c r="GEW10" s="355">
        <f t="shared" si="75"/>
        <v>0</v>
      </c>
      <c r="GEX10" s="355">
        <f t="shared" si="75"/>
        <v>0</v>
      </c>
      <c r="GEY10" s="355">
        <f t="shared" si="75"/>
        <v>0</v>
      </c>
      <c r="GEZ10" s="355">
        <f t="shared" si="75"/>
        <v>0</v>
      </c>
      <c r="GFA10" s="355">
        <f t="shared" si="75"/>
        <v>0</v>
      </c>
      <c r="GFB10" s="355">
        <f t="shared" si="75"/>
        <v>0</v>
      </c>
      <c r="GFC10" s="355">
        <f t="shared" si="75"/>
        <v>0</v>
      </c>
      <c r="GFD10" s="355">
        <f t="shared" si="75"/>
        <v>0</v>
      </c>
      <c r="GFE10" s="355">
        <f t="shared" si="75"/>
        <v>0</v>
      </c>
      <c r="GFF10" s="355">
        <f t="shared" si="75"/>
        <v>0</v>
      </c>
      <c r="GFG10" s="355">
        <f t="shared" si="75"/>
        <v>0</v>
      </c>
      <c r="GFH10" s="355">
        <f t="shared" si="75"/>
        <v>0</v>
      </c>
      <c r="GFI10" s="355">
        <f t="shared" si="75"/>
        <v>0</v>
      </c>
      <c r="GFJ10" s="355">
        <f t="shared" si="75"/>
        <v>0</v>
      </c>
      <c r="GFK10" s="355">
        <f t="shared" ref="GFK10:GHV10" si="76">SUM(GFK4:GFK9)</f>
        <v>0</v>
      </c>
      <c r="GFL10" s="355">
        <f t="shared" si="76"/>
        <v>0</v>
      </c>
      <c r="GFM10" s="355">
        <f t="shared" si="76"/>
        <v>0</v>
      </c>
      <c r="GFN10" s="355">
        <f t="shared" si="76"/>
        <v>0</v>
      </c>
      <c r="GFO10" s="355">
        <f t="shared" si="76"/>
        <v>0</v>
      </c>
      <c r="GFP10" s="355">
        <f t="shared" si="76"/>
        <v>0</v>
      </c>
      <c r="GFQ10" s="355">
        <f t="shared" si="76"/>
        <v>0</v>
      </c>
      <c r="GFR10" s="355">
        <f t="shared" si="76"/>
        <v>0</v>
      </c>
      <c r="GFS10" s="355">
        <f t="shared" si="76"/>
        <v>0</v>
      </c>
      <c r="GFT10" s="355">
        <f t="shared" si="76"/>
        <v>0</v>
      </c>
      <c r="GFU10" s="355">
        <f t="shared" si="76"/>
        <v>0</v>
      </c>
      <c r="GFV10" s="355">
        <f t="shared" si="76"/>
        <v>0</v>
      </c>
      <c r="GFW10" s="355">
        <f t="shared" si="76"/>
        <v>0</v>
      </c>
      <c r="GFX10" s="355">
        <f t="shared" si="76"/>
        <v>0</v>
      </c>
      <c r="GFY10" s="355">
        <f t="shared" si="76"/>
        <v>0</v>
      </c>
      <c r="GFZ10" s="355">
        <f t="shared" si="76"/>
        <v>0</v>
      </c>
      <c r="GGA10" s="355">
        <f t="shared" si="76"/>
        <v>0</v>
      </c>
      <c r="GGB10" s="355">
        <f t="shared" si="76"/>
        <v>0</v>
      </c>
      <c r="GGC10" s="355">
        <f t="shared" si="76"/>
        <v>0</v>
      </c>
      <c r="GGD10" s="355">
        <f t="shared" si="76"/>
        <v>0</v>
      </c>
      <c r="GGE10" s="355">
        <f t="shared" si="76"/>
        <v>0</v>
      </c>
      <c r="GGF10" s="355">
        <f t="shared" si="76"/>
        <v>0</v>
      </c>
      <c r="GGG10" s="355">
        <f t="shared" si="76"/>
        <v>0</v>
      </c>
      <c r="GGH10" s="355">
        <f t="shared" si="76"/>
        <v>0</v>
      </c>
      <c r="GGI10" s="355">
        <f t="shared" si="76"/>
        <v>0</v>
      </c>
      <c r="GGJ10" s="355">
        <f t="shared" si="76"/>
        <v>0</v>
      </c>
      <c r="GGK10" s="355">
        <f t="shared" si="76"/>
        <v>0</v>
      </c>
      <c r="GGL10" s="355">
        <f t="shared" si="76"/>
        <v>0</v>
      </c>
      <c r="GGM10" s="355">
        <f t="shared" si="76"/>
        <v>0</v>
      </c>
      <c r="GGN10" s="355">
        <f t="shared" si="76"/>
        <v>0</v>
      </c>
      <c r="GGO10" s="355">
        <f t="shared" si="76"/>
        <v>0</v>
      </c>
      <c r="GGP10" s="355">
        <f t="shared" si="76"/>
        <v>0</v>
      </c>
      <c r="GGQ10" s="355">
        <f t="shared" si="76"/>
        <v>0</v>
      </c>
      <c r="GGR10" s="355">
        <f t="shared" si="76"/>
        <v>0</v>
      </c>
      <c r="GGS10" s="355">
        <f t="shared" si="76"/>
        <v>0</v>
      </c>
      <c r="GGT10" s="355">
        <f t="shared" si="76"/>
        <v>0</v>
      </c>
      <c r="GGU10" s="355">
        <f t="shared" si="76"/>
        <v>0</v>
      </c>
      <c r="GGV10" s="355">
        <f t="shared" si="76"/>
        <v>0</v>
      </c>
      <c r="GGW10" s="355">
        <f t="shared" si="76"/>
        <v>0</v>
      </c>
      <c r="GGX10" s="355">
        <f t="shared" si="76"/>
        <v>0</v>
      </c>
      <c r="GGY10" s="355">
        <f t="shared" si="76"/>
        <v>0</v>
      </c>
      <c r="GGZ10" s="355">
        <f t="shared" si="76"/>
        <v>0</v>
      </c>
      <c r="GHA10" s="355">
        <f t="shared" si="76"/>
        <v>0</v>
      </c>
      <c r="GHB10" s="355">
        <f t="shared" si="76"/>
        <v>0</v>
      </c>
      <c r="GHC10" s="355">
        <f t="shared" si="76"/>
        <v>0</v>
      </c>
      <c r="GHD10" s="355">
        <f t="shared" si="76"/>
        <v>0</v>
      </c>
      <c r="GHE10" s="355">
        <f t="shared" si="76"/>
        <v>0</v>
      </c>
      <c r="GHF10" s="355">
        <f t="shared" si="76"/>
        <v>0</v>
      </c>
      <c r="GHG10" s="355">
        <f t="shared" si="76"/>
        <v>0</v>
      </c>
      <c r="GHH10" s="355">
        <f t="shared" si="76"/>
        <v>0</v>
      </c>
      <c r="GHI10" s="355">
        <f t="shared" si="76"/>
        <v>0</v>
      </c>
      <c r="GHJ10" s="355">
        <f t="shared" si="76"/>
        <v>0</v>
      </c>
      <c r="GHK10" s="355">
        <f t="shared" si="76"/>
        <v>0</v>
      </c>
      <c r="GHL10" s="355">
        <f t="shared" si="76"/>
        <v>0</v>
      </c>
      <c r="GHM10" s="355">
        <f t="shared" si="76"/>
        <v>0</v>
      </c>
      <c r="GHN10" s="355">
        <f t="shared" si="76"/>
        <v>0</v>
      </c>
      <c r="GHO10" s="355">
        <f t="shared" si="76"/>
        <v>0</v>
      </c>
      <c r="GHP10" s="355">
        <f t="shared" si="76"/>
        <v>0</v>
      </c>
      <c r="GHQ10" s="355">
        <f t="shared" si="76"/>
        <v>0</v>
      </c>
      <c r="GHR10" s="355">
        <f t="shared" si="76"/>
        <v>0</v>
      </c>
      <c r="GHS10" s="355">
        <f t="shared" si="76"/>
        <v>0</v>
      </c>
      <c r="GHT10" s="355">
        <f t="shared" si="76"/>
        <v>0</v>
      </c>
      <c r="GHU10" s="355">
        <f t="shared" si="76"/>
        <v>0</v>
      </c>
      <c r="GHV10" s="355">
        <f t="shared" si="76"/>
        <v>0</v>
      </c>
      <c r="GHW10" s="355">
        <f t="shared" ref="GHW10:GKH10" si="77">SUM(GHW4:GHW9)</f>
        <v>0</v>
      </c>
      <c r="GHX10" s="355">
        <f t="shared" si="77"/>
        <v>0</v>
      </c>
      <c r="GHY10" s="355">
        <f t="shared" si="77"/>
        <v>0</v>
      </c>
      <c r="GHZ10" s="355">
        <f t="shared" si="77"/>
        <v>0</v>
      </c>
      <c r="GIA10" s="355">
        <f t="shared" si="77"/>
        <v>0</v>
      </c>
      <c r="GIB10" s="355">
        <f t="shared" si="77"/>
        <v>0</v>
      </c>
      <c r="GIC10" s="355">
        <f t="shared" si="77"/>
        <v>0</v>
      </c>
      <c r="GID10" s="355">
        <f t="shared" si="77"/>
        <v>0</v>
      </c>
      <c r="GIE10" s="355">
        <f t="shared" si="77"/>
        <v>0</v>
      </c>
      <c r="GIF10" s="355">
        <f t="shared" si="77"/>
        <v>0</v>
      </c>
      <c r="GIG10" s="355">
        <f t="shared" si="77"/>
        <v>0</v>
      </c>
      <c r="GIH10" s="355">
        <f t="shared" si="77"/>
        <v>0</v>
      </c>
      <c r="GII10" s="355">
        <f t="shared" si="77"/>
        <v>0</v>
      </c>
      <c r="GIJ10" s="355">
        <f t="shared" si="77"/>
        <v>0</v>
      </c>
      <c r="GIK10" s="355">
        <f t="shared" si="77"/>
        <v>0</v>
      </c>
      <c r="GIL10" s="355">
        <f t="shared" si="77"/>
        <v>0</v>
      </c>
      <c r="GIM10" s="355">
        <f t="shared" si="77"/>
        <v>0</v>
      </c>
      <c r="GIN10" s="355">
        <f t="shared" si="77"/>
        <v>0</v>
      </c>
      <c r="GIO10" s="355">
        <f t="shared" si="77"/>
        <v>0</v>
      </c>
      <c r="GIP10" s="355">
        <f t="shared" si="77"/>
        <v>0</v>
      </c>
      <c r="GIQ10" s="355">
        <f t="shared" si="77"/>
        <v>0</v>
      </c>
      <c r="GIR10" s="355">
        <f t="shared" si="77"/>
        <v>0</v>
      </c>
      <c r="GIS10" s="355">
        <f t="shared" si="77"/>
        <v>0</v>
      </c>
      <c r="GIT10" s="355">
        <f t="shared" si="77"/>
        <v>0</v>
      </c>
      <c r="GIU10" s="355">
        <f t="shared" si="77"/>
        <v>0</v>
      </c>
      <c r="GIV10" s="355">
        <f t="shared" si="77"/>
        <v>0</v>
      </c>
      <c r="GIW10" s="355">
        <f t="shared" si="77"/>
        <v>0</v>
      </c>
      <c r="GIX10" s="355">
        <f t="shared" si="77"/>
        <v>0</v>
      </c>
      <c r="GIY10" s="355">
        <f t="shared" si="77"/>
        <v>0</v>
      </c>
      <c r="GIZ10" s="355">
        <f t="shared" si="77"/>
        <v>0</v>
      </c>
      <c r="GJA10" s="355">
        <f t="shared" si="77"/>
        <v>0</v>
      </c>
      <c r="GJB10" s="355">
        <f t="shared" si="77"/>
        <v>0</v>
      </c>
      <c r="GJC10" s="355">
        <f t="shared" si="77"/>
        <v>0</v>
      </c>
      <c r="GJD10" s="355">
        <f t="shared" si="77"/>
        <v>0</v>
      </c>
      <c r="GJE10" s="355">
        <f t="shared" si="77"/>
        <v>0</v>
      </c>
      <c r="GJF10" s="355">
        <f t="shared" si="77"/>
        <v>0</v>
      </c>
      <c r="GJG10" s="355">
        <f t="shared" si="77"/>
        <v>0</v>
      </c>
      <c r="GJH10" s="355">
        <f t="shared" si="77"/>
        <v>0</v>
      </c>
      <c r="GJI10" s="355">
        <f t="shared" si="77"/>
        <v>0</v>
      </c>
      <c r="GJJ10" s="355">
        <f t="shared" si="77"/>
        <v>0</v>
      </c>
      <c r="GJK10" s="355">
        <f t="shared" si="77"/>
        <v>0</v>
      </c>
      <c r="GJL10" s="355">
        <f t="shared" si="77"/>
        <v>0</v>
      </c>
      <c r="GJM10" s="355">
        <f t="shared" si="77"/>
        <v>0</v>
      </c>
      <c r="GJN10" s="355">
        <f t="shared" si="77"/>
        <v>0</v>
      </c>
      <c r="GJO10" s="355">
        <f t="shared" si="77"/>
        <v>0</v>
      </c>
      <c r="GJP10" s="355">
        <f t="shared" si="77"/>
        <v>0</v>
      </c>
      <c r="GJQ10" s="355">
        <f t="shared" si="77"/>
        <v>0</v>
      </c>
      <c r="GJR10" s="355">
        <f t="shared" si="77"/>
        <v>0</v>
      </c>
      <c r="GJS10" s="355">
        <f t="shared" si="77"/>
        <v>0</v>
      </c>
      <c r="GJT10" s="355">
        <f t="shared" si="77"/>
        <v>0</v>
      </c>
      <c r="GJU10" s="355">
        <f t="shared" si="77"/>
        <v>0</v>
      </c>
      <c r="GJV10" s="355">
        <f t="shared" si="77"/>
        <v>0</v>
      </c>
      <c r="GJW10" s="355">
        <f t="shared" si="77"/>
        <v>0</v>
      </c>
      <c r="GJX10" s="355">
        <f t="shared" si="77"/>
        <v>0</v>
      </c>
      <c r="GJY10" s="355">
        <f t="shared" si="77"/>
        <v>0</v>
      </c>
      <c r="GJZ10" s="355">
        <f t="shared" si="77"/>
        <v>0</v>
      </c>
      <c r="GKA10" s="355">
        <f t="shared" si="77"/>
        <v>0</v>
      </c>
      <c r="GKB10" s="355">
        <f t="shared" si="77"/>
        <v>0</v>
      </c>
      <c r="GKC10" s="355">
        <f t="shared" si="77"/>
        <v>0</v>
      </c>
      <c r="GKD10" s="355">
        <f t="shared" si="77"/>
        <v>0</v>
      </c>
      <c r="GKE10" s="355">
        <f t="shared" si="77"/>
        <v>0</v>
      </c>
      <c r="GKF10" s="355">
        <f t="shared" si="77"/>
        <v>0</v>
      </c>
      <c r="GKG10" s="355">
        <f t="shared" si="77"/>
        <v>0</v>
      </c>
      <c r="GKH10" s="355">
        <f t="shared" si="77"/>
        <v>0</v>
      </c>
      <c r="GKI10" s="355">
        <f t="shared" ref="GKI10:GMT10" si="78">SUM(GKI4:GKI9)</f>
        <v>0</v>
      </c>
      <c r="GKJ10" s="355">
        <f t="shared" si="78"/>
        <v>0</v>
      </c>
      <c r="GKK10" s="355">
        <f t="shared" si="78"/>
        <v>0</v>
      </c>
      <c r="GKL10" s="355">
        <f t="shared" si="78"/>
        <v>0</v>
      </c>
      <c r="GKM10" s="355">
        <f t="shared" si="78"/>
        <v>0</v>
      </c>
      <c r="GKN10" s="355">
        <f t="shared" si="78"/>
        <v>0</v>
      </c>
      <c r="GKO10" s="355">
        <f t="shared" si="78"/>
        <v>0</v>
      </c>
      <c r="GKP10" s="355">
        <f t="shared" si="78"/>
        <v>0</v>
      </c>
      <c r="GKQ10" s="355">
        <f t="shared" si="78"/>
        <v>0</v>
      </c>
      <c r="GKR10" s="355">
        <f t="shared" si="78"/>
        <v>0</v>
      </c>
      <c r="GKS10" s="355">
        <f t="shared" si="78"/>
        <v>0</v>
      </c>
      <c r="GKT10" s="355">
        <f t="shared" si="78"/>
        <v>0</v>
      </c>
      <c r="GKU10" s="355">
        <f t="shared" si="78"/>
        <v>0</v>
      </c>
      <c r="GKV10" s="355">
        <f t="shared" si="78"/>
        <v>0</v>
      </c>
      <c r="GKW10" s="355">
        <f t="shared" si="78"/>
        <v>0</v>
      </c>
      <c r="GKX10" s="355">
        <f t="shared" si="78"/>
        <v>0</v>
      </c>
      <c r="GKY10" s="355">
        <f t="shared" si="78"/>
        <v>0</v>
      </c>
      <c r="GKZ10" s="355">
        <f t="shared" si="78"/>
        <v>0</v>
      </c>
      <c r="GLA10" s="355">
        <f t="shared" si="78"/>
        <v>0</v>
      </c>
      <c r="GLB10" s="355">
        <f t="shared" si="78"/>
        <v>0</v>
      </c>
      <c r="GLC10" s="355">
        <f t="shared" si="78"/>
        <v>0</v>
      </c>
      <c r="GLD10" s="355">
        <f t="shared" si="78"/>
        <v>0</v>
      </c>
      <c r="GLE10" s="355">
        <f t="shared" si="78"/>
        <v>0</v>
      </c>
      <c r="GLF10" s="355">
        <f t="shared" si="78"/>
        <v>0</v>
      </c>
      <c r="GLG10" s="355">
        <f t="shared" si="78"/>
        <v>0</v>
      </c>
      <c r="GLH10" s="355">
        <f t="shared" si="78"/>
        <v>0</v>
      </c>
      <c r="GLI10" s="355">
        <f t="shared" si="78"/>
        <v>0</v>
      </c>
      <c r="GLJ10" s="355">
        <f t="shared" si="78"/>
        <v>0</v>
      </c>
      <c r="GLK10" s="355">
        <f t="shared" si="78"/>
        <v>0</v>
      </c>
      <c r="GLL10" s="355">
        <f t="shared" si="78"/>
        <v>0</v>
      </c>
      <c r="GLM10" s="355">
        <f t="shared" si="78"/>
        <v>0</v>
      </c>
      <c r="GLN10" s="355">
        <f t="shared" si="78"/>
        <v>0</v>
      </c>
      <c r="GLO10" s="355">
        <f t="shared" si="78"/>
        <v>0</v>
      </c>
      <c r="GLP10" s="355">
        <f t="shared" si="78"/>
        <v>0</v>
      </c>
      <c r="GLQ10" s="355">
        <f t="shared" si="78"/>
        <v>0</v>
      </c>
      <c r="GLR10" s="355">
        <f t="shared" si="78"/>
        <v>0</v>
      </c>
      <c r="GLS10" s="355">
        <f t="shared" si="78"/>
        <v>0</v>
      </c>
      <c r="GLT10" s="355">
        <f t="shared" si="78"/>
        <v>0</v>
      </c>
      <c r="GLU10" s="355">
        <f t="shared" si="78"/>
        <v>0</v>
      </c>
      <c r="GLV10" s="355">
        <f t="shared" si="78"/>
        <v>0</v>
      </c>
      <c r="GLW10" s="355">
        <f t="shared" si="78"/>
        <v>0</v>
      </c>
      <c r="GLX10" s="355">
        <f t="shared" si="78"/>
        <v>0</v>
      </c>
      <c r="GLY10" s="355">
        <f t="shared" si="78"/>
        <v>0</v>
      </c>
      <c r="GLZ10" s="355">
        <f t="shared" si="78"/>
        <v>0</v>
      </c>
      <c r="GMA10" s="355">
        <f t="shared" si="78"/>
        <v>0</v>
      </c>
      <c r="GMB10" s="355">
        <f t="shared" si="78"/>
        <v>0</v>
      </c>
      <c r="GMC10" s="355">
        <f t="shared" si="78"/>
        <v>0</v>
      </c>
      <c r="GMD10" s="355">
        <f t="shared" si="78"/>
        <v>0</v>
      </c>
      <c r="GME10" s="355">
        <f t="shared" si="78"/>
        <v>0</v>
      </c>
      <c r="GMF10" s="355">
        <f t="shared" si="78"/>
        <v>0</v>
      </c>
      <c r="GMG10" s="355">
        <f t="shared" si="78"/>
        <v>0</v>
      </c>
      <c r="GMH10" s="355">
        <f t="shared" si="78"/>
        <v>0</v>
      </c>
      <c r="GMI10" s="355">
        <f t="shared" si="78"/>
        <v>0</v>
      </c>
      <c r="GMJ10" s="355">
        <f t="shared" si="78"/>
        <v>0</v>
      </c>
      <c r="GMK10" s="355">
        <f t="shared" si="78"/>
        <v>0</v>
      </c>
      <c r="GML10" s="355">
        <f t="shared" si="78"/>
        <v>0</v>
      </c>
      <c r="GMM10" s="355">
        <f t="shared" si="78"/>
        <v>0</v>
      </c>
      <c r="GMN10" s="355">
        <f t="shared" si="78"/>
        <v>0</v>
      </c>
      <c r="GMO10" s="355">
        <f t="shared" si="78"/>
        <v>0</v>
      </c>
      <c r="GMP10" s="355">
        <f t="shared" si="78"/>
        <v>0</v>
      </c>
      <c r="GMQ10" s="355">
        <f t="shared" si="78"/>
        <v>0</v>
      </c>
      <c r="GMR10" s="355">
        <f t="shared" si="78"/>
        <v>0</v>
      </c>
      <c r="GMS10" s="355">
        <f t="shared" si="78"/>
        <v>0</v>
      </c>
      <c r="GMT10" s="355">
        <f t="shared" si="78"/>
        <v>0</v>
      </c>
      <c r="GMU10" s="355">
        <f t="shared" ref="GMU10:GPF10" si="79">SUM(GMU4:GMU9)</f>
        <v>0</v>
      </c>
      <c r="GMV10" s="355">
        <f t="shared" si="79"/>
        <v>0</v>
      </c>
      <c r="GMW10" s="355">
        <f t="shared" si="79"/>
        <v>0</v>
      </c>
      <c r="GMX10" s="355">
        <f t="shared" si="79"/>
        <v>0</v>
      </c>
      <c r="GMY10" s="355">
        <f t="shared" si="79"/>
        <v>0</v>
      </c>
      <c r="GMZ10" s="355">
        <f t="shared" si="79"/>
        <v>0</v>
      </c>
      <c r="GNA10" s="355">
        <f t="shared" si="79"/>
        <v>0</v>
      </c>
      <c r="GNB10" s="355">
        <f t="shared" si="79"/>
        <v>0</v>
      </c>
      <c r="GNC10" s="355">
        <f t="shared" si="79"/>
        <v>0</v>
      </c>
      <c r="GND10" s="355">
        <f t="shared" si="79"/>
        <v>0</v>
      </c>
      <c r="GNE10" s="355">
        <f t="shared" si="79"/>
        <v>0</v>
      </c>
      <c r="GNF10" s="355">
        <f t="shared" si="79"/>
        <v>0</v>
      </c>
      <c r="GNG10" s="355">
        <f t="shared" si="79"/>
        <v>0</v>
      </c>
      <c r="GNH10" s="355">
        <f t="shared" si="79"/>
        <v>0</v>
      </c>
      <c r="GNI10" s="355">
        <f t="shared" si="79"/>
        <v>0</v>
      </c>
      <c r="GNJ10" s="355">
        <f t="shared" si="79"/>
        <v>0</v>
      </c>
      <c r="GNK10" s="355">
        <f t="shared" si="79"/>
        <v>0</v>
      </c>
      <c r="GNL10" s="355">
        <f t="shared" si="79"/>
        <v>0</v>
      </c>
      <c r="GNM10" s="355">
        <f t="shared" si="79"/>
        <v>0</v>
      </c>
      <c r="GNN10" s="355">
        <f t="shared" si="79"/>
        <v>0</v>
      </c>
      <c r="GNO10" s="355">
        <f t="shared" si="79"/>
        <v>0</v>
      </c>
      <c r="GNP10" s="355">
        <f t="shared" si="79"/>
        <v>0</v>
      </c>
      <c r="GNQ10" s="355">
        <f t="shared" si="79"/>
        <v>0</v>
      </c>
      <c r="GNR10" s="355">
        <f t="shared" si="79"/>
        <v>0</v>
      </c>
      <c r="GNS10" s="355">
        <f t="shared" si="79"/>
        <v>0</v>
      </c>
      <c r="GNT10" s="355">
        <f t="shared" si="79"/>
        <v>0</v>
      </c>
      <c r="GNU10" s="355">
        <f t="shared" si="79"/>
        <v>0</v>
      </c>
      <c r="GNV10" s="355">
        <f t="shared" si="79"/>
        <v>0</v>
      </c>
      <c r="GNW10" s="355">
        <f t="shared" si="79"/>
        <v>0</v>
      </c>
      <c r="GNX10" s="355">
        <f t="shared" si="79"/>
        <v>0</v>
      </c>
      <c r="GNY10" s="355">
        <f t="shared" si="79"/>
        <v>0</v>
      </c>
      <c r="GNZ10" s="355">
        <f t="shared" si="79"/>
        <v>0</v>
      </c>
      <c r="GOA10" s="355">
        <f t="shared" si="79"/>
        <v>0</v>
      </c>
      <c r="GOB10" s="355">
        <f t="shared" si="79"/>
        <v>0</v>
      </c>
      <c r="GOC10" s="355">
        <f t="shared" si="79"/>
        <v>0</v>
      </c>
      <c r="GOD10" s="355">
        <f t="shared" si="79"/>
        <v>0</v>
      </c>
      <c r="GOE10" s="355">
        <f t="shared" si="79"/>
        <v>0</v>
      </c>
      <c r="GOF10" s="355">
        <f t="shared" si="79"/>
        <v>0</v>
      </c>
      <c r="GOG10" s="355">
        <f t="shared" si="79"/>
        <v>0</v>
      </c>
      <c r="GOH10" s="355">
        <f t="shared" si="79"/>
        <v>0</v>
      </c>
      <c r="GOI10" s="355">
        <f t="shared" si="79"/>
        <v>0</v>
      </c>
      <c r="GOJ10" s="355">
        <f t="shared" si="79"/>
        <v>0</v>
      </c>
      <c r="GOK10" s="355">
        <f t="shared" si="79"/>
        <v>0</v>
      </c>
      <c r="GOL10" s="355">
        <f t="shared" si="79"/>
        <v>0</v>
      </c>
      <c r="GOM10" s="355">
        <f t="shared" si="79"/>
        <v>0</v>
      </c>
      <c r="GON10" s="355">
        <f t="shared" si="79"/>
        <v>0</v>
      </c>
      <c r="GOO10" s="355">
        <f t="shared" si="79"/>
        <v>0</v>
      </c>
      <c r="GOP10" s="355">
        <f t="shared" si="79"/>
        <v>0</v>
      </c>
      <c r="GOQ10" s="355">
        <f t="shared" si="79"/>
        <v>0</v>
      </c>
      <c r="GOR10" s="355">
        <f t="shared" si="79"/>
        <v>0</v>
      </c>
      <c r="GOS10" s="355">
        <f t="shared" si="79"/>
        <v>0</v>
      </c>
      <c r="GOT10" s="355">
        <f t="shared" si="79"/>
        <v>0</v>
      </c>
      <c r="GOU10" s="355">
        <f t="shared" si="79"/>
        <v>0</v>
      </c>
      <c r="GOV10" s="355">
        <f t="shared" si="79"/>
        <v>0</v>
      </c>
      <c r="GOW10" s="355">
        <f t="shared" si="79"/>
        <v>0</v>
      </c>
      <c r="GOX10" s="355">
        <f t="shared" si="79"/>
        <v>0</v>
      </c>
      <c r="GOY10" s="355">
        <f t="shared" si="79"/>
        <v>0</v>
      </c>
      <c r="GOZ10" s="355">
        <f t="shared" si="79"/>
        <v>0</v>
      </c>
      <c r="GPA10" s="355">
        <f t="shared" si="79"/>
        <v>0</v>
      </c>
      <c r="GPB10" s="355">
        <f t="shared" si="79"/>
        <v>0</v>
      </c>
      <c r="GPC10" s="355">
        <f t="shared" si="79"/>
        <v>0</v>
      </c>
      <c r="GPD10" s="355">
        <f t="shared" si="79"/>
        <v>0</v>
      </c>
      <c r="GPE10" s="355">
        <f t="shared" si="79"/>
        <v>0</v>
      </c>
      <c r="GPF10" s="355">
        <f t="shared" si="79"/>
        <v>0</v>
      </c>
      <c r="GPG10" s="355">
        <f t="shared" ref="GPG10:GRR10" si="80">SUM(GPG4:GPG9)</f>
        <v>0</v>
      </c>
      <c r="GPH10" s="355">
        <f t="shared" si="80"/>
        <v>0</v>
      </c>
      <c r="GPI10" s="355">
        <f t="shared" si="80"/>
        <v>0</v>
      </c>
      <c r="GPJ10" s="355">
        <f t="shared" si="80"/>
        <v>0</v>
      </c>
      <c r="GPK10" s="355">
        <f t="shared" si="80"/>
        <v>0</v>
      </c>
      <c r="GPL10" s="355">
        <f t="shared" si="80"/>
        <v>0</v>
      </c>
      <c r="GPM10" s="355">
        <f t="shared" si="80"/>
        <v>0</v>
      </c>
      <c r="GPN10" s="355">
        <f t="shared" si="80"/>
        <v>0</v>
      </c>
      <c r="GPO10" s="355">
        <f t="shared" si="80"/>
        <v>0</v>
      </c>
      <c r="GPP10" s="355">
        <f t="shared" si="80"/>
        <v>0</v>
      </c>
      <c r="GPQ10" s="355">
        <f t="shared" si="80"/>
        <v>0</v>
      </c>
      <c r="GPR10" s="355">
        <f t="shared" si="80"/>
        <v>0</v>
      </c>
      <c r="GPS10" s="355">
        <f t="shared" si="80"/>
        <v>0</v>
      </c>
      <c r="GPT10" s="355">
        <f t="shared" si="80"/>
        <v>0</v>
      </c>
      <c r="GPU10" s="355">
        <f t="shared" si="80"/>
        <v>0</v>
      </c>
      <c r="GPV10" s="355">
        <f t="shared" si="80"/>
        <v>0</v>
      </c>
      <c r="GPW10" s="355">
        <f t="shared" si="80"/>
        <v>0</v>
      </c>
      <c r="GPX10" s="355">
        <f t="shared" si="80"/>
        <v>0</v>
      </c>
      <c r="GPY10" s="355">
        <f t="shared" si="80"/>
        <v>0</v>
      </c>
      <c r="GPZ10" s="355">
        <f t="shared" si="80"/>
        <v>0</v>
      </c>
      <c r="GQA10" s="355">
        <f t="shared" si="80"/>
        <v>0</v>
      </c>
      <c r="GQB10" s="355">
        <f t="shared" si="80"/>
        <v>0</v>
      </c>
      <c r="GQC10" s="355">
        <f t="shared" si="80"/>
        <v>0</v>
      </c>
      <c r="GQD10" s="355">
        <f t="shared" si="80"/>
        <v>0</v>
      </c>
      <c r="GQE10" s="355">
        <f t="shared" si="80"/>
        <v>0</v>
      </c>
      <c r="GQF10" s="355">
        <f t="shared" si="80"/>
        <v>0</v>
      </c>
      <c r="GQG10" s="355">
        <f t="shared" si="80"/>
        <v>0</v>
      </c>
      <c r="GQH10" s="355">
        <f t="shared" si="80"/>
        <v>0</v>
      </c>
      <c r="GQI10" s="355">
        <f t="shared" si="80"/>
        <v>0</v>
      </c>
      <c r="GQJ10" s="355">
        <f t="shared" si="80"/>
        <v>0</v>
      </c>
      <c r="GQK10" s="355">
        <f t="shared" si="80"/>
        <v>0</v>
      </c>
      <c r="GQL10" s="355">
        <f t="shared" si="80"/>
        <v>0</v>
      </c>
      <c r="GQM10" s="355">
        <f t="shared" si="80"/>
        <v>0</v>
      </c>
      <c r="GQN10" s="355">
        <f t="shared" si="80"/>
        <v>0</v>
      </c>
      <c r="GQO10" s="355">
        <f t="shared" si="80"/>
        <v>0</v>
      </c>
      <c r="GQP10" s="355">
        <f t="shared" si="80"/>
        <v>0</v>
      </c>
      <c r="GQQ10" s="355">
        <f t="shared" si="80"/>
        <v>0</v>
      </c>
      <c r="GQR10" s="355">
        <f t="shared" si="80"/>
        <v>0</v>
      </c>
      <c r="GQS10" s="355">
        <f t="shared" si="80"/>
        <v>0</v>
      </c>
      <c r="GQT10" s="355">
        <f t="shared" si="80"/>
        <v>0</v>
      </c>
      <c r="GQU10" s="355">
        <f t="shared" si="80"/>
        <v>0</v>
      </c>
      <c r="GQV10" s="355">
        <f t="shared" si="80"/>
        <v>0</v>
      </c>
      <c r="GQW10" s="355">
        <f t="shared" si="80"/>
        <v>0</v>
      </c>
      <c r="GQX10" s="355">
        <f t="shared" si="80"/>
        <v>0</v>
      </c>
      <c r="GQY10" s="355">
        <f t="shared" si="80"/>
        <v>0</v>
      </c>
      <c r="GQZ10" s="355">
        <f t="shared" si="80"/>
        <v>0</v>
      </c>
      <c r="GRA10" s="355">
        <f t="shared" si="80"/>
        <v>0</v>
      </c>
      <c r="GRB10" s="355">
        <f t="shared" si="80"/>
        <v>0</v>
      </c>
      <c r="GRC10" s="355">
        <f t="shared" si="80"/>
        <v>0</v>
      </c>
      <c r="GRD10" s="355">
        <f t="shared" si="80"/>
        <v>0</v>
      </c>
      <c r="GRE10" s="355">
        <f t="shared" si="80"/>
        <v>0</v>
      </c>
      <c r="GRF10" s="355">
        <f t="shared" si="80"/>
        <v>0</v>
      </c>
      <c r="GRG10" s="355">
        <f t="shared" si="80"/>
        <v>0</v>
      </c>
      <c r="GRH10" s="355">
        <f t="shared" si="80"/>
        <v>0</v>
      </c>
      <c r="GRI10" s="355">
        <f t="shared" si="80"/>
        <v>0</v>
      </c>
      <c r="GRJ10" s="355">
        <f t="shared" si="80"/>
        <v>0</v>
      </c>
      <c r="GRK10" s="355">
        <f t="shared" si="80"/>
        <v>0</v>
      </c>
      <c r="GRL10" s="355">
        <f t="shared" si="80"/>
        <v>0</v>
      </c>
      <c r="GRM10" s="355">
        <f t="shared" si="80"/>
        <v>0</v>
      </c>
      <c r="GRN10" s="355">
        <f t="shared" si="80"/>
        <v>0</v>
      </c>
      <c r="GRO10" s="355">
        <f t="shared" si="80"/>
        <v>0</v>
      </c>
      <c r="GRP10" s="355">
        <f t="shared" si="80"/>
        <v>0</v>
      </c>
      <c r="GRQ10" s="355">
        <f t="shared" si="80"/>
        <v>0</v>
      </c>
      <c r="GRR10" s="355">
        <f t="shared" si="80"/>
        <v>0</v>
      </c>
      <c r="GRS10" s="355">
        <f t="shared" ref="GRS10:GUD10" si="81">SUM(GRS4:GRS9)</f>
        <v>0</v>
      </c>
      <c r="GRT10" s="355">
        <f t="shared" si="81"/>
        <v>0</v>
      </c>
      <c r="GRU10" s="355">
        <f t="shared" si="81"/>
        <v>0</v>
      </c>
      <c r="GRV10" s="355">
        <f t="shared" si="81"/>
        <v>0</v>
      </c>
      <c r="GRW10" s="355">
        <f t="shared" si="81"/>
        <v>0</v>
      </c>
      <c r="GRX10" s="355">
        <f t="shared" si="81"/>
        <v>0</v>
      </c>
      <c r="GRY10" s="355">
        <f t="shared" si="81"/>
        <v>0</v>
      </c>
      <c r="GRZ10" s="355">
        <f t="shared" si="81"/>
        <v>0</v>
      </c>
      <c r="GSA10" s="355">
        <f t="shared" si="81"/>
        <v>0</v>
      </c>
      <c r="GSB10" s="355">
        <f t="shared" si="81"/>
        <v>0</v>
      </c>
      <c r="GSC10" s="355">
        <f t="shared" si="81"/>
        <v>0</v>
      </c>
      <c r="GSD10" s="355">
        <f t="shared" si="81"/>
        <v>0</v>
      </c>
      <c r="GSE10" s="355">
        <f t="shared" si="81"/>
        <v>0</v>
      </c>
      <c r="GSF10" s="355">
        <f t="shared" si="81"/>
        <v>0</v>
      </c>
      <c r="GSG10" s="355">
        <f t="shared" si="81"/>
        <v>0</v>
      </c>
      <c r="GSH10" s="355">
        <f t="shared" si="81"/>
        <v>0</v>
      </c>
      <c r="GSI10" s="355">
        <f t="shared" si="81"/>
        <v>0</v>
      </c>
      <c r="GSJ10" s="355">
        <f t="shared" si="81"/>
        <v>0</v>
      </c>
      <c r="GSK10" s="355">
        <f t="shared" si="81"/>
        <v>0</v>
      </c>
      <c r="GSL10" s="355">
        <f t="shared" si="81"/>
        <v>0</v>
      </c>
      <c r="GSM10" s="355">
        <f t="shared" si="81"/>
        <v>0</v>
      </c>
      <c r="GSN10" s="355">
        <f t="shared" si="81"/>
        <v>0</v>
      </c>
      <c r="GSO10" s="355">
        <f t="shared" si="81"/>
        <v>0</v>
      </c>
      <c r="GSP10" s="355">
        <f t="shared" si="81"/>
        <v>0</v>
      </c>
      <c r="GSQ10" s="355">
        <f t="shared" si="81"/>
        <v>0</v>
      </c>
      <c r="GSR10" s="355">
        <f t="shared" si="81"/>
        <v>0</v>
      </c>
      <c r="GSS10" s="355">
        <f t="shared" si="81"/>
        <v>0</v>
      </c>
      <c r="GST10" s="355">
        <f t="shared" si="81"/>
        <v>0</v>
      </c>
      <c r="GSU10" s="355">
        <f t="shared" si="81"/>
        <v>0</v>
      </c>
      <c r="GSV10" s="355">
        <f t="shared" si="81"/>
        <v>0</v>
      </c>
      <c r="GSW10" s="355">
        <f t="shared" si="81"/>
        <v>0</v>
      </c>
      <c r="GSX10" s="355">
        <f t="shared" si="81"/>
        <v>0</v>
      </c>
      <c r="GSY10" s="355">
        <f t="shared" si="81"/>
        <v>0</v>
      </c>
      <c r="GSZ10" s="355">
        <f t="shared" si="81"/>
        <v>0</v>
      </c>
      <c r="GTA10" s="355">
        <f t="shared" si="81"/>
        <v>0</v>
      </c>
      <c r="GTB10" s="355">
        <f t="shared" si="81"/>
        <v>0</v>
      </c>
      <c r="GTC10" s="355">
        <f t="shared" si="81"/>
        <v>0</v>
      </c>
      <c r="GTD10" s="355">
        <f t="shared" si="81"/>
        <v>0</v>
      </c>
      <c r="GTE10" s="355">
        <f t="shared" si="81"/>
        <v>0</v>
      </c>
      <c r="GTF10" s="355">
        <f t="shared" si="81"/>
        <v>0</v>
      </c>
      <c r="GTG10" s="355">
        <f t="shared" si="81"/>
        <v>0</v>
      </c>
      <c r="GTH10" s="355">
        <f t="shared" si="81"/>
        <v>0</v>
      </c>
      <c r="GTI10" s="355">
        <f t="shared" si="81"/>
        <v>0</v>
      </c>
      <c r="GTJ10" s="355">
        <f t="shared" si="81"/>
        <v>0</v>
      </c>
      <c r="GTK10" s="355">
        <f t="shared" si="81"/>
        <v>0</v>
      </c>
      <c r="GTL10" s="355">
        <f t="shared" si="81"/>
        <v>0</v>
      </c>
      <c r="GTM10" s="355">
        <f t="shared" si="81"/>
        <v>0</v>
      </c>
      <c r="GTN10" s="355">
        <f t="shared" si="81"/>
        <v>0</v>
      </c>
      <c r="GTO10" s="355">
        <f t="shared" si="81"/>
        <v>0</v>
      </c>
      <c r="GTP10" s="355">
        <f t="shared" si="81"/>
        <v>0</v>
      </c>
      <c r="GTQ10" s="355">
        <f t="shared" si="81"/>
        <v>0</v>
      </c>
      <c r="GTR10" s="355">
        <f t="shared" si="81"/>
        <v>0</v>
      </c>
      <c r="GTS10" s="355">
        <f t="shared" si="81"/>
        <v>0</v>
      </c>
      <c r="GTT10" s="355">
        <f t="shared" si="81"/>
        <v>0</v>
      </c>
      <c r="GTU10" s="355">
        <f t="shared" si="81"/>
        <v>0</v>
      </c>
      <c r="GTV10" s="355">
        <f t="shared" si="81"/>
        <v>0</v>
      </c>
      <c r="GTW10" s="355">
        <f t="shared" si="81"/>
        <v>0</v>
      </c>
      <c r="GTX10" s="355">
        <f t="shared" si="81"/>
        <v>0</v>
      </c>
      <c r="GTY10" s="355">
        <f t="shared" si="81"/>
        <v>0</v>
      </c>
      <c r="GTZ10" s="355">
        <f t="shared" si="81"/>
        <v>0</v>
      </c>
      <c r="GUA10" s="355">
        <f t="shared" si="81"/>
        <v>0</v>
      </c>
      <c r="GUB10" s="355">
        <f t="shared" si="81"/>
        <v>0</v>
      </c>
      <c r="GUC10" s="355">
        <f t="shared" si="81"/>
        <v>0</v>
      </c>
      <c r="GUD10" s="355">
        <f t="shared" si="81"/>
        <v>0</v>
      </c>
      <c r="GUE10" s="355">
        <f t="shared" ref="GUE10:GWP10" si="82">SUM(GUE4:GUE9)</f>
        <v>0</v>
      </c>
      <c r="GUF10" s="355">
        <f t="shared" si="82"/>
        <v>0</v>
      </c>
      <c r="GUG10" s="355">
        <f t="shared" si="82"/>
        <v>0</v>
      </c>
      <c r="GUH10" s="355">
        <f t="shared" si="82"/>
        <v>0</v>
      </c>
      <c r="GUI10" s="355">
        <f t="shared" si="82"/>
        <v>0</v>
      </c>
      <c r="GUJ10" s="355">
        <f t="shared" si="82"/>
        <v>0</v>
      </c>
      <c r="GUK10" s="355">
        <f t="shared" si="82"/>
        <v>0</v>
      </c>
      <c r="GUL10" s="355">
        <f t="shared" si="82"/>
        <v>0</v>
      </c>
      <c r="GUM10" s="355">
        <f t="shared" si="82"/>
        <v>0</v>
      </c>
      <c r="GUN10" s="355">
        <f t="shared" si="82"/>
        <v>0</v>
      </c>
      <c r="GUO10" s="355">
        <f t="shared" si="82"/>
        <v>0</v>
      </c>
      <c r="GUP10" s="355">
        <f t="shared" si="82"/>
        <v>0</v>
      </c>
      <c r="GUQ10" s="355">
        <f t="shared" si="82"/>
        <v>0</v>
      </c>
      <c r="GUR10" s="355">
        <f t="shared" si="82"/>
        <v>0</v>
      </c>
      <c r="GUS10" s="355">
        <f t="shared" si="82"/>
        <v>0</v>
      </c>
      <c r="GUT10" s="355">
        <f t="shared" si="82"/>
        <v>0</v>
      </c>
      <c r="GUU10" s="355">
        <f t="shared" si="82"/>
        <v>0</v>
      </c>
      <c r="GUV10" s="355">
        <f t="shared" si="82"/>
        <v>0</v>
      </c>
      <c r="GUW10" s="355">
        <f t="shared" si="82"/>
        <v>0</v>
      </c>
      <c r="GUX10" s="355">
        <f t="shared" si="82"/>
        <v>0</v>
      </c>
      <c r="GUY10" s="355">
        <f t="shared" si="82"/>
        <v>0</v>
      </c>
      <c r="GUZ10" s="355">
        <f t="shared" si="82"/>
        <v>0</v>
      </c>
      <c r="GVA10" s="355">
        <f t="shared" si="82"/>
        <v>0</v>
      </c>
      <c r="GVB10" s="355">
        <f t="shared" si="82"/>
        <v>0</v>
      </c>
      <c r="GVC10" s="355">
        <f t="shared" si="82"/>
        <v>0</v>
      </c>
      <c r="GVD10" s="355">
        <f t="shared" si="82"/>
        <v>0</v>
      </c>
      <c r="GVE10" s="355">
        <f t="shared" si="82"/>
        <v>0</v>
      </c>
      <c r="GVF10" s="355">
        <f t="shared" si="82"/>
        <v>0</v>
      </c>
      <c r="GVG10" s="355">
        <f t="shared" si="82"/>
        <v>0</v>
      </c>
      <c r="GVH10" s="355">
        <f t="shared" si="82"/>
        <v>0</v>
      </c>
      <c r="GVI10" s="355">
        <f t="shared" si="82"/>
        <v>0</v>
      </c>
      <c r="GVJ10" s="355">
        <f t="shared" si="82"/>
        <v>0</v>
      </c>
      <c r="GVK10" s="355">
        <f t="shared" si="82"/>
        <v>0</v>
      </c>
      <c r="GVL10" s="355">
        <f t="shared" si="82"/>
        <v>0</v>
      </c>
      <c r="GVM10" s="355">
        <f t="shared" si="82"/>
        <v>0</v>
      </c>
      <c r="GVN10" s="355">
        <f t="shared" si="82"/>
        <v>0</v>
      </c>
      <c r="GVO10" s="355">
        <f t="shared" si="82"/>
        <v>0</v>
      </c>
      <c r="GVP10" s="355">
        <f t="shared" si="82"/>
        <v>0</v>
      </c>
      <c r="GVQ10" s="355">
        <f t="shared" si="82"/>
        <v>0</v>
      </c>
      <c r="GVR10" s="355">
        <f t="shared" si="82"/>
        <v>0</v>
      </c>
      <c r="GVS10" s="355">
        <f t="shared" si="82"/>
        <v>0</v>
      </c>
      <c r="GVT10" s="355">
        <f t="shared" si="82"/>
        <v>0</v>
      </c>
      <c r="GVU10" s="355">
        <f t="shared" si="82"/>
        <v>0</v>
      </c>
      <c r="GVV10" s="355">
        <f t="shared" si="82"/>
        <v>0</v>
      </c>
      <c r="GVW10" s="355">
        <f t="shared" si="82"/>
        <v>0</v>
      </c>
      <c r="GVX10" s="355">
        <f t="shared" si="82"/>
        <v>0</v>
      </c>
      <c r="GVY10" s="355">
        <f t="shared" si="82"/>
        <v>0</v>
      </c>
      <c r="GVZ10" s="355">
        <f t="shared" si="82"/>
        <v>0</v>
      </c>
      <c r="GWA10" s="355">
        <f t="shared" si="82"/>
        <v>0</v>
      </c>
      <c r="GWB10" s="355">
        <f t="shared" si="82"/>
        <v>0</v>
      </c>
      <c r="GWC10" s="355">
        <f t="shared" si="82"/>
        <v>0</v>
      </c>
      <c r="GWD10" s="355">
        <f t="shared" si="82"/>
        <v>0</v>
      </c>
      <c r="GWE10" s="355">
        <f t="shared" si="82"/>
        <v>0</v>
      </c>
      <c r="GWF10" s="355">
        <f t="shared" si="82"/>
        <v>0</v>
      </c>
      <c r="GWG10" s="355">
        <f t="shared" si="82"/>
        <v>0</v>
      </c>
      <c r="GWH10" s="355">
        <f t="shared" si="82"/>
        <v>0</v>
      </c>
      <c r="GWI10" s="355">
        <f t="shared" si="82"/>
        <v>0</v>
      </c>
      <c r="GWJ10" s="355">
        <f t="shared" si="82"/>
        <v>0</v>
      </c>
      <c r="GWK10" s="355">
        <f t="shared" si="82"/>
        <v>0</v>
      </c>
      <c r="GWL10" s="355">
        <f t="shared" si="82"/>
        <v>0</v>
      </c>
      <c r="GWM10" s="355">
        <f t="shared" si="82"/>
        <v>0</v>
      </c>
      <c r="GWN10" s="355">
        <f t="shared" si="82"/>
        <v>0</v>
      </c>
      <c r="GWO10" s="355">
        <f t="shared" si="82"/>
        <v>0</v>
      </c>
      <c r="GWP10" s="355">
        <f t="shared" si="82"/>
        <v>0</v>
      </c>
      <c r="GWQ10" s="355">
        <f t="shared" ref="GWQ10:GZB10" si="83">SUM(GWQ4:GWQ9)</f>
        <v>0</v>
      </c>
      <c r="GWR10" s="355">
        <f t="shared" si="83"/>
        <v>0</v>
      </c>
      <c r="GWS10" s="355">
        <f t="shared" si="83"/>
        <v>0</v>
      </c>
      <c r="GWT10" s="355">
        <f t="shared" si="83"/>
        <v>0</v>
      </c>
      <c r="GWU10" s="355">
        <f t="shared" si="83"/>
        <v>0</v>
      </c>
      <c r="GWV10" s="355">
        <f t="shared" si="83"/>
        <v>0</v>
      </c>
      <c r="GWW10" s="355">
        <f t="shared" si="83"/>
        <v>0</v>
      </c>
      <c r="GWX10" s="355">
        <f t="shared" si="83"/>
        <v>0</v>
      </c>
      <c r="GWY10" s="355">
        <f t="shared" si="83"/>
        <v>0</v>
      </c>
      <c r="GWZ10" s="355">
        <f t="shared" si="83"/>
        <v>0</v>
      </c>
      <c r="GXA10" s="355">
        <f t="shared" si="83"/>
        <v>0</v>
      </c>
      <c r="GXB10" s="355">
        <f t="shared" si="83"/>
        <v>0</v>
      </c>
      <c r="GXC10" s="355">
        <f t="shared" si="83"/>
        <v>0</v>
      </c>
      <c r="GXD10" s="355">
        <f t="shared" si="83"/>
        <v>0</v>
      </c>
      <c r="GXE10" s="355">
        <f t="shared" si="83"/>
        <v>0</v>
      </c>
      <c r="GXF10" s="355">
        <f t="shared" si="83"/>
        <v>0</v>
      </c>
      <c r="GXG10" s="355">
        <f t="shared" si="83"/>
        <v>0</v>
      </c>
      <c r="GXH10" s="355">
        <f t="shared" si="83"/>
        <v>0</v>
      </c>
      <c r="GXI10" s="355">
        <f t="shared" si="83"/>
        <v>0</v>
      </c>
      <c r="GXJ10" s="355">
        <f t="shared" si="83"/>
        <v>0</v>
      </c>
      <c r="GXK10" s="355">
        <f t="shared" si="83"/>
        <v>0</v>
      </c>
      <c r="GXL10" s="355">
        <f t="shared" si="83"/>
        <v>0</v>
      </c>
      <c r="GXM10" s="355">
        <f t="shared" si="83"/>
        <v>0</v>
      </c>
      <c r="GXN10" s="355">
        <f t="shared" si="83"/>
        <v>0</v>
      </c>
      <c r="GXO10" s="355">
        <f t="shared" si="83"/>
        <v>0</v>
      </c>
      <c r="GXP10" s="355">
        <f t="shared" si="83"/>
        <v>0</v>
      </c>
      <c r="GXQ10" s="355">
        <f t="shared" si="83"/>
        <v>0</v>
      </c>
      <c r="GXR10" s="355">
        <f t="shared" si="83"/>
        <v>0</v>
      </c>
      <c r="GXS10" s="355">
        <f t="shared" si="83"/>
        <v>0</v>
      </c>
      <c r="GXT10" s="355">
        <f t="shared" si="83"/>
        <v>0</v>
      </c>
      <c r="GXU10" s="355">
        <f t="shared" si="83"/>
        <v>0</v>
      </c>
      <c r="GXV10" s="355">
        <f t="shared" si="83"/>
        <v>0</v>
      </c>
      <c r="GXW10" s="355">
        <f t="shared" si="83"/>
        <v>0</v>
      </c>
      <c r="GXX10" s="355">
        <f t="shared" si="83"/>
        <v>0</v>
      </c>
      <c r="GXY10" s="355">
        <f t="shared" si="83"/>
        <v>0</v>
      </c>
      <c r="GXZ10" s="355">
        <f t="shared" si="83"/>
        <v>0</v>
      </c>
      <c r="GYA10" s="355">
        <f t="shared" si="83"/>
        <v>0</v>
      </c>
      <c r="GYB10" s="355">
        <f t="shared" si="83"/>
        <v>0</v>
      </c>
      <c r="GYC10" s="355">
        <f t="shared" si="83"/>
        <v>0</v>
      </c>
      <c r="GYD10" s="355">
        <f t="shared" si="83"/>
        <v>0</v>
      </c>
      <c r="GYE10" s="355">
        <f t="shared" si="83"/>
        <v>0</v>
      </c>
      <c r="GYF10" s="355">
        <f t="shared" si="83"/>
        <v>0</v>
      </c>
      <c r="GYG10" s="355">
        <f t="shared" si="83"/>
        <v>0</v>
      </c>
      <c r="GYH10" s="355">
        <f t="shared" si="83"/>
        <v>0</v>
      </c>
      <c r="GYI10" s="355">
        <f t="shared" si="83"/>
        <v>0</v>
      </c>
      <c r="GYJ10" s="355">
        <f t="shared" si="83"/>
        <v>0</v>
      </c>
      <c r="GYK10" s="355">
        <f t="shared" si="83"/>
        <v>0</v>
      </c>
      <c r="GYL10" s="355">
        <f t="shared" si="83"/>
        <v>0</v>
      </c>
      <c r="GYM10" s="355">
        <f t="shared" si="83"/>
        <v>0</v>
      </c>
      <c r="GYN10" s="355">
        <f t="shared" si="83"/>
        <v>0</v>
      </c>
      <c r="GYO10" s="355">
        <f t="shared" si="83"/>
        <v>0</v>
      </c>
      <c r="GYP10" s="355">
        <f t="shared" si="83"/>
        <v>0</v>
      </c>
      <c r="GYQ10" s="355">
        <f t="shared" si="83"/>
        <v>0</v>
      </c>
      <c r="GYR10" s="355">
        <f t="shared" si="83"/>
        <v>0</v>
      </c>
      <c r="GYS10" s="355">
        <f t="shared" si="83"/>
        <v>0</v>
      </c>
      <c r="GYT10" s="355">
        <f t="shared" si="83"/>
        <v>0</v>
      </c>
      <c r="GYU10" s="355">
        <f t="shared" si="83"/>
        <v>0</v>
      </c>
      <c r="GYV10" s="355">
        <f t="shared" si="83"/>
        <v>0</v>
      </c>
      <c r="GYW10" s="355">
        <f t="shared" si="83"/>
        <v>0</v>
      </c>
      <c r="GYX10" s="355">
        <f t="shared" si="83"/>
        <v>0</v>
      </c>
      <c r="GYY10" s="355">
        <f t="shared" si="83"/>
        <v>0</v>
      </c>
      <c r="GYZ10" s="355">
        <f t="shared" si="83"/>
        <v>0</v>
      </c>
      <c r="GZA10" s="355">
        <f t="shared" si="83"/>
        <v>0</v>
      </c>
      <c r="GZB10" s="355">
        <f t="shared" si="83"/>
        <v>0</v>
      </c>
      <c r="GZC10" s="355">
        <f t="shared" ref="GZC10:HBN10" si="84">SUM(GZC4:GZC9)</f>
        <v>0</v>
      </c>
      <c r="GZD10" s="355">
        <f t="shared" si="84"/>
        <v>0</v>
      </c>
      <c r="GZE10" s="355">
        <f t="shared" si="84"/>
        <v>0</v>
      </c>
      <c r="GZF10" s="355">
        <f t="shared" si="84"/>
        <v>0</v>
      </c>
      <c r="GZG10" s="355">
        <f t="shared" si="84"/>
        <v>0</v>
      </c>
      <c r="GZH10" s="355">
        <f t="shared" si="84"/>
        <v>0</v>
      </c>
      <c r="GZI10" s="355">
        <f t="shared" si="84"/>
        <v>0</v>
      </c>
      <c r="GZJ10" s="355">
        <f t="shared" si="84"/>
        <v>0</v>
      </c>
      <c r="GZK10" s="355">
        <f t="shared" si="84"/>
        <v>0</v>
      </c>
      <c r="GZL10" s="355">
        <f t="shared" si="84"/>
        <v>0</v>
      </c>
      <c r="GZM10" s="355">
        <f t="shared" si="84"/>
        <v>0</v>
      </c>
      <c r="GZN10" s="355">
        <f t="shared" si="84"/>
        <v>0</v>
      </c>
      <c r="GZO10" s="355">
        <f t="shared" si="84"/>
        <v>0</v>
      </c>
      <c r="GZP10" s="355">
        <f t="shared" si="84"/>
        <v>0</v>
      </c>
      <c r="GZQ10" s="355">
        <f t="shared" si="84"/>
        <v>0</v>
      </c>
      <c r="GZR10" s="355">
        <f t="shared" si="84"/>
        <v>0</v>
      </c>
      <c r="GZS10" s="355">
        <f t="shared" si="84"/>
        <v>0</v>
      </c>
      <c r="GZT10" s="355">
        <f t="shared" si="84"/>
        <v>0</v>
      </c>
      <c r="GZU10" s="355">
        <f t="shared" si="84"/>
        <v>0</v>
      </c>
      <c r="GZV10" s="355">
        <f t="shared" si="84"/>
        <v>0</v>
      </c>
      <c r="GZW10" s="355">
        <f t="shared" si="84"/>
        <v>0</v>
      </c>
      <c r="GZX10" s="355">
        <f t="shared" si="84"/>
        <v>0</v>
      </c>
      <c r="GZY10" s="355">
        <f t="shared" si="84"/>
        <v>0</v>
      </c>
      <c r="GZZ10" s="355">
        <f t="shared" si="84"/>
        <v>0</v>
      </c>
      <c r="HAA10" s="355">
        <f t="shared" si="84"/>
        <v>0</v>
      </c>
      <c r="HAB10" s="355">
        <f t="shared" si="84"/>
        <v>0</v>
      </c>
      <c r="HAC10" s="355">
        <f t="shared" si="84"/>
        <v>0</v>
      </c>
      <c r="HAD10" s="355">
        <f t="shared" si="84"/>
        <v>0</v>
      </c>
      <c r="HAE10" s="355">
        <f t="shared" si="84"/>
        <v>0</v>
      </c>
      <c r="HAF10" s="355">
        <f t="shared" si="84"/>
        <v>0</v>
      </c>
      <c r="HAG10" s="355">
        <f t="shared" si="84"/>
        <v>0</v>
      </c>
      <c r="HAH10" s="355">
        <f t="shared" si="84"/>
        <v>0</v>
      </c>
      <c r="HAI10" s="355">
        <f t="shared" si="84"/>
        <v>0</v>
      </c>
      <c r="HAJ10" s="355">
        <f t="shared" si="84"/>
        <v>0</v>
      </c>
      <c r="HAK10" s="355">
        <f t="shared" si="84"/>
        <v>0</v>
      </c>
      <c r="HAL10" s="355">
        <f t="shared" si="84"/>
        <v>0</v>
      </c>
      <c r="HAM10" s="355">
        <f t="shared" si="84"/>
        <v>0</v>
      </c>
      <c r="HAN10" s="355">
        <f t="shared" si="84"/>
        <v>0</v>
      </c>
      <c r="HAO10" s="355">
        <f t="shared" si="84"/>
        <v>0</v>
      </c>
      <c r="HAP10" s="355">
        <f t="shared" si="84"/>
        <v>0</v>
      </c>
      <c r="HAQ10" s="355">
        <f t="shared" si="84"/>
        <v>0</v>
      </c>
      <c r="HAR10" s="355">
        <f t="shared" si="84"/>
        <v>0</v>
      </c>
      <c r="HAS10" s="355">
        <f t="shared" si="84"/>
        <v>0</v>
      </c>
      <c r="HAT10" s="355">
        <f t="shared" si="84"/>
        <v>0</v>
      </c>
      <c r="HAU10" s="355">
        <f t="shared" si="84"/>
        <v>0</v>
      </c>
      <c r="HAV10" s="355">
        <f t="shared" si="84"/>
        <v>0</v>
      </c>
      <c r="HAW10" s="355">
        <f t="shared" si="84"/>
        <v>0</v>
      </c>
      <c r="HAX10" s="355">
        <f t="shared" si="84"/>
        <v>0</v>
      </c>
      <c r="HAY10" s="355">
        <f t="shared" si="84"/>
        <v>0</v>
      </c>
      <c r="HAZ10" s="355">
        <f t="shared" si="84"/>
        <v>0</v>
      </c>
      <c r="HBA10" s="355">
        <f t="shared" si="84"/>
        <v>0</v>
      </c>
      <c r="HBB10" s="355">
        <f t="shared" si="84"/>
        <v>0</v>
      </c>
      <c r="HBC10" s="355">
        <f t="shared" si="84"/>
        <v>0</v>
      </c>
      <c r="HBD10" s="355">
        <f t="shared" si="84"/>
        <v>0</v>
      </c>
      <c r="HBE10" s="355">
        <f t="shared" si="84"/>
        <v>0</v>
      </c>
      <c r="HBF10" s="355">
        <f t="shared" si="84"/>
        <v>0</v>
      </c>
      <c r="HBG10" s="355">
        <f t="shared" si="84"/>
        <v>0</v>
      </c>
      <c r="HBH10" s="355">
        <f t="shared" si="84"/>
        <v>0</v>
      </c>
      <c r="HBI10" s="355">
        <f t="shared" si="84"/>
        <v>0</v>
      </c>
      <c r="HBJ10" s="355">
        <f t="shared" si="84"/>
        <v>0</v>
      </c>
      <c r="HBK10" s="355">
        <f t="shared" si="84"/>
        <v>0</v>
      </c>
      <c r="HBL10" s="355">
        <f t="shared" si="84"/>
        <v>0</v>
      </c>
      <c r="HBM10" s="355">
        <f t="shared" si="84"/>
        <v>0</v>
      </c>
      <c r="HBN10" s="355">
        <f t="shared" si="84"/>
        <v>0</v>
      </c>
      <c r="HBO10" s="355">
        <f t="shared" ref="HBO10:HDZ10" si="85">SUM(HBO4:HBO9)</f>
        <v>0</v>
      </c>
      <c r="HBP10" s="355">
        <f t="shared" si="85"/>
        <v>0</v>
      </c>
      <c r="HBQ10" s="355">
        <f t="shared" si="85"/>
        <v>0</v>
      </c>
      <c r="HBR10" s="355">
        <f t="shared" si="85"/>
        <v>0</v>
      </c>
      <c r="HBS10" s="355">
        <f t="shared" si="85"/>
        <v>0</v>
      </c>
      <c r="HBT10" s="355">
        <f t="shared" si="85"/>
        <v>0</v>
      </c>
      <c r="HBU10" s="355">
        <f t="shared" si="85"/>
        <v>0</v>
      </c>
      <c r="HBV10" s="355">
        <f t="shared" si="85"/>
        <v>0</v>
      </c>
      <c r="HBW10" s="355">
        <f t="shared" si="85"/>
        <v>0</v>
      </c>
      <c r="HBX10" s="355">
        <f t="shared" si="85"/>
        <v>0</v>
      </c>
      <c r="HBY10" s="355">
        <f t="shared" si="85"/>
        <v>0</v>
      </c>
      <c r="HBZ10" s="355">
        <f t="shared" si="85"/>
        <v>0</v>
      </c>
      <c r="HCA10" s="355">
        <f t="shared" si="85"/>
        <v>0</v>
      </c>
      <c r="HCB10" s="355">
        <f t="shared" si="85"/>
        <v>0</v>
      </c>
      <c r="HCC10" s="355">
        <f t="shared" si="85"/>
        <v>0</v>
      </c>
      <c r="HCD10" s="355">
        <f t="shared" si="85"/>
        <v>0</v>
      </c>
      <c r="HCE10" s="355">
        <f t="shared" si="85"/>
        <v>0</v>
      </c>
      <c r="HCF10" s="355">
        <f t="shared" si="85"/>
        <v>0</v>
      </c>
      <c r="HCG10" s="355">
        <f t="shared" si="85"/>
        <v>0</v>
      </c>
      <c r="HCH10" s="355">
        <f t="shared" si="85"/>
        <v>0</v>
      </c>
      <c r="HCI10" s="355">
        <f t="shared" si="85"/>
        <v>0</v>
      </c>
      <c r="HCJ10" s="355">
        <f t="shared" si="85"/>
        <v>0</v>
      </c>
      <c r="HCK10" s="355">
        <f t="shared" si="85"/>
        <v>0</v>
      </c>
      <c r="HCL10" s="355">
        <f t="shared" si="85"/>
        <v>0</v>
      </c>
      <c r="HCM10" s="355">
        <f t="shared" si="85"/>
        <v>0</v>
      </c>
      <c r="HCN10" s="355">
        <f t="shared" si="85"/>
        <v>0</v>
      </c>
      <c r="HCO10" s="355">
        <f t="shared" si="85"/>
        <v>0</v>
      </c>
      <c r="HCP10" s="355">
        <f t="shared" si="85"/>
        <v>0</v>
      </c>
      <c r="HCQ10" s="355">
        <f t="shared" si="85"/>
        <v>0</v>
      </c>
      <c r="HCR10" s="355">
        <f t="shared" si="85"/>
        <v>0</v>
      </c>
      <c r="HCS10" s="355">
        <f t="shared" si="85"/>
        <v>0</v>
      </c>
      <c r="HCT10" s="355">
        <f t="shared" si="85"/>
        <v>0</v>
      </c>
      <c r="HCU10" s="355">
        <f t="shared" si="85"/>
        <v>0</v>
      </c>
      <c r="HCV10" s="355">
        <f t="shared" si="85"/>
        <v>0</v>
      </c>
      <c r="HCW10" s="355">
        <f t="shared" si="85"/>
        <v>0</v>
      </c>
      <c r="HCX10" s="355">
        <f t="shared" si="85"/>
        <v>0</v>
      </c>
      <c r="HCY10" s="355">
        <f t="shared" si="85"/>
        <v>0</v>
      </c>
      <c r="HCZ10" s="355">
        <f t="shared" si="85"/>
        <v>0</v>
      </c>
      <c r="HDA10" s="355">
        <f t="shared" si="85"/>
        <v>0</v>
      </c>
      <c r="HDB10" s="355">
        <f t="shared" si="85"/>
        <v>0</v>
      </c>
      <c r="HDC10" s="355">
        <f t="shared" si="85"/>
        <v>0</v>
      </c>
      <c r="HDD10" s="355">
        <f t="shared" si="85"/>
        <v>0</v>
      </c>
      <c r="HDE10" s="355">
        <f t="shared" si="85"/>
        <v>0</v>
      </c>
      <c r="HDF10" s="355">
        <f t="shared" si="85"/>
        <v>0</v>
      </c>
      <c r="HDG10" s="355">
        <f t="shared" si="85"/>
        <v>0</v>
      </c>
      <c r="HDH10" s="355">
        <f t="shared" si="85"/>
        <v>0</v>
      </c>
      <c r="HDI10" s="355">
        <f t="shared" si="85"/>
        <v>0</v>
      </c>
      <c r="HDJ10" s="355">
        <f t="shared" si="85"/>
        <v>0</v>
      </c>
      <c r="HDK10" s="355">
        <f t="shared" si="85"/>
        <v>0</v>
      </c>
      <c r="HDL10" s="355">
        <f t="shared" si="85"/>
        <v>0</v>
      </c>
      <c r="HDM10" s="355">
        <f t="shared" si="85"/>
        <v>0</v>
      </c>
      <c r="HDN10" s="355">
        <f t="shared" si="85"/>
        <v>0</v>
      </c>
      <c r="HDO10" s="355">
        <f t="shared" si="85"/>
        <v>0</v>
      </c>
      <c r="HDP10" s="355">
        <f t="shared" si="85"/>
        <v>0</v>
      </c>
      <c r="HDQ10" s="355">
        <f t="shared" si="85"/>
        <v>0</v>
      </c>
      <c r="HDR10" s="355">
        <f t="shared" si="85"/>
        <v>0</v>
      </c>
      <c r="HDS10" s="355">
        <f t="shared" si="85"/>
        <v>0</v>
      </c>
      <c r="HDT10" s="355">
        <f t="shared" si="85"/>
        <v>0</v>
      </c>
      <c r="HDU10" s="355">
        <f t="shared" si="85"/>
        <v>0</v>
      </c>
      <c r="HDV10" s="355">
        <f t="shared" si="85"/>
        <v>0</v>
      </c>
      <c r="HDW10" s="355">
        <f t="shared" si="85"/>
        <v>0</v>
      </c>
      <c r="HDX10" s="355">
        <f t="shared" si="85"/>
        <v>0</v>
      </c>
      <c r="HDY10" s="355">
        <f t="shared" si="85"/>
        <v>0</v>
      </c>
      <c r="HDZ10" s="355">
        <f t="shared" si="85"/>
        <v>0</v>
      </c>
      <c r="HEA10" s="355">
        <f t="shared" ref="HEA10:HGL10" si="86">SUM(HEA4:HEA9)</f>
        <v>0</v>
      </c>
      <c r="HEB10" s="355">
        <f t="shared" si="86"/>
        <v>0</v>
      </c>
      <c r="HEC10" s="355">
        <f t="shared" si="86"/>
        <v>0</v>
      </c>
      <c r="HED10" s="355">
        <f t="shared" si="86"/>
        <v>0</v>
      </c>
      <c r="HEE10" s="355">
        <f t="shared" si="86"/>
        <v>0</v>
      </c>
      <c r="HEF10" s="355">
        <f t="shared" si="86"/>
        <v>0</v>
      </c>
      <c r="HEG10" s="355">
        <f t="shared" si="86"/>
        <v>0</v>
      </c>
      <c r="HEH10" s="355">
        <f t="shared" si="86"/>
        <v>0</v>
      </c>
      <c r="HEI10" s="355">
        <f t="shared" si="86"/>
        <v>0</v>
      </c>
      <c r="HEJ10" s="355">
        <f t="shared" si="86"/>
        <v>0</v>
      </c>
      <c r="HEK10" s="355">
        <f t="shared" si="86"/>
        <v>0</v>
      </c>
      <c r="HEL10" s="355">
        <f t="shared" si="86"/>
        <v>0</v>
      </c>
      <c r="HEM10" s="355">
        <f t="shared" si="86"/>
        <v>0</v>
      </c>
      <c r="HEN10" s="355">
        <f t="shared" si="86"/>
        <v>0</v>
      </c>
      <c r="HEO10" s="355">
        <f t="shared" si="86"/>
        <v>0</v>
      </c>
      <c r="HEP10" s="355">
        <f t="shared" si="86"/>
        <v>0</v>
      </c>
      <c r="HEQ10" s="355">
        <f t="shared" si="86"/>
        <v>0</v>
      </c>
      <c r="HER10" s="355">
        <f t="shared" si="86"/>
        <v>0</v>
      </c>
      <c r="HES10" s="355">
        <f t="shared" si="86"/>
        <v>0</v>
      </c>
      <c r="HET10" s="355">
        <f t="shared" si="86"/>
        <v>0</v>
      </c>
      <c r="HEU10" s="355">
        <f t="shared" si="86"/>
        <v>0</v>
      </c>
      <c r="HEV10" s="355">
        <f t="shared" si="86"/>
        <v>0</v>
      </c>
      <c r="HEW10" s="355">
        <f t="shared" si="86"/>
        <v>0</v>
      </c>
      <c r="HEX10" s="355">
        <f t="shared" si="86"/>
        <v>0</v>
      </c>
      <c r="HEY10" s="355">
        <f t="shared" si="86"/>
        <v>0</v>
      </c>
      <c r="HEZ10" s="355">
        <f t="shared" si="86"/>
        <v>0</v>
      </c>
      <c r="HFA10" s="355">
        <f t="shared" si="86"/>
        <v>0</v>
      </c>
      <c r="HFB10" s="355">
        <f t="shared" si="86"/>
        <v>0</v>
      </c>
      <c r="HFC10" s="355">
        <f t="shared" si="86"/>
        <v>0</v>
      </c>
      <c r="HFD10" s="355">
        <f t="shared" si="86"/>
        <v>0</v>
      </c>
      <c r="HFE10" s="355">
        <f t="shared" si="86"/>
        <v>0</v>
      </c>
      <c r="HFF10" s="355">
        <f t="shared" si="86"/>
        <v>0</v>
      </c>
      <c r="HFG10" s="355">
        <f t="shared" si="86"/>
        <v>0</v>
      </c>
      <c r="HFH10" s="355">
        <f t="shared" si="86"/>
        <v>0</v>
      </c>
      <c r="HFI10" s="355">
        <f t="shared" si="86"/>
        <v>0</v>
      </c>
      <c r="HFJ10" s="355">
        <f t="shared" si="86"/>
        <v>0</v>
      </c>
      <c r="HFK10" s="355">
        <f t="shared" si="86"/>
        <v>0</v>
      </c>
      <c r="HFL10" s="355">
        <f t="shared" si="86"/>
        <v>0</v>
      </c>
      <c r="HFM10" s="355">
        <f t="shared" si="86"/>
        <v>0</v>
      </c>
      <c r="HFN10" s="355">
        <f t="shared" si="86"/>
        <v>0</v>
      </c>
      <c r="HFO10" s="355">
        <f t="shared" si="86"/>
        <v>0</v>
      </c>
      <c r="HFP10" s="355">
        <f t="shared" si="86"/>
        <v>0</v>
      </c>
      <c r="HFQ10" s="355">
        <f t="shared" si="86"/>
        <v>0</v>
      </c>
      <c r="HFR10" s="355">
        <f t="shared" si="86"/>
        <v>0</v>
      </c>
      <c r="HFS10" s="355">
        <f t="shared" si="86"/>
        <v>0</v>
      </c>
      <c r="HFT10" s="355">
        <f t="shared" si="86"/>
        <v>0</v>
      </c>
      <c r="HFU10" s="355">
        <f t="shared" si="86"/>
        <v>0</v>
      </c>
      <c r="HFV10" s="355">
        <f t="shared" si="86"/>
        <v>0</v>
      </c>
      <c r="HFW10" s="355">
        <f t="shared" si="86"/>
        <v>0</v>
      </c>
      <c r="HFX10" s="355">
        <f t="shared" si="86"/>
        <v>0</v>
      </c>
      <c r="HFY10" s="355">
        <f t="shared" si="86"/>
        <v>0</v>
      </c>
      <c r="HFZ10" s="355">
        <f t="shared" si="86"/>
        <v>0</v>
      </c>
      <c r="HGA10" s="355">
        <f t="shared" si="86"/>
        <v>0</v>
      </c>
      <c r="HGB10" s="355">
        <f t="shared" si="86"/>
        <v>0</v>
      </c>
      <c r="HGC10" s="355">
        <f t="shared" si="86"/>
        <v>0</v>
      </c>
      <c r="HGD10" s="355">
        <f t="shared" si="86"/>
        <v>0</v>
      </c>
      <c r="HGE10" s="355">
        <f t="shared" si="86"/>
        <v>0</v>
      </c>
      <c r="HGF10" s="355">
        <f t="shared" si="86"/>
        <v>0</v>
      </c>
      <c r="HGG10" s="355">
        <f t="shared" si="86"/>
        <v>0</v>
      </c>
      <c r="HGH10" s="355">
        <f t="shared" si="86"/>
        <v>0</v>
      </c>
      <c r="HGI10" s="355">
        <f t="shared" si="86"/>
        <v>0</v>
      </c>
      <c r="HGJ10" s="355">
        <f t="shared" si="86"/>
        <v>0</v>
      </c>
      <c r="HGK10" s="355">
        <f t="shared" si="86"/>
        <v>0</v>
      </c>
      <c r="HGL10" s="355">
        <f t="shared" si="86"/>
        <v>0</v>
      </c>
      <c r="HGM10" s="355">
        <f t="shared" ref="HGM10:HIX10" si="87">SUM(HGM4:HGM9)</f>
        <v>0</v>
      </c>
      <c r="HGN10" s="355">
        <f t="shared" si="87"/>
        <v>0</v>
      </c>
      <c r="HGO10" s="355">
        <f t="shared" si="87"/>
        <v>0</v>
      </c>
      <c r="HGP10" s="355">
        <f t="shared" si="87"/>
        <v>0</v>
      </c>
      <c r="HGQ10" s="355">
        <f t="shared" si="87"/>
        <v>0</v>
      </c>
      <c r="HGR10" s="355">
        <f t="shared" si="87"/>
        <v>0</v>
      </c>
      <c r="HGS10" s="355">
        <f t="shared" si="87"/>
        <v>0</v>
      </c>
      <c r="HGT10" s="355">
        <f t="shared" si="87"/>
        <v>0</v>
      </c>
      <c r="HGU10" s="355">
        <f t="shared" si="87"/>
        <v>0</v>
      </c>
      <c r="HGV10" s="355">
        <f t="shared" si="87"/>
        <v>0</v>
      </c>
      <c r="HGW10" s="355">
        <f t="shared" si="87"/>
        <v>0</v>
      </c>
      <c r="HGX10" s="355">
        <f t="shared" si="87"/>
        <v>0</v>
      </c>
      <c r="HGY10" s="355">
        <f t="shared" si="87"/>
        <v>0</v>
      </c>
      <c r="HGZ10" s="355">
        <f t="shared" si="87"/>
        <v>0</v>
      </c>
      <c r="HHA10" s="355">
        <f t="shared" si="87"/>
        <v>0</v>
      </c>
      <c r="HHB10" s="355">
        <f t="shared" si="87"/>
        <v>0</v>
      </c>
      <c r="HHC10" s="355">
        <f t="shared" si="87"/>
        <v>0</v>
      </c>
      <c r="HHD10" s="355">
        <f t="shared" si="87"/>
        <v>0</v>
      </c>
      <c r="HHE10" s="355">
        <f t="shared" si="87"/>
        <v>0</v>
      </c>
      <c r="HHF10" s="355">
        <f t="shared" si="87"/>
        <v>0</v>
      </c>
      <c r="HHG10" s="355">
        <f t="shared" si="87"/>
        <v>0</v>
      </c>
      <c r="HHH10" s="355">
        <f t="shared" si="87"/>
        <v>0</v>
      </c>
      <c r="HHI10" s="355">
        <f t="shared" si="87"/>
        <v>0</v>
      </c>
      <c r="HHJ10" s="355">
        <f t="shared" si="87"/>
        <v>0</v>
      </c>
      <c r="HHK10" s="355">
        <f t="shared" si="87"/>
        <v>0</v>
      </c>
      <c r="HHL10" s="355">
        <f t="shared" si="87"/>
        <v>0</v>
      </c>
      <c r="HHM10" s="355">
        <f t="shared" si="87"/>
        <v>0</v>
      </c>
      <c r="HHN10" s="355">
        <f t="shared" si="87"/>
        <v>0</v>
      </c>
      <c r="HHO10" s="355">
        <f t="shared" si="87"/>
        <v>0</v>
      </c>
      <c r="HHP10" s="355">
        <f t="shared" si="87"/>
        <v>0</v>
      </c>
      <c r="HHQ10" s="355">
        <f t="shared" si="87"/>
        <v>0</v>
      </c>
      <c r="HHR10" s="355">
        <f t="shared" si="87"/>
        <v>0</v>
      </c>
      <c r="HHS10" s="355">
        <f t="shared" si="87"/>
        <v>0</v>
      </c>
      <c r="HHT10" s="355">
        <f t="shared" si="87"/>
        <v>0</v>
      </c>
      <c r="HHU10" s="355">
        <f t="shared" si="87"/>
        <v>0</v>
      </c>
      <c r="HHV10" s="355">
        <f t="shared" si="87"/>
        <v>0</v>
      </c>
      <c r="HHW10" s="355">
        <f t="shared" si="87"/>
        <v>0</v>
      </c>
      <c r="HHX10" s="355">
        <f t="shared" si="87"/>
        <v>0</v>
      </c>
      <c r="HHY10" s="355">
        <f t="shared" si="87"/>
        <v>0</v>
      </c>
      <c r="HHZ10" s="355">
        <f t="shared" si="87"/>
        <v>0</v>
      </c>
      <c r="HIA10" s="355">
        <f t="shared" si="87"/>
        <v>0</v>
      </c>
      <c r="HIB10" s="355">
        <f t="shared" si="87"/>
        <v>0</v>
      </c>
      <c r="HIC10" s="355">
        <f t="shared" si="87"/>
        <v>0</v>
      </c>
      <c r="HID10" s="355">
        <f t="shared" si="87"/>
        <v>0</v>
      </c>
      <c r="HIE10" s="355">
        <f t="shared" si="87"/>
        <v>0</v>
      </c>
      <c r="HIF10" s="355">
        <f t="shared" si="87"/>
        <v>0</v>
      </c>
      <c r="HIG10" s="355">
        <f t="shared" si="87"/>
        <v>0</v>
      </c>
      <c r="HIH10" s="355">
        <f t="shared" si="87"/>
        <v>0</v>
      </c>
      <c r="HII10" s="355">
        <f t="shared" si="87"/>
        <v>0</v>
      </c>
      <c r="HIJ10" s="355">
        <f t="shared" si="87"/>
        <v>0</v>
      </c>
      <c r="HIK10" s="355">
        <f t="shared" si="87"/>
        <v>0</v>
      </c>
      <c r="HIL10" s="355">
        <f t="shared" si="87"/>
        <v>0</v>
      </c>
      <c r="HIM10" s="355">
        <f t="shared" si="87"/>
        <v>0</v>
      </c>
      <c r="HIN10" s="355">
        <f t="shared" si="87"/>
        <v>0</v>
      </c>
      <c r="HIO10" s="355">
        <f t="shared" si="87"/>
        <v>0</v>
      </c>
      <c r="HIP10" s="355">
        <f t="shared" si="87"/>
        <v>0</v>
      </c>
      <c r="HIQ10" s="355">
        <f t="shared" si="87"/>
        <v>0</v>
      </c>
      <c r="HIR10" s="355">
        <f t="shared" si="87"/>
        <v>0</v>
      </c>
      <c r="HIS10" s="355">
        <f t="shared" si="87"/>
        <v>0</v>
      </c>
      <c r="HIT10" s="355">
        <f t="shared" si="87"/>
        <v>0</v>
      </c>
      <c r="HIU10" s="355">
        <f t="shared" si="87"/>
        <v>0</v>
      </c>
      <c r="HIV10" s="355">
        <f t="shared" si="87"/>
        <v>0</v>
      </c>
      <c r="HIW10" s="355">
        <f t="shared" si="87"/>
        <v>0</v>
      </c>
      <c r="HIX10" s="355">
        <f t="shared" si="87"/>
        <v>0</v>
      </c>
      <c r="HIY10" s="355">
        <f t="shared" ref="HIY10:HLJ10" si="88">SUM(HIY4:HIY9)</f>
        <v>0</v>
      </c>
      <c r="HIZ10" s="355">
        <f t="shared" si="88"/>
        <v>0</v>
      </c>
      <c r="HJA10" s="355">
        <f t="shared" si="88"/>
        <v>0</v>
      </c>
      <c r="HJB10" s="355">
        <f t="shared" si="88"/>
        <v>0</v>
      </c>
      <c r="HJC10" s="355">
        <f t="shared" si="88"/>
        <v>0</v>
      </c>
      <c r="HJD10" s="355">
        <f t="shared" si="88"/>
        <v>0</v>
      </c>
      <c r="HJE10" s="355">
        <f t="shared" si="88"/>
        <v>0</v>
      </c>
      <c r="HJF10" s="355">
        <f t="shared" si="88"/>
        <v>0</v>
      </c>
      <c r="HJG10" s="355">
        <f t="shared" si="88"/>
        <v>0</v>
      </c>
      <c r="HJH10" s="355">
        <f t="shared" si="88"/>
        <v>0</v>
      </c>
      <c r="HJI10" s="355">
        <f t="shared" si="88"/>
        <v>0</v>
      </c>
      <c r="HJJ10" s="355">
        <f t="shared" si="88"/>
        <v>0</v>
      </c>
      <c r="HJK10" s="355">
        <f t="shared" si="88"/>
        <v>0</v>
      </c>
      <c r="HJL10" s="355">
        <f t="shared" si="88"/>
        <v>0</v>
      </c>
      <c r="HJM10" s="355">
        <f t="shared" si="88"/>
        <v>0</v>
      </c>
      <c r="HJN10" s="355">
        <f t="shared" si="88"/>
        <v>0</v>
      </c>
      <c r="HJO10" s="355">
        <f t="shared" si="88"/>
        <v>0</v>
      </c>
      <c r="HJP10" s="355">
        <f t="shared" si="88"/>
        <v>0</v>
      </c>
      <c r="HJQ10" s="355">
        <f t="shared" si="88"/>
        <v>0</v>
      </c>
      <c r="HJR10" s="355">
        <f t="shared" si="88"/>
        <v>0</v>
      </c>
      <c r="HJS10" s="355">
        <f t="shared" si="88"/>
        <v>0</v>
      </c>
      <c r="HJT10" s="355">
        <f t="shared" si="88"/>
        <v>0</v>
      </c>
      <c r="HJU10" s="355">
        <f t="shared" si="88"/>
        <v>0</v>
      </c>
      <c r="HJV10" s="355">
        <f t="shared" si="88"/>
        <v>0</v>
      </c>
      <c r="HJW10" s="355">
        <f t="shared" si="88"/>
        <v>0</v>
      </c>
      <c r="HJX10" s="355">
        <f t="shared" si="88"/>
        <v>0</v>
      </c>
      <c r="HJY10" s="355">
        <f t="shared" si="88"/>
        <v>0</v>
      </c>
      <c r="HJZ10" s="355">
        <f t="shared" si="88"/>
        <v>0</v>
      </c>
      <c r="HKA10" s="355">
        <f t="shared" si="88"/>
        <v>0</v>
      </c>
      <c r="HKB10" s="355">
        <f t="shared" si="88"/>
        <v>0</v>
      </c>
      <c r="HKC10" s="355">
        <f t="shared" si="88"/>
        <v>0</v>
      </c>
      <c r="HKD10" s="355">
        <f t="shared" si="88"/>
        <v>0</v>
      </c>
      <c r="HKE10" s="355">
        <f t="shared" si="88"/>
        <v>0</v>
      </c>
      <c r="HKF10" s="355">
        <f t="shared" si="88"/>
        <v>0</v>
      </c>
      <c r="HKG10" s="355">
        <f t="shared" si="88"/>
        <v>0</v>
      </c>
      <c r="HKH10" s="355">
        <f t="shared" si="88"/>
        <v>0</v>
      </c>
      <c r="HKI10" s="355">
        <f t="shared" si="88"/>
        <v>0</v>
      </c>
      <c r="HKJ10" s="355">
        <f t="shared" si="88"/>
        <v>0</v>
      </c>
      <c r="HKK10" s="355">
        <f t="shared" si="88"/>
        <v>0</v>
      </c>
      <c r="HKL10" s="355">
        <f t="shared" si="88"/>
        <v>0</v>
      </c>
      <c r="HKM10" s="355">
        <f t="shared" si="88"/>
        <v>0</v>
      </c>
      <c r="HKN10" s="355">
        <f t="shared" si="88"/>
        <v>0</v>
      </c>
      <c r="HKO10" s="355">
        <f t="shared" si="88"/>
        <v>0</v>
      </c>
      <c r="HKP10" s="355">
        <f t="shared" si="88"/>
        <v>0</v>
      </c>
      <c r="HKQ10" s="355">
        <f t="shared" si="88"/>
        <v>0</v>
      </c>
      <c r="HKR10" s="355">
        <f t="shared" si="88"/>
        <v>0</v>
      </c>
      <c r="HKS10" s="355">
        <f t="shared" si="88"/>
        <v>0</v>
      </c>
      <c r="HKT10" s="355">
        <f t="shared" si="88"/>
        <v>0</v>
      </c>
      <c r="HKU10" s="355">
        <f t="shared" si="88"/>
        <v>0</v>
      </c>
      <c r="HKV10" s="355">
        <f t="shared" si="88"/>
        <v>0</v>
      </c>
      <c r="HKW10" s="355">
        <f t="shared" si="88"/>
        <v>0</v>
      </c>
      <c r="HKX10" s="355">
        <f t="shared" si="88"/>
        <v>0</v>
      </c>
      <c r="HKY10" s="355">
        <f t="shared" si="88"/>
        <v>0</v>
      </c>
      <c r="HKZ10" s="355">
        <f t="shared" si="88"/>
        <v>0</v>
      </c>
      <c r="HLA10" s="355">
        <f t="shared" si="88"/>
        <v>0</v>
      </c>
      <c r="HLB10" s="355">
        <f t="shared" si="88"/>
        <v>0</v>
      </c>
      <c r="HLC10" s="355">
        <f t="shared" si="88"/>
        <v>0</v>
      </c>
      <c r="HLD10" s="355">
        <f t="shared" si="88"/>
        <v>0</v>
      </c>
      <c r="HLE10" s="355">
        <f t="shared" si="88"/>
        <v>0</v>
      </c>
      <c r="HLF10" s="355">
        <f t="shared" si="88"/>
        <v>0</v>
      </c>
      <c r="HLG10" s="355">
        <f t="shared" si="88"/>
        <v>0</v>
      </c>
      <c r="HLH10" s="355">
        <f t="shared" si="88"/>
        <v>0</v>
      </c>
      <c r="HLI10" s="355">
        <f t="shared" si="88"/>
        <v>0</v>
      </c>
      <c r="HLJ10" s="355">
        <f t="shared" si="88"/>
        <v>0</v>
      </c>
      <c r="HLK10" s="355">
        <f t="shared" ref="HLK10:HNV10" si="89">SUM(HLK4:HLK9)</f>
        <v>0</v>
      </c>
      <c r="HLL10" s="355">
        <f t="shared" si="89"/>
        <v>0</v>
      </c>
      <c r="HLM10" s="355">
        <f t="shared" si="89"/>
        <v>0</v>
      </c>
      <c r="HLN10" s="355">
        <f t="shared" si="89"/>
        <v>0</v>
      </c>
      <c r="HLO10" s="355">
        <f t="shared" si="89"/>
        <v>0</v>
      </c>
      <c r="HLP10" s="355">
        <f t="shared" si="89"/>
        <v>0</v>
      </c>
      <c r="HLQ10" s="355">
        <f t="shared" si="89"/>
        <v>0</v>
      </c>
      <c r="HLR10" s="355">
        <f t="shared" si="89"/>
        <v>0</v>
      </c>
      <c r="HLS10" s="355">
        <f t="shared" si="89"/>
        <v>0</v>
      </c>
      <c r="HLT10" s="355">
        <f t="shared" si="89"/>
        <v>0</v>
      </c>
      <c r="HLU10" s="355">
        <f t="shared" si="89"/>
        <v>0</v>
      </c>
      <c r="HLV10" s="355">
        <f t="shared" si="89"/>
        <v>0</v>
      </c>
      <c r="HLW10" s="355">
        <f t="shared" si="89"/>
        <v>0</v>
      </c>
      <c r="HLX10" s="355">
        <f t="shared" si="89"/>
        <v>0</v>
      </c>
      <c r="HLY10" s="355">
        <f t="shared" si="89"/>
        <v>0</v>
      </c>
      <c r="HLZ10" s="355">
        <f t="shared" si="89"/>
        <v>0</v>
      </c>
      <c r="HMA10" s="355">
        <f t="shared" si="89"/>
        <v>0</v>
      </c>
      <c r="HMB10" s="355">
        <f t="shared" si="89"/>
        <v>0</v>
      </c>
      <c r="HMC10" s="355">
        <f t="shared" si="89"/>
        <v>0</v>
      </c>
      <c r="HMD10" s="355">
        <f t="shared" si="89"/>
        <v>0</v>
      </c>
      <c r="HME10" s="355">
        <f t="shared" si="89"/>
        <v>0</v>
      </c>
      <c r="HMF10" s="355">
        <f t="shared" si="89"/>
        <v>0</v>
      </c>
      <c r="HMG10" s="355">
        <f t="shared" si="89"/>
        <v>0</v>
      </c>
      <c r="HMH10" s="355">
        <f t="shared" si="89"/>
        <v>0</v>
      </c>
      <c r="HMI10" s="355">
        <f t="shared" si="89"/>
        <v>0</v>
      </c>
      <c r="HMJ10" s="355">
        <f t="shared" si="89"/>
        <v>0</v>
      </c>
      <c r="HMK10" s="355">
        <f t="shared" si="89"/>
        <v>0</v>
      </c>
      <c r="HML10" s="355">
        <f t="shared" si="89"/>
        <v>0</v>
      </c>
      <c r="HMM10" s="355">
        <f t="shared" si="89"/>
        <v>0</v>
      </c>
      <c r="HMN10" s="355">
        <f t="shared" si="89"/>
        <v>0</v>
      </c>
      <c r="HMO10" s="355">
        <f t="shared" si="89"/>
        <v>0</v>
      </c>
      <c r="HMP10" s="355">
        <f t="shared" si="89"/>
        <v>0</v>
      </c>
      <c r="HMQ10" s="355">
        <f t="shared" si="89"/>
        <v>0</v>
      </c>
      <c r="HMR10" s="355">
        <f t="shared" si="89"/>
        <v>0</v>
      </c>
      <c r="HMS10" s="355">
        <f t="shared" si="89"/>
        <v>0</v>
      </c>
      <c r="HMT10" s="355">
        <f t="shared" si="89"/>
        <v>0</v>
      </c>
      <c r="HMU10" s="355">
        <f t="shared" si="89"/>
        <v>0</v>
      </c>
      <c r="HMV10" s="355">
        <f t="shared" si="89"/>
        <v>0</v>
      </c>
      <c r="HMW10" s="355">
        <f t="shared" si="89"/>
        <v>0</v>
      </c>
      <c r="HMX10" s="355">
        <f t="shared" si="89"/>
        <v>0</v>
      </c>
      <c r="HMY10" s="355">
        <f t="shared" si="89"/>
        <v>0</v>
      </c>
      <c r="HMZ10" s="355">
        <f t="shared" si="89"/>
        <v>0</v>
      </c>
      <c r="HNA10" s="355">
        <f t="shared" si="89"/>
        <v>0</v>
      </c>
      <c r="HNB10" s="355">
        <f t="shared" si="89"/>
        <v>0</v>
      </c>
      <c r="HNC10" s="355">
        <f t="shared" si="89"/>
        <v>0</v>
      </c>
      <c r="HND10" s="355">
        <f t="shared" si="89"/>
        <v>0</v>
      </c>
      <c r="HNE10" s="355">
        <f t="shared" si="89"/>
        <v>0</v>
      </c>
      <c r="HNF10" s="355">
        <f t="shared" si="89"/>
        <v>0</v>
      </c>
      <c r="HNG10" s="355">
        <f t="shared" si="89"/>
        <v>0</v>
      </c>
      <c r="HNH10" s="355">
        <f t="shared" si="89"/>
        <v>0</v>
      </c>
      <c r="HNI10" s="355">
        <f t="shared" si="89"/>
        <v>0</v>
      </c>
      <c r="HNJ10" s="355">
        <f t="shared" si="89"/>
        <v>0</v>
      </c>
      <c r="HNK10" s="355">
        <f t="shared" si="89"/>
        <v>0</v>
      </c>
      <c r="HNL10" s="355">
        <f t="shared" si="89"/>
        <v>0</v>
      </c>
      <c r="HNM10" s="355">
        <f t="shared" si="89"/>
        <v>0</v>
      </c>
      <c r="HNN10" s="355">
        <f t="shared" si="89"/>
        <v>0</v>
      </c>
      <c r="HNO10" s="355">
        <f t="shared" si="89"/>
        <v>0</v>
      </c>
      <c r="HNP10" s="355">
        <f t="shared" si="89"/>
        <v>0</v>
      </c>
      <c r="HNQ10" s="355">
        <f t="shared" si="89"/>
        <v>0</v>
      </c>
      <c r="HNR10" s="355">
        <f t="shared" si="89"/>
        <v>0</v>
      </c>
      <c r="HNS10" s="355">
        <f t="shared" si="89"/>
        <v>0</v>
      </c>
      <c r="HNT10" s="355">
        <f t="shared" si="89"/>
        <v>0</v>
      </c>
      <c r="HNU10" s="355">
        <f t="shared" si="89"/>
        <v>0</v>
      </c>
      <c r="HNV10" s="355">
        <f t="shared" si="89"/>
        <v>0</v>
      </c>
      <c r="HNW10" s="355">
        <f t="shared" ref="HNW10:HQH10" si="90">SUM(HNW4:HNW9)</f>
        <v>0</v>
      </c>
      <c r="HNX10" s="355">
        <f t="shared" si="90"/>
        <v>0</v>
      </c>
      <c r="HNY10" s="355">
        <f t="shared" si="90"/>
        <v>0</v>
      </c>
      <c r="HNZ10" s="355">
        <f t="shared" si="90"/>
        <v>0</v>
      </c>
      <c r="HOA10" s="355">
        <f t="shared" si="90"/>
        <v>0</v>
      </c>
      <c r="HOB10" s="355">
        <f t="shared" si="90"/>
        <v>0</v>
      </c>
      <c r="HOC10" s="355">
        <f t="shared" si="90"/>
        <v>0</v>
      </c>
      <c r="HOD10" s="355">
        <f t="shared" si="90"/>
        <v>0</v>
      </c>
      <c r="HOE10" s="355">
        <f t="shared" si="90"/>
        <v>0</v>
      </c>
      <c r="HOF10" s="355">
        <f t="shared" si="90"/>
        <v>0</v>
      </c>
      <c r="HOG10" s="355">
        <f t="shared" si="90"/>
        <v>0</v>
      </c>
      <c r="HOH10" s="355">
        <f t="shared" si="90"/>
        <v>0</v>
      </c>
      <c r="HOI10" s="355">
        <f t="shared" si="90"/>
        <v>0</v>
      </c>
      <c r="HOJ10" s="355">
        <f t="shared" si="90"/>
        <v>0</v>
      </c>
      <c r="HOK10" s="355">
        <f t="shared" si="90"/>
        <v>0</v>
      </c>
      <c r="HOL10" s="355">
        <f t="shared" si="90"/>
        <v>0</v>
      </c>
      <c r="HOM10" s="355">
        <f t="shared" si="90"/>
        <v>0</v>
      </c>
      <c r="HON10" s="355">
        <f t="shared" si="90"/>
        <v>0</v>
      </c>
      <c r="HOO10" s="355">
        <f t="shared" si="90"/>
        <v>0</v>
      </c>
      <c r="HOP10" s="355">
        <f t="shared" si="90"/>
        <v>0</v>
      </c>
      <c r="HOQ10" s="355">
        <f t="shared" si="90"/>
        <v>0</v>
      </c>
      <c r="HOR10" s="355">
        <f t="shared" si="90"/>
        <v>0</v>
      </c>
      <c r="HOS10" s="355">
        <f t="shared" si="90"/>
        <v>0</v>
      </c>
      <c r="HOT10" s="355">
        <f t="shared" si="90"/>
        <v>0</v>
      </c>
      <c r="HOU10" s="355">
        <f t="shared" si="90"/>
        <v>0</v>
      </c>
      <c r="HOV10" s="355">
        <f t="shared" si="90"/>
        <v>0</v>
      </c>
      <c r="HOW10" s="355">
        <f t="shared" si="90"/>
        <v>0</v>
      </c>
      <c r="HOX10" s="355">
        <f t="shared" si="90"/>
        <v>0</v>
      </c>
      <c r="HOY10" s="355">
        <f t="shared" si="90"/>
        <v>0</v>
      </c>
      <c r="HOZ10" s="355">
        <f t="shared" si="90"/>
        <v>0</v>
      </c>
      <c r="HPA10" s="355">
        <f t="shared" si="90"/>
        <v>0</v>
      </c>
      <c r="HPB10" s="355">
        <f t="shared" si="90"/>
        <v>0</v>
      </c>
      <c r="HPC10" s="355">
        <f t="shared" si="90"/>
        <v>0</v>
      </c>
      <c r="HPD10" s="355">
        <f t="shared" si="90"/>
        <v>0</v>
      </c>
      <c r="HPE10" s="355">
        <f t="shared" si="90"/>
        <v>0</v>
      </c>
      <c r="HPF10" s="355">
        <f t="shared" si="90"/>
        <v>0</v>
      </c>
      <c r="HPG10" s="355">
        <f t="shared" si="90"/>
        <v>0</v>
      </c>
      <c r="HPH10" s="355">
        <f t="shared" si="90"/>
        <v>0</v>
      </c>
      <c r="HPI10" s="355">
        <f t="shared" si="90"/>
        <v>0</v>
      </c>
      <c r="HPJ10" s="355">
        <f t="shared" si="90"/>
        <v>0</v>
      </c>
      <c r="HPK10" s="355">
        <f t="shared" si="90"/>
        <v>0</v>
      </c>
      <c r="HPL10" s="355">
        <f t="shared" si="90"/>
        <v>0</v>
      </c>
      <c r="HPM10" s="355">
        <f t="shared" si="90"/>
        <v>0</v>
      </c>
      <c r="HPN10" s="355">
        <f t="shared" si="90"/>
        <v>0</v>
      </c>
      <c r="HPO10" s="355">
        <f t="shared" si="90"/>
        <v>0</v>
      </c>
      <c r="HPP10" s="355">
        <f t="shared" si="90"/>
        <v>0</v>
      </c>
      <c r="HPQ10" s="355">
        <f t="shared" si="90"/>
        <v>0</v>
      </c>
      <c r="HPR10" s="355">
        <f t="shared" si="90"/>
        <v>0</v>
      </c>
      <c r="HPS10" s="355">
        <f t="shared" si="90"/>
        <v>0</v>
      </c>
      <c r="HPT10" s="355">
        <f t="shared" si="90"/>
        <v>0</v>
      </c>
      <c r="HPU10" s="355">
        <f t="shared" si="90"/>
        <v>0</v>
      </c>
      <c r="HPV10" s="355">
        <f t="shared" si="90"/>
        <v>0</v>
      </c>
      <c r="HPW10" s="355">
        <f t="shared" si="90"/>
        <v>0</v>
      </c>
      <c r="HPX10" s="355">
        <f t="shared" si="90"/>
        <v>0</v>
      </c>
      <c r="HPY10" s="355">
        <f t="shared" si="90"/>
        <v>0</v>
      </c>
      <c r="HPZ10" s="355">
        <f t="shared" si="90"/>
        <v>0</v>
      </c>
      <c r="HQA10" s="355">
        <f t="shared" si="90"/>
        <v>0</v>
      </c>
      <c r="HQB10" s="355">
        <f t="shared" si="90"/>
        <v>0</v>
      </c>
      <c r="HQC10" s="355">
        <f t="shared" si="90"/>
        <v>0</v>
      </c>
      <c r="HQD10" s="355">
        <f t="shared" si="90"/>
        <v>0</v>
      </c>
      <c r="HQE10" s="355">
        <f t="shared" si="90"/>
        <v>0</v>
      </c>
      <c r="HQF10" s="355">
        <f t="shared" si="90"/>
        <v>0</v>
      </c>
      <c r="HQG10" s="355">
        <f t="shared" si="90"/>
        <v>0</v>
      </c>
      <c r="HQH10" s="355">
        <f t="shared" si="90"/>
        <v>0</v>
      </c>
      <c r="HQI10" s="355">
        <f t="shared" ref="HQI10:HST10" si="91">SUM(HQI4:HQI9)</f>
        <v>0</v>
      </c>
      <c r="HQJ10" s="355">
        <f t="shared" si="91"/>
        <v>0</v>
      </c>
      <c r="HQK10" s="355">
        <f t="shared" si="91"/>
        <v>0</v>
      </c>
      <c r="HQL10" s="355">
        <f t="shared" si="91"/>
        <v>0</v>
      </c>
      <c r="HQM10" s="355">
        <f t="shared" si="91"/>
        <v>0</v>
      </c>
      <c r="HQN10" s="355">
        <f t="shared" si="91"/>
        <v>0</v>
      </c>
      <c r="HQO10" s="355">
        <f t="shared" si="91"/>
        <v>0</v>
      </c>
      <c r="HQP10" s="355">
        <f t="shared" si="91"/>
        <v>0</v>
      </c>
      <c r="HQQ10" s="355">
        <f t="shared" si="91"/>
        <v>0</v>
      </c>
      <c r="HQR10" s="355">
        <f t="shared" si="91"/>
        <v>0</v>
      </c>
      <c r="HQS10" s="355">
        <f t="shared" si="91"/>
        <v>0</v>
      </c>
      <c r="HQT10" s="355">
        <f t="shared" si="91"/>
        <v>0</v>
      </c>
      <c r="HQU10" s="355">
        <f t="shared" si="91"/>
        <v>0</v>
      </c>
      <c r="HQV10" s="355">
        <f t="shared" si="91"/>
        <v>0</v>
      </c>
      <c r="HQW10" s="355">
        <f t="shared" si="91"/>
        <v>0</v>
      </c>
      <c r="HQX10" s="355">
        <f t="shared" si="91"/>
        <v>0</v>
      </c>
      <c r="HQY10" s="355">
        <f t="shared" si="91"/>
        <v>0</v>
      </c>
      <c r="HQZ10" s="355">
        <f t="shared" si="91"/>
        <v>0</v>
      </c>
      <c r="HRA10" s="355">
        <f t="shared" si="91"/>
        <v>0</v>
      </c>
      <c r="HRB10" s="355">
        <f t="shared" si="91"/>
        <v>0</v>
      </c>
      <c r="HRC10" s="355">
        <f t="shared" si="91"/>
        <v>0</v>
      </c>
      <c r="HRD10" s="355">
        <f t="shared" si="91"/>
        <v>0</v>
      </c>
      <c r="HRE10" s="355">
        <f t="shared" si="91"/>
        <v>0</v>
      </c>
      <c r="HRF10" s="355">
        <f t="shared" si="91"/>
        <v>0</v>
      </c>
      <c r="HRG10" s="355">
        <f t="shared" si="91"/>
        <v>0</v>
      </c>
      <c r="HRH10" s="355">
        <f t="shared" si="91"/>
        <v>0</v>
      </c>
      <c r="HRI10" s="355">
        <f t="shared" si="91"/>
        <v>0</v>
      </c>
      <c r="HRJ10" s="355">
        <f t="shared" si="91"/>
        <v>0</v>
      </c>
      <c r="HRK10" s="355">
        <f t="shared" si="91"/>
        <v>0</v>
      </c>
      <c r="HRL10" s="355">
        <f t="shared" si="91"/>
        <v>0</v>
      </c>
      <c r="HRM10" s="355">
        <f t="shared" si="91"/>
        <v>0</v>
      </c>
      <c r="HRN10" s="355">
        <f t="shared" si="91"/>
        <v>0</v>
      </c>
      <c r="HRO10" s="355">
        <f t="shared" si="91"/>
        <v>0</v>
      </c>
      <c r="HRP10" s="355">
        <f t="shared" si="91"/>
        <v>0</v>
      </c>
      <c r="HRQ10" s="355">
        <f t="shared" si="91"/>
        <v>0</v>
      </c>
      <c r="HRR10" s="355">
        <f t="shared" si="91"/>
        <v>0</v>
      </c>
      <c r="HRS10" s="355">
        <f t="shared" si="91"/>
        <v>0</v>
      </c>
      <c r="HRT10" s="355">
        <f t="shared" si="91"/>
        <v>0</v>
      </c>
      <c r="HRU10" s="355">
        <f t="shared" si="91"/>
        <v>0</v>
      </c>
      <c r="HRV10" s="355">
        <f t="shared" si="91"/>
        <v>0</v>
      </c>
      <c r="HRW10" s="355">
        <f t="shared" si="91"/>
        <v>0</v>
      </c>
      <c r="HRX10" s="355">
        <f t="shared" si="91"/>
        <v>0</v>
      </c>
      <c r="HRY10" s="355">
        <f t="shared" si="91"/>
        <v>0</v>
      </c>
      <c r="HRZ10" s="355">
        <f t="shared" si="91"/>
        <v>0</v>
      </c>
      <c r="HSA10" s="355">
        <f t="shared" si="91"/>
        <v>0</v>
      </c>
      <c r="HSB10" s="355">
        <f t="shared" si="91"/>
        <v>0</v>
      </c>
      <c r="HSC10" s="355">
        <f t="shared" si="91"/>
        <v>0</v>
      </c>
      <c r="HSD10" s="355">
        <f t="shared" si="91"/>
        <v>0</v>
      </c>
      <c r="HSE10" s="355">
        <f t="shared" si="91"/>
        <v>0</v>
      </c>
      <c r="HSF10" s="355">
        <f t="shared" si="91"/>
        <v>0</v>
      </c>
      <c r="HSG10" s="355">
        <f t="shared" si="91"/>
        <v>0</v>
      </c>
      <c r="HSH10" s="355">
        <f t="shared" si="91"/>
        <v>0</v>
      </c>
      <c r="HSI10" s="355">
        <f t="shared" si="91"/>
        <v>0</v>
      </c>
      <c r="HSJ10" s="355">
        <f t="shared" si="91"/>
        <v>0</v>
      </c>
      <c r="HSK10" s="355">
        <f t="shared" si="91"/>
        <v>0</v>
      </c>
      <c r="HSL10" s="355">
        <f t="shared" si="91"/>
        <v>0</v>
      </c>
      <c r="HSM10" s="355">
        <f t="shared" si="91"/>
        <v>0</v>
      </c>
      <c r="HSN10" s="355">
        <f t="shared" si="91"/>
        <v>0</v>
      </c>
      <c r="HSO10" s="355">
        <f t="shared" si="91"/>
        <v>0</v>
      </c>
      <c r="HSP10" s="355">
        <f t="shared" si="91"/>
        <v>0</v>
      </c>
      <c r="HSQ10" s="355">
        <f t="shared" si="91"/>
        <v>0</v>
      </c>
      <c r="HSR10" s="355">
        <f t="shared" si="91"/>
        <v>0</v>
      </c>
      <c r="HSS10" s="355">
        <f t="shared" si="91"/>
        <v>0</v>
      </c>
      <c r="HST10" s="355">
        <f t="shared" si="91"/>
        <v>0</v>
      </c>
      <c r="HSU10" s="355">
        <f t="shared" ref="HSU10:HVF10" si="92">SUM(HSU4:HSU9)</f>
        <v>0</v>
      </c>
      <c r="HSV10" s="355">
        <f t="shared" si="92"/>
        <v>0</v>
      </c>
      <c r="HSW10" s="355">
        <f t="shared" si="92"/>
        <v>0</v>
      </c>
      <c r="HSX10" s="355">
        <f t="shared" si="92"/>
        <v>0</v>
      </c>
      <c r="HSY10" s="355">
        <f t="shared" si="92"/>
        <v>0</v>
      </c>
      <c r="HSZ10" s="355">
        <f t="shared" si="92"/>
        <v>0</v>
      </c>
      <c r="HTA10" s="355">
        <f t="shared" si="92"/>
        <v>0</v>
      </c>
      <c r="HTB10" s="355">
        <f t="shared" si="92"/>
        <v>0</v>
      </c>
      <c r="HTC10" s="355">
        <f t="shared" si="92"/>
        <v>0</v>
      </c>
      <c r="HTD10" s="355">
        <f t="shared" si="92"/>
        <v>0</v>
      </c>
      <c r="HTE10" s="355">
        <f t="shared" si="92"/>
        <v>0</v>
      </c>
      <c r="HTF10" s="355">
        <f t="shared" si="92"/>
        <v>0</v>
      </c>
      <c r="HTG10" s="355">
        <f t="shared" si="92"/>
        <v>0</v>
      </c>
      <c r="HTH10" s="355">
        <f t="shared" si="92"/>
        <v>0</v>
      </c>
      <c r="HTI10" s="355">
        <f t="shared" si="92"/>
        <v>0</v>
      </c>
      <c r="HTJ10" s="355">
        <f t="shared" si="92"/>
        <v>0</v>
      </c>
      <c r="HTK10" s="355">
        <f t="shared" si="92"/>
        <v>0</v>
      </c>
      <c r="HTL10" s="355">
        <f t="shared" si="92"/>
        <v>0</v>
      </c>
      <c r="HTM10" s="355">
        <f t="shared" si="92"/>
        <v>0</v>
      </c>
      <c r="HTN10" s="355">
        <f t="shared" si="92"/>
        <v>0</v>
      </c>
      <c r="HTO10" s="355">
        <f t="shared" si="92"/>
        <v>0</v>
      </c>
      <c r="HTP10" s="355">
        <f t="shared" si="92"/>
        <v>0</v>
      </c>
      <c r="HTQ10" s="355">
        <f t="shared" si="92"/>
        <v>0</v>
      </c>
      <c r="HTR10" s="355">
        <f t="shared" si="92"/>
        <v>0</v>
      </c>
      <c r="HTS10" s="355">
        <f t="shared" si="92"/>
        <v>0</v>
      </c>
      <c r="HTT10" s="355">
        <f t="shared" si="92"/>
        <v>0</v>
      </c>
      <c r="HTU10" s="355">
        <f t="shared" si="92"/>
        <v>0</v>
      </c>
      <c r="HTV10" s="355">
        <f t="shared" si="92"/>
        <v>0</v>
      </c>
      <c r="HTW10" s="355">
        <f t="shared" si="92"/>
        <v>0</v>
      </c>
      <c r="HTX10" s="355">
        <f t="shared" si="92"/>
        <v>0</v>
      </c>
      <c r="HTY10" s="355">
        <f t="shared" si="92"/>
        <v>0</v>
      </c>
      <c r="HTZ10" s="355">
        <f t="shared" si="92"/>
        <v>0</v>
      </c>
      <c r="HUA10" s="355">
        <f t="shared" si="92"/>
        <v>0</v>
      </c>
      <c r="HUB10" s="355">
        <f t="shared" si="92"/>
        <v>0</v>
      </c>
      <c r="HUC10" s="355">
        <f t="shared" si="92"/>
        <v>0</v>
      </c>
      <c r="HUD10" s="355">
        <f t="shared" si="92"/>
        <v>0</v>
      </c>
      <c r="HUE10" s="355">
        <f t="shared" si="92"/>
        <v>0</v>
      </c>
      <c r="HUF10" s="355">
        <f t="shared" si="92"/>
        <v>0</v>
      </c>
      <c r="HUG10" s="355">
        <f t="shared" si="92"/>
        <v>0</v>
      </c>
      <c r="HUH10" s="355">
        <f t="shared" si="92"/>
        <v>0</v>
      </c>
      <c r="HUI10" s="355">
        <f t="shared" si="92"/>
        <v>0</v>
      </c>
      <c r="HUJ10" s="355">
        <f t="shared" si="92"/>
        <v>0</v>
      </c>
      <c r="HUK10" s="355">
        <f t="shared" si="92"/>
        <v>0</v>
      </c>
      <c r="HUL10" s="355">
        <f t="shared" si="92"/>
        <v>0</v>
      </c>
      <c r="HUM10" s="355">
        <f t="shared" si="92"/>
        <v>0</v>
      </c>
      <c r="HUN10" s="355">
        <f t="shared" si="92"/>
        <v>0</v>
      </c>
      <c r="HUO10" s="355">
        <f t="shared" si="92"/>
        <v>0</v>
      </c>
      <c r="HUP10" s="355">
        <f t="shared" si="92"/>
        <v>0</v>
      </c>
      <c r="HUQ10" s="355">
        <f t="shared" si="92"/>
        <v>0</v>
      </c>
      <c r="HUR10" s="355">
        <f t="shared" si="92"/>
        <v>0</v>
      </c>
      <c r="HUS10" s="355">
        <f t="shared" si="92"/>
        <v>0</v>
      </c>
      <c r="HUT10" s="355">
        <f t="shared" si="92"/>
        <v>0</v>
      </c>
      <c r="HUU10" s="355">
        <f t="shared" si="92"/>
        <v>0</v>
      </c>
      <c r="HUV10" s="355">
        <f t="shared" si="92"/>
        <v>0</v>
      </c>
      <c r="HUW10" s="355">
        <f t="shared" si="92"/>
        <v>0</v>
      </c>
      <c r="HUX10" s="355">
        <f t="shared" si="92"/>
        <v>0</v>
      </c>
      <c r="HUY10" s="355">
        <f t="shared" si="92"/>
        <v>0</v>
      </c>
      <c r="HUZ10" s="355">
        <f t="shared" si="92"/>
        <v>0</v>
      </c>
      <c r="HVA10" s="355">
        <f t="shared" si="92"/>
        <v>0</v>
      </c>
      <c r="HVB10" s="355">
        <f t="shared" si="92"/>
        <v>0</v>
      </c>
      <c r="HVC10" s="355">
        <f t="shared" si="92"/>
        <v>0</v>
      </c>
      <c r="HVD10" s="355">
        <f t="shared" si="92"/>
        <v>0</v>
      </c>
      <c r="HVE10" s="355">
        <f t="shared" si="92"/>
        <v>0</v>
      </c>
      <c r="HVF10" s="355">
        <f t="shared" si="92"/>
        <v>0</v>
      </c>
      <c r="HVG10" s="355">
        <f t="shared" ref="HVG10:HXR10" si="93">SUM(HVG4:HVG9)</f>
        <v>0</v>
      </c>
      <c r="HVH10" s="355">
        <f t="shared" si="93"/>
        <v>0</v>
      </c>
      <c r="HVI10" s="355">
        <f t="shared" si="93"/>
        <v>0</v>
      </c>
      <c r="HVJ10" s="355">
        <f t="shared" si="93"/>
        <v>0</v>
      </c>
      <c r="HVK10" s="355">
        <f t="shared" si="93"/>
        <v>0</v>
      </c>
      <c r="HVL10" s="355">
        <f t="shared" si="93"/>
        <v>0</v>
      </c>
      <c r="HVM10" s="355">
        <f t="shared" si="93"/>
        <v>0</v>
      </c>
      <c r="HVN10" s="355">
        <f t="shared" si="93"/>
        <v>0</v>
      </c>
      <c r="HVO10" s="355">
        <f t="shared" si="93"/>
        <v>0</v>
      </c>
      <c r="HVP10" s="355">
        <f t="shared" si="93"/>
        <v>0</v>
      </c>
      <c r="HVQ10" s="355">
        <f t="shared" si="93"/>
        <v>0</v>
      </c>
      <c r="HVR10" s="355">
        <f t="shared" si="93"/>
        <v>0</v>
      </c>
      <c r="HVS10" s="355">
        <f t="shared" si="93"/>
        <v>0</v>
      </c>
      <c r="HVT10" s="355">
        <f t="shared" si="93"/>
        <v>0</v>
      </c>
      <c r="HVU10" s="355">
        <f t="shared" si="93"/>
        <v>0</v>
      </c>
      <c r="HVV10" s="355">
        <f t="shared" si="93"/>
        <v>0</v>
      </c>
      <c r="HVW10" s="355">
        <f t="shared" si="93"/>
        <v>0</v>
      </c>
      <c r="HVX10" s="355">
        <f t="shared" si="93"/>
        <v>0</v>
      </c>
      <c r="HVY10" s="355">
        <f t="shared" si="93"/>
        <v>0</v>
      </c>
      <c r="HVZ10" s="355">
        <f t="shared" si="93"/>
        <v>0</v>
      </c>
      <c r="HWA10" s="355">
        <f t="shared" si="93"/>
        <v>0</v>
      </c>
      <c r="HWB10" s="355">
        <f t="shared" si="93"/>
        <v>0</v>
      </c>
      <c r="HWC10" s="355">
        <f t="shared" si="93"/>
        <v>0</v>
      </c>
      <c r="HWD10" s="355">
        <f t="shared" si="93"/>
        <v>0</v>
      </c>
      <c r="HWE10" s="355">
        <f t="shared" si="93"/>
        <v>0</v>
      </c>
      <c r="HWF10" s="355">
        <f t="shared" si="93"/>
        <v>0</v>
      </c>
      <c r="HWG10" s="355">
        <f t="shared" si="93"/>
        <v>0</v>
      </c>
      <c r="HWH10" s="355">
        <f t="shared" si="93"/>
        <v>0</v>
      </c>
      <c r="HWI10" s="355">
        <f t="shared" si="93"/>
        <v>0</v>
      </c>
      <c r="HWJ10" s="355">
        <f t="shared" si="93"/>
        <v>0</v>
      </c>
      <c r="HWK10" s="355">
        <f t="shared" si="93"/>
        <v>0</v>
      </c>
      <c r="HWL10" s="355">
        <f t="shared" si="93"/>
        <v>0</v>
      </c>
      <c r="HWM10" s="355">
        <f t="shared" si="93"/>
        <v>0</v>
      </c>
      <c r="HWN10" s="355">
        <f t="shared" si="93"/>
        <v>0</v>
      </c>
      <c r="HWO10" s="355">
        <f t="shared" si="93"/>
        <v>0</v>
      </c>
      <c r="HWP10" s="355">
        <f t="shared" si="93"/>
        <v>0</v>
      </c>
      <c r="HWQ10" s="355">
        <f t="shared" si="93"/>
        <v>0</v>
      </c>
      <c r="HWR10" s="355">
        <f t="shared" si="93"/>
        <v>0</v>
      </c>
      <c r="HWS10" s="355">
        <f t="shared" si="93"/>
        <v>0</v>
      </c>
      <c r="HWT10" s="355">
        <f t="shared" si="93"/>
        <v>0</v>
      </c>
      <c r="HWU10" s="355">
        <f t="shared" si="93"/>
        <v>0</v>
      </c>
      <c r="HWV10" s="355">
        <f t="shared" si="93"/>
        <v>0</v>
      </c>
      <c r="HWW10" s="355">
        <f t="shared" si="93"/>
        <v>0</v>
      </c>
      <c r="HWX10" s="355">
        <f t="shared" si="93"/>
        <v>0</v>
      </c>
      <c r="HWY10" s="355">
        <f t="shared" si="93"/>
        <v>0</v>
      </c>
      <c r="HWZ10" s="355">
        <f t="shared" si="93"/>
        <v>0</v>
      </c>
      <c r="HXA10" s="355">
        <f t="shared" si="93"/>
        <v>0</v>
      </c>
      <c r="HXB10" s="355">
        <f t="shared" si="93"/>
        <v>0</v>
      </c>
      <c r="HXC10" s="355">
        <f t="shared" si="93"/>
        <v>0</v>
      </c>
      <c r="HXD10" s="355">
        <f t="shared" si="93"/>
        <v>0</v>
      </c>
      <c r="HXE10" s="355">
        <f t="shared" si="93"/>
        <v>0</v>
      </c>
      <c r="HXF10" s="355">
        <f t="shared" si="93"/>
        <v>0</v>
      </c>
      <c r="HXG10" s="355">
        <f t="shared" si="93"/>
        <v>0</v>
      </c>
      <c r="HXH10" s="355">
        <f t="shared" si="93"/>
        <v>0</v>
      </c>
      <c r="HXI10" s="355">
        <f t="shared" si="93"/>
        <v>0</v>
      </c>
      <c r="HXJ10" s="355">
        <f t="shared" si="93"/>
        <v>0</v>
      </c>
      <c r="HXK10" s="355">
        <f t="shared" si="93"/>
        <v>0</v>
      </c>
      <c r="HXL10" s="355">
        <f t="shared" si="93"/>
        <v>0</v>
      </c>
      <c r="HXM10" s="355">
        <f t="shared" si="93"/>
        <v>0</v>
      </c>
      <c r="HXN10" s="355">
        <f t="shared" si="93"/>
        <v>0</v>
      </c>
      <c r="HXO10" s="355">
        <f t="shared" si="93"/>
        <v>0</v>
      </c>
      <c r="HXP10" s="355">
        <f t="shared" si="93"/>
        <v>0</v>
      </c>
      <c r="HXQ10" s="355">
        <f t="shared" si="93"/>
        <v>0</v>
      </c>
      <c r="HXR10" s="355">
        <f t="shared" si="93"/>
        <v>0</v>
      </c>
      <c r="HXS10" s="355">
        <f t="shared" ref="HXS10:IAD10" si="94">SUM(HXS4:HXS9)</f>
        <v>0</v>
      </c>
      <c r="HXT10" s="355">
        <f t="shared" si="94"/>
        <v>0</v>
      </c>
      <c r="HXU10" s="355">
        <f t="shared" si="94"/>
        <v>0</v>
      </c>
      <c r="HXV10" s="355">
        <f t="shared" si="94"/>
        <v>0</v>
      </c>
      <c r="HXW10" s="355">
        <f t="shared" si="94"/>
        <v>0</v>
      </c>
      <c r="HXX10" s="355">
        <f t="shared" si="94"/>
        <v>0</v>
      </c>
      <c r="HXY10" s="355">
        <f t="shared" si="94"/>
        <v>0</v>
      </c>
      <c r="HXZ10" s="355">
        <f t="shared" si="94"/>
        <v>0</v>
      </c>
      <c r="HYA10" s="355">
        <f t="shared" si="94"/>
        <v>0</v>
      </c>
      <c r="HYB10" s="355">
        <f t="shared" si="94"/>
        <v>0</v>
      </c>
      <c r="HYC10" s="355">
        <f t="shared" si="94"/>
        <v>0</v>
      </c>
      <c r="HYD10" s="355">
        <f t="shared" si="94"/>
        <v>0</v>
      </c>
      <c r="HYE10" s="355">
        <f t="shared" si="94"/>
        <v>0</v>
      </c>
      <c r="HYF10" s="355">
        <f t="shared" si="94"/>
        <v>0</v>
      </c>
      <c r="HYG10" s="355">
        <f t="shared" si="94"/>
        <v>0</v>
      </c>
      <c r="HYH10" s="355">
        <f t="shared" si="94"/>
        <v>0</v>
      </c>
      <c r="HYI10" s="355">
        <f t="shared" si="94"/>
        <v>0</v>
      </c>
      <c r="HYJ10" s="355">
        <f t="shared" si="94"/>
        <v>0</v>
      </c>
      <c r="HYK10" s="355">
        <f t="shared" si="94"/>
        <v>0</v>
      </c>
      <c r="HYL10" s="355">
        <f t="shared" si="94"/>
        <v>0</v>
      </c>
      <c r="HYM10" s="355">
        <f t="shared" si="94"/>
        <v>0</v>
      </c>
      <c r="HYN10" s="355">
        <f t="shared" si="94"/>
        <v>0</v>
      </c>
      <c r="HYO10" s="355">
        <f t="shared" si="94"/>
        <v>0</v>
      </c>
      <c r="HYP10" s="355">
        <f t="shared" si="94"/>
        <v>0</v>
      </c>
      <c r="HYQ10" s="355">
        <f t="shared" si="94"/>
        <v>0</v>
      </c>
      <c r="HYR10" s="355">
        <f t="shared" si="94"/>
        <v>0</v>
      </c>
      <c r="HYS10" s="355">
        <f t="shared" si="94"/>
        <v>0</v>
      </c>
      <c r="HYT10" s="355">
        <f t="shared" si="94"/>
        <v>0</v>
      </c>
      <c r="HYU10" s="355">
        <f t="shared" si="94"/>
        <v>0</v>
      </c>
      <c r="HYV10" s="355">
        <f t="shared" si="94"/>
        <v>0</v>
      </c>
      <c r="HYW10" s="355">
        <f t="shared" si="94"/>
        <v>0</v>
      </c>
      <c r="HYX10" s="355">
        <f t="shared" si="94"/>
        <v>0</v>
      </c>
      <c r="HYY10" s="355">
        <f t="shared" si="94"/>
        <v>0</v>
      </c>
      <c r="HYZ10" s="355">
        <f t="shared" si="94"/>
        <v>0</v>
      </c>
      <c r="HZA10" s="355">
        <f t="shared" si="94"/>
        <v>0</v>
      </c>
      <c r="HZB10" s="355">
        <f t="shared" si="94"/>
        <v>0</v>
      </c>
      <c r="HZC10" s="355">
        <f t="shared" si="94"/>
        <v>0</v>
      </c>
      <c r="HZD10" s="355">
        <f t="shared" si="94"/>
        <v>0</v>
      </c>
      <c r="HZE10" s="355">
        <f t="shared" si="94"/>
        <v>0</v>
      </c>
      <c r="HZF10" s="355">
        <f t="shared" si="94"/>
        <v>0</v>
      </c>
      <c r="HZG10" s="355">
        <f t="shared" si="94"/>
        <v>0</v>
      </c>
      <c r="HZH10" s="355">
        <f t="shared" si="94"/>
        <v>0</v>
      </c>
      <c r="HZI10" s="355">
        <f t="shared" si="94"/>
        <v>0</v>
      </c>
      <c r="HZJ10" s="355">
        <f t="shared" si="94"/>
        <v>0</v>
      </c>
      <c r="HZK10" s="355">
        <f t="shared" si="94"/>
        <v>0</v>
      </c>
      <c r="HZL10" s="355">
        <f t="shared" si="94"/>
        <v>0</v>
      </c>
      <c r="HZM10" s="355">
        <f t="shared" si="94"/>
        <v>0</v>
      </c>
      <c r="HZN10" s="355">
        <f t="shared" si="94"/>
        <v>0</v>
      </c>
      <c r="HZO10" s="355">
        <f t="shared" si="94"/>
        <v>0</v>
      </c>
      <c r="HZP10" s="355">
        <f t="shared" si="94"/>
        <v>0</v>
      </c>
      <c r="HZQ10" s="355">
        <f t="shared" si="94"/>
        <v>0</v>
      </c>
      <c r="HZR10" s="355">
        <f t="shared" si="94"/>
        <v>0</v>
      </c>
      <c r="HZS10" s="355">
        <f t="shared" si="94"/>
        <v>0</v>
      </c>
      <c r="HZT10" s="355">
        <f t="shared" si="94"/>
        <v>0</v>
      </c>
      <c r="HZU10" s="355">
        <f t="shared" si="94"/>
        <v>0</v>
      </c>
      <c r="HZV10" s="355">
        <f t="shared" si="94"/>
        <v>0</v>
      </c>
      <c r="HZW10" s="355">
        <f t="shared" si="94"/>
        <v>0</v>
      </c>
      <c r="HZX10" s="355">
        <f t="shared" si="94"/>
        <v>0</v>
      </c>
      <c r="HZY10" s="355">
        <f t="shared" si="94"/>
        <v>0</v>
      </c>
      <c r="HZZ10" s="355">
        <f t="shared" si="94"/>
        <v>0</v>
      </c>
      <c r="IAA10" s="355">
        <f t="shared" si="94"/>
        <v>0</v>
      </c>
      <c r="IAB10" s="355">
        <f t="shared" si="94"/>
        <v>0</v>
      </c>
      <c r="IAC10" s="355">
        <f t="shared" si="94"/>
        <v>0</v>
      </c>
      <c r="IAD10" s="355">
        <f t="shared" si="94"/>
        <v>0</v>
      </c>
      <c r="IAE10" s="355">
        <f t="shared" ref="IAE10:ICP10" si="95">SUM(IAE4:IAE9)</f>
        <v>0</v>
      </c>
      <c r="IAF10" s="355">
        <f t="shared" si="95"/>
        <v>0</v>
      </c>
      <c r="IAG10" s="355">
        <f t="shared" si="95"/>
        <v>0</v>
      </c>
      <c r="IAH10" s="355">
        <f t="shared" si="95"/>
        <v>0</v>
      </c>
      <c r="IAI10" s="355">
        <f t="shared" si="95"/>
        <v>0</v>
      </c>
      <c r="IAJ10" s="355">
        <f t="shared" si="95"/>
        <v>0</v>
      </c>
      <c r="IAK10" s="355">
        <f t="shared" si="95"/>
        <v>0</v>
      </c>
      <c r="IAL10" s="355">
        <f t="shared" si="95"/>
        <v>0</v>
      </c>
      <c r="IAM10" s="355">
        <f t="shared" si="95"/>
        <v>0</v>
      </c>
      <c r="IAN10" s="355">
        <f t="shared" si="95"/>
        <v>0</v>
      </c>
      <c r="IAO10" s="355">
        <f t="shared" si="95"/>
        <v>0</v>
      </c>
      <c r="IAP10" s="355">
        <f t="shared" si="95"/>
        <v>0</v>
      </c>
      <c r="IAQ10" s="355">
        <f t="shared" si="95"/>
        <v>0</v>
      </c>
      <c r="IAR10" s="355">
        <f t="shared" si="95"/>
        <v>0</v>
      </c>
      <c r="IAS10" s="355">
        <f t="shared" si="95"/>
        <v>0</v>
      </c>
      <c r="IAT10" s="355">
        <f t="shared" si="95"/>
        <v>0</v>
      </c>
      <c r="IAU10" s="355">
        <f t="shared" si="95"/>
        <v>0</v>
      </c>
      <c r="IAV10" s="355">
        <f t="shared" si="95"/>
        <v>0</v>
      </c>
      <c r="IAW10" s="355">
        <f t="shared" si="95"/>
        <v>0</v>
      </c>
      <c r="IAX10" s="355">
        <f t="shared" si="95"/>
        <v>0</v>
      </c>
      <c r="IAY10" s="355">
        <f t="shared" si="95"/>
        <v>0</v>
      </c>
      <c r="IAZ10" s="355">
        <f t="shared" si="95"/>
        <v>0</v>
      </c>
      <c r="IBA10" s="355">
        <f t="shared" si="95"/>
        <v>0</v>
      </c>
      <c r="IBB10" s="355">
        <f t="shared" si="95"/>
        <v>0</v>
      </c>
      <c r="IBC10" s="355">
        <f t="shared" si="95"/>
        <v>0</v>
      </c>
      <c r="IBD10" s="355">
        <f t="shared" si="95"/>
        <v>0</v>
      </c>
      <c r="IBE10" s="355">
        <f t="shared" si="95"/>
        <v>0</v>
      </c>
      <c r="IBF10" s="355">
        <f t="shared" si="95"/>
        <v>0</v>
      </c>
      <c r="IBG10" s="355">
        <f t="shared" si="95"/>
        <v>0</v>
      </c>
      <c r="IBH10" s="355">
        <f t="shared" si="95"/>
        <v>0</v>
      </c>
      <c r="IBI10" s="355">
        <f t="shared" si="95"/>
        <v>0</v>
      </c>
      <c r="IBJ10" s="355">
        <f t="shared" si="95"/>
        <v>0</v>
      </c>
      <c r="IBK10" s="355">
        <f t="shared" si="95"/>
        <v>0</v>
      </c>
      <c r="IBL10" s="355">
        <f t="shared" si="95"/>
        <v>0</v>
      </c>
      <c r="IBM10" s="355">
        <f t="shared" si="95"/>
        <v>0</v>
      </c>
      <c r="IBN10" s="355">
        <f t="shared" si="95"/>
        <v>0</v>
      </c>
      <c r="IBO10" s="355">
        <f t="shared" si="95"/>
        <v>0</v>
      </c>
      <c r="IBP10" s="355">
        <f t="shared" si="95"/>
        <v>0</v>
      </c>
      <c r="IBQ10" s="355">
        <f t="shared" si="95"/>
        <v>0</v>
      </c>
      <c r="IBR10" s="355">
        <f t="shared" si="95"/>
        <v>0</v>
      </c>
      <c r="IBS10" s="355">
        <f t="shared" si="95"/>
        <v>0</v>
      </c>
      <c r="IBT10" s="355">
        <f t="shared" si="95"/>
        <v>0</v>
      </c>
      <c r="IBU10" s="355">
        <f t="shared" si="95"/>
        <v>0</v>
      </c>
      <c r="IBV10" s="355">
        <f t="shared" si="95"/>
        <v>0</v>
      </c>
      <c r="IBW10" s="355">
        <f t="shared" si="95"/>
        <v>0</v>
      </c>
      <c r="IBX10" s="355">
        <f t="shared" si="95"/>
        <v>0</v>
      </c>
      <c r="IBY10" s="355">
        <f t="shared" si="95"/>
        <v>0</v>
      </c>
      <c r="IBZ10" s="355">
        <f t="shared" si="95"/>
        <v>0</v>
      </c>
      <c r="ICA10" s="355">
        <f t="shared" si="95"/>
        <v>0</v>
      </c>
      <c r="ICB10" s="355">
        <f t="shared" si="95"/>
        <v>0</v>
      </c>
      <c r="ICC10" s="355">
        <f t="shared" si="95"/>
        <v>0</v>
      </c>
      <c r="ICD10" s="355">
        <f t="shared" si="95"/>
        <v>0</v>
      </c>
      <c r="ICE10" s="355">
        <f t="shared" si="95"/>
        <v>0</v>
      </c>
      <c r="ICF10" s="355">
        <f t="shared" si="95"/>
        <v>0</v>
      </c>
      <c r="ICG10" s="355">
        <f t="shared" si="95"/>
        <v>0</v>
      </c>
      <c r="ICH10" s="355">
        <f t="shared" si="95"/>
        <v>0</v>
      </c>
      <c r="ICI10" s="355">
        <f t="shared" si="95"/>
        <v>0</v>
      </c>
      <c r="ICJ10" s="355">
        <f t="shared" si="95"/>
        <v>0</v>
      </c>
      <c r="ICK10" s="355">
        <f t="shared" si="95"/>
        <v>0</v>
      </c>
      <c r="ICL10" s="355">
        <f t="shared" si="95"/>
        <v>0</v>
      </c>
      <c r="ICM10" s="355">
        <f t="shared" si="95"/>
        <v>0</v>
      </c>
      <c r="ICN10" s="355">
        <f t="shared" si="95"/>
        <v>0</v>
      </c>
      <c r="ICO10" s="355">
        <f t="shared" si="95"/>
        <v>0</v>
      </c>
      <c r="ICP10" s="355">
        <f t="shared" si="95"/>
        <v>0</v>
      </c>
      <c r="ICQ10" s="355">
        <f t="shared" ref="ICQ10:IFB10" si="96">SUM(ICQ4:ICQ9)</f>
        <v>0</v>
      </c>
      <c r="ICR10" s="355">
        <f t="shared" si="96"/>
        <v>0</v>
      </c>
      <c r="ICS10" s="355">
        <f t="shared" si="96"/>
        <v>0</v>
      </c>
      <c r="ICT10" s="355">
        <f t="shared" si="96"/>
        <v>0</v>
      </c>
      <c r="ICU10" s="355">
        <f t="shared" si="96"/>
        <v>0</v>
      </c>
      <c r="ICV10" s="355">
        <f t="shared" si="96"/>
        <v>0</v>
      </c>
      <c r="ICW10" s="355">
        <f t="shared" si="96"/>
        <v>0</v>
      </c>
      <c r="ICX10" s="355">
        <f t="shared" si="96"/>
        <v>0</v>
      </c>
      <c r="ICY10" s="355">
        <f t="shared" si="96"/>
        <v>0</v>
      </c>
      <c r="ICZ10" s="355">
        <f t="shared" si="96"/>
        <v>0</v>
      </c>
      <c r="IDA10" s="355">
        <f t="shared" si="96"/>
        <v>0</v>
      </c>
      <c r="IDB10" s="355">
        <f t="shared" si="96"/>
        <v>0</v>
      </c>
      <c r="IDC10" s="355">
        <f t="shared" si="96"/>
        <v>0</v>
      </c>
      <c r="IDD10" s="355">
        <f t="shared" si="96"/>
        <v>0</v>
      </c>
      <c r="IDE10" s="355">
        <f t="shared" si="96"/>
        <v>0</v>
      </c>
      <c r="IDF10" s="355">
        <f t="shared" si="96"/>
        <v>0</v>
      </c>
      <c r="IDG10" s="355">
        <f t="shared" si="96"/>
        <v>0</v>
      </c>
      <c r="IDH10" s="355">
        <f t="shared" si="96"/>
        <v>0</v>
      </c>
      <c r="IDI10" s="355">
        <f t="shared" si="96"/>
        <v>0</v>
      </c>
      <c r="IDJ10" s="355">
        <f t="shared" si="96"/>
        <v>0</v>
      </c>
      <c r="IDK10" s="355">
        <f t="shared" si="96"/>
        <v>0</v>
      </c>
      <c r="IDL10" s="355">
        <f t="shared" si="96"/>
        <v>0</v>
      </c>
      <c r="IDM10" s="355">
        <f t="shared" si="96"/>
        <v>0</v>
      </c>
      <c r="IDN10" s="355">
        <f t="shared" si="96"/>
        <v>0</v>
      </c>
      <c r="IDO10" s="355">
        <f t="shared" si="96"/>
        <v>0</v>
      </c>
      <c r="IDP10" s="355">
        <f t="shared" si="96"/>
        <v>0</v>
      </c>
      <c r="IDQ10" s="355">
        <f t="shared" si="96"/>
        <v>0</v>
      </c>
      <c r="IDR10" s="355">
        <f t="shared" si="96"/>
        <v>0</v>
      </c>
      <c r="IDS10" s="355">
        <f t="shared" si="96"/>
        <v>0</v>
      </c>
      <c r="IDT10" s="355">
        <f t="shared" si="96"/>
        <v>0</v>
      </c>
      <c r="IDU10" s="355">
        <f t="shared" si="96"/>
        <v>0</v>
      </c>
      <c r="IDV10" s="355">
        <f t="shared" si="96"/>
        <v>0</v>
      </c>
      <c r="IDW10" s="355">
        <f t="shared" si="96"/>
        <v>0</v>
      </c>
      <c r="IDX10" s="355">
        <f t="shared" si="96"/>
        <v>0</v>
      </c>
      <c r="IDY10" s="355">
        <f t="shared" si="96"/>
        <v>0</v>
      </c>
      <c r="IDZ10" s="355">
        <f t="shared" si="96"/>
        <v>0</v>
      </c>
      <c r="IEA10" s="355">
        <f t="shared" si="96"/>
        <v>0</v>
      </c>
      <c r="IEB10" s="355">
        <f t="shared" si="96"/>
        <v>0</v>
      </c>
      <c r="IEC10" s="355">
        <f t="shared" si="96"/>
        <v>0</v>
      </c>
      <c r="IED10" s="355">
        <f t="shared" si="96"/>
        <v>0</v>
      </c>
      <c r="IEE10" s="355">
        <f t="shared" si="96"/>
        <v>0</v>
      </c>
      <c r="IEF10" s="355">
        <f t="shared" si="96"/>
        <v>0</v>
      </c>
      <c r="IEG10" s="355">
        <f t="shared" si="96"/>
        <v>0</v>
      </c>
      <c r="IEH10" s="355">
        <f t="shared" si="96"/>
        <v>0</v>
      </c>
      <c r="IEI10" s="355">
        <f t="shared" si="96"/>
        <v>0</v>
      </c>
      <c r="IEJ10" s="355">
        <f t="shared" si="96"/>
        <v>0</v>
      </c>
      <c r="IEK10" s="355">
        <f t="shared" si="96"/>
        <v>0</v>
      </c>
      <c r="IEL10" s="355">
        <f t="shared" si="96"/>
        <v>0</v>
      </c>
      <c r="IEM10" s="355">
        <f t="shared" si="96"/>
        <v>0</v>
      </c>
      <c r="IEN10" s="355">
        <f t="shared" si="96"/>
        <v>0</v>
      </c>
      <c r="IEO10" s="355">
        <f t="shared" si="96"/>
        <v>0</v>
      </c>
      <c r="IEP10" s="355">
        <f t="shared" si="96"/>
        <v>0</v>
      </c>
      <c r="IEQ10" s="355">
        <f t="shared" si="96"/>
        <v>0</v>
      </c>
      <c r="IER10" s="355">
        <f t="shared" si="96"/>
        <v>0</v>
      </c>
      <c r="IES10" s="355">
        <f t="shared" si="96"/>
        <v>0</v>
      </c>
      <c r="IET10" s="355">
        <f t="shared" si="96"/>
        <v>0</v>
      </c>
      <c r="IEU10" s="355">
        <f t="shared" si="96"/>
        <v>0</v>
      </c>
      <c r="IEV10" s="355">
        <f t="shared" si="96"/>
        <v>0</v>
      </c>
      <c r="IEW10" s="355">
        <f t="shared" si="96"/>
        <v>0</v>
      </c>
      <c r="IEX10" s="355">
        <f t="shared" si="96"/>
        <v>0</v>
      </c>
      <c r="IEY10" s="355">
        <f t="shared" si="96"/>
        <v>0</v>
      </c>
      <c r="IEZ10" s="355">
        <f t="shared" si="96"/>
        <v>0</v>
      </c>
      <c r="IFA10" s="355">
        <f t="shared" si="96"/>
        <v>0</v>
      </c>
      <c r="IFB10" s="355">
        <f t="shared" si="96"/>
        <v>0</v>
      </c>
      <c r="IFC10" s="355">
        <f t="shared" ref="IFC10:IHN10" si="97">SUM(IFC4:IFC9)</f>
        <v>0</v>
      </c>
      <c r="IFD10" s="355">
        <f t="shared" si="97"/>
        <v>0</v>
      </c>
      <c r="IFE10" s="355">
        <f t="shared" si="97"/>
        <v>0</v>
      </c>
      <c r="IFF10" s="355">
        <f t="shared" si="97"/>
        <v>0</v>
      </c>
      <c r="IFG10" s="355">
        <f t="shared" si="97"/>
        <v>0</v>
      </c>
      <c r="IFH10" s="355">
        <f t="shared" si="97"/>
        <v>0</v>
      </c>
      <c r="IFI10" s="355">
        <f t="shared" si="97"/>
        <v>0</v>
      </c>
      <c r="IFJ10" s="355">
        <f t="shared" si="97"/>
        <v>0</v>
      </c>
      <c r="IFK10" s="355">
        <f t="shared" si="97"/>
        <v>0</v>
      </c>
      <c r="IFL10" s="355">
        <f t="shared" si="97"/>
        <v>0</v>
      </c>
      <c r="IFM10" s="355">
        <f t="shared" si="97"/>
        <v>0</v>
      </c>
      <c r="IFN10" s="355">
        <f t="shared" si="97"/>
        <v>0</v>
      </c>
      <c r="IFO10" s="355">
        <f t="shared" si="97"/>
        <v>0</v>
      </c>
      <c r="IFP10" s="355">
        <f t="shared" si="97"/>
        <v>0</v>
      </c>
      <c r="IFQ10" s="355">
        <f t="shared" si="97"/>
        <v>0</v>
      </c>
      <c r="IFR10" s="355">
        <f t="shared" si="97"/>
        <v>0</v>
      </c>
      <c r="IFS10" s="355">
        <f t="shared" si="97"/>
        <v>0</v>
      </c>
      <c r="IFT10" s="355">
        <f t="shared" si="97"/>
        <v>0</v>
      </c>
      <c r="IFU10" s="355">
        <f t="shared" si="97"/>
        <v>0</v>
      </c>
      <c r="IFV10" s="355">
        <f t="shared" si="97"/>
        <v>0</v>
      </c>
      <c r="IFW10" s="355">
        <f t="shared" si="97"/>
        <v>0</v>
      </c>
      <c r="IFX10" s="355">
        <f t="shared" si="97"/>
        <v>0</v>
      </c>
      <c r="IFY10" s="355">
        <f t="shared" si="97"/>
        <v>0</v>
      </c>
      <c r="IFZ10" s="355">
        <f t="shared" si="97"/>
        <v>0</v>
      </c>
      <c r="IGA10" s="355">
        <f t="shared" si="97"/>
        <v>0</v>
      </c>
      <c r="IGB10" s="355">
        <f t="shared" si="97"/>
        <v>0</v>
      </c>
      <c r="IGC10" s="355">
        <f t="shared" si="97"/>
        <v>0</v>
      </c>
      <c r="IGD10" s="355">
        <f t="shared" si="97"/>
        <v>0</v>
      </c>
      <c r="IGE10" s="355">
        <f t="shared" si="97"/>
        <v>0</v>
      </c>
      <c r="IGF10" s="355">
        <f t="shared" si="97"/>
        <v>0</v>
      </c>
      <c r="IGG10" s="355">
        <f t="shared" si="97"/>
        <v>0</v>
      </c>
      <c r="IGH10" s="355">
        <f t="shared" si="97"/>
        <v>0</v>
      </c>
      <c r="IGI10" s="355">
        <f t="shared" si="97"/>
        <v>0</v>
      </c>
      <c r="IGJ10" s="355">
        <f t="shared" si="97"/>
        <v>0</v>
      </c>
      <c r="IGK10" s="355">
        <f t="shared" si="97"/>
        <v>0</v>
      </c>
      <c r="IGL10" s="355">
        <f t="shared" si="97"/>
        <v>0</v>
      </c>
      <c r="IGM10" s="355">
        <f t="shared" si="97"/>
        <v>0</v>
      </c>
      <c r="IGN10" s="355">
        <f t="shared" si="97"/>
        <v>0</v>
      </c>
      <c r="IGO10" s="355">
        <f t="shared" si="97"/>
        <v>0</v>
      </c>
      <c r="IGP10" s="355">
        <f t="shared" si="97"/>
        <v>0</v>
      </c>
      <c r="IGQ10" s="355">
        <f t="shared" si="97"/>
        <v>0</v>
      </c>
      <c r="IGR10" s="355">
        <f t="shared" si="97"/>
        <v>0</v>
      </c>
      <c r="IGS10" s="355">
        <f t="shared" si="97"/>
        <v>0</v>
      </c>
      <c r="IGT10" s="355">
        <f t="shared" si="97"/>
        <v>0</v>
      </c>
      <c r="IGU10" s="355">
        <f t="shared" si="97"/>
        <v>0</v>
      </c>
      <c r="IGV10" s="355">
        <f t="shared" si="97"/>
        <v>0</v>
      </c>
      <c r="IGW10" s="355">
        <f t="shared" si="97"/>
        <v>0</v>
      </c>
      <c r="IGX10" s="355">
        <f t="shared" si="97"/>
        <v>0</v>
      </c>
      <c r="IGY10" s="355">
        <f t="shared" si="97"/>
        <v>0</v>
      </c>
      <c r="IGZ10" s="355">
        <f t="shared" si="97"/>
        <v>0</v>
      </c>
      <c r="IHA10" s="355">
        <f t="shared" si="97"/>
        <v>0</v>
      </c>
      <c r="IHB10" s="355">
        <f t="shared" si="97"/>
        <v>0</v>
      </c>
      <c r="IHC10" s="355">
        <f t="shared" si="97"/>
        <v>0</v>
      </c>
      <c r="IHD10" s="355">
        <f t="shared" si="97"/>
        <v>0</v>
      </c>
      <c r="IHE10" s="355">
        <f t="shared" si="97"/>
        <v>0</v>
      </c>
      <c r="IHF10" s="355">
        <f t="shared" si="97"/>
        <v>0</v>
      </c>
      <c r="IHG10" s="355">
        <f t="shared" si="97"/>
        <v>0</v>
      </c>
      <c r="IHH10" s="355">
        <f t="shared" si="97"/>
        <v>0</v>
      </c>
      <c r="IHI10" s="355">
        <f t="shared" si="97"/>
        <v>0</v>
      </c>
      <c r="IHJ10" s="355">
        <f t="shared" si="97"/>
        <v>0</v>
      </c>
      <c r="IHK10" s="355">
        <f t="shared" si="97"/>
        <v>0</v>
      </c>
      <c r="IHL10" s="355">
        <f t="shared" si="97"/>
        <v>0</v>
      </c>
      <c r="IHM10" s="355">
        <f t="shared" si="97"/>
        <v>0</v>
      </c>
      <c r="IHN10" s="355">
        <f t="shared" si="97"/>
        <v>0</v>
      </c>
      <c r="IHO10" s="355">
        <f t="shared" ref="IHO10:IJZ10" si="98">SUM(IHO4:IHO9)</f>
        <v>0</v>
      </c>
      <c r="IHP10" s="355">
        <f t="shared" si="98"/>
        <v>0</v>
      </c>
      <c r="IHQ10" s="355">
        <f t="shared" si="98"/>
        <v>0</v>
      </c>
      <c r="IHR10" s="355">
        <f t="shared" si="98"/>
        <v>0</v>
      </c>
      <c r="IHS10" s="355">
        <f t="shared" si="98"/>
        <v>0</v>
      </c>
      <c r="IHT10" s="355">
        <f t="shared" si="98"/>
        <v>0</v>
      </c>
      <c r="IHU10" s="355">
        <f t="shared" si="98"/>
        <v>0</v>
      </c>
      <c r="IHV10" s="355">
        <f t="shared" si="98"/>
        <v>0</v>
      </c>
      <c r="IHW10" s="355">
        <f t="shared" si="98"/>
        <v>0</v>
      </c>
      <c r="IHX10" s="355">
        <f t="shared" si="98"/>
        <v>0</v>
      </c>
      <c r="IHY10" s="355">
        <f t="shared" si="98"/>
        <v>0</v>
      </c>
      <c r="IHZ10" s="355">
        <f t="shared" si="98"/>
        <v>0</v>
      </c>
      <c r="IIA10" s="355">
        <f t="shared" si="98"/>
        <v>0</v>
      </c>
      <c r="IIB10" s="355">
        <f t="shared" si="98"/>
        <v>0</v>
      </c>
      <c r="IIC10" s="355">
        <f t="shared" si="98"/>
        <v>0</v>
      </c>
      <c r="IID10" s="355">
        <f t="shared" si="98"/>
        <v>0</v>
      </c>
      <c r="IIE10" s="355">
        <f t="shared" si="98"/>
        <v>0</v>
      </c>
      <c r="IIF10" s="355">
        <f t="shared" si="98"/>
        <v>0</v>
      </c>
      <c r="IIG10" s="355">
        <f t="shared" si="98"/>
        <v>0</v>
      </c>
      <c r="IIH10" s="355">
        <f t="shared" si="98"/>
        <v>0</v>
      </c>
      <c r="III10" s="355">
        <f t="shared" si="98"/>
        <v>0</v>
      </c>
      <c r="IIJ10" s="355">
        <f t="shared" si="98"/>
        <v>0</v>
      </c>
      <c r="IIK10" s="355">
        <f t="shared" si="98"/>
        <v>0</v>
      </c>
      <c r="IIL10" s="355">
        <f t="shared" si="98"/>
        <v>0</v>
      </c>
      <c r="IIM10" s="355">
        <f t="shared" si="98"/>
        <v>0</v>
      </c>
      <c r="IIN10" s="355">
        <f t="shared" si="98"/>
        <v>0</v>
      </c>
      <c r="IIO10" s="355">
        <f t="shared" si="98"/>
        <v>0</v>
      </c>
      <c r="IIP10" s="355">
        <f t="shared" si="98"/>
        <v>0</v>
      </c>
      <c r="IIQ10" s="355">
        <f t="shared" si="98"/>
        <v>0</v>
      </c>
      <c r="IIR10" s="355">
        <f t="shared" si="98"/>
        <v>0</v>
      </c>
      <c r="IIS10" s="355">
        <f t="shared" si="98"/>
        <v>0</v>
      </c>
      <c r="IIT10" s="355">
        <f t="shared" si="98"/>
        <v>0</v>
      </c>
      <c r="IIU10" s="355">
        <f t="shared" si="98"/>
        <v>0</v>
      </c>
      <c r="IIV10" s="355">
        <f t="shared" si="98"/>
        <v>0</v>
      </c>
      <c r="IIW10" s="355">
        <f t="shared" si="98"/>
        <v>0</v>
      </c>
      <c r="IIX10" s="355">
        <f t="shared" si="98"/>
        <v>0</v>
      </c>
      <c r="IIY10" s="355">
        <f t="shared" si="98"/>
        <v>0</v>
      </c>
      <c r="IIZ10" s="355">
        <f t="shared" si="98"/>
        <v>0</v>
      </c>
      <c r="IJA10" s="355">
        <f t="shared" si="98"/>
        <v>0</v>
      </c>
      <c r="IJB10" s="355">
        <f t="shared" si="98"/>
        <v>0</v>
      </c>
      <c r="IJC10" s="355">
        <f t="shared" si="98"/>
        <v>0</v>
      </c>
      <c r="IJD10" s="355">
        <f t="shared" si="98"/>
        <v>0</v>
      </c>
      <c r="IJE10" s="355">
        <f t="shared" si="98"/>
        <v>0</v>
      </c>
      <c r="IJF10" s="355">
        <f t="shared" si="98"/>
        <v>0</v>
      </c>
      <c r="IJG10" s="355">
        <f t="shared" si="98"/>
        <v>0</v>
      </c>
      <c r="IJH10" s="355">
        <f t="shared" si="98"/>
        <v>0</v>
      </c>
      <c r="IJI10" s="355">
        <f t="shared" si="98"/>
        <v>0</v>
      </c>
      <c r="IJJ10" s="355">
        <f t="shared" si="98"/>
        <v>0</v>
      </c>
      <c r="IJK10" s="355">
        <f t="shared" si="98"/>
        <v>0</v>
      </c>
      <c r="IJL10" s="355">
        <f t="shared" si="98"/>
        <v>0</v>
      </c>
      <c r="IJM10" s="355">
        <f t="shared" si="98"/>
        <v>0</v>
      </c>
      <c r="IJN10" s="355">
        <f t="shared" si="98"/>
        <v>0</v>
      </c>
      <c r="IJO10" s="355">
        <f t="shared" si="98"/>
        <v>0</v>
      </c>
      <c r="IJP10" s="355">
        <f t="shared" si="98"/>
        <v>0</v>
      </c>
      <c r="IJQ10" s="355">
        <f t="shared" si="98"/>
        <v>0</v>
      </c>
      <c r="IJR10" s="355">
        <f t="shared" si="98"/>
        <v>0</v>
      </c>
      <c r="IJS10" s="355">
        <f t="shared" si="98"/>
        <v>0</v>
      </c>
      <c r="IJT10" s="355">
        <f t="shared" si="98"/>
        <v>0</v>
      </c>
      <c r="IJU10" s="355">
        <f t="shared" si="98"/>
        <v>0</v>
      </c>
      <c r="IJV10" s="355">
        <f t="shared" si="98"/>
        <v>0</v>
      </c>
      <c r="IJW10" s="355">
        <f t="shared" si="98"/>
        <v>0</v>
      </c>
      <c r="IJX10" s="355">
        <f t="shared" si="98"/>
        <v>0</v>
      </c>
      <c r="IJY10" s="355">
        <f t="shared" si="98"/>
        <v>0</v>
      </c>
      <c r="IJZ10" s="355">
        <f t="shared" si="98"/>
        <v>0</v>
      </c>
      <c r="IKA10" s="355">
        <f t="shared" ref="IKA10:IML10" si="99">SUM(IKA4:IKA9)</f>
        <v>0</v>
      </c>
      <c r="IKB10" s="355">
        <f t="shared" si="99"/>
        <v>0</v>
      </c>
      <c r="IKC10" s="355">
        <f t="shared" si="99"/>
        <v>0</v>
      </c>
      <c r="IKD10" s="355">
        <f t="shared" si="99"/>
        <v>0</v>
      </c>
      <c r="IKE10" s="355">
        <f t="shared" si="99"/>
        <v>0</v>
      </c>
      <c r="IKF10" s="355">
        <f t="shared" si="99"/>
        <v>0</v>
      </c>
      <c r="IKG10" s="355">
        <f t="shared" si="99"/>
        <v>0</v>
      </c>
      <c r="IKH10" s="355">
        <f t="shared" si="99"/>
        <v>0</v>
      </c>
      <c r="IKI10" s="355">
        <f t="shared" si="99"/>
        <v>0</v>
      </c>
      <c r="IKJ10" s="355">
        <f t="shared" si="99"/>
        <v>0</v>
      </c>
      <c r="IKK10" s="355">
        <f t="shared" si="99"/>
        <v>0</v>
      </c>
      <c r="IKL10" s="355">
        <f t="shared" si="99"/>
        <v>0</v>
      </c>
      <c r="IKM10" s="355">
        <f t="shared" si="99"/>
        <v>0</v>
      </c>
      <c r="IKN10" s="355">
        <f t="shared" si="99"/>
        <v>0</v>
      </c>
      <c r="IKO10" s="355">
        <f t="shared" si="99"/>
        <v>0</v>
      </c>
      <c r="IKP10" s="355">
        <f t="shared" si="99"/>
        <v>0</v>
      </c>
      <c r="IKQ10" s="355">
        <f t="shared" si="99"/>
        <v>0</v>
      </c>
      <c r="IKR10" s="355">
        <f t="shared" si="99"/>
        <v>0</v>
      </c>
      <c r="IKS10" s="355">
        <f t="shared" si="99"/>
        <v>0</v>
      </c>
      <c r="IKT10" s="355">
        <f t="shared" si="99"/>
        <v>0</v>
      </c>
      <c r="IKU10" s="355">
        <f t="shared" si="99"/>
        <v>0</v>
      </c>
      <c r="IKV10" s="355">
        <f t="shared" si="99"/>
        <v>0</v>
      </c>
      <c r="IKW10" s="355">
        <f t="shared" si="99"/>
        <v>0</v>
      </c>
      <c r="IKX10" s="355">
        <f t="shared" si="99"/>
        <v>0</v>
      </c>
      <c r="IKY10" s="355">
        <f t="shared" si="99"/>
        <v>0</v>
      </c>
      <c r="IKZ10" s="355">
        <f t="shared" si="99"/>
        <v>0</v>
      </c>
      <c r="ILA10" s="355">
        <f t="shared" si="99"/>
        <v>0</v>
      </c>
      <c r="ILB10" s="355">
        <f t="shared" si="99"/>
        <v>0</v>
      </c>
      <c r="ILC10" s="355">
        <f t="shared" si="99"/>
        <v>0</v>
      </c>
      <c r="ILD10" s="355">
        <f t="shared" si="99"/>
        <v>0</v>
      </c>
      <c r="ILE10" s="355">
        <f t="shared" si="99"/>
        <v>0</v>
      </c>
      <c r="ILF10" s="355">
        <f t="shared" si="99"/>
        <v>0</v>
      </c>
      <c r="ILG10" s="355">
        <f t="shared" si="99"/>
        <v>0</v>
      </c>
      <c r="ILH10" s="355">
        <f t="shared" si="99"/>
        <v>0</v>
      </c>
      <c r="ILI10" s="355">
        <f t="shared" si="99"/>
        <v>0</v>
      </c>
      <c r="ILJ10" s="355">
        <f t="shared" si="99"/>
        <v>0</v>
      </c>
      <c r="ILK10" s="355">
        <f t="shared" si="99"/>
        <v>0</v>
      </c>
      <c r="ILL10" s="355">
        <f t="shared" si="99"/>
        <v>0</v>
      </c>
      <c r="ILM10" s="355">
        <f t="shared" si="99"/>
        <v>0</v>
      </c>
      <c r="ILN10" s="355">
        <f t="shared" si="99"/>
        <v>0</v>
      </c>
      <c r="ILO10" s="355">
        <f t="shared" si="99"/>
        <v>0</v>
      </c>
      <c r="ILP10" s="355">
        <f t="shared" si="99"/>
        <v>0</v>
      </c>
      <c r="ILQ10" s="355">
        <f t="shared" si="99"/>
        <v>0</v>
      </c>
      <c r="ILR10" s="355">
        <f t="shared" si="99"/>
        <v>0</v>
      </c>
      <c r="ILS10" s="355">
        <f t="shared" si="99"/>
        <v>0</v>
      </c>
      <c r="ILT10" s="355">
        <f t="shared" si="99"/>
        <v>0</v>
      </c>
      <c r="ILU10" s="355">
        <f t="shared" si="99"/>
        <v>0</v>
      </c>
      <c r="ILV10" s="355">
        <f t="shared" si="99"/>
        <v>0</v>
      </c>
      <c r="ILW10" s="355">
        <f t="shared" si="99"/>
        <v>0</v>
      </c>
      <c r="ILX10" s="355">
        <f t="shared" si="99"/>
        <v>0</v>
      </c>
      <c r="ILY10" s="355">
        <f t="shared" si="99"/>
        <v>0</v>
      </c>
      <c r="ILZ10" s="355">
        <f t="shared" si="99"/>
        <v>0</v>
      </c>
      <c r="IMA10" s="355">
        <f t="shared" si="99"/>
        <v>0</v>
      </c>
      <c r="IMB10" s="355">
        <f t="shared" si="99"/>
        <v>0</v>
      </c>
      <c r="IMC10" s="355">
        <f t="shared" si="99"/>
        <v>0</v>
      </c>
      <c r="IMD10" s="355">
        <f t="shared" si="99"/>
        <v>0</v>
      </c>
      <c r="IME10" s="355">
        <f t="shared" si="99"/>
        <v>0</v>
      </c>
      <c r="IMF10" s="355">
        <f t="shared" si="99"/>
        <v>0</v>
      </c>
      <c r="IMG10" s="355">
        <f t="shared" si="99"/>
        <v>0</v>
      </c>
      <c r="IMH10" s="355">
        <f t="shared" si="99"/>
        <v>0</v>
      </c>
      <c r="IMI10" s="355">
        <f t="shared" si="99"/>
        <v>0</v>
      </c>
      <c r="IMJ10" s="355">
        <f t="shared" si="99"/>
        <v>0</v>
      </c>
      <c r="IMK10" s="355">
        <f t="shared" si="99"/>
        <v>0</v>
      </c>
      <c r="IML10" s="355">
        <f t="shared" si="99"/>
        <v>0</v>
      </c>
      <c r="IMM10" s="355">
        <f t="shared" ref="IMM10:IOX10" si="100">SUM(IMM4:IMM9)</f>
        <v>0</v>
      </c>
      <c r="IMN10" s="355">
        <f t="shared" si="100"/>
        <v>0</v>
      </c>
      <c r="IMO10" s="355">
        <f t="shared" si="100"/>
        <v>0</v>
      </c>
      <c r="IMP10" s="355">
        <f t="shared" si="100"/>
        <v>0</v>
      </c>
      <c r="IMQ10" s="355">
        <f t="shared" si="100"/>
        <v>0</v>
      </c>
      <c r="IMR10" s="355">
        <f t="shared" si="100"/>
        <v>0</v>
      </c>
      <c r="IMS10" s="355">
        <f t="shared" si="100"/>
        <v>0</v>
      </c>
      <c r="IMT10" s="355">
        <f t="shared" si="100"/>
        <v>0</v>
      </c>
      <c r="IMU10" s="355">
        <f t="shared" si="100"/>
        <v>0</v>
      </c>
      <c r="IMV10" s="355">
        <f t="shared" si="100"/>
        <v>0</v>
      </c>
      <c r="IMW10" s="355">
        <f t="shared" si="100"/>
        <v>0</v>
      </c>
      <c r="IMX10" s="355">
        <f t="shared" si="100"/>
        <v>0</v>
      </c>
      <c r="IMY10" s="355">
        <f t="shared" si="100"/>
        <v>0</v>
      </c>
      <c r="IMZ10" s="355">
        <f t="shared" si="100"/>
        <v>0</v>
      </c>
      <c r="INA10" s="355">
        <f t="shared" si="100"/>
        <v>0</v>
      </c>
      <c r="INB10" s="355">
        <f t="shared" si="100"/>
        <v>0</v>
      </c>
      <c r="INC10" s="355">
        <f t="shared" si="100"/>
        <v>0</v>
      </c>
      <c r="IND10" s="355">
        <f t="shared" si="100"/>
        <v>0</v>
      </c>
      <c r="INE10" s="355">
        <f t="shared" si="100"/>
        <v>0</v>
      </c>
      <c r="INF10" s="355">
        <f t="shared" si="100"/>
        <v>0</v>
      </c>
      <c r="ING10" s="355">
        <f t="shared" si="100"/>
        <v>0</v>
      </c>
      <c r="INH10" s="355">
        <f t="shared" si="100"/>
        <v>0</v>
      </c>
      <c r="INI10" s="355">
        <f t="shared" si="100"/>
        <v>0</v>
      </c>
      <c r="INJ10" s="355">
        <f t="shared" si="100"/>
        <v>0</v>
      </c>
      <c r="INK10" s="355">
        <f t="shared" si="100"/>
        <v>0</v>
      </c>
      <c r="INL10" s="355">
        <f t="shared" si="100"/>
        <v>0</v>
      </c>
      <c r="INM10" s="355">
        <f t="shared" si="100"/>
        <v>0</v>
      </c>
      <c r="INN10" s="355">
        <f t="shared" si="100"/>
        <v>0</v>
      </c>
      <c r="INO10" s="355">
        <f t="shared" si="100"/>
        <v>0</v>
      </c>
      <c r="INP10" s="355">
        <f t="shared" si="100"/>
        <v>0</v>
      </c>
      <c r="INQ10" s="355">
        <f t="shared" si="100"/>
        <v>0</v>
      </c>
      <c r="INR10" s="355">
        <f t="shared" si="100"/>
        <v>0</v>
      </c>
      <c r="INS10" s="355">
        <f t="shared" si="100"/>
        <v>0</v>
      </c>
      <c r="INT10" s="355">
        <f t="shared" si="100"/>
        <v>0</v>
      </c>
      <c r="INU10" s="355">
        <f t="shared" si="100"/>
        <v>0</v>
      </c>
      <c r="INV10" s="355">
        <f t="shared" si="100"/>
        <v>0</v>
      </c>
      <c r="INW10" s="355">
        <f t="shared" si="100"/>
        <v>0</v>
      </c>
      <c r="INX10" s="355">
        <f t="shared" si="100"/>
        <v>0</v>
      </c>
      <c r="INY10" s="355">
        <f t="shared" si="100"/>
        <v>0</v>
      </c>
      <c r="INZ10" s="355">
        <f t="shared" si="100"/>
        <v>0</v>
      </c>
      <c r="IOA10" s="355">
        <f t="shared" si="100"/>
        <v>0</v>
      </c>
      <c r="IOB10" s="355">
        <f t="shared" si="100"/>
        <v>0</v>
      </c>
      <c r="IOC10" s="355">
        <f t="shared" si="100"/>
        <v>0</v>
      </c>
      <c r="IOD10" s="355">
        <f t="shared" si="100"/>
        <v>0</v>
      </c>
      <c r="IOE10" s="355">
        <f t="shared" si="100"/>
        <v>0</v>
      </c>
      <c r="IOF10" s="355">
        <f t="shared" si="100"/>
        <v>0</v>
      </c>
      <c r="IOG10" s="355">
        <f t="shared" si="100"/>
        <v>0</v>
      </c>
      <c r="IOH10" s="355">
        <f t="shared" si="100"/>
        <v>0</v>
      </c>
      <c r="IOI10" s="355">
        <f t="shared" si="100"/>
        <v>0</v>
      </c>
      <c r="IOJ10" s="355">
        <f t="shared" si="100"/>
        <v>0</v>
      </c>
      <c r="IOK10" s="355">
        <f t="shared" si="100"/>
        <v>0</v>
      </c>
      <c r="IOL10" s="355">
        <f t="shared" si="100"/>
        <v>0</v>
      </c>
      <c r="IOM10" s="355">
        <f t="shared" si="100"/>
        <v>0</v>
      </c>
      <c r="ION10" s="355">
        <f t="shared" si="100"/>
        <v>0</v>
      </c>
      <c r="IOO10" s="355">
        <f t="shared" si="100"/>
        <v>0</v>
      </c>
      <c r="IOP10" s="355">
        <f t="shared" si="100"/>
        <v>0</v>
      </c>
      <c r="IOQ10" s="355">
        <f t="shared" si="100"/>
        <v>0</v>
      </c>
      <c r="IOR10" s="355">
        <f t="shared" si="100"/>
        <v>0</v>
      </c>
      <c r="IOS10" s="355">
        <f t="shared" si="100"/>
        <v>0</v>
      </c>
      <c r="IOT10" s="355">
        <f t="shared" si="100"/>
        <v>0</v>
      </c>
      <c r="IOU10" s="355">
        <f t="shared" si="100"/>
        <v>0</v>
      </c>
      <c r="IOV10" s="355">
        <f t="shared" si="100"/>
        <v>0</v>
      </c>
      <c r="IOW10" s="355">
        <f t="shared" si="100"/>
        <v>0</v>
      </c>
      <c r="IOX10" s="355">
        <f t="shared" si="100"/>
        <v>0</v>
      </c>
      <c r="IOY10" s="355">
        <f t="shared" ref="IOY10:IRJ10" si="101">SUM(IOY4:IOY9)</f>
        <v>0</v>
      </c>
      <c r="IOZ10" s="355">
        <f t="shared" si="101"/>
        <v>0</v>
      </c>
      <c r="IPA10" s="355">
        <f t="shared" si="101"/>
        <v>0</v>
      </c>
      <c r="IPB10" s="355">
        <f t="shared" si="101"/>
        <v>0</v>
      </c>
      <c r="IPC10" s="355">
        <f t="shared" si="101"/>
        <v>0</v>
      </c>
      <c r="IPD10" s="355">
        <f t="shared" si="101"/>
        <v>0</v>
      </c>
      <c r="IPE10" s="355">
        <f t="shared" si="101"/>
        <v>0</v>
      </c>
      <c r="IPF10" s="355">
        <f t="shared" si="101"/>
        <v>0</v>
      </c>
      <c r="IPG10" s="355">
        <f t="shared" si="101"/>
        <v>0</v>
      </c>
      <c r="IPH10" s="355">
        <f t="shared" si="101"/>
        <v>0</v>
      </c>
      <c r="IPI10" s="355">
        <f t="shared" si="101"/>
        <v>0</v>
      </c>
      <c r="IPJ10" s="355">
        <f t="shared" si="101"/>
        <v>0</v>
      </c>
      <c r="IPK10" s="355">
        <f t="shared" si="101"/>
        <v>0</v>
      </c>
      <c r="IPL10" s="355">
        <f t="shared" si="101"/>
        <v>0</v>
      </c>
      <c r="IPM10" s="355">
        <f t="shared" si="101"/>
        <v>0</v>
      </c>
      <c r="IPN10" s="355">
        <f t="shared" si="101"/>
        <v>0</v>
      </c>
      <c r="IPO10" s="355">
        <f t="shared" si="101"/>
        <v>0</v>
      </c>
      <c r="IPP10" s="355">
        <f t="shared" si="101"/>
        <v>0</v>
      </c>
      <c r="IPQ10" s="355">
        <f t="shared" si="101"/>
        <v>0</v>
      </c>
      <c r="IPR10" s="355">
        <f t="shared" si="101"/>
        <v>0</v>
      </c>
      <c r="IPS10" s="355">
        <f t="shared" si="101"/>
        <v>0</v>
      </c>
      <c r="IPT10" s="355">
        <f t="shared" si="101"/>
        <v>0</v>
      </c>
      <c r="IPU10" s="355">
        <f t="shared" si="101"/>
        <v>0</v>
      </c>
      <c r="IPV10" s="355">
        <f t="shared" si="101"/>
        <v>0</v>
      </c>
      <c r="IPW10" s="355">
        <f t="shared" si="101"/>
        <v>0</v>
      </c>
      <c r="IPX10" s="355">
        <f t="shared" si="101"/>
        <v>0</v>
      </c>
      <c r="IPY10" s="355">
        <f t="shared" si="101"/>
        <v>0</v>
      </c>
      <c r="IPZ10" s="355">
        <f t="shared" si="101"/>
        <v>0</v>
      </c>
      <c r="IQA10" s="355">
        <f t="shared" si="101"/>
        <v>0</v>
      </c>
      <c r="IQB10" s="355">
        <f t="shared" si="101"/>
        <v>0</v>
      </c>
      <c r="IQC10" s="355">
        <f t="shared" si="101"/>
        <v>0</v>
      </c>
      <c r="IQD10" s="355">
        <f t="shared" si="101"/>
        <v>0</v>
      </c>
      <c r="IQE10" s="355">
        <f t="shared" si="101"/>
        <v>0</v>
      </c>
      <c r="IQF10" s="355">
        <f t="shared" si="101"/>
        <v>0</v>
      </c>
      <c r="IQG10" s="355">
        <f t="shared" si="101"/>
        <v>0</v>
      </c>
      <c r="IQH10" s="355">
        <f t="shared" si="101"/>
        <v>0</v>
      </c>
      <c r="IQI10" s="355">
        <f t="shared" si="101"/>
        <v>0</v>
      </c>
      <c r="IQJ10" s="355">
        <f t="shared" si="101"/>
        <v>0</v>
      </c>
      <c r="IQK10" s="355">
        <f t="shared" si="101"/>
        <v>0</v>
      </c>
      <c r="IQL10" s="355">
        <f t="shared" si="101"/>
        <v>0</v>
      </c>
      <c r="IQM10" s="355">
        <f t="shared" si="101"/>
        <v>0</v>
      </c>
      <c r="IQN10" s="355">
        <f t="shared" si="101"/>
        <v>0</v>
      </c>
      <c r="IQO10" s="355">
        <f t="shared" si="101"/>
        <v>0</v>
      </c>
      <c r="IQP10" s="355">
        <f t="shared" si="101"/>
        <v>0</v>
      </c>
      <c r="IQQ10" s="355">
        <f t="shared" si="101"/>
        <v>0</v>
      </c>
      <c r="IQR10" s="355">
        <f t="shared" si="101"/>
        <v>0</v>
      </c>
      <c r="IQS10" s="355">
        <f t="shared" si="101"/>
        <v>0</v>
      </c>
      <c r="IQT10" s="355">
        <f t="shared" si="101"/>
        <v>0</v>
      </c>
      <c r="IQU10" s="355">
        <f t="shared" si="101"/>
        <v>0</v>
      </c>
      <c r="IQV10" s="355">
        <f t="shared" si="101"/>
        <v>0</v>
      </c>
      <c r="IQW10" s="355">
        <f t="shared" si="101"/>
        <v>0</v>
      </c>
      <c r="IQX10" s="355">
        <f t="shared" si="101"/>
        <v>0</v>
      </c>
      <c r="IQY10" s="355">
        <f t="shared" si="101"/>
        <v>0</v>
      </c>
      <c r="IQZ10" s="355">
        <f t="shared" si="101"/>
        <v>0</v>
      </c>
      <c r="IRA10" s="355">
        <f t="shared" si="101"/>
        <v>0</v>
      </c>
      <c r="IRB10" s="355">
        <f t="shared" si="101"/>
        <v>0</v>
      </c>
      <c r="IRC10" s="355">
        <f t="shared" si="101"/>
        <v>0</v>
      </c>
      <c r="IRD10" s="355">
        <f t="shared" si="101"/>
        <v>0</v>
      </c>
      <c r="IRE10" s="355">
        <f t="shared" si="101"/>
        <v>0</v>
      </c>
      <c r="IRF10" s="355">
        <f t="shared" si="101"/>
        <v>0</v>
      </c>
      <c r="IRG10" s="355">
        <f t="shared" si="101"/>
        <v>0</v>
      </c>
      <c r="IRH10" s="355">
        <f t="shared" si="101"/>
        <v>0</v>
      </c>
      <c r="IRI10" s="355">
        <f t="shared" si="101"/>
        <v>0</v>
      </c>
      <c r="IRJ10" s="355">
        <f t="shared" si="101"/>
        <v>0</v>
      </c>
      <c r="IRK10" s="355">
        <f t="shared" ref="IRK10:ITV10" si="102">SUM(IRK4:IRK9)</f>
        <v>0</v>
      </c>
      <c r="IRL10" s="355">
        <f t="shared" si="102"/>
        <v>0</v>
      </c>
      <c r="IRM10" s="355">
        <f t="shared" si="102"/>
        <v>0</v>
      </c>
      <c r="IRN10" s="355">
        <f t="shared" si="102"/>
        <v>0</v>
      </c>
      <c r="IRO10" s="355">
        <f t="shared" si="102"/>
        <v>0</v>
      </c>
      <c r="IRP10" s="355">
        <f t="shared" si="102"/>
        <v>0</v>
      </c>
      <c r="IRQ10" s="355">
        <f t="shared" si="102"/>
        <v>0</v>
      </c>
      <c r="IRR10" s="355">
        <f t="shared" si="102"/>
        <v>0</v>
      </c>
      <c r="IRS10" s="355">
        <f t="shared" si="102"/>
        <v>0</v>
      </c>
      <c r="IRT10" s="355">
        <f t="shared" si="102"/>
        <v>0</v>
      </c>
      <c r="IRU10" s="355">
        <f t="shared" si="102"/>
        <v>0</v>
      </c>
      <c r="IRV10" s="355">
        <f t="shared" si="102"/>
        <v>0</v>
      </c>
      <c r="IRW10" s="355">
        <f t="shared" si="102"/>
        <v>0</v>
      </c>
      <c r="IRX10" s="355">
        <f t="shared" si="102"/>
        <v>0</v>
      </c>
      <c r="IRY10" s="355">
        <f t="shared" si="102"/>
        <v>0</v>
      </c>
      <c r="IRZ10" s="355">
        <f t="shared" si="102"/>
        <v>0</v>
      </c>
      <c r="ISA10" s="355">
        <f t="shared" si="102"/>
        <v>0</v>
      </c>
      <c r="ISB10" s="355">
        <f t="shared" si="102"/>
        <v>0</v>
      </c>
      <c r="ISC10" s="355">
        <f t="shared" si="102"/>
        <v>0</v>
      </c>
      <c r="ISD10" s="355">
        <f t="shared" si="102"/>
        <v>0</v>
      </c>
      <c r="ISE10" s="355">
        <f t="shared" si="102"/>
        <v>0</v>
      </c>
      <c r="ISF10" s="355">
        <f t="shared" si="102"/>
        <v>0</v>
      </c>
      <c r="ISG10" s="355">
        <f t="shared" si="102"/>
        <v>0</v>
      </c>
      <c r="ISH10" s="355">
        <f t="shared" si="102"/>
        <v>0</v>
      </c>
      <c r="ISI10" s="355">
        <f t="shared" si="102"/>
        <v>0</v>
      </c>
      <c r="ISJ10" s="355">
        <f t="shared" si="102"/>
        <v>0</v>
      </c>
      <c r="ISK10" s="355">
        <f t="shared" si="102"/>
        <v>0</v>
      </c>
      <c r="ISL10" s="355">
        <f t="shared" si="102"/>
        <v>0</v>
      </c>
      <c r="ISM10" s="355">
        <f t="shared" si="102"/>
        <v>0</v>
      </c>
      <c r="ISN10" s="355">
        <f t="shared" si="102"/>
        <v>0</v>
      </c>
      <c r="ISO10" s="355">
        <f t="shared" si="102"/>
        <v>0</v>
      </c>
      <c r="ISP10" s="355">
        <f t="shared" si="102"/>
        <v>0</v>
      </c>
      <c r="ISQ10" s="355">
        <f t="shared" si="102"/>
        <v>0</v>
      </c>
      <c r="ISR10" s="355">
        <f t="shared" si="102"/>
        <v>0</v>
      </c>
      <c r="ISS10" s="355">
        <f t="shared" si="102"/>
        <v>0</v>
      </c>
      <c r="IST10" s="355">
        <f t="shared" si="102"/>
        <v>0</v>
      </c>
      <c r="ISU10" s="355">
        <f t="shared" si="102"/>
        <v>0</v>
      </c>
      <c r="ISV10" s="355">
        <f t="shared" si="102"/>
        <v>0</v>
      </c>
      <c r="ISW10" s="355">
        <f t="shared" si="102"/>
        <v>0</v>
      </c>
      <c r="ISX10" s="355">
        <f t="shared" si="102"/>
        <v>0</v>
      </c>
      <c r="ISY10" s="355">
        <f t="shared" si="102"/>
        <v>0</v>
      </c>
      <c r="ISZ10" s="355">
        <f t="shared" si="102"/>
        <v>0</v>
      </c>
      <c r="ITA10" s="355">
        <f t="shared" si="102"/>
        <v>0</v>
      </c>
      <c r="ITB10" s="355">
        <f t="shared" si="102"/>
        <v>0</v>
      </c>
      <c r="ITC10" s="355">
        <f t="shared" si="102"/>
        <v>0</v>
      </c>
      <c r="ITD10" s="355">
        <f t="shared" si="102"/>
        <v>0</v>
      </c>
      <c r="ITE10" s="355">
        <f t="shared" si="102"/>
        <v>0</v>
      </c>
      <c r="ITF10" s="355">
        <f t="shared" si="102"/>
        <v>0</v>
      </c>
      <c r="ITG10" s="355">
        <f t="shared" si="102"/>
        <v>0</v>
      </c>
      <c r="ITH10" s="355">
        <f t="shared" si="102"/>
        <v>0</v>
      </c>
      <c r="ITI10" s="355">
        <f t="shared" si="102"/>
        <v>0</v>
      </c>
      <c r="ITJ10" s="355">
        <f t="shared" si="102"/>
        <v>0</v>
      </c>
      <c r="ITK10" s="355">
        <f t="shared" si="102"/>
        <v>0</v>
      </c>
      <c r="ITL10" s="355">
        <f t="shared" si="102"/>
        <v>0</v>
      </c>
      <c r="ITM10" s="355">
        <f t="shared" si="102"/>
        <v>0</v>
      </c>
      <c r="ITN10" s="355">
        <f t="shared" si="102"/>
        <v>0</v>
      </c>
      <c r="ITO10" s="355">
        <f t="shared" si="102"/>
        <v>0</v>
      </c>
      <c r="ITP10" s="355">
        <f t="shared" si="102"/>
        <v>0</v>
      </c>
      <c r="ITQ10" s="355">
        <f t="shared" si="102"/>
        <v>0</v>
      </c>
      <c r="ITR10" s="355">
        <f t="shared" si="102"/>
        <v>0</v>
      </c>
      <c r="ITS10" s="355">
        <f t="shared" si="102"/>
        <v>0</v>
      </c>
      <c r="ITT10" s="355">
        <f t="shared" si="102"/>
        <v>0</v>
      </c>
      <c r="ITU10" s="355">
        <f t="shared" si="102"/>
        <v>0</v>
      </c>
      <c r="ITV10" s="355">
        <f t="shared" si="102"/>
        <v>0</v>
      </c>
      <c r="ITW10" s="355">
        <f t="shared" ref="ITW10:IWH10" si="103">SUM(ITW4:ITW9)</f>
        <v>0</v>
      </c>
      <c r="ITX10" s="355">
        <f t="shared" si="103"/>
        <v>0</v>
      </c>
      <c r="ITY10" s="355">
        <f t="shared" si="103"/>
        <v>0</v>
      </c>
      <c r="ITZ10" s="355">
        <f t="shared" si="103"/>
        <v>0</v>
      </c>
      <c r="IUA10" s="355">
        <f t="shared" si="103"/>
        <v>0</v>
      </c>
      <c r="IUB10" s="355">
        <f t="shared" si="103"/>
        <v>0</v>
      </c>
      <c r="IUC10" s="355">
        <f t="shared" si="103"/>
        <v>0</v>
      </c>
      <c r="IUD10" s="355">
        <f t="shared" si="103"/>
        <v>0</v>
      </c>
      <c r="IUE10" s="355">
        <f t="shared" si="103"/>
        <v>0</v>
      </c>
      <c r="IUF10" s="355">
        <f t="shared" si="103"/>
        <v>0</v>
      </c>
      <c r="IUG10" s="355">
        <f t="shared" si="103"/>
        <v>0</v>
      </c>
      <c r="IUH10" s="355">
        <f t="shared" si="103"/>
        <v>0</v>
      </c>
      <c r="IUI10" s="355">
        <f t="shared" si="103"/>
        <v>0</v>
      </c>
      <c r="IUJ10" s="355">
        <f t="shared" si="103"/>
        <v>0</v>
      </c>
      <c r="IUK10" s="355">
        <f t="shared" si="103"/>
        <v>0</v>
      </c>
      <c r="IUL10" s="355">
        <f t="shared" si="103"/>
        <v>0</v>
      </c>
      <c r="IUM10" s="355">
        <f t="shared" si="103"/>
        <v>0</v>
      </c>
      <c r="IUN10" s="355">
        <f t="shared" si="103"/>
        <v>0</v>
      </c>
      <c r="IUO10" s="355">
        <f t="shared" si="103"/>
        <v>0</v>
      </c>
      <c r="IUP10" s="355">
        <f t="shared" si="103"/>
        <v>0</v>
      </c>
      <c r="IUQ10" s="355">
        <f t="shared" si="103"/>
        <v>0</v>
      </c>
      <c r="IUR10" s="355">
        <f t="shared" si="103"/>
        <v>0</v>
      </c>
      <c r="IUS10" s="355">
        <f t="shared" si="103"/>
        <v>0</v>
      </c>
      <c r="IUT10" s="355">
        <f t="shared" si="103"/>
        <v>0</v>
      </c>
      <c r="IUU10" s="355">
        <f t="shared" si="103"/>
        <v>0</v>
      </c>
      <c r="IUV10" s="355">
        <f t="shared" si="103"/>
        <v>0</v>
      </c>
      <c r="IUW10" s="355">
        <f t="shared" si="103"/>
        <v>0</v>
      </c>
      <c r="IUX10" s="355">
        <f t="shared" si="103"/>
        <v>0</v>
      </c>
      <c r="IUY10" s="355">
        <f t="shared" si="103"/>
        <v>0</v>
      </c>
      <c r="IUZ10" s="355">
        <f t="shared" si="103"/>
        <v>0</v>
      </c>
      <c r="IVA10" s="355">
        <f t="shared" si="103"/>
        <v>0</v>
      </c>
      <c r="IVB10" s="355">
        <f t="shared" si="103"/>
        <v>0</v>
      </c>
      <c r="IVC10" s="355">
        <f t="shared" si="103"/>
        <v>0</v>
      </c>
      <c r="IVD10" s="355">
        <f t="shared" si="103"/>
        <v>0</v>
      </c>
      <c r="IVE10" s="355">
        <f t="shared" si="103"/>
        <v>0</v>
      </c>
      <c r="IVF10" s="355">
        <f t="shared" si="103"/>
        <v>0</v>
      </c>
      <c r="IVG10" s="355">
        <f t="shared" si="103"/>
        <v>0</v>
      </c>
      <c r="IVH10" s="355">
        <f t="shared" si="103"/>
        <v>0</v>
      </c>
      <c r="IVI10" s="355">
        <f t="shared" si="103"/>
        <v>0</v>
      </c>
      <c r="IVJ10" s="355">
        <f t="shared" si="103"/>
        <v>0</v>
      </c>
      <c r="IVK10" s="355">
        <f t="shared" si="103"/>
        <v>0</v>
      </c>
      <c r="IVL10" s="355">
        <f t="shared" si="103"/>
        <v>0</v>
      </c>
      <c r="IVM10" s="355">
        <f t="shared" si="103"/>
        <v>0</v>
      </c>
      <c r="IVN10" s="355">
        <f t="shared" si="103"/>
        <v>0</v>
      </c>
      <c r="IVO10" s="355">
        <f t="shared" si="103"/>
        <v>0</v>
      </c>
      <c r="IVP10" s="355">
        <f t="shared" si="103"/>
        <v>0</v>
      </c>
      <c r="IVQ10" s="355">
        <f t="shared" si="103"/>
        <v>0</v>
      </c>
      <c r="IVR10" s="355">
        <f t="shared" si="103"/>
        <v>0</v>
      </c>
      <c r="IVS10" s="355">
        <f t="shared" si="103"/>
        <v>0</v>
      </c>
      <c r="IVT10" s="355">
        <f t="shared" si="103"/>
        <v>0</v>
      </c>
      <c r="IVU10" s="355">
        <f t="shared" si="103"/>
        <v>0</v>
      </c>
      <c r="IVV10" s="355">
        <f t="shared" si="103"/>
        <v>0</v>
      </c>
      <c r="IVW10" s="355">
        <f t="shared" si="103"/>
        <v>0</v>
      </c>
      <c r="IVX10" s="355">
        <f t="shared" si="103"/>
        <v>0</v>
      </c>
      <c r="IVY10" s="355">
        <f t="shared" si="103"/>
        <v>0</v>
      </c>
      <c r="IVZ10" s="355">
        <f t="shared" si="103"/>
        <v>0</v>
      </c>
      <c r="IWA10" s="355">
        <f t="shared" si="103"/>
        <v>0</v>
      </c>
      <c r="IWB10" s="355">
        <f t="shared" si="103"/>
        <v>0</v>
      </c>
      <c r="IWC10" s="355">
        <f t="shared" si="103"/>
        <v>0</v>
      </c>
      <c r="IWD10" s="355">
        <f t="shared" si="103"/>
        <v>0</v>
      </c>
      <c r="IWE10" s="355">
        <f t="shared" si="103"/>
        <v>0</v>
      </c>
      <c r="IWF10" s="355">
        <f t="shared" si="103"/>
        <v>0</v>
      </c>
      <c r="IWG10" s="355">
        <f t="shared" si="103"/>
        <v>0</v>
      </c>
      <c r="IWH10" s="355">
        <f t="shared" si="103"/>
        <v>0</v>
      </c>
      <c r="IWI10" s="355">
        <f t="shared" ref="IWI10:IYT10" si="104">SUM(IWI4:IWI9)</f>
        <v>0</v>
      </c>
      <c r="IWJ10" s="355">
        <f t="shared" si="104"/>
        <v>0</v>
      </c>
      <c r="IWK10" s="355">
        <f t="shared" si="104"/>
        <v>0</v>
      </c>
      <c r="IWL10" s="355">
        <f t="shared" si="104"/>
        <v>0</v>
      </c>
      <c r="IWM10" s="355">
        <f t="shared" si="104"/>
        <v>0</v>
      </c>
      <c r="IWN10" s="355">
        <f t="shared" si="104"/>
        <v>0</v>
      </c>
      <c r="IWO10" s="355">
        <f t="shared" si="104"/>
        <v>0</v>
      </c>
      <c r="IWP10" s="355">
        <f t="shared" si="104"/>
        <v>0</v>
      </c>
      <c r="IWQ10" s="355">
        <f t="shared" si="104"/>
        <v>0</v>
      </c>
      <c r="IWR10" s="355">
        <f t="shared" si="104"/>
        <v>0</v>
      </c>
      <c r="IWS10" s="355">
        <f t="shared" si="104"/>
        <v>0</v>
      </c>
      <c r="IWT10" s="355">
        <f t="shared" si="104"/>
        <v>0</v>
      </c>
      <c r="IWU10" s="355">
        <f t="shared" si="104"/>
        <v>0</v>
      </c>
      <c r="IWV10" s="355">
        <f t="shared" si="104"/>
        <v>0</v>
      </c>
      <c r="IWW10" s="355">
        <f t="shared" si="104"/>
        <v>0</v>
      </c>
      <c r="IWX10" s="355">
        <f t="shared" si="104"/>
        <v>0</v>
      </c>
      <c r="IWY10" s="355">
        <f t="shared" si="104"/>
        <v>0</v>
      </c>
      <c r="IWZ10" s="355">
        <f t="shared" si="104"/>
        <v>0</v>
      </c>
      <c r="IXA10" s="355">
        <f t="shared" si="104"/>
        <v>0</v>
      </c>
      <c r="IXB10" s="355">
        <f t="shared" si="104"/>
        <v>0</v>
      </c>
      <c r="IXC10" s="355">
        <f t="shared" si="104"/>
        <v>0</v>
      </c>
      <c r="IXD10" s="355">
        <f t="shared" si="104"/>
        <v>0</v>
      </c>
      <c r="IXE10" s="355">
        <f t="shared" si="104"/>
        <v>0</v>
      </c>
      <c r="IXF10" s="355">
        <f t="shared" si="104"/>
        <v>0</v>
      </c>
      <c r="IXG10" s="355">
        <f t="shared" si="104"/>
        <v>0</v>
      </c>
      <c r="IXH10" s="355">
        <f t="shared" si="104"/>
        <v>0</v>
      </c>
      <c r="IXI10" s="355">
        <f t="shared" si="104"/>
        <v>0</v>
      </c>
      <c r="IXJ10" s="355">
        <f t="shared" si="104"/>
        <v>0</v>
      </c>
      <c r="IXK10" s="355">
        <f t="shared" si="104"/>
        <v>0</v>
      </c>
      <c r="IXL10" s="355">
        <f t="shared" si="104"/>
        <v>0</v>
      </c>
      <c r="IXM10" s="355">
        <f t="shared" si="104"/>
        <v>0</v>
      </c>
      <c r="IXN10" s="355">
        <f t="shared" si="104"/>
        <v>0</v>
      </c>
      <c r="IXO10" s="355">
        <f t="shared" si="104"/>
        <v>0</v>
      </c>
      <c r="IXP10" s="355">
        <f t="shared" si="104"/>
        <v>0</v>
      </c>
      <c r="IXQ10" s="355">
        <f t="shared" si="104"/>
        <v>0</v>
      </c>
      <c r="IXR10" s="355">
        <f t="shared" si="104"/>
        <v>0</v>
      </c>
      <c r="IXS10" s="355">
        <f t="shared" si="104"/>
        <v>0</v>
      </c>
      <c r="IXT10" s="355">
        <f t="shared" si="104"/>
        <v>0</v>
      </c>
      <c r="IXU10" s="355">
        <f t="shared" si="104"/>
        <v>0</v>
      </c>
      <c r="IXV10" s="355">
        <f t="shared" si="104"/>
        <v>0</v>
      </c>
      <c r="IXW10" s="355">
        <f t="shared" si="104"/>
        <v>0</v>
      </c>
      <c r="IXX10" s="355">
        <f t="shared" si="104"/>
        <v>0</v>
      </c>
      <c r="IXY10" s="355">
        <f t="shared" si="104"/>
        <v>0</v>
      </c>
      <c r="IXZ10" s="355">
        <f t="shared" si="104"/>
        <v>0</v>
      </c>
      <c r="IYA10" s="355">
        <f t="shared" si="104"/>
        <v>0</v>
      </c>
      <c r="IYB10" s="355">
        <f t="shared" si="104"/>
        <v>0</v>
      </c>
      <c r="IYC10" s="355">
        <f t="shared" si="104"/>
        <v>0</v>
      </c>
      <c r="IYD10" s="355">
        <f t="shared" si="104"/>
        <v>0</v>
      </c>
      <c r="IYE10" s="355">
        <f t="shared" si="104"/>
        <v>0</v>
      </c>
      <c r="IYF10" s="355">
        <f t="shared" si="104"/>
        <v>0</v>
      </c>
      <c r="IYG10" s="355">
        <f t="shared" si="104"/>
        <v>0</v>
      </c>
      <c r="IYH10" s="355">
        <f t="shared" si="104"/>
        <v>0</v>
      </c>
      <c r="IYI10" s="355">
        <f t="shared" si="104"/>
        <v>0</v>
      </c>
      <c r="IYJ10" s="355">
        <f t="shared" si="104"/>
        <v>0</v>
      </c>
      <c r="IYK10" s="355">
        <f t="shared" si="104"/>
        <v>0</v>
      </c>
      <c r="IYL10" s="355">
        <f t="shared" si="104"/>
        <v>0</v>
      </c>
      <c r="IYM10" s="355">
        <f t="shared" si="104"/>
        <v>0</v>
      </c>
      <c r="IYN10" s="355">
        <f t="shared" si="104"/>
        <v>0</v>
      </c>
      <c r="IYO10" s="355">
        <f t="shared" si="104"/>
        <v>0</v>
      </c>
      <c r="IYP10" s="355">
        <f t="shared" si="104"/>
        <v>0</v>
      </c>
      <c r="IYQ10" s="355">
        <f t="shared" si="104"/>
        <v>0</v>
      </c>
      <c r="IYR10" s="355">
        <f t="shared" si="104"/>
        <v>0</v>
      </c>
      <c r="IYS10" s="355">
        <f t="shared" si="104"/>
        <v>0</v>
      </c>
      <c r="IYT10" s="355">
        <f t="shared" si="104"/>
        <v>0</v>
      </c>
      <c r="IYU10" s="355">
        <f t="shared" ref="IYU10:JBF10" si="105">SUM(IYU4:IYU9)</f>
        <v>0</v>
      </c>
      <c r="IYV10" s="355">
        <f t="shared" si="105"/>
        <v>0</v>
      </c>
      <c r="IYW10" s="355">
        <f t="shared" si="105"/>
        <v>0</v>
      </c>
      <c r="IYX10" s="355">
        <f t="shared" si="105"/>
        <v>0</v>
      </c>
      <c r="IYY10" s="355">
        <f t="shared" si="105"/>
        <v>0</v>
      </c>
      <c r="IYZ10" s="355">
        <f t="shared" si="105"/>
        <v>0</v>
      </c>
      <c r="IZA10" s="355">
        <f t="shared" si="105"/>
        <v>0</v>
      </c>
      <c r="IZB10" s="355">
        <f t="shared" si="105"/>
        <v>0</v>
      </c>
      <c r="IZC10" s="355">
        <f t="shared" si="105"/>
        <v>0</v>
      </c>
      <c r="IZD10" s="355">
        <f t="shared" si="105"/>
        <v>0</v>
      </c>
      <c r="IZE10" s="355">
        <f t="shared" si="105"/>
        <v>0</v>
      </c>
      <c r="IZF10" s="355">
        <f t="shared" si="105"/>
        <v>0</v>
      </c>
      <c r="IZG10" s="355">
        <f t="shared" si="105"/>
        <v>0</v>
      </c>
      <c r="IZH10" s="355">
        <f t="shared" si="105"/>
        <v>0</v>
      </c>
      <c r="IZI10" s="355">
        <f t="shared" si="105"/>
        <v>0</v>
      </c>
      <c r="IZJ10" s="355">
        <f t="shared" si="105"/>
        <v>0</v>
      </c>
      <c r="IZK10" s="355">
        <f t="shared" si="105"/>
        <v>0</v>
      </c>
      <c r="IZL10" s="355">
        <f t="shared" si="105"/>
        <v>0</v>
      </c>
      <c r="IZM10" s="355">
        <f t="shared" si="105"/>
        <v>0</v>
      </c>
      <c r="IZN10" s="355">
        <f t="shared" si="105"/>
        <v>0</v>
      </c>
      <c r="IZO10" s="355">
        <f t="shared" si="105"/>
        <v>0</v>
      </c>
      <c r="IZP10" s="355">
        <f t="shared" si="105"/>
        <v>0</v>
      </c>
      <c r="IZQ10" s="355">
        <f t="shared" si="105"/>
        <v>0</v>
      </c>
      <c r="IZR10" s="355">
        <f t="shared" si="105"/>
        <v>0</v>
      </c>
      <c r="IZS10" s="355">
        <f t="shared" si="105"/>
        <v>0</v>
      </c>
      <c r="IZT10" s="355">
        <f t="shared" si="105"/>
        <v>0</v>
      </c>
      <c r="IZU10" s="355">
        <f t="shared" si="105"/>
        <v>0</v>
      </c>
      <c r="IZV10" s="355">
        <f t="shared" si="105"/>
        <v>0</v>
      </c>
      <c r="IZW10" s="355">
        <f t="shared" si="105"/>
        <v>0</v>
      </c>
      <c r="IZX10" s="355">
        <f t="shared" si="105"/>
        <v>0</v>
      </c>
      <c r="IZY10" s="355">
        <f t="shared" si="105"/>
        <v>0</v>
      </c>
      <c r="IZZ10" s="355">
        <f t="shared" si="105"/>
        <v>0</v>
      </c>
      <c r="JAA10" s="355">
        <f t="shared" si="105"/>
        <v>0</v>
      </c>
      <c r="JAB10" s="355">
        <f t="shared" si="105"/>
        <v>0</v>
      </c>
      <c r="JAC10" s="355">
        <f t="shared" si="105"/>
        <v>0</v>
      </c>
      <c r="JAD10" s="355">
        <f t="shared" si="105"/>
        <v>0</v>
      </c>
      <c r="JAE10" s="355">
        <f t="shared" si="105"/>
        <v>0</v>
      </c>
      <c r="JAF10" s="355">
        <f t="shared" si="105"/>
        <v>0</v>
      </c>
      <c r="JAG10" s="355">
        <f t="shared" si="105"/>
        <v>0</v>
      </c>
      <c r="JAH10" s="355">
        <f t="shared" si="105"/>
        <v>0</v>
      </c>
      <c r="JAI10" s="355">
        <f t="shared" si="105"/>
        <v>0</v>
      </c>
      <c r="JAJ10" s="355">
        <f t="shared" si="105"/>
        <v>0</v>
      </c>
      <c r="JAK10" s="355">
        <f t="shared" si="105"/>
        <v>0</v>
      </c>
      <c r="JAL10" s="355">
        <f t="shared" si="105"/>
        <v>0</v>
      </c>
      <c r="JAM10" s="355">
        <f t="shared" si="105"/>
        <v>0</v>
      </c>
      <c r="JAN10" s="355">
        <f t="shared" si="105"/>
        <v>0</v>
      </c>
      <c r="JAO10" s="355">
        <f t="shared" si="105"/>
        <v>0</v>
      </c>
      <c r="JAP10" s="355">
        <f t="shared" si="105"/>
        <v>0</v>
      </c>
      <c r="JAQ10" s="355">
        <f t="shared" si="105"/>
        <v>0</v>
      </c>
      <c r="JAR10" s="355">
        <f t="shared" si="105"/>
        <v>0</v>
      </c>
      <c r="JAS10" s="355">
        <f t="shared" si="105"/>
        <v>0</v>
      </c>
      <c r="JAT10" s="355">
        <f t="shared" si="105"/>
        <v>0</v>
      </c>
      <c r="JAU10" s="355">
        <f t="shared" si="105"/>
        <v>0</v>
      </c>
      <c r="JAV10" s="355">
        <f t="shared" si="105"/>
        <v>0</v>
      </c>
      <c r="JAW10" s="355">
        <f t="shared" si="105"/>
        <v>0</v>
      </c>
      <c r="JAX10" s="355">
        <f t="shared" si="105"/>
        <v>0</v>
      </c>
      <c r="JAY10" s="355">
        <f t="shared" si="105"/>
        <v>0</v>
      </c>
      <c r="JAZ10" s="355">
        <f t="shared" si="105"/>
        <v>0</v>
      </c>
      <c r="JBA10" s="355">
        <f t="shared" si="105"/>
        <v>0</v>
      </c>
      <c r="JBB10" s="355">
        <f t="shared" si="105"/>
        <v>0</v>
      </c>
      <c r="JBC10" s="355">
        <f t="shared" si="105"/>
        <v>0</v>
      </c>
      <c r="JBD10" s="355">
        <f t="shared" si="105"/>
        <v>0</v>
      </c>
      <c r="JBE10" s="355">
        <f t="shared" si="105"/>
        <v>0</v>
      </c>
      <c r="JBF10" s="355">
        <f t="shared" si="105"/>
        <v>0</v>
      </c>
      <c r="JBG10" s="355">
        <f t="shared" ref="JBG10:JDR10" si="106">SUM(JBG4:JBG9)</f>
        <v>0</v>
      </c>
      <c r="JBH10" s="355">
        <f t="shared" si="106"/>
        <v>0</v>
      </c>
      <c r="JBI10" s="355">
        <f t="shared" si="106"/>
        <v>0</v>
      </c>
      <c r="JBJ10" s="355">
        <f t="shared" si="106"/>
        <v>0</v>
      </c>
      <c r="JBK10" s="355">
        <f t="shared" si="106"/>
        <v>0</v>
      </c>
      <c r="JBL10" s="355">
        <f t="shared" si="106"/>
        <v>0</v>
      </c>
      <c r="JBM10" s="355">
        <f t="shared" si="106"/>
        <v>0</v>
      </c>
      <c r="JBN10" s="355">
        <f t="shared" si="106"/>
        <v>0</v>
      </c>
      <c r="JBO10" s="355">
        <f t="shared" si="106"/>
        <v>0</v>
      </c>
      <c r="JBP10" s="355">
        <f t="shared" si="106"/>
        <v>0</v>
      </c>
      <c r="JBQ10" s="355">
        <f t="shared" si="106"/>
        <v>0</v>
      </c>
      <c r="JBR10" s="355">
        <f t="shared" si="106"/>
        <v>0</v>
      </c>
      <c r="JBS10" s="355">
        <f t="shared" si="106"/>
        <v>0</v>
      </c>
      <c r="JBT10" s="355">
        <f t="shared" si="106"/>
        <v>0</v>
      </c>
      <c r="JBU10" s="355">
        <f t="shared" si="106"/>
        <v>0</v>
      </c>
      <c r="JBV10" s="355">
        <f t="shared" si="106"/>
        <v>0</v>
      </c>
      <c r="JBW10" s="355">
        <f t="shared" si="106"/>
        <v>0</v>
      </c>
      <c r="JBX10" s="355">
        <f t="shared" si="106"/>
        <v>0</v>
      </c>
      <c r="JBY10" s="355">
        <f t="shared" si="106"/>
        <v>0</v>
      </c>
      <c r="JBZ10" s="355">
        <f t="shared" si="106"/>
        <v>0</v>
      </c>
      <c r="JCA10" s="355">
        <f t="shared" si="106"/>
        <v>0</v>
      </c>
      <c r="JCB10" s="355">
        <f t="shared" si="106"/>
        <v>0</v>
      </c>
      <c r="JCC10" s="355">
        <f t="shared" si="106"/>
        <v>0</v>
      </c>
      <c r="JCD10" s="355">
        <f t="shared" si="106"/>
        <v>0</v>
      </c>
      <c r="JCE10" s="355">
        <f t="shared" si="106"/>
        <v>0</v>
      </c>
      <c r="JCF10" s="355">
        <f t="shared" si="106"/>
        <v>0</v>
      </c>
      <c r="JCG10" s="355">
        <f t="shared" si="106"/>
        <v>0</v>
      </c>
      <c r="JCH10" s="355">
        <f t="shared" si="106"/>
        <v>0</v>
      </c>
      <c r="JCI10" s="355">
        <f t="shared" si="106"/>
        <v>0</v>
      </c>
      <c r="JCJ10" s="355">
        <f t="shared" si="106"/>
        <v>0</v>
      </c>
      <c r="JCK10" s="355">
        <f t="shared" si="106"/>
        <v>0</v>
      </c>
      <c r="JCL10" s="355">
        <f t="shared" si="106"/>
        <v>0</v>
      </c>
      <c r="JCM10" s="355">
        <f t="shared" si="106"/>
        <v>0</v>
      </c>
      <c r="JCN10" s="355">
        <f t="shared" si="106"/>
        <v>0</v>
      </c>
      <c r="JCO10" s="355">
        <f t="shared" si="106"/>
        <v>0</v>
      </c>
      <c r="JCP10" s="355">
        <f t="shared" si="106"/>
        <v>0</v>
      </c>
      <c r="JCQ10" s="355">
        <f t="shared" si="106"/>
        <v>0</v>
      </c>
      <c r="JCR10" s="355">
        <f t="shared" si="106"/>
        <v>0</v>
      </c>
      <c r="JCS10" s="355">
        <f t="shared" si="106"/>
        <v>0</v>
      </c>
      <c r="JCT10" s="355">
        <f t="shared" si="106"/>
        <v>0</v>
      </c>
      <c r="JCU10" s="355">
        <f t="shared" si="106"/>
        <v>0</v>
      </c>
      <c r="JCV10" s="355">
        <f t="shared" si="106"/>
        <v>0</v>
      </c>
      <c r="JCW10" s="355">
        <f t="shared" si="106"/>
        <v>0</v>
      </c>
      <c r="JCX10" s="355">
        <f t="shared" si="106"/>
        <v>0</v>
      </c>
      <c r="JCY10" s="355">
        <f t="shared" si="106"/>
        <v>0</v>
      </c>
      <c r="JCZ10" s="355">
        <f t="shared" si="106"/>
        <v>0</v>
      </c>
      <c r="JDA10" s="355">
        <f t="shared" si="106"/>
        <v>0</v>
      </c>
      <c r="JDB10" s="355">
        <f t="shared" si="106"/>
        <v>0</v>
      </c>
      <c r="JDC10" s="355">
        <f t="shared" si="106"/>
        <v>0</v>
      </c>
      <c r="JDD10" s="355">
        <f t="shared" si="106"/>
        <v>0</v>
      </c>
      <c r="JDE10" s="355">
        <f t="shared" si="106"/>
        <v>0</v>
      </c>
      <c r="JDF10" s="355">
        <f t="shared" si="106"/>
        <v>0</v>
      </c>
      <c r="JDG10" s="355">
        <f t="shared" si="106"/>
        <v>0</v>
      </c>
      <c r="JDH10" s="355">
        <f t="shared" si="106"/>
        <v>0</v>
      </c>
      <c r="JDI10" s="355">
        <f t="shared" si="106"/>
        <v>0</v>
      </c>
      <c r="JDJ10" s="355">
        <f t="shared" si="106"/>
        <v>0</v>
      </c>
      <c r="JDK10" s="355">
        <f t="shared" si="106"/>
        <v>0</v>
      </c>
      <c r="JDL10" s="355">
        <f t="shared" si="106"/>
        <v>0</v>
      </c>
      <c r="JDM10" s="355">
        <f t="shared" si="106"/>
        <v>0</v>
      </c>
      <c r="JDN10" s="355">
        <f t="shared" si="106"/>
        <v>0</v>
      </c>
      <c r="JDO10" s="355">
        <f t="shared" si="106"/>
        <v>0</v>
      </c>
      <c r="JDP10" s="355">
        <f t="shared" si="106"/>
        <v>0</v>
      </c>
      <c r="JDQ10" s="355">
        <f t="shared" si="106"/>
        <v>0</v>
      </c>
      <c r="JDR10" s="355">
        <f t="shared" si="106"/>
        <v>0</v>
      </c>
      <c r="JDS10" s="355">
        <f t="shared" ref="JDS10:JGD10" si="107">SUM(JDS4:JDS9)</f>
        <v>0</v>
      </c>
      <c r="JDT10" s="355">
        <f t="shared" si="107"/>
        <v>0</v>
      </c>
      <c r="JDU10" s="355">
        <f t="shared" si="107"/>
        <v>0</v>
      </c>
      <c r="JDV10" s="355">
        <f t="shared" si="107"/>
        <v>0</v>
      </c>
      <c r="JDW10" s="355">
        <f t="shared" si="107"/>
        <v>0</v>
      </c>
      <c r="JDX10" s="355">
        <f t="shared" si="107"/>
        <v>0</v>
      </c>
      <c r="JDY10" s="355">
        <f t="shared" si="107"/>
        <v>0</v>
      </c>
      <c r="JDZ10" s="355">
        <f t="shared" si="107"/>
        <v>0</v>
      </c>
      <c r="JEA10" s="355">
        <f t="shared" si="107"/>
        <v>0</v>
      </c>
      <c r="JEB10" s="355">
        <f t="shared" si="107"/>
        <v>0</v>
      </c>
      <c r="JEC10" s="355">
        <f t="shared" si="107"/>
        <v>0</v>
      </c>
      <c r="JED10" s="355">
        <f t="shared" si="107"/>
        <v>0</v>
      </c>
      <c r="JEE10" s="355">
        <f t="shared" si="107"/>
        <v>0</v>
      </c>
      <c r="JEF10" s="355">
        <f t="shared" si="107"/>
        <v>0</v>
      </c>
      <c r="JEG10" s="355">
        <f t="shared" si="107"/>
        <v>0</v>
      </c>
      <c r="JEH10" s="355">
        <f t="shared" si="107"/>
        <v>0</v>
      </c>
      <c r="JEI10" s="355">
        <f t="shared" si="107"/>
        <v>0</v>
      </c>
      <c r="JEJ10" s="355">
        <f t="shared" si="107"/>
        <v>0</v>
      </c>
      <c r="JEK10" s="355">
        <f t="shared" si="107"/>
        <v>0</v>
      </c>
      <c r="JEL10" s="355">
        <f t="shared" si="107"/>
        <v>0</v>
      </c>
      <c r="JEM10" s="355">
        <f t="shared" si="107"/>
        <v>0</v>
      </c>
      <c r="JEN10" s="355">
        <f t="shared" si="107"/>
        <v>0</v>
      </c>
      <c r="JEO10" s="355">
        <f t="shared" si="107"/>
        <v>0</v>
      </c>
      <c r="JEP10" s="355">
        <f t="shared" si="107"/>
        <v>0</v>
      </c>
      <c r="JEQ10" s="355">
        <f t="shared" si="107"/>
        <v>0</v>
      </c>
      <c r="JER10" s="355">
        <f t="shared" si="107"/>
        <v>0</v>
      </c>
      <c r="JES10" s="355">
        <f t="shared" si="107"/>
        <v>0</v>
      </c>
      <c r="JET10" s="355">
        <f t="shared" si="107"/>
        <v>0</v>
      </c>
      <c r="JEU10" s="355">
        <f t="shared" si="107"/>
        <v>0</v>
      </c>
      <c r="JEV10" s="355">
        <f t="shared" si="107"/>
        <v>0</v>
      </c>
      <c r="JEW10" s="355">
        <f t="shared" si="107"/>
        <v>0</v>
      </c>
      <c r="JEX10" s="355">
        <f t="shared" si="107"/>
        <v>0</v>
      </c>
      <c r="JEY10" s="355">
        <f t="shared" si="107"/>
        <v>0</v>
      </c>
      <c r="JEZ10" s="355">
        <f t="shared" si="107"/>
        <v>0</v>
      </c>
      <c r="JFA10" s="355">
        <f t="shared" si="107"/>
        <v>0</v>
      </c>
      <c r="JFB10" s="355">
        <f t="shared" si="107"/>
        <v>0</v>
      </c>
      <c r="JFC10" s="355">
        <f t="shared" si="107"/>
        <v>0</v>
      </c>
      <c r="JFD10" s="355">
        <f t="shared" si="107"/>
        <v>0</v>
      </c>
      <c r="JFE10" s="355">
        <f t="shared" si="107"/>
        <v>0</v>
      </c>
      <c r="JFF10" s="355">
        <f t="shared" si="107"/>
        <v>0</v>
      </c>
      <c r="JFG10" s="355">
        <f t="shared" si="107"/>
        <v>0</v>
      </c>
      <c r="JFH10" s="355">
        <f t="shared" si="107"/>
        <v>0</v>
      </c>
      <c r="JFI10" s="355">
        <f t="shared" si="107"/>
        <v>0</v>
      </c>
      <c r="JFJ10" s="355">
        <f t="shared" si="107"/>
        <v>0</v>
      </c>
      <c r="JFK10" s="355">
        <f t="shared" si="107"/>
        <v>0</v>
      </c>
      <c r="JFL10" s="355">
        <f t="shared" si="107"/>
        <v>0</v>
      </c>
      <c r="JFM10" s="355">
        <f t="shared" si="107"/>
        <v>0</v>
      </c>
      <c r="JFN10" s="355">
        <f t="shared" si="107"/>
        <v>0</v>
      </c>
      <c r="JFO10" s="355">
        <f t="shared" si="107"/>
        <v>0</v>
      </c>
      <c r="JFP10" s="355">
        <f t="shared" si="107"/>
        <v>0</v>
      </c>
      <c r="JFQ10" s="355">
        <f t="shared" si="107"/>
        <v>0</v>
      </c>
      <c r="JFR10" s="355">
        <f t="shared" si="107"/>
        <v>0</v>
      </c>
      <c r="JFS10" s="355">
        <f t="shared" si="107"/>
        <v>0</v>
      </c>
      <c r="JFT10" s="355">
        <f t="shared" si="107"/>
        <v>0</v>
      </c>
      <c r="JFU10" s="355">
        <f t="shared" si="107"/>
        <v>0</v>
      </c>
      <c r="JFV10" s="355">
        <f t="shared" si="107"/>
        <v>0</v>
      </c>
      <c r="JFW10" s="355">
        <f t="shared" si="107"/>
        <v>0</v>
      </c>
      <c r="JFX10" s="355">
        <f t="shared" si="107"/>
        <v>0</v>
      </c>
      <c r="JFY10" s="355">
        <f t="shared" si="107"/>
        <v>0</v>
      </c>
      <c r="JFZ10" s="355">
        <f t="shared" si="107"/>
        <v>0</v>
      </c>
      <c r="JGA10" s="355">
        <f t="shared" si="107"/>
        <v>0</v>
      </c>
      <c r="JGB10" s="355">
        <f t="shared" si="107"/>
        <v>0</v>
      </c>
      <c r="JGC10" s="355">
        <f t="shared" si="107"/>
        <v>0</v>
      </c>
      <c r="JGD10" s="355">
        <f t="shared" si="107"/>
        <v>0</v>
      </c>
      <c r="JGE10" s="355">
        <f t="shared" ref="JGE10:JIP10" si="108">SUM(JGE4:JGE9)</f>
        <v>0</v>
      </c>
      <c r="JGF10" s="355">
        <f t="shared" si="108"/>
        <v>0</v>
      </c>
      <c r="JGG10" s="355">
        <f t="shared" si="108"/>
        <v>0</v>
      </c>
      <c r="JGH10" s="355">
        <f t="shared" si="108"/>
        <v>0</v>
      </c>
      <c r="JGI10" s="355">
        <f t="shared" si="108"/>
        <v>0</v>
      </c>
      <c r="JGJ10" s="355">
        <f t="shared" si="108"/>
        <v>0</v>
      </c>
      <c r="JGK10" s="355">
        <f t="shared" si="108"/>
        <v>0</v>
      </c>
      <c r="JGL10" s="355">
        <f t="shared" si="108"/>
        <v>0</v>
      </c>
      <c r="JGM10" s="355">
        <f t="shared" si="108"/>
        <v>0</v>
      </c>
      <c r="JGN10" s="355">
        <f t="shared" si="108"/>
        <v>0</v>
      </c>
      <c r="JGO10" s="355">
        <f t="shared" si="108"/>
        <v>0</v>
      </c>
      <c r="JGP10" s="355">
        <f t="shared" si="108"/>
        <v>0</v>
      </c>
      <c r="JGQ10" s="355">
        <f t="shared" si="108"/>
        <v>0</v>
      </c>
      <c r="JGR10" s="355">
        <f t="shared" si="108"/>
        <v>0</v>
      </c>
      <c r="JGS10" s="355">
        <f t="shared" si="108"/>
        <v>0</v>
      </c>
      <c r="JGT10" s="355">
        <f t="shared" si="108"/>
        <v>0</v>
      </c>
      <c r="JGU10" s="355">
        <f t="shared" si="108"/>
        <v>0</v>
      </c>
      <c r="JGV10" s="355">
        <f t="shared" si="108"/>
        <v>0</v>
      </c>
      <c r="JGW10" s="355">
        <f t="shared" si="108"/>
        <v>0</v>
      </c>
      <c r="JGX10" s="355">
        <f t="shared" si="108"/>
        <v>0</v>
      </c>
      <c r="JGY10" s="355">
        <f t="shared" si="108"/>
        <v>0</v>
      </c>
      <c r="JGZ10" s="355">
        <f t="shared" si="108"/>
        <v>0</v>
      </c>
      <c r="JHA10" s="355">
        <f t="shared" si="108"/>
        <v>0</v>
      </c>
      <c r="JHB10" s="355">
        <f t="shared" si="108"/>
        <v>0</v>
      </c>
      <c r="JHC10" s="355">
        <f t="shared" si="108"/>
        <v>0</v>
      </c>
      <c r="JHD10" s="355">
        <f t="shared" si="108"/>
        <v>0</v>
      </c>
      <c r="JHE10" s="355">
        <f t="shared" si="108"/>
        <v>0</v>
      </c>
      <c r="JHF10" s="355">
        <f t="shared" si="108"/>
        <v>0</v>
      </c>
      <c r="JHG10" s="355">
        <f t="shared" si="108"/>
        <v>0</v>
      </c>
      <c r="JHH10" s="355">
        <f t="shared" si="108"/>
        <v>0</v>
      </c>
      <c r="JHI10" s="355">
        <f t="shared" si="108"/>
        <v>0</v>
      </c>
      <c r="JHJ10" s="355">
        <f t="shared" si="108"/>
        <v>0</v>
      </c>
      <c r="JHK10" s="355">
        <f t="shared" si="108"/>
        <v>0</v>
      </c>
      <c r="JHL10" s="355">
        <f t="shared" si="108"/>
        <v>0</v>
      </c>
      <c r="JHM10" s="355">
        <f t="shared" si="108"/>
        <v>0</v>
      </c>
      <c r="JHN10" s="355">
        <f t="shared" si="108"/>
        <v>0</v>
      </c>
      <c r="JHO10" s="355">
        <f t="shared" si="108"/>
        <v>0</v>
      </c>
      <c r="JHP10" s="355">
        <f t="shared" si="108"/>
        <v>0</v>
      </c>
      <c r="JHQ10" s="355">
        <f t="shared" si="108"/>
        <v>0</v>
      </c>
      <c r="JHR10" s="355">
        <f t="shared" si="108"/>
        <v>0</v>
      </c>
      <c r="JHS10" s="355">
        <f t="shared" si="108"/>
        <v>0</v>
      </c>
      <c r="JHT10" s="355">
        <f t="shared" si="108"/>
        <v>0</v>
      </c>
      <c r="JHU10" s="355">
        <f t="shared" si="108"/>
        <v>0</v>
      </c>
      <c r="JHV10" s="355">
        <f t="shared" si="108"/>
        <v>0</v>
      </c>
      <c r="JHW10" s="355">
        <f t="shared" si="108"/>
        <v>0</v>
      </c>
      <c r="JHX10" s="355">
        <f t="shared" si="108"/>
        <v>0</v>
      </c>
      <c r="JHY10" s="355">
        <f t="shared" si="108"/>
        <v>0</v>
      </c>
      <c r="JHZ10" s="355">
        <f t="shared" si="108"/>
        <v>0</v>
      </c>
      <c r="JIA10" s="355">
        <f t="shared" si="108"/>
        <v>0</v>
      </c>
      <c r="JIB10" s="355">
        <f t="shared" si="108"/>
        <v>0</v>
      </c>
      <c r="JIC10" s="355">
        <f t="shared" si="108"/>
        <v>0</v>
      </c>
      <c r="JID10" s="355">
        <f t="shared" si="108"/>
        <v>0</v>
      </c>
      <c r="JIE10" s="355">
        <f t="shared" si="108"/>
        <v>0</v>
      </c>
      <c r="JIF10" s="355">
        <f t="shared" si="108"/>
        <v>0</v>
      </c>
      <c r="JIG10" s="355">
        <f t="shared" si="108"/>
        <v>0</v>
      </c>
      <c r="JIH10" s="355">
        <f t="shared" si="108"/>
        <v>0</v>
      </c>
      <c r="JII10" s="355">
        <f t="shared" si="108"/>
        <v>0</v>
      </c>
      <c r="JIJ10" s="355">
        <f t="shared" si="108"/>
        <v>0</v>
      </c>
      <c r="JIK10" s="355">
        <f t="shared" si="108"/>
        <v>0</v>
      </c>
      <c r="JIL10" s="355">
        <f t="shared" si="108"/>
        <v>0</v>
      </c>
      <c r="JIM10" s="355">
        <f t="shared" si="108"/>
        <v>0</v>
      </c>
      <c r="JIN10" s="355">
        <f t="shared" si="108"/>
        <v>0</v>
      </c>
      <c r="JIO10" s="355">
        <f t="shared" si="108"/>
        <v>0</v>
      </c>
      <c r="JIP10" s="355">
        <f t="shared" si="108"/>
        <v>0</v>
      </c>
      <c r="JIQ10" s="355">
        <f t="shared" ref="JIQ10:JLB10" si="109">SUM(JIQ4:JIQ9)</f>
        <v>0</v>
      </c>
      <c r="JIR10" s="355">
        <f t="shared" si="109"/>
        <v>0</v>
      </c>
      <c r="JIS10" s="355">
        <f t="shared" si="109"/>
        <v>0</v>
      </c>
      <c r="JIT10" s="355">
        <f t="shared" si="109"/>
        <v>0</v>
      </c>
      <c r="JIU10" s="355">
        <f t="shared" si="109"/>
        <v>0</v>
      </c>
      <c r="JIV10" s="355">
        <f t="shared" si="109"/>
        <v>0</v>
      </c>
      <c r="JIW10" s="355">
        <f t="shared" si="109"/>
        <v>0</v>
      </c>
      <c r="JIX10" s="355">
        <f t="shared" si="109"/>
        <v>0</v>
      </c>
      <c r="JIY10" s="355">
        <f t="shared" si="109"/>
        <v>0</v>
      </c>
      <c r="JIZ10" s="355">
        <f t="shared" si="109"/>
        <v>0</v>
      </c>
      <c r="JJA10" s="355">
        <f t="shared" si="109"/>
        <v>0</v>
      </c>
      <c r="JJB10" s="355">
        <f t="shared" si="109"/>
        <v>0</v>
      </c>
      <c r="JJC10" s="355">
        <f t="shared" si="109"/>
        <v>0</v>
      </c>
      <c r="JJD10" s="355">
        <f t="shared" si="109"/>
        <v>0</v>
      </c>
      <c r="JJE10" s="355">
        <f t="shared" si="109"/>
        <v>0</v>
      </c>
      <c r="JJF10" s="355">
        <f t="shared" si="109"/>
        <v>0</v>
      </c>
      <c r="JJG10" s="355">
        <f t="shared" si="109"/>
        <v>0</v>
      </c>
      <c r="JJH10" s="355">
        <f t="shared" si="109"/>
        <v>0</v>
      </c>
      <c r="JJI10" s="355">
        <f t="shared" si="109"/>
        <v>0</v>
      </c>
      <c r="JJJ10" s="355">
        <f t="shared" si="109"/>
        <v>0</v>
      </c>
      <c r="JJK10" s="355">
        <f t="shared" si="109"/>
        <v>0</v>
      </c>
      <c r="JJL10" s="355">
        <f t="shared" si="109"/>
        <v>0</v>
      </c>
      <c r="JJM10" s="355">
        <f t="shared" si="109"/>
        <v>0</v>
      </c>
      <c r="JJN10" s="355">
        <f t="shared" si="109"/>
        <v>0</v>
      </c>
      <c r="JJO10" s="355">
        <f t="shared" si="109"/>
        <v>0</v>
      </c>
      <c r="JJP10" s="355">
        <f t="shared" si="109"/>
        <v>0</v>
      </c>
      <c r="JJQ10" s="355">
        <f t="shared" si="109"/>
        <v>0</v>
      </c>
      <c r="JJR10" s="355">
        <f t="shared" si="109"/>
        <v>0</v>
      </c>
      <c r="JJS10" s="355">
        <f t="shared" si="109"/>
        <v>0</v>
      </c>
      <c r="JJT10" s="355">
        <f t="shared" si="109"/>
        <v>0</v>
      </c>
      <c r="JJU10" s="355">
        <f t="shared" si="109"/>
        <v>0</v>
      </c>
      <c r="JJV10" s="355">
        <f t="shared" si="109"/>
        <v>0</v>
      </c>
      <c r="JJW10" s="355">
        <f t="shared" si="109"/>
        <v>0</v>
      </c>
      <c r="JJX10" s="355">
        <f t="shared" si="109"/>
        <v>0</v>
      </c>
      <c r="JJY10" s="355">
        <f t="shared" si="109"/>
        <v>0</v>
      </c>
      <c r="JJZ10" s="355">
        <f t="shared" si="109"/>
        <v>0</v>
      </c>
      <c r="JKA10" s="355">
        <f t="shared" si="109"/>
        <v>0</v>
      </c>
      <c r="JKB10" s="355">
        <f t="shared" si="109"/>
        <v>0</v>
      </c>
      <c r="JKC10" s="355">
        <f t="shared" si="109"/>
        <v>0</v>
      </c>
      <c r="JKD10" s="355">
        <f t="shared" si="109"/>
        <v>0</v>
      </c>
      <c r="JKE10" s="355">
        <f t="shared" si="109"/>
        <v>0</v>
      </c>
      <c r="JKF10" s="355">
        <f t="shared" si="109"/>
        <v>0</v>
      </c>
      <c r="JKG10" s="355">
        <f t="shared" si="109"/>
        <v>0</v>
      </c>
      <c r="JKH10" s="355">
        <f t="shared" si="109"/>
        <v>0</v>
      </c>
      <c r="JKI10" s="355">
        <f t="shared" si="109"/>
        <v>0</v>
      </c>
      <c r="JKJ10" s="355">
        <f t="shared" si="109"/>
        <v>0</v>
      </c>
      <c r="JKK10" s="355">
        <f t="shared" si="109"/>
        <v>0</v>
      </c>
      <c r="JKL10" s="355">
        <f t="shared" si="109"/>
        <v>0</v>
      </c>
      <c r="JKM10" s="355">
        <f t="shared" si="109"/>
        <v>0</v>
      </c>
      <c r="JKN10" s="355">
        <f t="shared" si="109"/>
        <v>0</v>
      </c>
      <c r="JKO10" s="355">
        <f t="shared" si="109"/>
        <v>0</v>
      </c>
      <c r="JKP10" s="355">
        <f t="shared" si="109"/>
        <v>0</v>
      </c>
      <c r="JKQ10" s="355">
        <f t="shared" si="109"/>
        <v>0</v>
      </c>
      <c r="JKR10" s="355">
        <f t="shared" si="109"/>
        <v>0</v>
      </c>
      <c r="JKS10" s="355">
        <f t="shared" si="109"/>
        <v>0</v>
      </c>
      <c r="JKT10" s="355">
        <f t="shared" si="109"/>
        <v>0</v>
      </c>
      <c r="JKU10" s="355">
        <f t="shared" si="109"/>
        <v>0</v>
      </c>
      <c r="JKV10" s="355">
        <f t="shared" si="109"/>
        <v>0</v>
      </c>
      <c r="JKW10" s="355">
        <f t="shared" si="109"/>
        <v>0</v>
      </c>
      <c r="JKX10" s="355">
        <f t="shared" si="109"/>
        <v>0</v>
      </c>
      <c r="JKY10" s="355">
        <f t="shared" si="109"/>
        <v>0</v>
      </c>
      <c r="JKZ10" s="355">
        <f t="shared" si="109"/>
        <v>0</v>
      </c>
      <c r="JLA10" s="355">
        <f t="shared" si="109"/>
        <v>0</v>
      </c>
      <c r="JLB10" s="355">
        <f t="shared" si="109"/>
        <v>0</v>
      </c>
      <c r="JLC10" s="355">
        <f t="shared" ref="JLC10:JNN10" si="110">SUM(JLC4:JLC9)</f>
        <v>0</v>
      </c>
      <c r="JLD10" s="355">
        <f t="shared" si="110"/>
        <v>0</v>
      </c>
      <c r="JLE10" s="355">
        <f t="shared" si="110"/>
        <v>0</v>
      </c>
      <c r="JLF10" s="355">
        <f t="shared" si="110"/>
        <v>0</v>
      </c>
      <c r="JLG10" s="355">
        <f t="shared" si="110"/>
        <v>0</v>
      </c>
      <c r="JLH10" s="355">
        <f t="shared" si="110"/>
        <v>0</v>
      </c>
      <c r="JLI10" s="355">
        <f t="shared" si="110"/>
        <v>0</v>
      </c>
      <c r="JLJ10" s="355">
        <f t="shared" si="110"/>
        <v>0</v>
      </c>
      <c r="JLK10" s="355">
        <f t="shared" si="110"/>
        <v>0</v>
      </c>
      <c r="JLL10" s="355">
        <f t="shared" si="110"/>
        <v>0</v>
      </c>
      <c r="JLM10" s="355">
        <f t="shared" si="110"/>
        <v>0</v>
      </c>
      <c r="JLN10" s="355">
        <f t="shared" si="110"/>
        <v>0</v>
      </c>
      <c r="JLO10" s="355">
        <f t="shared" si="110"/>
        <v>0</v>
      </c>
      <c r="JLP10" s="355">
        <f t="shared" si="110"/>
        <v>0</v>
      </c>
      <c r="JLQ10" s="355">
        <f t="shared" si="110"/>
        <v>0</v>
      </c>
      <c r="JLR10" s="355">
        <f t="shared" si="110"/>
        <v>0</v>
      </c>
      <c r="JLS10" s="355">
        <f t="shared" si="110"/>
        <v>0</v>
      </c>
      <c r="JLT10" s="355">
        <f t="shared" si="110"/>
        <v>0</v>
      </c>
      <c r="JLU10" s="355">
        <f t="shared" si="110"/>
        <v>0</v>
      </c>
      <c r="JLV10" s="355">
        <f t="shared" si="110"/>
        <v>0</v>
      </c>
      <c r="JLW10" s="355">
        <f t="shared" si="110"/>
        <v>0</v>
      </c>
      <c r="JLX10" s="355">
        <f t="shared" si="110"/>
        <v>0</v>
      </c>
      <c r="JLY10" s="355">
        <f t="shared" si="110"/>
        <v>0</v>
      </c>
      <c r="JLZ10" s="355">
        <f t="shared" si="110"/>
        <v>0</v>
      </c>
      <c r="JMA10" s="355">
        <f t="shared" si="110"/>
        <v>0</v>
      </c>
      <c r="JMB10" s="355">
        <f t="shared" si="110"/>
        <v>0</v>
      </c>
      <c r="JMC10" s="355">
        <f t="shared" si="110"/>
        <v>0</v>
      </c>
      <c r="JMD10" s="355">
        <f t="shared" si="110"/>
        <v>0</v>
      </c>
      <c r="JME10" s="355">
        <f t="shared" si="110"/>
        <v>0</v>
      </c>
      <c r="JMF10" s="355">
        <f t="shared" si="110"/>
        <v>0</v>
      </c>
      <c r="JMG10" s="355">
        <f t="shared" si="110"/>
        <v>0</v>
      </c>
      <c r="JMH10" s="355">
        <f t="shared" si="110"/>
        <v>0</v>
      </c>
      <c r="JMI10" s="355">
        <f t="shared" si="110"/>
        <v>0</v>
      </c>
      <c r="JMJ10" s="355">
        <f t="shared" si="110"/>
        <v>0</v>
      </c>
      <c r="JMK10" s="355">
        <f t="shared" si="110"/>
        <v>0</v>
      </c>
      <c r="JML10" s="355">
        <f t="shared" si="110"/>
        <v>0</v>
      </c>
      <c r="JMM10" s="355">
        <f t="shared" si="110"/>
        <v>0</v>
      </c>
      <c r="JMN10" s="355">
        <f t="shared" si="110"/>
        <v>0</v>
      </c>
      <c r="JMO10" s="355">
        <f t="shared" si="110"/>
        <v>0</v>
      </c>
      <c r="JMP10" s="355">
        <f t="shared" si="110"/>
        <v>0</v>
      </c>
      <c r="JMQ10" s="355">
        <f t="shared" si="110"/>
        <v>0</v>
      </c>
      <c r="JMR10" s="355">
        <f t="shared" si="110"/>
        <v>0</v>
      </c>
      <c r="JMS10" s="355">
        <f t="shared" si="110"/>
        <v>0</v>
      </c>
      <c r="JMT10" s="355">
        <f t="shared" si="110"/>
        <v>0</v>
      </c>
      <c r="JMU10" s="355">
        <f t="shared" si="110"/>
        <v>0</v>
      </c>
      <c r="JMV10" s="355">
        <f t="shared" si="110"/>
        <v>0</v>
      </c>
      <c r="JMW10" s="355">
        <f t="shared" si="110"/>
        <v>0</v>
      </c>
      <c r="JMX10" s="355">
        <f t="shared" si="110"/>
        <v>0</v>
      </c>
      <c r="JMY10" s="355">
        <f t="shared" si="110"/>
        <v>0</v>
      </c>
      <c r="JMZ10" s="355">
        <f t="shared" si="110"/>
        <v>0</v>
      </c>
      <c r="JNA10" s="355">
        <f t="shared" si="110"/>
        <v>0</v>
      </c>
      <c r="JNB10" s="355">
        <f t="shared" si="110"/>
        <v>0</v>
      </c>
      <c r="JNC10" s="355">
        <f t="shared" si="110"/>
        <v>0</v>
      </c>
      <c r="JND10" s="355">
        <f t="shared" si="110"/>
        <v>0</v>
      </c>
      <c r="JNE10" s="355">
        <f t="shared" si="110"/>
        <v>0</v>
      </c>
      <c r="JNF10" s="355">
        <f t="shared" si="110"/>
        <v>0</v>
      </c>
      <c r="JNG10" s="355">
        <f t="shared" si="110"/>
        <v>0</v>
      </c>
      <c r="JNH10" s="355">
        <f t="shared" si="110"/>
        <v>0</v>
      </c>
      <c r="JNI10" s="355">
        <f t="shared" si="110"/>
        <v>0</v>
      </c>
      <c r="JNJ10" s="355">
        <f t="shared" si="110"/>
        <v>0</v>
      </c>
      <c r="JNK10" s="355">
        <f t="shared" si="110"/>
        <v>0</v>
      </c>
      <c r="JNL10" s="355">
        <f t="shared" si="110"/>
        <v>0</v>
      </c>
      <c r="JNM10" s="355">
        <f t="shared" si="110"/>
        <v>0</v>
      </c>
      <c r="JNN10" s="355">
        <f t="shared" si="110"/>
        <v>0</v>
      </c>
      <c r="JNO10" s="355">
        <f t="shared" ref="JNO10:JPZ10" si="111">SUM(JNO4:JNO9)</f>
        <v>0</v>
      </c>
      <c r="JNP10" s="355">
        <f t="shared" si="111"/>
        <v>0</v>
      </c>
      <c r="JNQ10" s="355">
        <f t="shared" si="111"/>
        <v>0</v>
      </c>
      <c r="JNR10" s="355">
        <f t="shared" si="111"/>
        <v>0</v>
      </c>
      <c r="JNS10" s="355">
        <f t="shared" si="111"/>
        <v>0</v>
      </c>
      <c r="JNT10" s="355">
        <f t="shared" si="111"/>
        <v>0</v>
      </c>
      <c r="JNU10" s="355">
        <f t="shared" si="111"/>
        <v>0</v>
      </c>
      <c r="JNV10" s="355">
        <f t="shared" si="111"/>
        <v>0</v>
      </c>
      <c r="JNW10" s="355">
        <f t="shared" si="111"/>
        <v>0</v>
      </c>
      <c r="JNX10" s="355">
        <f t="shared" si="111"/>
        <v>0</v>
      </c>
      <c r="JNY10" s="355">
        <f t="shared" si="111"/>
        <v>0</v>
      </c>
      <c r="JNZ10" s="355">
        <f t="shared" si="111"/>
        <v>0</v>
      </c>
      <c r="JOA10" s="355">
        <f t="shared" si="111"/>
        <v>0</v>
      </c>
      <c r="JOB10" s="355">
        <f t="shared" si="111"/>
        <v>0</v>
      </c>
      <c r="JOC10" s="355">
        <f t="shared" si="111"/>
        <v>0</v>
      </c>
      <c r="JOD10" s="355">
        <f t="shared" si="111"/>
        <v>0</v>
      </c>
      <c r="JOE10" s="355">
        <f t="shared" si="111"/>
        <v>0</v>
      </c>
      <c r="JOF10" s="355">
        <f t="shared" si="111"/>
        <v>0</v>
      </c>
      <c r="JOG10" s="355">
        <f t="shared" si="111"/>
        <v>0</v>
      </c>
      <c r="JOH10" s="355">
        <f t="shared" si="111"/>
        <v>0</v>
      </c>
      <c r="JOI10" s="355">
        <f t="shared" si="111"/>
        <v>0</v>
      </c>
      <c r="JOJ10" s="355">
        <f t="shared" si="111"/>
        <v>0</v>
      </c>
      <c r="JOK10" s="355">
        <f t="shared" si="111"/>
        <v>0</v>
      </c>
      <c r="JOL10" s="355">
        <f t="shared" si="111"/>
        <v>0</v>
      </c>
      <c r="JOM10" s="355">
        <f t="shared" si="111"/>
        <v>0</v>
      </c>
      <c r="JON10" s="355">
        <f t="shared" si="111"/>
        <v>0</v>
      </c>
      <c r="JOO10" s="355">
        <f t="shared" si="111"/>
        <v>0</v>
      </c>
      <c r="JOP10" s="355">
        <f t="shared" si="111"/>
        <v>0</v>
      </c>
      <c r="JOQ10" s="355">
        <f t="shared" si="111"/>
        <v>0</v>
      </c>
      <c r="JOR10" s="355">
        <f t="shared" si="111"/>
        <v>0</v>
      </c>
      <c r="JOS10" s="355">
        <f t="shared" si="111"/>
        <v>0</v>
      </c>
      <c r="JOT10" s="355">
        <f t="shared" si="111"/>
        <v>0</v>
      </c>
      <c r="JOU10" s="355">
        <f t="shared" si="111"/>
        <v>0</v>
      </c>
      <c r="JOV10" s="355">
        <f t="shared" si="111"/>
        <v>0</v>
      </c>
      <c r="JOW10" s="355">
        <f t="shared" si="111"/>
        <v>0</v>
      </c>
      <c r="JOX10" s="355">
        <f t="shared" si="111"/>
        <v>0</v>
      </c>
      <c r="JOY10" s="355">
        <f t="shared" si="111"/>
        <v>0</v>
      </c>
      <c r="JOZ10" s="355">
        <f t="shared" si="111"/>
        <v>0</v>
      </c>
      <c r="JPA10" s="355">
        <f t="shared" si="111"/>
        <v>0</v>
      </c>
      <c r="JPB10" s="355">
        <f t="shared" si="111"/>
        <v>0</v>
      </c>
      <c r="JPC10" s="355">
        <f t="shared" si="111"/>
        <v>0</v>
      </c>
      <c r="JPD10" s="355">
        <f t="shared" si="111"/>
        <v>0</v>
      </c>
      <c r="JPE10" s="355">
        <f t="shared" si="111"/>
        <v>0</v>
      </c>
      <c r="JPF10" s="355">
        <f t="shared" si="111"/>
        <v>0</v>
      </c>
      <c r="JPG10" s="355">
        <f t="shared" si="111"/>
        <v>0</v>
      </c>
      <c r="JPH10" s="355">
        <f t="shared" si="111"/>
        <v>0</v>
      </c>
      <c r="JPI10" s="355">
        <f t="shared" si="111"/>
        <v>0</v>
      </c>
      <c r="JPJ10" s="355">
        <f t="shared" si="111"/>
        <v>0</v>
      </c>
      <c r="JPK10" s="355">
        <f t="shared" si="111"/>
        <v>0</v>
      </c>
      <c r="JPL10" s="355">
        <f t="shared" si="111"/>
        <v>0</v>
      </c>
      <c r="JPM10" s="355">
        <f t="shared" si="111"/>
        <v>0</v>
      </c>
      <c r="JPN10" s="355">
        <f t="shared" si="111"/>
        <v>0</v>
      </c>
      <c r="JPO10" s="355">
        <f t="shared" si="111"/>
        <v>0</v>
      </c>
      <c r="JPP10" s="355">
        <f t="shared" si="111"/>
        <v>0</v>
      </c>
      <c r="JPQ10" s="355">
        <f t="shared" si="111"/>
        <v>0</v>
      </c>
      <c r="JPR10" s="355">
        <f t="shared" si="111"/>
        <v>0</v>
      </c>
      <c r="JPS10" s="355">
        <f t="shared" si="111"/>
        <v>0</v>
      </c>
      <c r="JPT10" s="355">
        <f t="shared" si="111"/>
        <v>0</v>
      </c>
      <c r="JPU10" s="355">
        <f t="shared" si="111"/>
        <v>0</v>
      </c>
      <c r="JPV10" s="355">
        <f t="shared" si="111"/>
        <v>0</v>
      </c>
      <c r="JPW10" s="355">
        <f t="shared" si="111"/>
        <v>0</v>
      </c>
      <c r="JPX10" s="355">
        <f t="shared" si="111"/>
        <v>0</v>
      </c>
      <c r="JPY10" s="355">
        <f t="shared" si="111"/>
        <v>0</v>
      </c>
      <c r="JPZ10" s="355">
        <f t="shared" si="111"/>
        <v>0</v>
      </c>
      <c r="JQA10" s="355">
        <f t="shared" ref="JQA10:JSL10" si="112">SUM(JQA4:JQA9)</f>
        <v>0</v>
      </c>
      <c r="JQB10" s="355">
        <f t="shared" si="112"/>
        <v>0</v>
      </c>
      <c r="JQC10" s="355">
        <f t="shared" si="112"/>
        <v>0</v>
      </c>
      <c r="JQD10" s="355">
        <f t="shared" si="112"/>
        <v>0</v>
      </c>
      <c r="JQE10" s="355">
        <f t="shared" si="112"/>
        <v>0</v>
      </c>
      <c r="JQF10" s="355">
        <f t="shared" si="112"/>
        <v>0</v>
      </c>
      <c r="JQG10" s="355">
        <f t="shared" si="112"/>
        <v>0</v>
      </c>
      <c r="JQH10" s="355">
        <f t="shared" si="112"/>
        <v>0</v>
      </c>
      <c r="JQI10" s="355">
        <f t="shared" si="112"/>
        <v>0</v>
      </c>
      <c r="JQJ10" s="355">
        <f t="shared" si="112"/>
        <v>0</v>
      </c>
      <c r="JQK10" s="355">
        <f t="shared" si="112"/>
        <v>0</v>
      </c>
      <c r="JQL10" s="355">
        <f t="shared" si="112"/>
        <v>0</v>
      </c>
      <c r="JQM10" s="355">
        <f t="shared" si="112"/>
        <v>0</v>
      </c>
      <c r="JQN10" s="355">
        <f t="shared" si="112"/>
        <v>0</v>
      </c>
      <c r="JQO10" s="355">
        <f t="shared" si="112"/>
        <v>0</v>
      </c>
      <c r="JQP10" s="355">
        <f t="shared" si="112"/>
        <v>0</v>
      </c>
      <c r="JQQ10" s="355">
        <f t="shared" si="112"/>
        <v>0</v>
      </c>
      <c r="JQR10" s="355">
        <f t="shared" si="112"/>
        <v>0</v>
      </c>
      <c r="JQS10" s="355">
        <f t="shared" si="112"/>
        <v>0</v>
      </c>
      <c r="JQT10" s="355">
        <f t="shared" si="112"/>
        <v>0</v>
      </c>
      <c r="JQU10" s="355">
        <f t="shared" si="112"/>
        <v>0</v>
      </c>
      <c r="JQV10" s="355">
        <f t="shared" si="112"/>
        <v>0</v>
      </c>
      <c r="JQW10" s="355">
        <f t="shared" si="112"/>
        <v>0</v>
      </c>
      <c r="JQX10" s="355">
        <f t="shared" si="112"/>
        <v>0</v>
      </c>
      <c r="JQY10" s="355">
        <f t="shared" si="112"/>
        <v>0</v>
      </c>
      <c r="JQZ10" s="355">
        <f t="shared" si="112"/>
        <v>0</v>
      </c>
      <c r="JRA10" s="355">
        <f t="shared" si="112"/>
        <v>0</v>
      </c>
      <c r="JRB10" s="355">
        <f t="shared" si="112"/>
        <v>0</v>
      </c>
      <c r="JRC10" s="355">
        <f t="shared" si="112"/>
        <v>0</v>
      </c>
      <c r="JRD10" s="355">
        <f t="shared" si="112"/>
        <v>0</v>
      </c>
      <c r="JRE10" s="355">
        <f t="shared" si="112"/>
        <v>0</v>
      </c>
      <c r="JRF10" s="355">
        <f t="shared" si="112"/>
        <v>0</v>
      </c>
      <c r="JRG10" s="355">
        <f t="shared" si="112"/>
        <v>0</v>
      </c>
      <c r="JRH10" s="355">
        <f t="shared" si="112"/>
        <v>0</v>
      </c>
      <c r="JRI10" s="355">
        <f t="shared" si="112"/>
        <v>0</v>
      </c>
      <c r="JRJ10" s="355">
        <f t="shared" si="112"/>
        <v>0</v>
      </c>
      <c r="JRK10" s="355">
        <f t="shared" si="112"/>
        <v>0</v>
      </c>
      <c r="JRL10" s="355">
        <f t="shared" si="112"/>
        <v>0</v>
      </c>
      <c r="JRM10" s="355">
        <f t="shared" si="112"/>
        <v>0</v>
      </c>
      <c r="JRN10" s="355">
        <f t="shared" si="112"/>
        <v>0</v>
      </c>
      <c r="JRO10" s="355">
        <f t="shared" si="112"/>
        <v>0</v>
      </c>
      <c r="JRP10" s="355">
        <f t="shared" si="112"/>
        <v>0</v>
      </c>
      <c r="JRQ10" s="355">
        <f t="shared" si="112"/>
        <v>0</v>
      </c>
      <c r="JRR10" s="355">
        <f t="shared" si="112"/>
        <v>0</v>
      </c>
      <c r="JRS10" s="355">
        <f t="shared" si="112"/>
        <v>0</v>
      </c>
      <c r="JRT10" s="355">
        <f t="shared" si="112"/>
        <v>0</v>
      </c>
      <c r="JRU10" s="355">
        <f t="shared" si="112"/>
        <v>0</v>
      </c>
      <c r="JRV10" s="355">
        <f t="shared" si="112"/>
        <v>0</v>
      </c>
      <c r="JRW10" s="355">
        <f t="shared" si="112"/>
        <v>0</v>
      </c>
      <c r="JRX10" s="355">
        <f t="shared" si="112"/>
        <v>0</v>
      </c>
      <c r="JRY10" s="355">
        <f t="shared" si="112"/>
        <v>0</v>
      </c>
      <c r="JRZ10" s="355">
        <f t="shared" si="112"/>
        <v>0</v>
      </c>
      <c r="JSA10" s="355">
        <f t="shared" si="112"/>
        <v>0</v>
      </c>
      <c r="JSB10" s="355">
        <f t="shared" si="112"/>
        <v>0</v>
      </c>
      <c r="JSC10" s="355">
        <f t="shared" si="112"/>
        <v>0</v>
      </c>
      <c r="JSD10" s="355">
        <f t="shared" si="112"/>
        <v>0</v>
      </c>
      <c r="JSE10" s="355">
        <f t="shared" si="112"/>
        <v>0</v>
      </c>
      <c r="JSF10" s="355">
        <f t="shared" si="112"/>
        <v>0</v>
      </c>
      <c r="JSG10" s="355">
        <f t="shared" si="112"/>
        <v>0</v>
      </c>
      <c r="JSH10" s="355">
        <f t="shared" si="112"/>
        <v>0</v>
      </c>
      <c r="JSI10" s="355">
        <f t="shared" si="112"/>
        <v>0</v>
      </c>
      <c r="JSJ10" s="355">
        <f t="shared" si="112"/>
        <v>0</v>
      </c>
      <c r="JSK10" s="355">
        <f t="shared" si="112"/>
        <v>0</v>
      </c>
      <c r="JSL10" s="355">
        <f t="shared" si="112"/>
        <v>0</v>
      </c>
      <c r="JSM10" s="355">
        <f t="shared" ref="JSM10:JUX10" si="113">SUM(JSM4:JSM9)</f>
        <v>0</v>
      </c>
      <c r="JSN10" s="355">
        <f t="shared" si="113"/>
        <v>0</v>
      </c>
      <c r="JSO10" s="355">
        <f t="shared" si="113"/>
        <v>0</v>
      </c>
      <c r="JSP10" s="355">
        <f t="shared" si="113"/>
        <v>0</v>
      </c>
      <c r="JSQ10" s="355">
        <f t="shared" si="113"/>
        <v>0</v>
      </c>
      <c r="JSR10" s="355">
        <f t="shared" si="113"/>
        <v>0</v>
      </c>
      <c r="JSS10" s="355">
        <f t="shared" si="113"/>
        <v>0</v>
      </c>
      <c r="JST10" s="355">
        <f t="shared" si="113"/>
        <v>0</v>
      </c>
      <c r="JSU10" s="355">
        <f t="shared" si="113"/>
        <v>0</v>
      </c>
      <c r="JSV10" s="355">
        <f t="shared" si="113"/>
        <v>0</v>
      </c>
      <c r="JSW10" s="355">
        <f t="shared" si="113"/>
        <v>0</v>
      </c>
      <c r="JSX10" s="355">
        <f t="shared" si="113"/>
        <v>0</v>
      </c>
      <c r="JSY10" s="355">
        <f t="shared" si="113"/>
        <v>0</v>
      </c>
      <c r="JSZ10" s="355">
        <f t="shared" si="113"/>
        <v>0</v>
      </c>
      <c r="JTA10" s="355">
        <f t="shared" si="113"/>
        <v>0</v>
      </c>
      <c r="JTB10" s="355">
        <f t="shared" si="113"/>
        <v>0</v>
      </c>
      <c r="JTC10" s="355">
        <f t="shared" si="113"/>
        <v>0</v>
      </c>
      <c r="JTD10" s="355">
        <f t="shared" si="113"/>
        <v>0</v>
      </c>
      <c r="JTE10" s="355">
        <f t="shared" si="113"/>
        <v>0</v>
      </c>
      <c r="JTF10" s="355">
        <f t="shared" si="113"/>
        <v>0</v>
      </c>
      <c r="JTG10" s="355">
        <f t="shared" si="113"/>
        <v>0</v>
      </c>
      <c r="JTH10" s="355">
        <f t="shared" si="113"/>
        <v>0</v>
      </c>
      <c r="JTI10" s="355">
        <f t="shared" si="113"/>
        <v>0</v>
      </c>
      <c r="JTJ10" s="355">
        <f t="shared" si="113"/>
        <v>0</v>
      </c>
      <c r="JTK10" s="355">
        <f t="shared" si="113"/>
        <v>0</v>
      </c>
      <c r="JTL10" s="355">
        <f t="shared" si="113"/>
        <v>0</v>
      </c>
      <c r="JTM10" s="355">
        <f t="shared" si="113"/>
        <v>0</v>
      </c>
      <c r="JTN10" s="355">
        <f t="shared" si="113"/>
        <v>0</v>
      </c>
      <c r="JTO10" s="355">
        <f t="shared" si="113"/>
        <v>0</v>
      </c>
      <c r="JTP10" s="355">
        <f t="shared" si="113"/>
        <v>0</v>
      </c>
      <c r="JTQ10" s="355">
        <f t="shared" si="113"/>
        <v>0</v>
      </c>
      <c r="JTR10" s="355">
        <f t="shared" si="113"/>
        <v>0</v>
      </c>
      <c r="JTS10" s="355">
        <f t="shared" si="113"/>
        <v>0</v>
      </c>
      <c r="JTT10" s="355">
        <f t="shared" si="113"/>
        <v>0</v>
      </c>
      <c r="JTU10" s="355">
        <f t="shared" si="113"/>
        <v>0</v>
      </c>
      <c r="JTV10" s="355">
        <f t="shared" si="113"/>
        <v>0</v>
      </c>
      <c r="JTW10" s="355">
        <f t="shared" si="113"/>
        <v>0</v>
      </c>
      <c r="JTX10" s="355">
        <f t="shared" si="113"/>
        <v>0</v>
      </c>
      <c r="JTY10" s="355">
        <f t="shared" si="113"/>
        <v>0</v>
      </c>
      <c r="JTZ10" s="355">
        <f t="shared" si="113"/>
        <v>0</v>
      </c>
      <c r="JUA10" s="355">
        <f t="shared" si="113"/>
        <v>0</v>
      </c>
      <c r="JUB10" s="355">
        <f t="shared" si="113"/>
        <v>0</v>
      </c>
      <c r="JUC10" s="355">
        <f t="shared" si="113"/>
        <v>0</v>
      </c>
      <c r="JUD10" s="355">
        <f t="shared" si="113"/>
        <v>0</v>
      </c>
      <c r="JUE10" s="355">
        <f t="shared" si="113"/>
        <v>0</v>
      </c>
      <c r="JUF10" s="355">
        <f t="shared" si="113"/>
        <v>0</v>
      </c>
      <c r="JUG10" s="355">
        <f t="shared" si="113"/>
        <v>0</v>
      </c>
      <c r="JUH10" s="355">
        <f t="shared" si="113"/>
        <v>0</v>
      </c>
      <c r="JUI10" s="355">
        <f t="shared" si="113"/>
        <v>0</v>
      </c>
      <c r="JUJ10" s="355">
        <f t="shared" si="113"/>
        <v>0</v>
      </c>
      <c r="JUK10" s="355">
        <f t="shared" si="113"/>
        <v>0</v>
      </c>
      <c r="JUL10" s="355">
        <f t="shared" si="113"/>
        <v>0</v>
      </c>
      <c r="JUM10" s="355">
        <f t="shared" si="113"/>
        <v>0</v>
      </c>
      <c r="JUN10" s="355">
        <f t="shared" si="113"/>
        <v>0</v>
      </c>
      <c r="JUO10" s="355">
        <f t="shared" si="113"/>
        <v>0</v>
      </c>
      <c r="JUP10" s="355">
        <f t="shared" si="113"/>
        <v>0</v>
      </c>
      <c r="JUQ10" s="355">
        <f t="shared" si="113"/>
        <v>0</v>
      </c>
      <c r="JUR10" s="355">
        <f t="shared" si="113"/>
        <v>0</v>
      </c>
      <c r="JUS10" s="355">
        <f t="shared" si="113"/>
        <v>0</v>
      </c>
      <c r="JUT10" s="355">
        <f t="shared" si="113"/>
        <v>0</v>
      </c>
      <c r="JUU10" s="355">
        <f t="shared" si="113"/>
        <v>0</v>
      </c>
      <c r="JUV10" s="355">
        <f t="shared" si="113"/>
        <v>0</v>
      </c>
      <c r="JUW10" s="355">
        <f t="shared" si="113"/>
        <v>0</v>
      </c>
      <c r="JUX10" s="355">
        <f t="shared" si="113"/>
        <v>0</v>
      </c>
      <c r="JUY10" s="355">
        <f t="shared" ref="JUY10:JXJ10" si="114">SUM(JUY4:JUY9)</f>
        <v>0</v>
      </c>
      <c r="JUZ10" s="355">
        <f t="shared" si="114"/>
        <v>0</v>
      </c>
      <c r="JVA10" s="355">
        <f t="shared" si="114"/>
        <v>0</v>
      </c>
      <c r="JVB10" s="355">
        <f t="shared" si="114"/>
        <v>0</v>
      </c>
      <c r="JVC10" s="355">
        <f t="shared" si="114"/>
        <v>0</v>
      </c>
      <c r="JVD10" s="355">
        <f t="shared" si="114"/>
        <v>0</v>
      </c>
      <c r="JVE10" s="355">
        <f t="shared" si="114"/>
        <v>0</v>
      </c>
      <c r="JVF10" s="355">
        <f t="shared" si="114"/>
        <v>0</v>
      </c>
      <c r="JVG10" s="355">
        <f t="shared" si="114"/>
        <v>0</v>
      </c>
      <c r="JVH10" s="355">
        <f t="shared" si="114"/>
        <v>0</v>
      </c>
      <c r="JVI10" s="355">
        <f t="shared" si="114"/>
        <v>0</v>
      </c>
      <c r="JVJ10" s="355">
        <f t="shared" si="114"/>
        <v>0</v>
      </c>
      <c r="JVK10" s="355">
        <f t="shared" si="114"/>
        <v>0</v>
      </c>
      <c r="JVL10" s="355">
        <f t="shared" si="114"/>
        <v>0</v>
      </c>
      <c r="JVM10" s="355">
        <f t="shared" si="114"/>
        <v>0</v>
      </c>
      <c r="JVN10" s="355">
        <f t="shared" si="114"/>
        <v>0</v>
      </c>
      <c r="JVO10" s="355">
        <f t="shared" si="114"/>
        <v>0</v>
      </c>
      <c r="JVP10" s="355">
        <f t="shared" si="114"/>
        <v>0</v>
      </c>
      <c r="JVQ10" s="355">
        <f t="shared" si="114"/>
        <v>0</v>
      </c>
      <c r="JVR10" s="355">
        <f t="shared" si="114"/>
        <v>0</v>
      </c>
      <c r="JVS10" s="355">
        <f t="shared" si="114"/>
        <v>0</v>
      </c>
      <c r="JVT10" s="355">
        <f t="shared" si="114"/>
        <v>0</v>
      </c>
      <c r="JVU10" s="355">
        <f t="shared" si="114"/>
        <v>0</v>
      </c>
      <c r="JVV10" s="355">
        <f t="shared" si="114"/>
        <v>0</v>
      </c>
      <c r="JVW10" s="355">
        <f t="shared" si="114"/>
        <v>0</v>
      </c>
      <c r="JVX10" s="355">
        <f t="shared" si="114"/>
        <v>0</v>
      </c>
      <c r="JVY10" s="355">
        <f t="shared" si="114"/>
        <v>0</v>
      </c>
      <c r="JVZ10" s="355">
        <f t="shared" si="114"/>
        <v>0</v>
      </c>
      <c r="JWA10" s="355">
        <f t="shared" si="114"/>
        <v>0</v>
      </c>
      <c r="JWB10" s="355">
        <f t="shared" si="114"/>
        <v>0</v>
      </c>
      <c r="JWC10" s="355">
        <f t="shared" si="114"/>
        <v>0</v>
      </c>
      <c r="JWD10" s="355">
        <f t="shared" si="114"/>
        <v>0</v>
      </c>
      <c r="JWE10" s="355">
        <f t="shared" si="114"/>
        <v>0</v>
      </c>
      <c r="JWF10" s="355">
        <f t="shared" si="114"/>
        <v>0</v>
      </c>
      <c r="JWG10" s="355">
        <f t="shared" si="114"/>
        <v>0</v>
      </c>
      <c r="JWH10" s="355">
        <f t="shared" si="114"/>
        <v>0</v>
      </c>
      <c r="JWI10" s="355">
        <f t="shared" si="114"/>
        <v>0</v>
      </c>
      <c r="JWJ10" s="355">
        <f t="shared" si="114"/>
        <v>0</v>
      </c>
      <c r="JWK10" s="355">
        <f t="shared" si="114"/>
        <v>0</v>
      </c>
      <c r="JWL10" s="355">
        <f t="shared" si="114"/>
        <v>0</v>
      </c>
      <c r="JWM10" s="355">
        <f t="shared" si="114"/>
        <v>0</v>
      </c>
      <c r="JWN10" s="355">
        <f t="shared" si="114"/>
        <v>0</v>
      </c>
      <c r="JWO10" s="355">
        <f t="shared" si="114"/>
        <v>0</v>
      </c>
      <c r="JWP10" s="355">
        <f t="shared" si="114"/>
        <v>0</v>
      </c>
      <c r="JWQ10" s="355">
        <f t="shared" si="114"/>
        <v>0</v>
      </c>
      <c r="JWR10" s="355">
        <f t="shared" si="114"/>
        <v>0</v>
      </c>
      <c r="JWS10" s="355">
        <f t="shared" si="114"/>
        <v>0</v>
      </c>
      <c r="JWT10" s="355">
        <f t="shared" si="114"/>
        <v>0</v>
      </c>
      <c r="JWU10" s="355">
        <f t="shared" si="114"/>
        <v>0</v>
      </c>
      <c r="JWV10" s="355">
        <f t="shared" si="114"/>
        <v>0</v>
      </c>
      <c r="JWW10" s="355">
        <f t="shared" si="114"/>
        <v>0</v>
      </c>
      <c r="JWX10" s="355">
        <f t="shared" si="114"/>
        <v>0</v>
      </c>
      <c r="JWY10" s="355">
        <f t="shared" si="114"/>
        <v>0</v>
      </c>
      <c r="JWZ10" s="355">
        <f t="shared" si="114"/>
        <v>0</v>
      </c>
      <c r="JXA10" s="355">
        <f t="shared" si="114"/>
        <v>0</v>
      </c>
      <c r="JXB10" s="355">
        <f t="shared" si="114"/>
        <v>0</v>
      </c>
      <c r="JXC10" s="355">
        <f t="shared" si="114"/>
        <v>0</v>
      </c>
      <c r="JXD10" s="355">
        <f t="shared" si="114"/>
        <v>0</v>
      </c>
      <c r="JXE10" s="355">
        <f t="shared" si="114"/>
        <v>0</v>
      </c>
      <c r="JXF10" s="355">
        <f t="shared" si="114"/>
        <v>0</v>
      </c>
      <c r="JXG10" s="355">
        <f t="shared" si="114"/>
        <v>0</v>
      </c>
      <c r="JXH10" s="355">
        <f t="shared" si="114"/>
        <v>0</v>
      </c>
      <c r="JXI10" s="355">
        <f t="shared" si="114"/>
        <v>0</v>
      </c>
      <c r="JXJ10" s="355">
        <f t="shared" si="114"/>
        <v>0</v>
      </c>
      <c r="JXK10" s="355">
        <f t="shared" ref="JXK10:JZV10" si="115">SUM(JXK4:JXK9)</f>
        <v>0</v>
      </c>
      <c r="JXL10" s="355">
        <f t="shared" si="115"/>
        <v>0</v>
      </c>
      <c r="JXM10" s="355">
        <f t="shared" si="115"/>
        <v>0</v>
      </c>
      <c r="JXN10" s="355">
        <f t="shared" si="115"/>
        <v>0</v>
      </c>
      <c r="JXO10" s="355">
        <f t="shared" si="115"/>
        <v>0</v>
      </c>
      <c r="JXP10" s="355">
        <f t="shared" si="115"/>
        <v>0</v>
      </c>
      <c r="JXQ10" s="355">
        <f t="shared" si="115"/>
        <v>0</v>
      </c>
      <c r="JXR10" s="355">
        <f t="shared" si="115"/>
        <v>0</v>
      </c>
      <c r="JXS10" s="355">
        <f t="shared" si="115"/>
        <v>0</v>
      </c>
      <c r="JXT10" s="355">
        <f t="shared" si="115"/>
        <v>0</v>
      </c>
      <c r="JXU10" s="355">
        <f t="shared" si="115"/>
        <v>0</v>
      </c>
      <c r="JXV10" s="355">
        <f t="shared" si="115"/>
        <v>0</v>
      </c>
      <c r="JXW10" s="355">
        <f t="shared" si="115"/>
        <v>0</v>
      </c>
      <c r="JXX10" s="355">
        <f t="shared" si="115"/>
        <v>0</v>
      </c>
      <c r="JXY10" s="355">
        <f t="shared" si="115"/>
        <v>0</v>
      </c>
      <c r="JXZ10" s="355">
        <f t="shared" si="115"/>
        <v>0</v>
      </c>
      <c r="JYA10" s="355">
        <f t="shared" si="115"/>
        <v>0</v>
      </c>
      <c r="JYB10" s="355">
        <f t="shared" si="115"/>
        <v>0</v>
      </c>
      <c r="JYC10" s="355">
        <f t="shared" si="115"/>
        <v>0</v>
      </c>
      <c r="JYD10" s="355">
        <f t="shared" si="115"/>
        <v>0</v>
      </c>
      <c r="JYE10" s="355">
        <f t="shared" si="115"/>
        <v>0</v>
      </c>
      <c r="JYF10" s="355">
        <f t="shared" si="115"/>
        <v>0</v>
      </c>
      <c r="JYG10" s="355">
        <f t="shared" si="115"/>
        <v>0</v>
      </c>
      <c r="JYH10" s="355">
        <f t="shared" si="115"/>
        <v>0</v>
      </c>
      <c r="JYI10" s="355">
        <f t="shared" si="115"/>
        <v>0</v>
      </c>
      <c r="JYJ10" s="355">
        <f t="shared" si="115"/>
        <v>0</v>
      </c>
      <c r="JYK10" s="355">
        <f t="shared" si="115"/>
        <v>0</v>
      </c>
      <c r="JYL10" s="355">
        <f t="shared" si="115"/>
        <v>0</v>
      </c>
      <c r="JYM10" s="355">
        <f t="shared" si="115"/>
        <v>0</v>
      </c>
      <c r="JYN10" s="355">
        <f t="shared" si="115"/>
        <v>0</v>
      </c>
      <c r="JYO10" s="355">
        <f t="shared" si="115"/>
        <v>0</v>
      </c>
      <c r="JYP10" s="355">
        <f t="shared" si="115"/>
        <v>0</v>
      </c>
      <c r="JYQ10" s="355">
        <f t="shared" si="115"/>
        <v>0</v>
      </c>
      <c r="JYR10" s="355">
        <f t="shared" si="115"/>
        <v>0</v>
      </c>
      <c r="JYS10" s="355">
        <f t="shared" si="115"/>
        <v>0</v>
      </c>
      <c r="JYT10" s="355">
        <f t="shared" si="115"/>
        <v>0</v>
      </c>
      <c r="JYU10" s="355">
        <f t="shared" si="115"/>
        <v>0</v>
      </c>
      <c r="JYV10" s="355">
        <f t="shared" si="115"/>
        <v>0</v>
      </c>
      <c r="JYW10" s="355">
        <f t="shared" si="115"/>
        <v>0</v>
      </c>
      <c r="JYX10" s="355">
        <f t="shared" si="115"/>
        <v>0</v>
      </c>
      <c r="JYY10" s="355">
        <f t="shared" si="115"/>
        <v>0</v>
      </c>
      <c r="JYZ10" s="355">
        <f t="shared" si="115"/>
        <v>0</v>
      </c>
      <c r="JZA10" s="355">
        <f t="shared" si="115"/>
        <v>0</v>
      </c>
      <c r="JZB10" s="355">
        <f t="shared" si="115"/>
        <v>0</v>
      </c>
      <c r="JZC10" s="355">
        <f t="shared" si="115"/>
        <v>0</v>
      </c>
      <c r="JZD10" s="355">
        <f t="shared" si="115"/>
        <v>0</v>
      </c>
      <c r="JZE10" s="355">
        <f t="shared" si="115"/>
        <v>0</v>
      </c>
      <c r="JZF10" s="355">
        <f t="shared" si="115"/>
        <v>0</v>
      </c>
      <c r="JZG10" s="355">
        <f t="shared" si="115"/>
        <v>0</v>
      </c>
      <c r="JZH10" s="355">
        <f t="shared" si="115"/>
        <v>0</v>
      </c>
      <c r="JZI10" s="355">
        <f t="shared" si="115"/>
        <v>0</v>
      </c>
      <c r="JZJ10" s="355">
        <f t="shared" si="115"/>
        <v>0</v>
      </c>
      <c r="JZK10" s="355">
        <f t="shared" si="115"/>
        <v>0</v>
      </c>
      <c r="JZL10" s="355">
        <f t="shared" si="115"/>
        <v>0</v>
      </c>
      <c r="JZM10" s="355">
        <f t="shared" si="115"/>
        <v>0</v>
      </c>
      <c r="JZN10" s="355">
        <f t="shared" si="115"/>
        <v>0</v>
      </c>
      <c r="JZO10" s="355">
        <f t="shared" si="115"/>
        <v>0</v>
      </c>
      <c r="JZP10" s="355">
        <f t="shared" si="115"/>
        <v>0</v>
      </c>
      <c r="JZQ10" s="355">
        <f t="shared" si="115"/>
        <v>0</v>
      </c>
      <c r="JZR10" s="355">
        <f t="shared" si="115"/>
        <v>0</v>
      </c>
      <c r="JZS10" s="355">
        <f t="shared" si="115"/>
        <v>0</v>
      </c>
      <c r="JZT10" s="355">
        <f t="shared" si="115"/>
        <v>0</v>
      </c>
      <c r="JZU10" s="355">
        <f t="shared" si="115"/>
        <v>0</v>
      </c>
      <c r="JZV10" s="355">
        <f t="shared" si="115"/>
        <v>0</v>
      </c>
      <c r="JZW10" s="355">
        <f t="shared" ref="JZW10:KCH10" si="116">SUM(JZW4:JZW9)</f>
        <v>0</v>
      </c>
      <c r="JZX10" s="355">
        <f t="shared" si="116"/>
        <v>0</v>
      </c>
      <c r="JZY10" s="355">
        <f t="shared" si="116"/>
        <v>0</v>
      </c>
      <c r="JZZ10" s="355">
        <f t="shared" si="116"/>
        <v>0</v>
      </c>
      <c r="KAA10" s="355">
        <f t="shared" si="116"/>
        <v>0</v>
      </c>
      <c r="KAB10" s="355">
        <f t="shared" si="116"/>
        <v>0</v>
      </c>
      <c r="KAC10" s="355">
        <f t="shared" si="116"/>
        <v>0</v>
      </c>
      <c r="KAD10" s="355">
        <f t="shared" si="116"/>
        <v>0</v>
      </c>
      <c r="KAE10" s="355">
        <f t="shared" si="116"/>
        <v>0</v>
      </c>
      <c r="KAF10" s="355">
        <f t="shared" si="116"/>
        <v>0</v>
      </c>
      <c r="KAG10" s="355">
        <f t="shared" si="116"/>
        <v>0</v>
      </c>
      <c r="KAH10" s="355">
        <f t="shared" si="116"/>
        <v>0</v>
      </c>
      <c r="KAI10" s="355">
        <f t="shared" si="116"/>
        <v>0</v>
      </c>
      <c r="KAJ10" s="355">
        <f t="shared" si="116"/>
        <v>0</v>
      </c>
      <c r="KAK10" s="355">
        <f t="shared" si="116"/>
        <v>0</v>
      </c>
      <c r="KAL10" s="355">
        <f t="shared" si="116"/>
        <v>0</v>
      </c>
      <c r="KAM10" s="355">
        <f t="shared" si="116"/>
        <v>0</v>
      </c>
      <c r="KAN10" s="355">
        <f t="shared" si="116"/>
        <v>0</v>
      </c>
      <c r="KAO10" s="355">
        <f t="shared" si="116"/>
        <v>0</v>
      </c>
      <c r="KAP10" s="355">
        <f t="shared" si="116"/>
        <v>0</v>
      </c>
      <c r="KAQ10" s="355">
        <f t="shared" si="116"/>
        <v>0</v>
      </c>
      <c r="KAR10" s="355">
        <f t="shared" si="116"/>
        <v>0</v>
      </c>
      <c r="KAS10" s="355">
        <f t="shared" si="116"/>
        <v>0</v>
      </c>
      <c r="KAT10" s="355">
        <f t="shared" si="116"/>
        <v>0</v>
      </c>
      <c r="KAU10" s="355">
        <f t="shared" si="116"/>
        <v>0</v>
      </c>
      <c r="KAV10" s="355">
        <f t="shared" si="116"/>
        <v>0</v>
      </c>
      <c r="KAW10" s="355">
        <f t="shared" si="116"/>
        <v>0</v>
      </c>
      <c r="KAX10" s="355">
        <f t="shared" si="116"/>
        <v>0</v>
      </c>
      <c r="KAY10" s="355">
        <f t="shared" si="116"/>
        <v>0</v>
      </c>
      <c r="KAZ10" s="355">
        <f t="shared" si="116"/>
        <v>0</v>
      </c>
      <c r="KBA10" s="355">
        <f t="shared" si="116"/>
        <v>0</v>
      </c>
      <c r="KBB10" s="355">
        <f t="shared" si="116"/>
        <v>0</v>
      </c>
      <c r="KBC10" s="355">
        <f t="shared" si="116"/>
        <v>0</v>
      </c>
      <c r="KBD10" s="355">
        <f t="shared" si="116"/>
        <v>0</v>
      </c>
      <c r="KBE10" s="355">
        <f t="shared" si="116"/>
        <v>0</v>
      </c>
      <c r="KBF10" s="355">
        <f t="shared" si="116"/>
        <v>0</v>
      </c>
      <c r="KBG10" s="355">
        <f t="shared" si="116"/>
        <v>0</v>
      </c>
      <c r="KBH10" s="355">
        <f t="shared" si="116"/>
        <v>0</v>
      </c>
      <c r="KBI10" s="355">
        <f t="shared" si="116"/>
        <v>0</v>
      </c>
      <c r="KBJ10" s="355">
        <f t="shared" si="116"/>
        <v>0</v>
      </c>
      <c r="KBK10" s="355">
        <f t="shared" si="116"/>
        <v>0</v>
      </c>
      <c r="KBL10" s="355">
        <f t="shared" si="116"/>
        <v>0</v>
      </c>
      <c r="KBM10" s="355">
        <f t="shared" si="116"/>
        <v>0</v>
      </c>
      <c r="KBN10" s="355">
        <f t="shared" si="116"/>
        <v>0</v>
      </c>
      <c r="KBO10" s="355">
        <f t="shared" si="116"/>
        <v>0</v>
      </c>
      <c r="KBP10" s="355">
        <f t="shared" si="116"/>
        <v>0</v>
      </c>
      <c r="KBQ10" s="355">
        <f t="shared" si="116"/>
        <v>0</v>
      </c>
      <c r="KBR10" s="355">
        <f t="shared" si="116"/>
        <v>0</v>
      </c>
      <c r="KBS10" s="355">
        <f t="shared" si="116"/>
        <v>0</v>
      </c>
      <c r="KBT10" s="355">
        <f t="shared" si="116"/>
        <v>0</v>
      </c>
      <c r="KBU10" s="355">
        <f t="shared" si="116"/>
        <v>0</v>
      </c>
      <c r="KBV10" s="355">
        <f t="shared" si="116"/>
        <v>0</v>
      </c>
      <c r="KBW10" s="355">
        <f t="shared" si="116"/>
        <v>0</v>
      </c>
      <c r="KBX10" s="355">
        <f t="shared" si="116"/>
        <v>0</v>
      </c>
      <c r="KBY10" s="355">
        <f t="shared" si="116"/>
        <v>0</v>
      </c>
      <c r="KBZ10" s="355">
        <f t="shared" si="116"/>
        <v>0</v>
      </c>
      <c r="KCA10" s="355">
        <f t="shared" si="116"/>
        <v>0</v>
      </c>
      <c r="KCB10" s="355">
        <f t="shared" si="116"/>
        <v>0</v>
      </c>
      <c r="KCC10" s="355">
        <f t="shared" si="116"/>
        <v>0</v>
      </c>
      <c r="KCD10" s="355">
        <f t="shared" si="116"/>
        <v>0</v>
      </c>
      <c r="KCE10" s="355">
        <f t="shared" si="116"/>
        <v>0</v>
      </c>
      <c r="KCF10" s="355">
        <f t="shared" si="116"/>
        <v>0</v>
      </c>
      <c r="KCG10" s="355">
        <f t="shared" si="116"/>
        <v>0</v>
      </c>
      <c r="KCH10" s="355">
        <f t="shared" si="116"/>
        <v>0</v>
      </c>
      <c r="KCI10" s="355">
        <f t="shared" ref="KCI10:KET10" si="117">SUM(KCI4:KCI9)</f>
        <v>0</v>
      </c>
      <c r="KCJ10" s="355">
        <f t="shared" si="117"/>
        <v>0</v>
      </c>
      <c r="KCK10" s="355">
        <f t="shared" si="117"/>
        <v>0</v>
      </c>
      <c r="KCL10" s="355">
        <f t="shared" si="117"/>
        <v>0</v>
      </c>
      <c r="KCM10" s="355">
        <f t="shared" si="117"/>
        <v>0</v>
      </c>
      <c r="KCN10" s="355">
        <f t="shared" si="117"/>
        <v>0</v>
      </c>
      <c r="KCO10" s="355">
        <f t="shared" si="117"/>
        <v>0</v>
      </c>
      <c r="KCP10" s="355">
        <f t="shared" si="117"/>
        <v>0</v>
      </c>
      <c r="KCQ10" s="355">
        <f t="shared" si="117"/>
        <v>0</v>
      </c>
      <c r="KCR10" s="355">
        <f t="shared" si="117"/>
        <v>0</v>
      </c>
      <c r="KCS10" s="355">
        <f t="shared" si="117"/>
        <v>0</v>
      </c>
      <c r="KCT10" s="355">
        <f t="shared" si="117"/>
        <v>0</v>
      </c>
      <c r="KCU10" s="355">
        <f t="shared" si="117"/>
        <v>0</v>
      </c>
      <c r="KCV10" s="355">
        <f t="shared" si="117"/>
        <v>0</v>
      </c>
      <c r="KCW10" s="355">
        <f t="shared" si="117"/>
        <v>0</v>
      </c>
      <c r="KCX10" s="355">
        <f t="shared" si="117"/>
        <v>0</v>
      </c>
      <c r="KCY10" s="355">
        <f t="shared" si="117"/>
        <v>0</v>
      </c>
      <c r="KCZ10" s="355">
        <f t="shared" si="117"/>
        <v>0</v>
      </c>
      <c r="KDA10" s="355">
        <f t="shared" si="117"/>
        <v>0</v>
      </c>
      <c r="KDB10" s="355">
        <f t="shared" si="117"/>
        <v>0</v>
      </c>
      <c r="KDC10" s="355">
        <f t="shared" si="117"/>
        <v>0</v>
      </c>
      <c r="KDD10" s="355">
        <f t="shared" si="117"/>
        <v>0</v>
      </c>
      <c r="KDE10" s="355">
        <f t="shared" si="117"/>
        <v>0</v>
      </c>
      <c r="KDF10" s="355">
        <f t="shared" si="117"/>
        <v>0</v>
      </c>
      <c r="KDG10" s="355">
        <f t="shared" si="117"/>
        <v>0</v>
      </c>
      <c r="KDH10" s="355">
        <f t="shared" si="117"/>
        <v>0</v>
      </c>
      <c r="KDI10" s="355">
        <f t="shared" si="117"/>
        <v>0</v>
      </c>
      <c r="KDJ10" s="355">
        <f t="shared" si="117"/>
        <v>0</v>
      </c>
      <c r="KDK10" s="355">
        <f t="shared" si="117"/>
        <v>0</v>
      </c>
      <c r="KDL10" s="355">
        <f t="shared" si="117"/>
        <v>0</v>
      </c>
      <c r="KDM10" s="355">
        <f t="shared" si="117"/>
        <v>0</v>
      </c>
      <c r="KDN10" s="355">
        <f t="shared" si="117"/>
        <v>0</v>
      </c>
      <c r="KDO10" s="355">
        <f t="shared" si="117"/>
        <v>0</v>
      </c>
      <c r="KDP10" s="355">
        <f t="shared" si="117"/>
        <v>0</v>
      </c>
      <c r="KDQ10" s="355">
        <f t="shared" si="117"/>
        <v>0</v>
      </c>
      <c r="KDR10" s="355">
        <f t="shared" si="117"/>
        <v>0</v>
      </c>
      <c r="KDS10" s="355">
        <f t="shared" si="117"/>
        <v>0</v>
      </c>
      <c r="KDT10" s="355">
        <f t="shared" si="117"/>
        <v>0</v>
      </c>
      <c r="KDU10" s="355">
        <f t="shared" si="117"/>
        <v>0</v>
      </c>
      <c r="KDV10" s="355">
        <f t="shared" si="117"/>
        <v>0</v>
      </c>
      <c r="KDW10" s="355">
        <f t="shared" si="117"/>
        <v>0</v>
      </c>
      <c r="KDX10" s="355">
        <f t="shared" si="117"/>
        <v>0</v>
      </c>
      <c r="KDY10" s="355">
        <f t="shared" si="117"/>
        <v>0</v>
      </c>
      <c r="KDZ10" s="355">
        <f t="shared" si="117"/>
        <v>0</v>
      </c>
      <c r="KEA10" s="355">
        <f t="shared" si="117"/>
        <v>0</v>
      </c>
      <c r="KEB10" s="355">
        <f t="shared" si="117"/>
        <v>0</v>
      </c>
      <c r="KEC10" s="355">
        <f t="shared" si="117"/>
        <v>0</v>
      </c>
      <c r="KED10" s="355">
        <f t="shared" si="117"/>
        <v>0</v>
      </c>
      <c r="KEE10" s="355">
        <f t="shared" si="117"/>
        <v>0</v>
      </c>
      <c r="KEF10" s="355">
        <f t="shared" si="117"/>
        <v>0</v>
      </c>
      <c r="KEG10" s="355">
        <f t="shared" si="117"/>
        <v>0</v>
      </c>
      <c r="KEH10" s="355">
        <f t="shared" si="117"/>
        <v>0</v>
      </c>
      <c r="KEI10" s="355">
        <f t="shared" si="117"/>
        <v>0</v>
      </c>
      <c r="KEJ10" s="355">
        <f t="shared" si="117"/>
        <v>0</v>
      </c>
      <c r="KEK10" s="355">
        <f t="shared" si="117"/>
        <v>0</v>
      </c>
      <c r="KEL10" s="355">
        <f t="shared" si="117"/>
        <v>0</v>
      </c>
      <c r="KEM10" s="355">
        <f t="shared" si="117"/>
        <v>0</v>
      </c>
      <c r="KEN10" s="355">
        <f t="shared" si="117"/>
        <v>0</v>
      </c>
      <c r="KEO10" s="355">
        <f t="shared" si="117"/>
        <v>0</v>
      </c>
      <c r="KEP10" s="355">
        <f t="shared" si="117"/>
        <v>0</v>
      </c>
      <c r="KEQ10" s="355">
        <f t="shared" si="117"/>
        <v>0</v>
      </c>
      <c r="KER10" s="355">
        <f t="shared" si="117"/>
        <v>0</v>
      </c>
      <c r="KES10" s="355">
        <f t="shared" si="117"/>
        <v>0</v>
      </c>
      <c r="KET10" s="355">
        <f t="shared" si="117"/>
        <v>0</v>
      </c>
      <c r="KEU10" s="355">
        <f t="shared" ref="KEU10:KHF10" si="118">SUM(KEU4:KEU9)</f>
        <v>0</v>
      </c>
      <c r="KEV10" s="355">
        <f t="shared" si="118"/>
        <v>0</v>
      </c>
      <c r="KEW10" s="355">
        <f t="shared" si="118"/>
        <v>0</v>
      </c>
      <c r="KEX10" s="355">
        <f t="shared" si="118"/>
        <v>0</v>
      </c>
      <c r="KEY10" s="355">
        <f t="shared" si="118"/>
        <v>0</v>
      </c>
      <c r="KEZ10" s="355">
        <f t="shared" si="118"/>
        <v>0</v>
      </c>
      <c r="KFA10" s="355">
        <f t="shared" si="118"/>
        <v>0</v>
      </c>
      <c r="KFB10" s="355">
        <f t="shared" si="118"/>
        <v>0</v>
      </c>
      <c r="KFC10" s="355">
        <f t="shared" si="118"/>
        <v>0</v>
      </c>
      <c r="KFD10" s="355">
        <f t="shared" si="118"/>
        <v>0</v>
      </c>
      <c r="KFE10" s="355">
        <f t="shared" si="118"/>
        <v>0</v>
      </c>
      <c r="KFF10" s="355">
        <f t="shared" si="118"/>
        <v>0</v>
      </c>
      <c r="KFG10" s="355">
        <f t="shared" si="118"/>
        <v>0</v>
      </c>
      <c r="KFH10" s="355">
        <f t="shared" si="118"/>
        <v>0</v>
      </c>
      <c r="KFI10" s="355">
        <f t="shared" si="118"/>
        <v>0</v>
      </c>
      <c r="KFJ10" s="355">
        <f t="shared" si="118"/>
        <v>0</v>
      </c>
      <c r="KFK10" s="355">
        <f t="shared" si="118"/>
        <v>0</v>
      </c>
      <c r="KFL10" s="355">
        <f t="shared" si="118"/>
        <v>0</v>
      </c>
      <c r="KFM10" s="355">
        <f t="shared" si="118"/>
        <v>0</v>
      </c>
      <c r="KFN10" s="355">
        <f t="shared" si="118"/>
        <v>0</v>
      </c>
      <c r="KFO10" s="355">
        <f t="shared" si="118"/>
        <v>0</v>
      </c>
      <c r="KFP10" s="355">
        <f t="shared" si="118"/>
        <v>0</v>
      </c>
      <c r="KFQ10" s="355">
        <f t="shared" si="118"/>
        <v>0</v>
      </c>
      <c r="KFR10" s="355">
        <f t="shared" si="118"/>
        <v>0</v>
      </c>
      <c r="KFS10" s="355">
        <f t="shared" si="118"/>
        <v>0</v>
      </c>
      <c r="KFT10" s="355">
        <f t="shared" si="118"/>
        <v>0</v>
      </c>
      <c r="KFU10" s="355">
        <f t="shared" si="118"/>
        <v>0</v>
      </c>
      <c r="KFV10" s="355">
        <f t="shared" si="118"/>
        <v>0</v>
      </c>
      <c r="KFW10" s="355">
        <f t="shared" si="118"/>
        <v>0</v>
      </c>
      <c r="KFX10" s="355">
        <f t="shared" si="118"/>
        <v>0</v>
      </c>
      <c r="KFY10" s="355">
        <f t="shared" si="118"/>
        <v>0</v>
      </c>
      <c r="KFZ10" s="355">
        <f t="shared" si="118"/>
        <v>0</v>
      </c>
      <c r="KGA10" s="355">
        <f t="shared" si="118"/>
        <v>0</v>
      </c>
      <c r="KGB10" s="355">
        <f t="shared" si="118"/>
        <v>0</v>
      </c>
      <c r="KGC10" s="355">
        <f t="shared" si="118"/>
        <v>0</v>
      </c>
      <c r="KGD10" s="355">
        <f t="shared" si="118"/>
        <v>0</v>
      </c>
      <c r="KGE10" s="355">
        <f t="shared" si="118"/>
        <v>0</v>
      </c>
      <c r="KGF10" s="355">
        <f t="shared" si="118"/>
        <v>0</v>
      </c>
      <c r="KGG10" s="355">
        <f t="shared" si="118"/>
        <v>0</v>
      </c>
      <c r="KGH10" s="355">
        <f t="shared" si="118"/>
        <v>0</v>
      </c>
      <c r="KGI10" s="355">
        <f t="shared" si="118"/>
        <v>0</v>
      </c>
      <c r="KGJ10" s="355">
        <f t="shared" si="118"/>
        <v>0</v>
      </c>
      <c r="KGK10" s="355">
        <f t="shared" si="118"/>
        <v>0</v>
      </c>
      <c r="KGL10" s="355">
        <f t="shared" si="118"/>
        <v>0</v>
      </c>
      <c r="KGM10" s="355">
        <f t="shared" si="118"/>
        <v>0</v>
      </c>
      <c r="KGN10" s="355">
        <f t="shared" si="118"/>
        <v>0</v>
      </c>
      <c r="KGO10" s="355">
        <f t="shared" si="118"/>
        <v>0</v>
      </c>
      <c r="KGP10" s="355">
        <f t="shared" si="118"/>
        <v>0</v>
      </c>
      <c r="KGQ10" s="355">
        <f t="shared" si="118"/>
        <v>0</v>
      </c>
      <c r="KGR10" s="355">
        <f t="shared" si="118"/>
        <v>0</v>
      </c>
      <c r="KGS10" s="355">
        <f t="shared" si="118"/>
        <v>0</v>
      </c>
      <c r="KGT10" s="355">
        <f t="shared" si="118"/>
        <v>0</v>
      </c>
      <c r="KGU10" s="355">
        <f t="shared" si="118"/>
        <v>0</v>
      </c>
      <c r="KGV10" s="355">
        <f t="shared" si="118"/>
        <v>0</v>
      </c>
      <c r="KGW10" s="355">
        <f t="shared" si="118"/>
        <v>0</v>
      </c>
      <c r="KGX10" s="355">
        <f t="shared" si="118"/>
        <v>0</v>
      </c>
      <c r="KGY10" s="355">
        <f t="shared" si="118"/>
        <v>0</v>
      </c>
      <c r="KGZ10" s="355">
        <f t="shared" si="118"/>
        <v>0</v>
      </c>
      <c r="KHA10" s="355">
        <f t="shared" si="118"/>
        <v>0</v>
      </c>
      <c r="KHB10" s="355">
        <f t="shared" si="118"/>
        <v>0</v>
      </c>
      <c r="KHC10" s="355">
        <f t="shared" si="118"/>
        <v>0</v>
      </c>
      <c r="KHD10" s="355">
        <f t="shared" si="118"/>
        <v>0</v>
      </c>
      <c r="KHE10" s="355">
        <f t="shared" si="118"/>
        <v>0</v>
      </c>
      <c r="KHF10" s="355">
        <f t="shared" si="118"/>
        <v>0</v>
      </c>
      <c r="KHG10" s="355">
        <f t="shared" ref="KHG10:KJR10" si="119">SUM(KHG4:KHG9)</f>
        <v>0</v>
      </c>
      <c r="KHH10" s="355">
        <f t="shared" si="119"/>
        <v>0</v>
      </c>
      <c r="KHI10" s="355">
        <f t="shared" si="119"/>
        <v>0</v>
      </c>
      <c r="KHJ10" s="355">
        <f t="shared" si="119"/>
        <v>0</v>
      </c>
      <c r="KHK10" s="355">
        <f t="shared" si="119"/>
        <v>0</v>
      </c>
      <c r="KHL10" s="355">
        <f t="shared" si="119"/>
        <v>0</v>
      </c>
      <c r="KHM10" s="355">
        <f t="shared" si="119"/>
        <v>0</v>
      </c>
      <c r="KHN10" s="355">
        <f t="shared" si="119"/>
        <v>0</v>
      </c>
      <c r="KHO10" s="355">
        <f t="shared" si="119"/>
        <v>0</v>
      </c>
      <c r="KHP10" s="355">
        <f t="shared" si="119"/>
        <v>0</v>
      </c>
      <c r="KHQ10" s="355">
        <f t="shared" si="119"/>
        <v>0</v>
      </c>
      <c r="KHR10" s="355">
        <f t="shared" si="119"/>
        <v>0</v>
      </c>
      <c r="KHS10" s="355">
        <f t="shared" si="119"/>
        <v>0</v>
      </c>
      <c r="KHT10" s="355">
        <f t="shared" si="119"/>
        <v>0</v>
      </c>
      <c r="KHU10" s="355">
        <f t="shared" si="119"/>
        <v>0</v>
      </c>
      <c r="KHV10" s="355">
        <f t="shared" si="119"/>
        <v>0</v>
      </c>
      <c r="KHW10" s="355">
        <f t="shared" si="119"/>
        <v>0</v>
      </c>
      <c r="KHX10" s="355">
        <f t="shared" si="119"/>
        <v>0</v>
      </c>
      <c r="KHY10" s="355">
        <f t="shared" si="119"/>
        <v>0</v>
      </c>
      <c r="KHZ10" s="355">
        <f t="shared" si="119"/>
        <v>0</v>
      </c>
      <c r="KIA10" s="355">
        <f t="shared" si="119"/>
        <v>0</v>
      </c>
      <c r="KIB10" s="355">
        <f t="shared" si="119"/>
        <v>0</v>
      </c>
      <c r="KIC10" s="355">
        <f t="shared" si="119"/>
        <v>0</v>
      </c>
      <c r="KID10" s="355">
        <f t="shared" si="119"/>
        <v>0</v>
      </c>
      <c r="KIE10" s="355">
        <f t="shared" si="119"/>
        <v>0</v>
      </c>
      <c r="KIF10" s="355">
        <f t="shared" si="119"/>
        <v>0</v>
      </c>
      <c r="KIG10" s="355">
        <f t="shared" si="119"/>
        <v>0</v>
      </c>
      <c r="KIH10" s="355">
        <f t="shared" si="119"/>
        <v>0</v>
      </c>
      <c r="KII10" s="355">
        <f t="shared" si="119"/>
        <v>0</v>
      </c>
      <c r="KIJ10" s="355">
        <f t="shared" si="119"/>
        <v>0</v>
      </c>
      <c r="KIK10" s="355">
        <f t="shared" si="119"/>
        <v>0</v>
      </c>
      <c r="KIL10" s="355">
        <f t="shared" si="119"/>
        <v>0</v>
      </c>
      <c r="KIM10" s="355">
        <f t="shared" si="119"/>
        <v>0</v>
      </c>
      <c r="KIN10" s="355">
        <f t="shared" si="119"/>
        <v>0</v>
      </c>
      <c r="KIO10" s="355">
        <f t="shared" si="119"/>
        <v>0</v>
      </c>
      <c r="KIP10" s="355">
        <f t="shared" si="119"/>
        <v>0</v>
      </c>
      <c r="KIQ10" s="355">
        <f t="shared" si="119"/>
        <v>0</v>
      </c>
      <c r="KIR10" s="355">
        <f t="shared" si="119"/>
        <v>0</v>
      </c>
      <c r="KIS10" s="355">
        <f t="shared" si="119"/>
        <v>0</v>
      </c>
      <c r="KIT10" s="355">
        <f t="shared" si="119"/>
        <v>0</v>
      </c>
      <c r="KIU10" s="355">
        <f t="shared" si="119"/>
        <v>0</v>
      </c>
      <c r="KIV10" s="355">
        <f t="shared" si="119"/>
        <v>0</v>
      </c>
      <c r="KIW10" s="355">
        <f t="shared" si="119"/>
        <v>0</v>
      </c>
      <c r="KIX10" s="355">
        <f t="shared" si="119"/>
        <v>0</v>
      </c>
      <c r="KIY10" s="355">
        <f t="shared" si="119"/>
        <v>0</v>
      </c>
      <c r="KIZ10" s="355">
        <f t="shared" si="119"/>
        <v>0</v>
      </c>
      <c r="KJA10" s="355">
        <f t="shared" si="119"/>
        <v>0</v>
      </c>
      <c r="KJB10" s="355">
        <f t="shared" si="119"/>
        <v>0</v>
      </c>
      <c r="KJC10" s="355">
        <f t="shared" si="119"/>
        <v>0</v>
      </c>
      <c r="KJD10" s="355">
        <f t="shared" si="119"/>
        <v>0</v>
      </c>
      <c r="KJE10" s="355">
        <f t="shared" si="119"/>
        <v>0</v>
      </c>
      <c r="KJF10" s="355">
        <f t="shared" si="119"/>
        <v>0</v>
      </c>
      <c r="KJG10" s="355">
        <f t="shared" si="119"/>
        <v>0</v>
      </c>
      <c r="KJH10" s="355">
        <f t="shared" si="119"/>
        <v>0</v>
      </c>
      <c r="KJI10" s="355">
        <f t="shared" si="119"/>
        <v>0</v>
      </c>
      <c r="KJJ10" s="355">
        <f t="shared" si="119"/>
        <v>0</v>
      </c>
      <c r="KJK10" s="355">
        <f t="shared" si="119"/>
        <v>0</v>
      </c>
      <c r="KJL10" s="355">
        <f t="shared" si="119"/>
        <v>0</v>
      </c>
      <c r="KJM10" s="355">
        <f t="shared" si="119"/>
        <v>0</v>
      </c>
      <c r="KJN10" s="355">
        <f t="shared" si="119"/>
        <v>0</v>
      </c>
      <c r="KJO10" s="355">
        <f t="shared" si="119"/>
        <v>0</v>
      </c>
      <c r="KJP10" s="355">
        <f t="shared" si="119"/>
        <v>0</v>
      </c>
      <c r="KJQ10" s="355">
        <f t="shared" si="119"/>
        <v>0</v>
      </c>
      <c r="KJR10" s="355">
        <f t="shared" si="119"/>
        <v>0</v>
      </c>
      <c r="KJS10" s="355">
        <f t="shared" ref="KJS10:KMD10" si="120">SUM(KJS4:KJS9)</f>
        <v>0</v>
      </c>
      <c r="KJT10" s="355">
        <f t="shared" si="120"/>
        <v>0</v>
      </c>
      <c r="KJU10" s="355">
        <f t="shared" si="120"/>
        <v>0</v>
      </c>
      <c r="KJV10" s="355">
        <f t="shared" si="120"/>
        <v>0</v>
      </c>
      <c r="KJW10" s="355">
        <f t="shared" si="120"/>
        <v>0</v>
      </c>
      <c r="KJX10" s="355">
        <f t="shared" si="120"/>
        <v>0</v>
      </c>
      <c r="KJY10" s="355">
        <f t="shared" si="120"/>
        <v>0</v>
      </c>
      <c r="KJZ10" s="355">
        <f t="shared" si="120"/>
        <v>0</v>
      </c>
      <c r="KKA10" s="355">
        <f t="shared" si="120"/>
        <v>0</v>
      </c>
      <c r="KKB10" s="355">
        <f t="shared" si="120"/>
        <v>0</v>
      </c>
      <c r="KKC10" s="355">
        <f t="shared" si="120"/>
        <v>0</v>
      </c>
      <c r="KKD10" s="355">
        <f t="shared" si="120"/>
        <v>0</v>
      </c>
      <c r="KKE10" s="355">
        <f t="shared" si="120"/>
        <v>0</v>
      </c>
      <c r="KKF10" s="355">
        <f t="shared" si="120"/>
        <v>0</v>
      </c>
      <c r="KKG10" s="355">
        <f t="shared" si="120"/>
        <v>0</v>
      </c>
      <c r="KKH10" s="355">
        <f t="shared" si="120"/>
        <v>0</v>
      </c>
      <c r="KKI10" s="355">
        <f t="shared" si="120"/>
        <v>0</v>
      </c>
      <c r="KKJ10" s="355">
        <f t="shared" si="120"/>
        <v>0</v>
      </c>
      <c r="KKK10" s="355">
        <f t="shared" si="120"/>
        <v>0</v>
      </c>
      <c r="KKL10" s="355">
        <f t="shared" si="120"/>
        <v>0</v>
      </c>
      <c r="KKM10" s="355">
        <f t="shared" si="120"/>
        <v>0</v>
      </c>
      <c r="KKN10" s="355">
        <f t="shared" si="120"/>
        <v>0</v>
      </c>
      <c r="KKO10" s="355">
        <f t="shared" si="120"/>
        <v>0</v>
      </c>
      <c r="KKP10" s="355">
        <f t="shared" si="120"/>
        <v>0</v>
      </c>
      <c r="KKQ10" s="355">
        <f t="shared" si="120"/>
        <v>0</v>
      </c>
      <c r="KKR10" s="355">
        <f t="shared" si="120"/>
        <v>0</v>
      </c>
      <c r="KKS10" s="355">
        <f t="shared" si="120"/>
        <v>0</v>
      </c>
      <c r="KKT10" s="355">
        <f t="shared" si="120"/>
        <v>0</v>
      </c>
      <c r="KKU10" s="355">
        <f t="shared" si="120"/>
        <v>0</v>
      </c>
      <c r="KKV10" s="355">
        <f t="shared" si="120"/>
        <v>0</v>
      </c>
      <c r="KKW10" s="355">
        <f t="shared" si="120"/>
        <v>0</v>
      </c>
      <c r="KKX10" s="355">
        <f t="shared" si="120"/>
        <v>0</v>
      </c>
      <c r="KKY10" s="355">
        <f t="shared" si="120"/>
        <v>0</v>
      </c>
      <c r="KKZ10" s="355">
        <f t="shared" si="120"/>
        <v>0</v>
      </c>
      <c r="KLA10" s="355">
        <f t="shared" si="120"/>
        <v>0</v>
      </c>
      <c r="KLB10" s="355">
        <f t="shared" si="120"/>
        <v>0</v>
      </c>
      <c r="KLC10" s="355">
        <f t="shared" si="120"/>
        <v>0</v>
      </c>
      <c r="KLD10" s="355">
        <f t="shared" si="120"/>
        <v>0</v>
      </c>
      <c r="KLE10" s="355">
        <f t="shared" si="120"/>
        <v>0</v>
      </c>
      <c r="KLF10" s="355">
        <f t="shared" si="120"/>
        <v>0</v>
      </c>
      <c r="KLG10" s="355">
        <f t="shared" si="120"/>
        <v>0</v>
      </c>
      <c r="KLH10" s="355">
        <f t="shared" si="120"/>
        <v>0</v>
      </c>
      <c r="KLI10" s="355">
        <f t="shared" si="120"/>
        <v>0</v>
      </c>
      <c r="KLJ10" s="355">
        <f t="shared" si="120"/>
        <v>0</v>
      </c>
      <c r="KLK10" s="355">
        <f t="shared" si="120"/>
        <v>0</v>
      </c>
      <c r="KLL10" s="355">
        <f t="shared" si="120"/>
        <v>0</v>
      </c>
      <c r="KLM10" s="355">
        <f t="shared" si="120"/>
        <v>0</v>
      </c>
      <c r="KLN10" s="355">
        <f t="shared" si="120"/>
        <v>0</v>
      </c>
      <c r="KLO10" s="355">
        <f t="shared" si="120"/>
        <v>0</v>
      </c>
      <c r="KLP10" s="355">
        <f t="shared" si="120"/>
        <v>0</v>
      </c>
      <c r="KLQ10" s="355">
        <f t="shared" si="120"/>
        <v>0</v>
      </c>
      <c r="KLR10" s="355">
        <f t="shared" si="120"/>
        <v>0</v>
      </c>
      <c r="KLS10" s="355">
        <f t="shared" si="120"/>
        <v>0</v>
      </c>
      <c r="KLT10" s="355">
        <f t="shared" si="120"/>
        <v>0</v>
      </c>
      <c r="KLU10" s="355">
        <f t="shared" si="120"/>
        <v>0</v>
      </c>
      <c r="KLV10" s="355">
        <f t="shared" si="120"/>
        <v>0</v>
      </c>
      <c r="KLW10" s="355">
        <f t="shared" si="120"/>
        <v>0</v>
      </c>
      <c r="KLX10" s="355">
        <f t="shared" si="120"/>
        <v>0</v>
      </c>
      <c r="KLY10" s="355">
        <f t="shared" si="120"/>
        <v>0</v>
      </c>
      <c r="KLZ10" s="355">
        <f t="shared" si="120"/>
        <v>0</v>
      </c>
      <c r="KMA10" s="355">
        <f t="shared" si="120"/>
        <v>0</v>
      </c>
      <c r="KMB10" s="355">
        <f t="shared" si="120"/>
        <v>0</v>
      </c>
      <c r="KMC10" s="355">
        <f t="shared" si="120"/>
        <v>0</v>
      </c>
      <c r="KMD10" s="355">
        <f t="shared" si="120"/>
        <v>0</v>
      </c>
      <c r="KME10" s="355">
        <f t="shared" ref="KME10:KOP10" si="121">SUM(KME4:KME9)</f>
        <v>0</v>
      </c>
      <c r="KMF10" s="355">
        <f t="shared" si="121"/>
        <v>0</v>
      </c>
      <c r="KMG10" s="355">
        <f t="shared" si="121"/>
        <v>0</v>
      </c>
      <c r="KMH10" s="355">
        <f t="shared" si="121"/>
        <v>0</v>
      </c>
      <c r="KMI10" s="355">
        <f t="shared" si="121"/>
        <v>0</v>
      </c>
      <c r="KMJ10" s="355">
        <f t="shared" si="121"/>
        <v>0</v>
      </c>
      <c r="KMK10" s="355">
        <f t="shared" si="121"/>
        <v>0</v>
      </c>
      <c r="KML10" s="355">
        <f t="shared" si="121"/>
        <v>0</v>
      </c>
      <c r="KMM10" s="355">
        <f t="shared" si="121"/>
        <v>0</v>
      </c>
      <c r="KMN10" s="355">
        <f t="shared" si="121"/>
        <v>0</v>
      </c>
      <c r="KMO10" s="355">
        <f t="shared" si="121"/>
        <v>0</v>
      </c>
      <c r="KMP10" s="355">
        <f t="shared" si="121"/>
        <v>0</v>
      </c>
      <c r="KMQ10" s="355">
        <f t="shared" si="121"/>
        <v>0</v>
      </c>
      <c r="KMR10" s="355">
        <f t="shared" si="121"/>
        <v>0</v>
      </c>
      <c r="KMS10" s="355">
        <f t="shared" si="121"/>
        <v>0</v>
      </c>
      <c r="KMT10" s="355">
        <f t="shared" si="121"/>
        <v>0</v>
      </c>
      <c r="KMU10" s="355">
        <f t="shared" si="121"/>
        <v>0</v>
      </c>
      <c r="KMV10" s="355">
        <f t="shared" si="121"/>
        <v>0</v>
      </c>
      <c r="KMW10" s="355">
        <f t="shared" si="121"/>
        <v>0</v>
      </c>
      <c r="KMX10" s="355">
        <f t="shared" si="121"/>
        <v>0</v>
      </c>
      <c r="KMY10" s="355">
        <f t="shared" si="121"/>
        <v>0</v>
      </c>
      <c r="KMZ10" s="355">
        <f t="shared" si="121"/>
        <v>0</v>
      </c>
      <c r="KNA10" s="355">
        <f t="shared" si="121"/>
        <v>0</v>
      </c>
      <c r="KNB10" s="355">
        <f t="shared" si="121"/>
        <v>0</v>
      </c>
      <c r="KNC10" s="355">
        <f t="shared" si="121"/>
        <v>0</v>
      </c>
      <c r="KND10" s="355">
        <f t="shared" si="121"/>
        <v>0</v>
      </c>
      <c r="KNE10" s="355">
        <f t="shared" si="121"/>
        <v>0</v>
      </c>
      <c r="KNF10" s="355">
        <f t="shared" si="121"/>
        <v>0</v>
      </c>
      <c r="KNG10" s="355">
        <f t="shared" si="121"/>
        <v>0</v>
      </c>
      <c r="KNH10" s="355">
        <f t="shared" si="121"/>
        <v>0</v>
      </c>
      <c r="KNI10" s="355">
        <f t="shared" si="121"/>
        <v>0</v>
      </c>
      <c r="KNJ10" s="355">
        <f t="shared" si="121"/>
        <v>0</v>
      </c>
      <c r="KNK10" s="355">
        <f t="shared" si="121"/>
        <v>0</v>
      </c>
      <c r="KNL10" s="355">
        <f t="shared" si="121"/>
        <v>0</v>
      </c>
      <c r="KNM10" s="355">
        <f t="shared" si="121"/>
        <v>0</v>
      </c>
      <c r="KNN10" s="355">
        <f t="shared" si="121"/>
        <v>0</v>
      </c>
      <c r="KNO10" s="355">
        <f t="shared" si="121"/>
        <v>0</v>
      </c>
      <c r="KNP10" s="355">
        <f t="shared" si="121"/>
        <v>0</v>
      </c>
      <c r="KNQ10" s="355">
        <f t="shared" si="121"/>
        <v>0</v>
      </c>
      <c r="KNR10" s="355">
        <f t="shared" si="121"/>
        <v>0</v>
      </c>
      <c r="KNS10" s="355">
        <f t="shared" si="121"/>
        <v>0</v>
      </c>
      <c r="KNT10" s="355">
        <f t="shared" si="121"/>
        <v>0</v>
      </c>
      <c r="KNU10" s="355">
        <f t="shared" si="121"/>
        <v>0</v>
      </c>
      <c r="KNV10" s="355">
        <f t="shared" si="121"/>
        <v>0</v>
      </c>
      <c r="KNW10" s="355">
        <f t="shared" si="121"/>
        <v>0</v>
      </c>
      <c r="KNX10" s="355">
        <f t="shared" si="121"/>
        <v>0</v>
      </c>
      <c r="KNY10" s="355">
        <f t="shared" si="121"/>
        <v>0</v>
      </c>
      <c r="KNZ10" s="355">
        <f t="shared" si="121"/>
        <v>0</v>
      </c>
      <c r="KOA10" s="355">
        <f t="shared" si="121"/>
        <v>0</v>
      </c>
      <c r="KOB10" s="355">
        <f t="shared" si="121"/>
        <v>0</v>
      </c>
      <c r="KOC10" s="355">
        <f t="shared" si="121"/>
        <v>0</v>
      </c>
      <c r="KOD10" s="355">
        <f t="shared" si="121"/>
        <v>0</v>
      </c>
      <c r="KOE10" s="355">
        <f t="shared" si="121"/>
        <v>0</v>
      </c>
      <c r="KOF10" s="355">
        <f t="shared" si="121"/>
        <v>0</v>
      </c>
      <c r="KOG10" s="355">
        <f t="shared" si="121"/>
        <v>0</v>
      </c>
      <c r="KOH10" s="355">
        <f t="shared" si="121"/>
        <v>0</v>
      </c>
      <c r="KOI10" s="355">
        <f t="shared" si="121"/>
        <v>0</v>
      </c>
      <c r="KOJ10" s="355">
        <f t="shared" si="121"/>
        <v>0</v>
      </c>
      <c r="KOK10" s="355">
        <f t="shared" si="121"/>
        <v>0</v>
      </c>
      <c r="KOL10" s="355">
        <f t="shared" si="121"/>
        <v>0</v>
      </c>
      <c r="KOM10" s="355">
        <f t="shared" si="121"/>
        <v>0</v>
      </c>
      <c r="KON10" s="355">
        <f t="shared" si="121"/>
        <v>0</v>
      </c>
      <c r="KOO10" s="355">
        <f t="shared" si="121"/>
        <v>0</v>
      </c>
      <c r="KOP10" s="355">
        <f t="shared" si="121"/>
        <v>0</v>
      </c>
      <c r="KOQ10" s="355">
        <f t="shared" ref="KOQ10:KRB10" si="122">SUM(KOQ4:KOQ9)</f>
        <v>0</v>
      </c>
      <c r="KOR10" s="355">
        <f t="shared" si="122"/>
        <v>0</v>
      </c>
      <c r="KOS10" s="355">
        <f t="shared" si="122"/>
        <v>0</v>
      </c>
      <c r="KOT10" s="355">
        <f t="shared" si="122"/>
        <v>0</v>
      </c>
      <c r="KOU10" s="355">
        <f t="shared" si="122"/>
        <v>0</v>
      </c>
      <c r="KOV10" s="355">
        <f t="shared" si="122"/>
        <v>0</v>
      </c>
      <c r="KOW10" s="355">
        <f t="shared" si="122"/>
        <v>0</v>
      </c>
      <c r="KOX10" s="355">
        <f t="shared" si="122"/>
        <v>0</v>
      </c>
      <c r="KOY10" s="355">
        <f t="shared" si="122"/>
        <v>0</v>
      </c>
      <c r="KOZ10" s="355">
        <f t="shared" si="122"/>
        <v>0</v>
      </c>
      <c r="KPA10" s="355">
        <f t="shared" si="122"/>
        <v>0</v>
      </c>
      <c r="KPB10" s="355">
        <f t="shared" si="122"/>
        <v>0</v>
      </c>
      <c r="KPC10" s="355">
        <f t="shared" si="122"/>
        <v>0</v>
      </c>
      <c r="KPD10" s="355">
        <f t="shared" si="122"/>
        <v>0</v>
      </c>
      <c r="KPE10" s="355">
        <f t="shared" si="122"/>
        <v>0</v>
      </c>
      <c r="KPF10" s="355">
        <f t="shared" si="122"/>
        <v>0</v>
      </c>
      <c r="KPG10" s="355">
        <f t="shared" si="122"/>
        <v>0</v>
      </c>
      <c r="KPH10" s="355">
        <f t="shared" si="122"/>
        <v>0</v>
      </c>
      <c r="KPI10" s="355">
        <f t="shared" si="122"/>
        <v>0</v>
      </c>
      <c r="KPJ10" s="355">
        <f t="shared" si="122"/>
        <v>0</v>
      </c>
      <c r="KPK10" s="355">
        <f t="shared" si="122"/>
        <v>0</v>
      </c>
      <c r="KPL10" s="355">
        <f t="shared" si="122"/>
        <v>0</v>
      </c>
      <c r="KPM10" s="355">
        <f t="shared" si="122"/>
        <v>0</v>
      </c>
      <c r="KPN10" s="355">
        <f t="shared" si="122"/>
        <v>0</v>
      </c>
      <c r="KPO10" s="355">
        <f t="shared" si="122"/>
        <v>0</v>
      </c>
      <c r="KPP10" s="355">
        <f t="shared" si="122"/>
        <v>0</v>
      </c>
      <c r="KPQ10" s="355">
        <f t="shared" si="122"/>
        <v>0</v>
      </c>
      <c r="KPR10" s="355">
        <f t="shared" si="122"/>
        <v>0</v>
      </c>
      <c r="KPS10" s="355">
        <f t="shared" si="122"/>
        <v>0</v>
      </c>
      <c r="KPT10" s="355">
        <f t="shared" si="122"/>
        <v>0</v>
      </c>
      <c r="KPU10" s="355">
        <f t="shared" si="122"/>
        <v>0</v>
      </c>
      <c r="KPV10" s="355">
        <f t="shared" si="122"/>
        <v>0</v>
      </c>
      <c r="KPW10" s="355">
        <f t="shared" si="122"/>
        <v>0</v>
      </c>
      <c r="KPX10" s="355">
        <f t="shared" si="122"/>
        <v>0</v>
      </c>
      <c r="KPY10" s="355">
        <f t="shared" si="122"/>
        <v>0</v>
      </c>
      <c r="KPZ10" s="355">
        <f t="shared" si="122"/>
        <v>0</v>
      </c>
      <c r="KQA10" s="355">
        <f t="shared" si="122"/>
        <v>0</v>
      </c>
      <c r="KQB10" s="355">
        <f t="shared" si="122"/>
        <v>0</v>
      </c>
      <c r="KQC10" s="355">
        <f t="shared" si="122"/>
        <v>0</v>
      </c>
      <c r="KQD10" s="355">
        <f t="shared" si="122"/>
        <v>0</v>
      </c>
      <c r="KQE10" s="355">
        <f t="shared" si="122"/>
        <v>0</v>
      </c>
      <c r="KQF10" s="355">
        <f t="shared" si="122"/>
        <v>0</v>
      </c>
      <c r="KQG10" s="355">
        <f t="shared" si="122"/>
        <v>0</v>
      </c>
      <c r="KQH10" s="355">
        <f t="shared" si="122"/>
        <v>0</v>
      </c>
      <c r="KQI10" s="355">
        <f t="shared" si="122"/>
        <v>0</v>
      </c>
      <c r="KQJ10" s="355">
        <f t="shared" si="122"/>
        <v>0</v>
      </c>
      <c r="KQK10" s="355">
        <f t="shared" si="122"/>
        <v>0</v>
      </c>
      <c r="KQL10" s="355">
        <f t="shared" si="122"/>
        <v>0</v>
      </c>
      <c r="KQM10" s="355">
        <f t="shared" si="122"/>
        <v>0</v>
      </c>
      <c r="KQN10" s="355">
        <f t="shared" si="122"/>
        <v>0</v>
      </c>
      <c r="KQO10" s="355">
        <f t="shared" si="122"/>
        <v>0</v>
      </c>
      <c r="KQP10" s="355">
        <f t="shared" si="122"/>
        <v>0</v>
      </c>
      <c r="KQQ10" s="355">
        <f t="shared" si="122"/>
        <v>0</v>
      </c>
      <c r="KQR10" s="355">
        <f t="shared" si="122"/>
        <v>0</v>
      </c>
      <c r="KQS10" s="355">
        <f t="shared" si="122"/>
        <v>0</v>
      </c>
      <c r="KQT10" s="355">
        <f t="shared" si="122"/>
        <v>0</v>
      </c>
      <c r="KQU10" s="355">
        <f t="shared" si="122"/>
        <v>0</v>
      </c>
      <c r="KQV10" s="355">
        <f t="shared" si="122"/>
        <v>0</v>
      </c>
      <c r="KQW10" s="355">
        <f t="shared" si="122"/>
        <v>0</v>
      </c>
      <c r="KQX10" s="355">
        <f t="shared" si="122"/>
        <v>0</v>
      </c>
      <c r="KQY10" s="355">
        <f t="shared" si="122"/>
        <v>0</v>
      </c>
      <c r="KQZ10" s="355">
        <f t="shared" si="122"/>
        <v>0</v>
      </c>
      <c r="KRA10" s="355">
        <f t="shared" si="122"/>
        <v>0</v>
      </c>
      <c r="KRB10" s="355">
        <f t="shared" si="122"/>
        <v>0</v>
      </c>
      <c r="KRC10" s="355">
        <f t="shared" ref="KRC10:KTN10" si="123">SUM(KRC4:KRC9)</f>
        <v>0</v>
      </c>
      <c r="KRD10" s="355">
        <f t="shared" si="123"/>
        <v>0</v>
      </c>
      <c r="KRE10" s="355">
        <f t="shared" si="123"/>
        <v>0</v>
      </c>
      <c r="KRF10" s="355">
        <f t="shared" si="123"/>
        <v>0</v>
      </c>
      <c r="KRG10" s="355">
        <f t="shared" si="123"/>
        <v>0</v>
      </c>
      <c r="KRH10" s="355">
        <f t="shared" si="123"/>
        <v>0</v>
      </c>
      <c r="KRI10" s="355">
        <f t="shared" si="123"/>
        <v>0</v>
      </c>
      <c r="KRJ10" s="355">
        <f t="shared" si="123"/>
        <v>0</v>
      </c>
      <c r="KRK10" s="355">
        <f t="shared" si="123"/>
        <v>0</v>
      </c>
      <c r="KRL10" s="355">
        <f t="shared" si="123"/>
        <v>0</v>
      </c>
      <c r="KRM10" s="355">
        <f t="shared" si="123"/>
        <v>0</v>
      </c>
      <c r="KRN10" s="355">
        <f t="shared" si="123"/>
        <v>0</v>
      </c>
      <c r="KRO10" s="355">
        <f t="shared" si="123"/>
        <v>0</v>
      </c>
      <c r="KRP10" s="355">
        <f t="shared" si="123"/>
        <v>0</v>
      </c>
      <c r="KRQ10" s="355">
        <f t="shared" si="123"/>
        <v>0</v>
      </c>
      <c r="KRR10" s="355">
        <f t="shared" si="123"/>
        <v>0</v>
      </c>
      <c r="KRS10" s="355">
        <f t="shared" si="123"/>
        <v>0</v>
      </c>
      <c r="KRT10" s="355">
        <f t="shared" si="123"/>
        <v>0</v>
      </c>
      <c r="KRU10" s="355">
        <f t="shared" si="123"/>
        <v>0</v>
      </c>
      <c r="KRV10" s="355">
        <f t="shared" si="123"/>
        <v>0</v>
      </c>
      <c r="KRW10" s="355">
        <f t="shared" si="123"/>
        <v>0</v>
      </c>
      <c r="KRX10" s="355">
        <f t="shared" si="123"/>
        <v>0</v>
      </c>
      <c r="KRY10" s="355">
        <f t="shared" si="123"/>
        <v>0</v>
      </c>
      <c r="KRZ10" s="355">
        <f t="shared" si="123"/>
        <v>0</v>
      </c>
      <c r="KSA10" s="355">
        <f t="shared" si="123"/>
        <v>0</v>
      </c>
      <c r="KSB10" s="355">
        <f t="shared" si="123"/>
        <v>0</v>
      </c>
      <c r="KSC10" s="355">
        <f t="shared" si="123"/>
        <v>0</v>
      </c>
      <c r="KSD10" s="355">
        <f t="shared" si="123"/>
        <v>0</v>
      </c>
      <c r="KSE10" s="355">
        <f t="shared" si="123"/>
        <v>0</v>
      </c>
      <c r="KSF10" s="355">
        <f t="shared" si="123"/>
        <v>0</v>
      </c>
      <c r="KSG10" s="355">
        <f t="shared" si="123"/>
        <v>0</v>
      </c>
      <c r="KSH10" s="355">
        <f t="shared" si="123"/>
        <v>0</v>
      </c>
      <c r="KSI10" s="355">
        <f t="shared" si="123"/>
        <v>0</v>
      </c>
      <c r="KSJ10" s="355">
        <f t="shared" si="123"/>
        <v>0</v>
      </c>
      <c r="KSK10" s="355">
        <f t="shared" si="123"/>
        <v>0</v>
      </c>
      <c r="KSL10" s="355">
        <f t="shared" si="123"/>
        <v>0</v>
      </c>
      <c r="KSM10" s="355">
        <f t="shared" si="123"/>
        <v>0</v>
      </c>
      <c r="KSN10" s="355">
        <f t="shared" si="123"/>
        <v>0</v>
      </c>
      <c r="KSO10" s="355">
        <f t="shared" si="123"/>
        <v>0</v>
      </c>
      <c r="KSP10" s="355">
        <f t="shared" si="123"/>
        <v>0</v>
      </c>
      <c r="KSQ10" s="355">
        <f t="shared" si="123"/>
        <v>0</v>
      </c>
      <c r="KSR10" s="355">
        <f t="shared" si="123"/>
        <v>0</v>
      </c>
      <c r="KSS10" s="355">
        <f t="shared" si="123"/>
        <v>0</v>
      </c>
      <c r="KST10" s="355">
        <f t="shared" si="123"/>
        <v>0</v>
      </c>
      <c r="KSU10" s="355">
        <f t="shared" si="123"/>
        <v>0</v>
      </c>
      <c r="KSV10" s="355">
        <f t="shared" si="123"/>
        <v>0</v>
      </c>
      <c r="KSW10" s="355">
        <f t="shared" si="123"/>
        <v>0</v>
      </c>
      <c r="KSX10" s="355">
        <f t="shared" si="123"/>
        <v>0</v>
      </c>
      <c r="KSY10" s="355">
        <f t="shared" si="123"/>
        <v>0</v>
      </c>
      <c r="KSZ10" s="355">
        <f t="shared" si="123"/>
        <v>0</v>
      </c>
      <c r="KTA10" s="355">
        <f t="shared" si="123"/>
        <v>0</v>
      </c>
      <c r="KTB10" s="355">
        <f t="shared" si="123"/>
        <v>0</v>
      </c>
      <c r="KTC10" s="355">
        <f t="shared" si="123"/>
        <v>0</v>
      </c>
      <c r="KTD10" s="355">
        <f t="shared" si="123"/>
        <v>0</v>
      </c>
      <c r="KTE10" s="355">
        <f t="shared" si="123"/>
        <v>0</v>
      </c>
      <c r="KTF10" s="355">
        <f t="shared" si="123"/>
        <v>0</v>
      </c>
      <c r="KTG10" s="355">
        <f t="shared" si="123"/>
        <v>0</v>
      </c>
      <c r="KTH10" s="355">
        <f t="shared" si="123"/>
        <v>0</v>
      </c>
      <c r="KTI10" s="355">
        <f t="shared" si="123"/>
        <v>0</v>
      </c>
      <c r="KTJ10" s="355">
        <f t="shared" si="123"/>
        <v>0</v>
      </c>
      <c r="KTK10" s="355">
        <f t="shared" si="123"/>
        <v>0</v>
      </c>
      <c r="KTL10" s="355">
        <f t="shared" si="123"/>
        <v>0</v>
      </c>
      <c r="KTM10" s="355">
        <f t="shared" si="123"/>
        <v>0</v>
      </c>
      <c r="KTN10" s="355">
        <f t="shared" si="123"/>
        <v>0</v>
      </c>
      <c r="KTO10" s="355">
        <f t="shared" ref="KTO10:KVZ10" si="124">SUM(KTO4:KTO9)</f>
        <v>0</v>
      </c>
      <c r="KTP10" s="355">
        <f t="shared" si="124"/>
        <v>0</v>
      </c>
      <c r="KTQ10" s="355">
        <f t="shared" si="124"/>
        <v>0</v>
      </c>
      <c r="KTR10" s="355">
        <f t="shared" si="124"/>
        <v>0</v>
      </c>
      <c r="KTS10" s="355">
        <f t="shared" si="124"/>
        <v>0</v>
      </c>
      <c r="KTT10" s="355">
        <f t="shared" si="124"/>
        <v>0</v>
      </c>
      <c r="KTU10" s="355">
        <f t="shared" si="124"/>
        <v>0</v>
      </c>
      <c r="KTV10" s="355">
        <f t="shared" si="124"/>
        <v>0</v>
      </c>
      <c r="KTW10" s="355">
        <f t="shared" si="124"/>
        <v>0</v>
      </c>
      <c r="KTX10" s="355">
        <f t="shared" si="124"/>
        <v>0</v>
      </c>
      <c r="KTY10" s="355">
        <f t="shared" si="124"/>
        <v>0</v>
      </c>
      <c r="KTZ10" s="355">
        <f t="shared" si="124"/>
        <v>0</v>
      </c>
      <c r="KUA10" s="355">
        <f t="shared" si="124"/>
        <v>0</v>
      </c>
      <c r="KUB10" s="355">
        <f t="shared" si="124"/>
        <v>0</v>
      </c>
      <c r="KUC10" s="355">
        <f t="shared" si="124"/>
        <v>0</v>
      </c>
      <c r="KUD10" s="355">
        <f t="shared" si="124"/>
        <v>0</v>
      </c>
      <c r="KUE10" s="355">
        <f t="shared" si="124"/>
        <v>0</v>
      </c>
      <c r="KUF10" s="355">
        <f t="shared" si="124"/>
        <v>0</v>
      </c>
      <c r="KUG10" s="355">
        <f t="shared" si="124"/>
        <v>0</v>
      </c>
      <c r="KUH10" s="355">
        <f t="shared" si="124"/>
        <v>0</v>
      </c>
      <c r="KUI10" s="355">
        <f t="shared" si="124"/>
        <v>0</v>
      </c>
      <c r="KUJ10" s="355">
        <f t="shared" si="124"/>
        <v>0</v>
      </c>
      <c r="KUK10" s="355">
        <f t="shared" si="124"/>
        <v>0</v>
      </c>
      <c r="KUL10" s="355">
        <f t="shared" si="124"/>
        <v>0</v>
      </c>
      <c r="KUM10" s="355">
        <f t="shared" si="124"/>
        <v>0</v>
      </c>
      <c r="KUN10" s="355">
        <f t="shared" si="124"/>
        <v>0</v>
      </c>
      <c r="KUO10" s="355">
        <f t="shared" si="124"/>
        <v>0</v>
      </c>
      <c r="KUP10" s="355">
        <f t="shared" si="124"/>
        <v>0</v>
      </c>
      <c r="KUQ10" s="355">
        <f t="shared" si="124"/>
        <v>0</v>
      </c>
      <c r="KUR10" s="355">
        <f t="shared" si="124"/>
        <v>0</v>
      </c>
      <c r="KUS10" s="355">
        <f t="shared" si="124"/>
        <v>0</v>
      </c>
      <c r="KUT10" s="355">
        <f t="shared" si="124"/>
        <v>0</v>
      </c>
      <c r="KUU10" s="355">
        <f t="shared" si="124"/>
        <v>0</v>
      </c>
      <c r="KUV10" s="355">
        <f t="shared" si="124"/>
        <v>0</v>
      </c>
      <c r="KUW10" s="355">
        <f t="shared" si="124"/>
        <v>0</v>
      </c>
      <c r="KUX10" s="355">
        <f t="shared" si="124"/>
        <v>0</v>
      </c>
      <c r="KUY10" s="355">
        <f t="shared" si="124"/>
        <v>0</v>
      </c>
      <c r="KUZ10" s="355">
        <f t="shared" si="124"/>
        <v>0</v>
      </c>
      <c r="KVA10" s="355">
        <f t="shared" si="124"/>
        <v>0</v>
      </c>
      <c r="KVB10" s="355">
        <f t="shared" si="124"/>
        <v>0</v>
      </c>
      <c r="KVC10" s="355">
        <f t="shared" si="124"/>
        <v>0</v>
      </c>
      <c r="KVD10" s="355">
        <f t="shared" si="124"/>
        <v>0</v>
      </c>
      <c r="KVE10" s="355">
        <f t="shared" si="124"/>
        <v>0</v>
      </c>
      <c r="KVF10" s="355">
        <f t="shared" si="124"/>
        <v>0</v>
      </c>
      <c r="KVG10" s="355">
        <f t="shared" si="124"/>
        <v>0</v>
      </c>
      <c r="KVH10" s="355">
        <f t="shared" si="124"/>
        <v>0</v>
      </c>
      <c r="KVI10" s="355">
        <f t="shared" si="124"/>
        <v>0</v>
      </c>
      <c r="KVJ10" s="355">
        <f t="shared" si="124"/>
        <v>0</v>
      </c>
      <c r="KVK10" s="355">
        <f t="shared" si="124"/>
        <v>0</v>
      </c>
      <c r="KVL10" s="355">
        <f t="shared" si="124"/>
        <v>0</v>
      </c>
      <c r="KVM10" s="355">
        <f t="shared" si="124"/>
        <v>0</v>
      </c>
      <c r="KVN10" s="355">
        <f t="shared" si="124"/>
        <v>0</v>
      </c>
      <c r="KVO10" s="355">
        <f t="shared" si="124"/>
        <v>0</v>
      </c>
      <c r="KVP10" s="355">
        <f t="shared" si="124"/>
        <v>0</v>
      </c>
      <c r="KVQ10" s="355">
        <f t="shared" si="124"/>
        <v>0</v>
      </c>
      <c r="KVR10" s="355">
        <f t="shared" si="124"/>
        <v>0</v>
      </c>
      <c r="KVS10" s="355">
        <f t="shared" si="124"/>
        <v>0</v>
      </c>
      <c r="KVT10" s="355">
        <f t="shared" si="124"/>
        <v>0</v>
      </c>
      <c r="KVU10" s="355">
        <f t="shared" si="124"/>
        <v>0</v>
      </c>
      <c r="KVV10" s="355">
        <f t="shared" si="124"/>
        <v>0</v>
      </c>
      <c r="KVW10" s="355">
        <f t="shared" si="124"/>
        <v>0</v>
      </c>
      <c r="KVX10" s="355">
        <f t="shared" si="124"/>
        <v>0</v>
      </c>
      <c r="KVY10" s="355">
        <f t="shared" si="124"/>
        <v>0</v>
      </c>
      <c r="KVZ10" s="355">
        <f t="shared" si="124"/>
        <v>0</v>
      </c>
      <c r="KWA10" s="355">
        <f t="shared" ref="KWA10:KYL10" si="125">SUM(KWA4:KWA9)</f>
        <v>0</v>
      </c>
      <c r="KWB10" s="355">
        <f t="shared" si="125"/>
        <v>0</v>
      </c>
      <c r="KWC10" s="355">
        <f t="shared" si="125"/>
        <v>0</v>
      </c>
      <c r="KWD10" s="355">
        <f t="shared" si="125"/>
        <v>0</v>
      </c>
      <c r="KWE10" s="355">
        <f t="shared" si="125"/>
        <v>0</v>
      </c>
      <c r="KWF10" s="355">
        <f t="shared" si="125"/>
        <v>0</v>
      </c>
      <c r="KWG10" s="355">
        <f t="shared" si="125"/>
        <v>0</v>
      </c>
      <c r="KWH10" s="355">
        <f t="shared" si="125"/>
        <v>0</v>
      </c>
      <c r="KWI10" s="355">
        <f t="shared" si="125"/>
        <v>0</v>
      </c>
      <c r="KWJ10" s="355">
        <f t="shared" si="125"/>
        <v>0</v>
      </c>
      <c r="KWK10" s="355">
        <f t="shared" si="125"/>
        <v>0</v>
      </c>
      <c r="KWL10" s="355">
        <f t="shared" si="125"/>
        <v>0</v>
      </c>
      <c r="KWM10" s="355">
        <f t="shared" si="125"/>
        <v>0</v>
      </c>
      <c r="KWN10" s="355">
        <f t="shared" si="125"/>
        <v>0</v>
      </c>
      <c r="KWO10" s="355">
        <f t="shared" si="125"/>
        <v>0</v>
      </c>
      <c r="KWP10" s="355">
        <f t="shared" si="125"/>
        <v>0</v>
      </c>
      <c r="KWQ10" s="355">
        <f t="shared" si="125"/>
        <v>0</v>
      </c>
      <c r="KWR10" s="355">
        <f t="shared" si="125"/>
        <v>0</v>
      </c>
      <c r="KWS10" s="355">
        <f t="shared" si="125"/>
        <v>0</v>
      </c>
      <c r="KWT10" s="355">
        <f t="shared" si="125"/>
        <v>0</v>
      </c>
      <c r="KWU10" s="355">
        <f t="shared" si="125"/>
        <v>0</v>
      </c>
      <c r="KWV10" s="355">
        <f t="shared" si="125"/>
        <v>0</v>
      </c>
      <c r="KWW10" s="355">
        <f t="shared" si="125"/>
        <v>0</v>
      </c>
      <c r="KWX10" s="355">
        <f t="shared" si="125"/>
        <v>0</v>
      </c>
      <c r="KWY10" s="355">
        <f t="shared" si="125"/>
        <v>0</v>
      </c>
      <c r="KWZ10" s="355">
        <f t="shared" si="125"/>
        <v>0</v>
      </c>
      <c r="KXA10" s="355">
        <f t="shared" si="125"/>
        <v>0</v>
      </c>
      <c r="KXB10" s="355">
        <f t="shared" si="125"/>
        <v>0</v>
      </c>
      <c r="KXC10" s="355">
        <f t="shared" si="125"/>
        <v>0</v>
      </c>
      <c r="KXD10" s="355">
        <f t="shared" si="125"/>
        <v>0</v>
      </c>
      <c r="KXE10" s="355">
        <f t="shared" si="125"/>
        <v>0</v>
      </c>
      <c r="KXF10" s="355">
        <f t="shared" si="125"/>
        <v>0</v>
      </c>
      <c r="KXG10" s="355">
        <f t="shared" si="125"/>
        <v>0</v>
      </c>
      <c r="KXH10" s="355">
        <f t="shared" si="125"/>
        <v>0</v>
      </c>
      <c r="KXI10" s="355">
        <f t="shared" si="125"/>
        <v>0</v>
      </c>
      <c r="KXJ10" s="355">
        <f t="shared" si="125"/>
        <v>0</v>
      </c>
      <c r="KXK10" s="355">
        <f t="shared" si="125"/>
        <v>0</v>
      </c>
      <c r="KXL10" s="355">
        <f t="shared" si="125"/>
        <v>0</v>
      </c>
      <c r="KXM10" s="355">
        <f t="shared" si="125"/>
        <v>0</v>
      </c>
      <c r="KXN10" s="355">
        <f t="shared" si="125"/>
        <v>0</v>
      </c>
      <c r="KXO10" s="355">
        <f t="shared" si="125"/>
        <v>0</v>
      </c>
      <c r="KXP10" s="355">
        <f t="shared" si="125"/>
        <v>0</v>
      </c>
      <c r="KXQ10" s="355">
        <f t="shared" si="125"/>
        <v>0</v>
      </c>
      <c r="KXR10" s="355">
        <f t="shared" si="125"/>
        <v>0</v>
      </c>
      <c r="KXS10" s="355">
        <f t="shared" si="125"/>
        <v>0</v>
      </c>
      <c r="KXT10" s="355">
        <f t="shared" si="125"/>
        <v>0</v>
      </c>
      <c r="KXU10" s="355">
        <f t="shared" si="125"/>
        <v>0</v>
      </c>
      <c r="KXV10" s="355">
        <f t="shared" si="125"/>
        <v>0</v>
      </c>
      <c r="KXW10" s="355">
        <f t="shared" si="125"/>
        <v>0</v>
      </c>
      <c r="KXX10" s="355">
        <f t="shared" si="125"/>
        <v>0</v>
      </c>
      <c r="KXY10" s="355">
        <f t="shared" si="125"/>
        <v>0</v>
      </c>
      <c r="KXZ10" s="355">
        <f t="shared" si="125"/>
        <v>0</v>
      </c>
      <c r="KYA10" s="355">
        <f t="shared" si="125"/>
        <v>0</v>
      </c>
      <c r="KYB10" s="355">
        <f t="shared" si="125"/>
        <v>0</v>
      </c>
      <c r="KYC10" s="355">
        <f t="shared" si="125"/>
        <v>0</v>
      </c>
      <c r="KYD10" s="355">
        <f t="shared" si="125"/>
        <v>0</v>
      </c>
      <c r="KYE10" s="355">
        <f t="shared" si="125"/>
        <v>0</v>
      </c>
      <c r="KYF10" s="355">
        <f t="shared" si="125"/>
        <v>0</v>
      </c>
      <c r="KYG10" s="355">
        <f t="shared" si="125"/>
        <v>0</v>
      </c>
      <c r="KYH10" s="355">
        <f t="shared" si="125"/>
        <v>0</v>
      </c>
      <c r="KYI10" s="355">
        <f t="shared" si="125"/>
        <v>0</v>
      </c>
      <c r="KYJ10" s="355">
        <f t="shared" si="125"/>
        <v>0</v>
      </c>
      <c r="KYK10" s="355">
        <f t="shared" si="125"/>
        <v>0</v>
      </c>
      <c r="KYL10" s="355">
        <f t="shared" si="125"/>
        <v>0</v>
      </c>
      <c r="KYM10" s="355">
        <f t="shared" ref="KYM10:LAX10" si="126">SUM(KYM4:KYM9)</f>
        <v>0</v>
      </c>
      <c r="KYN10" s="355">
        <f t="shared" si="126"/>
        <v>0</v>
      </c>
      <c r="KYO10" s="355">
        <f t="shared" si="126"/>
        <v>0</v>
      </c>
      <c r="KYP10" s="355">
        <f t="shared" si="126"/>
        <v>0</v>
      </c>
      <c r="KYQ10" s="355">
        <f t="shared" si="126"/>
        <v>0</v>
      </c>
      <c r="KYR10" s="355">
        <f t="shared" si="126"/>
        <v>0</v>
      </c>
      <c r="KYS10" s="355">
        <f t="shared" si="126"/>
        <v>0</v>
      </c>
      <c r="KYT10" s="355">
        <f t="shared" si="126"/>
        <v>0</v>
      </c>
      <c r="KYU10" s="355">
        <f t="shared" si="126"/>
        <v>0</v>
      </c>
      <c r="KYV10" s="355">
        <f t="shared" si="126"/>
        <v>0</v>
      </c>
      <c r="KYW10" s="355">
        <f t="shared" si="126"/>
        <v>0</v>
      </c>
      <c r="KYX10" s="355">
        <f t="shared" si="126"/>
        <v>0</v>
      </c>
      <c r="KYY10" s="355">
        <f t="shared" si="126"/>
        <v>0</v>
      </c>
      <c r="KYZ10" s="355">
        <f t="shared" si="126"/>
        <v>0</v>
      </c>
      <c r="KZA10" s="355">
        <f t="shared" si="126"/>
        <v>0</v>
      </c>
      <c r="KZB10" s="355">
        <f t="shared" si="126"/>
        <v>0</v>
      </c>
      <c r="KZC10" s="355">
        <f t="shared" si="126"/>
        <v>0</v>
      </c>
      <c r="KZD10" s="355">
        <f t="shared" si="126"/>
        <v>0</v>
      </c>
      <c r="KZE10" s="355">
        <f t="shared" si="126"/>
        <v>0</v>
      </c>
      <c r="KZF10" s="355">
        <f t="shared" si="126"/>
        <v>0</v>
      </c>
      <c r="KZG10" s="355">
        <f t="shared" si="126"/>
        <v>0</v>
      </c>
      <c r="KZH10" s="355">
        <f t="shared" si="126"/>
        <v>0</v>
      </c>
      <c r="KZI10" s="355">
        <f t="shared" si="126"/>
        <v>0</v>
      </c>
      <c r="KZJ10" s="355">
        <f t="shared" si="126"/>
        <v>0</v>
      </c>
      <c r="KZK10" s="355">
        <f t="shared" si="126"/>
        <v>0</v>
      </c>
      <c r="KZL10" s="355">
        <f t="shared" si="126"/>
        <v>0</v>
      </c>
      <c r="KZM10" s="355">
        <f t="shared" si="126"/>
        <v>0</v>
      </c>
      <c r="KZN10" s="355">
        <f t="shared" si="126"/>
        <v>0</v>
      </c>
      <c r="KZO10" s="355">
        <f t="shared" si="126"/>
        <v>0</v>
      </c>
      <c r="KZP10" s="355">
        <f t="shared" si="126"/>
        <v>0</v>
      </c>
      <c r="KZQ10" s="355">
        <f t="shared" si="126"/>
        <v>0</v>
      </c>
      <c r="KZR10" s="355">
        <f t="shared" si="126"/>
        <v>0</v>
      </c>
      <c r="KZS10" s="355">
        <f t="shared" si="126"/>
        <v>0</v>
      </c>
      <c r="KZT10" s="355">
        <f t="shared" si="126"/>
        <v>0</v>
      </c>
      <c r="KZU10" s="355">
        <f t="shared" si="126"/>
        <v>0</v>
      </c>
      <c r="KZV10" s="355">
        <f t="shared" si="126"/>
        <v>0</v>
      </c>
      <c r="KZW10" s="355">
        <f t="shared" si="126"/>
        <v>0</v>
      </c>
      <c r="KZX10" s="355">
        <f t="shared" si="126"/>
        <v>0</v>
      </c>
      <c r="KZY10" s="355">
        <f t="shared" si="126"/>
        <v>0</v>
      </c>
      <c r="KZZ10" s="355">
        <f t="shared" si="126"/>
        <v>0</v>
      </c>
      <c r="LAA10" s="355">
        <f t="shared" si="126"/>
        <v>0</v>
      </c>
      <c r="LAB10" s="355">
        <f t="shared" si="126"/>
        <v>0</v>
      </c>
      <c r="LAC10" s="355">
        <f t="shared" si="126"/>
        <v>0</v>
      </c>
      <c r="LAD10" s="355">
        <f t="shared" si="126"/>
        <v>0</v>
      </c>
      <c r="LAE10" s="355">
        <f t="shared" si="126"/>
        <v>0</v>
      </c>
      <c r="LAF10" s="355">
        <f t="shared" si="126"/>
        <v>0</v>
      </c>
      <c r="LAG10" s="355">
        <f t="shared" si="126"/>
        <v>0</v>
      </c>
      <c r="LAH10" s="355">
        <f t="shared" si="126"/>
        <v>0</v>
      </c>
      <c r="LAI10" s="355">
        <f t="shared" si="126"/>
        <v>0</v>
      </c>
      <c r="LAJ10" s="355">
        <f t="shared" si="126"/>
        <v>0</v>
      </c>
      <c r="LAK10" s="355">
        <f t="shared" si="126"/>
        <v>0</v>
      </c>
      <c r="LAL10" s="355">
        <f t="shared" si="126"/>
        <v>0</v>
      </c>
      <c r="LAM10" s="355">
        <f t="shared" si="126"/>
        <v>0</v>
      </c>
      <c r="LAN10" s="355">
        <f t="shared" si="126"/>
        <v>0</v>
      </c>
      <c r="LAO10" s="355">
        <f t="shared" si="126"/>
        <v>0</v>
      </c>
      <c r="LAP10" s="355">
        <f t="shared" si="126"/>
        <v>0</v>
      </c>
      <c r="LAQ10" s="355">
        <f t="shared" si="126"/>
        <v>0</v>
      </c>
      <c r="LAR10" s="355">
        <f t="shared" si="126"/>
        <v>0</v>
      </c>
      <c r="LAS10" s="355">
        <f t="shared" si="126"/>
        <v>0</v>
      </c>
      <c r="LAT10" s="355">
        <f t="shared" si="126"/>
        <v>0</v>
      </c>
      <c r="LAU10" s="355">
        <f t="shared" si="126"/>
        <v>0</v>
      </c>
      <c r="LAV10" s="355">
        <f t="shared" si="126"/>
        <v>0</v>
      </c>
      <c r="LAW10" s="355">
        <f t="shared" si="126"/>
        <v>0</v>
      </c>
      <c r="LAX10" s="355">
        <f t="shared" si="126"/>
        <v>0</v>
      </c>
      <c r="LAY10" s="355">
        <f t="shared" ref="LAY10:LDJ10" si="127">SUM(LAY4:LAY9)</f>
        <v>0</v>
      </c>
      <c r="LAZ10" s="355">
        <f t="shared" si="127"/>
        <v>0</v>
      </c>
      <c r="LBA10" s="355">
        <f t="shared" si="127"/>
        <v>0</v>
      </c>
      <c r="LBB10" s="355">
        <f t="shared" si="127"/>
        <v>0</v>
      </c>
      <c r="LBC10" s="355">
        <f t="shared" si="127"/>
        <v>0</v>
      </c>
      <c r="LBD10" s="355">
        <f t="shared" si="127"/>
        <v>0</v>
      </c>
      <c r="LBE10" s="355">
        <f t="shared" si="127"/>
        <v>0</v>
      </c>
      <c r="LBF10" s="355">
        <f t="shared" si="127"/>
        <v>0</v>
      </c>
      <c r="LBG10" s="355">
        <f t="shared" si="127"/>
        <v>0</v>
      </c>
      <c r="LBH10" s="355">
        <f t="shared" si="127"/>
        <v>0</v>
      </c>
      <c r="LBI10" s="355">
        <f t="shared" si="127"/>
        <v>0</v>
      </c>
      <c r="LBJ10" s="355">
        <f t="shared" si="127"/>
        <v>0</v>
      </c>
      <c r="LBK10" s="355">
        <f t="shared" si="127"/>
        <v>0</v>
      </c>
      <c r="LBL10" s="355">
        <f t="shared" si="127"/>
        <v>0</v>
      </c>
      <c r="LBM10" s="355">
        <f t="shared" si="127"/>
        <v>0</v>
      </c>
      <c r="LBN10" s="355">
        <f t="shared" si="127"/>
        <v>0</v>
      </c>
      <c r="LBO10" s="355">
        <f t="shared" si="127"/>
        <v>0</v>
      </c>
      <c r="LBP10" s="355">
        <f t="shared" si="127"/>
        <v>0</v>
      </c>
      <c r="LBQ10" s="355">
        <f t="shared" si="127"/>
        <v>0</v>
      </c>
      <c r="LBR10" s="355">
        <f t="shared" si="127"/>
        <v>0</v>
      </c>
      <c r="LBS10" s="355">
        <f t="shared" si="127"/>
        <v>0</v>
      </c>
      <c r="LBT10" s="355">
        <f t="shared" si="127"/>
        <v>0</v>
      </c>
      <c r="LBU10" s="355">
        <f t="shared" si="127"/>
        <v>0</v>
      </c>
      <c r="LBV10" s="355">
        <f t="shared" si="127"/>
        <v>0</v>
      </c>
      <c r="LBW10" s="355">
        <f t="shared" si="127"/>
        <v>0</v>
      </c>
      <c r="LBX10" s="355">
        <f t="shared" si="127"/>
        <v>0</v>
      </c>
      <c r="LBY10" s="355">
        <f t="shared" si="127"/>
        <v>0</v>
      </c>
      <c r="LBZ10" s="355">
        <f t="shared" si="127"/>
        <v>0</v>
      </c>
      <c r="LCA10" s="355">
        <f t="shared" si="127"/>
        <v>0</v>
      </c>
      <c r="LCB10" s="355">
        <f t="shared" si="127"/>
        <v>0</v>
      </c>
      <c r="LCC10" s="355">
        <f t="shared" si="127"/>
        <v>0</v>
      </c>
      <c r="LCD10" s="355">
        <f t="shared" si="127"/>
        <v>0</v>
      </c>
      <c r="LCE10" s="355">
        <f t="shared" si="127"/>
        <v>0</v>
      </c>
      <c r="LCF10" s="355">
        <f t="shared" si="127"/>
        <v>0</v>
      </c>
      <c r="LCG10" s="355">
        <f t="shared" si="127"/>
        <v>0</v>
      </c>
      <c r="LCH10" s="355">
        <f t="shared" si="127"/>
        <v>0</v>
      </c>
      <c r="LCI10" s="355">
        <f t="shared" si="127"/>
        <v>0</v>
      </c>
      <c r="LCJ10" s="355">
        <f t="shared" si="127"/>
        <v>0</v>
      </c>
      <c r="LCK10" s="355">
        <f t="shared" si="127"/>
        <v>0</v>
      </c>
      <c r="LCL10" s="355">
        <f t="shared" si="127"/>
        <v>0</v>
      </c>
      <c r="LCM10" s="355">
        <f t="shared" si="127"/>
        <v>0</v>
      </c>
      <c r="LCN10" s="355">
        <f t="shared" si="127"/>
        <v>0</v>
      </c>
      <c r="LCO10" s="355">
        <f t="shared" si="127"/>
        <v>0</v>
      </c>
      <c r="LCP10" s="355">
        <f t="shared" si="127"/>
        <v>0</v>
      </c>
      <c r="LCQ10" s="355">
        <f t="shared" si="127"/>
        <v>0</v>
      </c>
      <c r="LCR10" s="355">
        <f t="shared" si="127"/>
        <v>0</v>
      </c>
      <c r="LCS10" s="355">
        <f t="shared" si="127"/>
        <v>0</v>
      </c>
      <c r="LCT10" s="355">
        <f t="shared" si="127"/>
        <v>0</v>
      </c>
      <c r="LCU10" s="355">
        <f t="shared" si="127"/>
        <v>0</v>
      </c>
      <c r="LCV10" s="355">
        <f t="shared" si="127"/>
        <v>0</v>
      </c>
      <c r="LCW10" s="355">
        <f t="shared" si="127"/>
        <v>0</v>
      </c>
      <c r="LCX10" s="355">
        <f t="shared" si="127"/>
        <v>0</v>
      </c>
      <c r="LCY10" s="355">
        <f t="shared" si="127"/>
        <v>0</v>
      </c>
      <c r="LCZ10" s="355">
        <f t="shared" si="127"/>
        <v>0</v>
      </c>
      <c r="LDA10" s="355">
        <f t="shared" si="127"/>
        <v>0</v>
      </c>
      <c r="LDB10" s="355">
        <f t="shared" si="127"/>
        <v>0</v>
      </c>
      <c r="LDC10" s="355">
        <f t="shared" si="127"/>
        <v>0</v>
      </c>
      <c r="LDD10" s="355">
        <f t="shared" si="127"/>
        <v>0</v>
      </c>
      <c r="LDE10" s="355">
        <f t="shared" si="127"/>
        <v>0</v>
      </c>
      <c r="LDF10" s="355">
        <f t="shared" si="127"/>
        <v>0</v>
      </c>
      <c r="LDG10" s="355">
        <f t="shared" si="127"/>
        <v>0</v>
      </c>
      <c r="LDH10" s="355">
        <f t="shared" si="127"/>
        <v>0</v>
      </c>
      <c r="LDI10" s="355">
        <f t="shared" si="127"/>
        <v>0</v>
      </c>
      <c r="LDJ10" s="355">
        <f t="shared" si="127"/>
        <v>0</v>
      </c>
      <c r="LDK10" s="355">
        <f t="shared" ref="LDK10:LFV10" si="128">SUM(LDK4:LDK9)</f>
        <v>0</v>
      </c>
      <c r="LDL10" s="355">
        <f t="shared" si="128"/>
        <v>0</v>
      </c>
      <c r="LDM10" s="355">
        <f t="shared" si="128"/>
        <v>0</v>
      </c>
      <c r="LDN10" s="355">
        <f t="shared" si="128"/>
        <v>0</v>
      </c>
      <c r="LDO10" s="355">
        <f t="shared" si="128"/>
        <v>0</v>
      </c>
      <c r="LDP10" s="355">
        <f t="shared" si="128"/>
        <v>0</v>
      </c>
      <c r="LDQ10" s="355">
        <f t="shared" si="128"/>
        <v>0</v>
      </c>
      <c r="LDR10" s="355">
        <f t="shared" si="128"/>
        <v>0</v>
      </c>
      <c r="LDS10" s="355">
        <f t="shared" si="128"/>
        <v>0</v>
      </c>
      <c r="LDT10" s="355">
        <f t="shared" si="128"/>
        <v>0</v>
      </c>
      <c r="LDU10" s="355">
        <f t="shared" si="128"/>
        <v>0</v>
      </c>
      <c r="LDV10" s="355">
        <f t="shared" si="128"/>
        <v>0</v>
      </c>
      <c r="LDW10" s="355">
        <f t="shared" si="128"/>
        <v>0</v>
      </c>
      <c r="LDX10" s="355">
        <f t="shared" si="128"/>
        <v>0</v>
      </c>
      <c r="LDY10" s="355">
        <f t="shared" si="128"/>
        <v>0</v>
      </c>
      <c r="LDZ10" s="355">
        <f t="shared" si="128"/>
        <v>0</v>
      </c>
      <c r="LEA10" s="355">
        <f t="shared" si="128"/>
        <v>0</v>
      </c>
      <c r="LEB10" s="355">
        <f t="shared" si="128"/>
        <v>0</v>
      </c>
      <c r="LEC10" s="355">
        <f t="shared" si="128"/>
        <v>0</v>
      </c>
      <c r="LED10" s="355">
        <f t="shared" si="128"/>
        <v>0</v>
      </c>
      <c r="LEE10" s="355">
        <f t="shared" si="128"/>
        <v>0</v>
      </c>
      <c r="LEF10" s="355">
        <f t="shared" si="128"/>
        <v>0</v>
      </c>
      <c r="LEG10" s="355">
        <f t="shared" si="128"/>
        <v>0</v>
      </c>
      <c r="LEH10" s="355">
        <f t="shared" si="128"/>
        <v>0</v>
      </c>
      <c r="LEI10" s="355">
        <f t="shared" si="128"/>
        <v>0</v>
      </c>
      <c r="LEJ10" s="355">
        <f t="shared" si="128"/>
        <v>0</v>
      </c>
      <c r="LEK10" s="355">
        <f t="shared" si="128"/>
        <v>0</v>
      </c>
      <c r="LEL10" s="355">
        <f t="shared" si="128"/>
        <v>0</v>
      </c>
      <c r="LEM10" s="355">
        <f t="shared" si="128"/>
        <v>0</v>
      </c>
      <c r="LEN10" s="355">
        <f t="shared" si="128"/>
        <v>0</v>
      </c>
      <c r="LEO10" s="355">
        <f t="shared" si="128"/>
        <v>0</v>
      </c>
      <c r="LEP10" s="355">
        <f t="shared" si="128"/>
        <v>0</v>
      </c>
      <c r="LEQ10" s="355">
        <f t="shared" si="128"/>
        <v>0</v>
      </c>
      <c r="LER10" s="355">
        <f t="shared" si="128"/>
        <v>0</v>
      </c>
      <c r="LES10" s="355">
        <f t="shared" si="128"/>
        <v>0</v>
      </c>
      <c r="LET10" s="355">
        <f t="shared" si="128"/>
        <v>0</v>
      </c>
      <c r="LEU10" s="355">
        <f t="shared" si="128"/>
        <v>0</v>
      </c>
      <c r="LEV10" s="355">
        <f t="shared" si="128"/>
        <v>0</v>
      </c>
      <c r="LEW10" s="355">
        <f t="shared" si="128"/>
        <v>0</v>
      </c>
      <c r="LEX10" s="355">
        <f t="shared" si="128"/>
        <v>0</v>
      </c>
      <c r="LEY10" s="355">
        <f t="shared" si="128"/>
        <v>0</v>
      </c>
      <c r="LEZ10" s="355">
        <f t="shared" si="128"/>
        <v>0</v>
      </c>
      <c r="LFA10" s="355">
        <f t="shared" si="128"/>
        <v>0</v>
      </c>
      <c r="LFB10" s="355">
        <f t="shared" si="128"/>
        <v>0</v>
      </c>
      <c r="LFC10" s="355">
        <f t="shared" si="128"/>
        <v>0</v>
      </c>
      <c r="LFD10" s="355">
        <f t="shared" si="128"/>
        <v>0</v>
      </c>
      <c r="LFE10" s="355">
        <f t="shared" si="128"/>
        <v>0</v>
      </c>
      <c r="LFF10" s="355">
        <f t="shared" si="128"/>
        <v>0</v>
      </c>
      <c r="LFG10" s="355">
        <f t="shared" si="128"/>
        <v>0</v>
      </c>
      <c r="LFH10" s="355">
        <f t="shared" si="128"/>
        <v>0</v>
      </c>
      <c r="LFI10" s="355">
        <f t="shared" si="128"/>
        <v>0</v>
      </c>
      <c r="LFJ10" s="355">
        <f t="shared" si="128"/>
        <v>0</v>
      </c>
      <c r="LFK10" s="355">
        <f t="shared" si="128"/>
        <v>0</v>
      </c>
      <c r="LFL10" s="355">
        <f t="shared" si="128"/>
        <v>0</v>
      </c>
      <c r="LFM10" s="355">
        <f t="shared" si="128"/>
        <v>0</v>
      </c>
      <c r="LFN10" s="355">
        <f t="shared" si="128"/>
        <v>0</v>
      </c>
      <c r="LFO10" s="355">
        <f t="shared" si="128"/>
        <v>0</v>
      </c>
      <c r="LFP10" s="355">
        <f t="shared" si="128"/>
        <v>0</v>
      </c>
      <c r="LFQ10" s="355">
        <f t="shared" si="128"/>
        <v>0</v>
      </c>
      <c r="LFR10" s="355">
        <f t="shared" si="128"/>
        <v>0</v>
      </c>
      <c r="LFS10" s="355">
        <f t="shared" si="128"/>
        <v>0</v>
      </c>
      <c r="LFT10" s="355">
        <f t="shared" si="128"/>
        <v>0</v>
      </c>
      <c r="LFU10" s="355">
        <f t="shared" si="128"/>
        <v>0</v>
      </c>
      <c r="LFV10" s="355">
        <f t="shared" si="128"/>
        <v>0</v>
      </c>
      <c r="LFW10" s="355">
        <f t="shared" ref="LFW10:LIH10" si="129">SUM(LFW4:LFW9)</f>
        <v>0</v>
      </c>
      <c r="LFX10" s="355">
        <f t="shared" si="129"/>
        <v>0</v>
      </c>
      <c r="LFY10" s="355">
        <f t="shared" si="129"/>
        <v>0</v>
      </c>
      <c r="LFZ10" s="355">
        <f t="shared" si="129"/>
        <v>0</v>
      </c>
      <c r="LGA10" s="355">
        <f t="shared" si="129"/>
        <v>0</v>
      </c>
      <c r="LGB10" s="355">
        <f t="shared" si="129"/>
        <v>0</v>
      </c>
      <c r="LGC10" s="355">
        <f t="shared" si="129"/>
        <v>0</v>
      </c>
      <c r="LGD10" s="355">
        <f t="shared" si="129"/>
        <v>0</v>
      </c>
      <c r="LGE10" s="355">
        <f t="shared" si="129"/>
        <v>0</v>
      </c>
      <c r="LGF10" s="355">
        <f t="shared" si="129"/>
        <v>0</v>
      </c>
      <c r="LGG10" s="355">
        <f t="shared" si="129"/>
        <v>0</v>
      </c>
      <c r="LGH10" s="355">
        <f t="shared" si="129"/>
        <v>0</v>
      </c>
      <c r="LGI10" s="355">
        <f t="shared" si="129"/>
        <v>0</v>
      </c>
      <c r="LGJ10" s="355">
        <f t="shared" si="129"/>
        <v>0</v>
      </c>
      <c r="LGK10" s="355">
        <f t="shared" si="129"/>
        <v>0</v>
      </c>
      <c r="LGL10" s="355">
        <f t="shared" si="129"/>
        <v>0</v>
      </c>
      <c r="LGM10" s="355">
        <f t="shared" si="129"/>
        <v>0</v>
      </c>
      <c r="LGN10" s="355">
        <f t="shared" si="129"/>
        <v>0</v>
      </c>
      <c r="LGO10" s="355">
        <f t="shared" si="129"/>
        <v>0</v>
      </c>
      <c r="LGP10" s="355">
        <f t="shared" si="129"/>
        <v>0</v>
      </c>
      <c r="LGQ10" s="355">
        <f t="shared" si="129"/>
        <v>0</v>
      </c>
      <c r="LGR10" s="355">
        <f t="shared" si="129"/>
        <v>0</v>
      </c>
      <c r="LGS10" s="355">
        <f t="shared" si="129"/>
        <v>0</v>
      </c>
      <c r="LGT10" s="355">
        <f t="shared" si="129"/>
        <v>0</v>
      </c>
      <c r="LGU10" s="355">
        <f t="shared" si="129"/>
        <v>0</v>
      </c>
      <c r="LGV10" s="355">
        <f t="shared" si="129"/>
        <v>0</v>
      </c>
      <c r="LGW10" s="355">
        <f t="shared" si="129"/>
        <v>0</v>
      </c>
      <c r="LGX10" s="355">
        <f t="shared" si="129"/>
        <v>0</v>
      </c>
      <c r="LGY10" s="355">
        <f t="shared" si="129"/>
        <v>0</v>
      </c>
      <c r="LGZ10" s="355">
        <f t="shared" si="129"/>
        <v>0</v>
      </c>
      <c r="LHA10" s="355">
        <f t="shared" si="129"/>
        <v>0</v>
      </c>
      <c r="LHB10" s="355">
        <f t="shared" si="129"/>
        <v>0</v>
      </c>
      <c r="LHC10" s="355">
        <f t="shared" si="129"/>
        <v>0</v>
      </c>
      <c r="LHD10" s="355">
        <f t="shared" si="129"/>
        <v>0</v>
      </c>
      <c r="LHE10" s="355">
        <f t="shared" si="129"/>
        <v>0</v>
      </c>
      <c r="LHF10" s="355">
        <f t="shared" si="129"/>
        <v>0</v>
      </c>
      <c r="LHG10" s="355">
        <f t="shared" si="129"/>
        <v>0</v>
      </c>
      <c r="LHH10" s="355">
        <f t="shared" si="129"/>
        <v>0</v>
      </c>
      <c r="LHI10" s="355">
        <f t="shared" si="129"/>
        <v>0</v>
      </c>
      <c r="LHJ10" s="355">
        <f t="shared" si="129"/>
        <v>0</v>
      </c>
      <c r="LHK10" s="355">
        <f t="shared" si="129"/>
        <v>0</v>
      </c>
      <c r="LHL10" s="355">
        <f t="shared" si="129"/>
        <v>0</v>
      </c>
      <c r="LHM10" s="355">
        <f t="shared" si="129"/>
        <v>0</v>
      </c>
      <c r="LHN10" s="355">
        <f t="shared" si="129"/>
        <v>0</v>
      </c>
      <c r="LHO10" s="355">
        <f t="shared" si="129"/>
        <v>0</v>
      </c>
      <c r="LHP10" s="355">
        <f t="shared" si="129"/>
        <v>0</v>
      </c>
      <c r="LHQ10" s="355">
        <f t="shared" si="129"/>
        <v>0</v>
      </c>
      <c r="LHR10" s="355">
        <f t="shared" si="129"/>
        <v>0</v>
      </c>
      <c r="LHS10" s="355">
        <f t="shared" si="129"/>
        <v>0</v>
      </c>
      <c r="LHT10" s="355">
        <f t="shared" si="129"/>
        <v>0</v>
      </c>
      <c r="LHU10" s="355">
        <f t="shared" si="129"/>
        <v>0</v>
      </c>
      <c r="LHV10" s="355">
        <f t="shared" si="129"/>
        <v>0</v>
      </c>
      <c r="LHW10" s="355">
        <f t="shared" si="129"/>
        <v>0</v>
      </c>
      <c r="LHX10" s="355">
        <f t="shared" si="129"/>
        <v>0</v>
      </c>
      <c r="LHY10" s="355">
        <f t="shared" si="129"/>
        <v>0</v>
      </c>
      <c r="LHZ10" s="355">
        <f t="shared" si="129"/>
        <v>0</v>
      </c>
      <c r="LIA10" s="355">
        <f t="shared" si="129"/>
        <v>0</v>
      </c>
      <c r="LIB10" s="355">
        <f t="shared" si="129"/>
        <v>0</v>
      </c>
      <c r="LIC10" s="355">
        <f t="shared" si="129"/>
        <v>0</v>
      </c>
      <c r="LID10" s="355">
        <f t="shared" si="129"/>
        <v>0</v>
      </c>
      <c r="LIE10" s="355">
        <f t="shared" si="129"/>
        <v>0</v>
      </c>
      <c r="LIF10" s="355">
        <f t="shared" si="129"/>
        <v>0</v>
      </c>
      <c r="LIG10" s="355">
        <f t="shared" si="129"/>
        <v>0</v>
      </c>
      <c r="LIH10" s="355">
        <f t="shared" si="129"/>
        <v>0</v>
      </c>
      <c r="LII10" s="355">
        <f t="shared" ref="LII10:LKT10" si="130">SUM(LII4:LII9)</f>
        <v>0</v>
      </c>
      <c r="LIJ10" s="355">
        <f t="shared" si="130"/>
        <v>0</v>
      </c>
      <c r="LIK10" s="355">
        <f t="shared" si="130"/>
        <v>0</v>
      </c>
      <c r="LIL10" s="355">
        <f t="shared" si="130"/>
        <v>0</v>
      </c>
      <c r="LIM10" s="355">
        <f t="shared" si="130"/>
        <v>0</v>
      </c>
      <c r="LIN10" s="355">
        <f t="shared" si="130"/>
        <v>0</v>
      </c>
      <c r="LIO10" s="355">
        <f t="shared" si="130"/>
        <v>0</v>
      </c>
      <c r="LIP10" s="355">
        <f t="shared" si="130"/>
        <v>0</v>
      </c>
      <c r="LIQ10" s="355">
        <f t="shared" si="130"/>
        <v>0</v>
      </c>
      <c r="LIR10" s="355">
        <f t="shared" si="130"/>
        <v>0</v>
      </c>
      <c r="LIS10" s="355">
        <f t="shared" si="130"/>
        <v>0</v>
      </c>
      <c r="LIT10" s="355">
        <f t="shared" si="130"/>
        <v>0</v>
      </c>
      <c r="LIU10" s="355">
        <f t="shared" si="130"/>
        <v>0</v>
      </c>
      <c r="LIV10" s="355">
        <f t="shared" si="130"/>
        <v>0</v>
      </c>
      <c r="LIW10" s="355">
        <f t="shared" si="130"/>
        <v>0</v>
      </c>
      <c r="LIX10" s="355">
        <f t="shared" si="130"/>
        <v>0</v>
      </c>
      <c r="LIY10" s="355">
        <f t="shared" si="130"/>
        <v>0</v>
      </c>
      <c r="LIZ10" s="355">
        <f t="shared" si="130"/>
        <v>0</v>
      </c>
      <c r="LJA10" s="355">
        <f t="shared" si="130"/>
        <v>0</v>
      </c>
      <c r="LJB10" s="355">
        <f t="shared" si="130"/>
        <v>0</v>
      </c>
      <c r="LJC10" s="355">
        <f t="shared" si="130"/>
        <v>0</v>
      </c>
      <c r="LJD10" s="355">
        <f t="shared" si="130"/>
        <v>0</v>
      </c>
      <c r="LJE10" s="355">
        <f t="shared" si="130"/>
        <v>0</v>
      </c>
      <c r="LJF10" s="355">
        <f t="shared" si="130"/>
        <v>0</v>
      </c>
      <c r="LJG10" s="355">
        <f t="shared" si="130"/>
        <v>0</v>
      </c>
      <c r="LJH10" s="355">
        <f t="shared" si="130"/>
        <v>0</v>
      </c>
      <c r="LJI10" s="355">
        <f t="shared" si="130"/>
        <v>0</v>
      </c>
      <c r="LJJ10" s="355">
        <f t="shared" si="130"/>
        <v>0</v>
      </c>
      <c r="LJK10" s="355">
        <f t="shared" si="130"/>
        <v>0</v>
      </c>
      <c r="LJL10" s="355">
        <f t="shared" si="130"/>
        <v>0</v>
      </c>
      <c r="LJM10" s="355">
        <f t="shared" si="130"/>
        <v>0</v>
      </c>
      <c r="LJN10" s="355">
        <f t="shared" si="130"/>
        <v>0</v>
      </c>
      <c r="LJO10" s="355">
        <f t="shared" si="130"/>
        <v>0</v>
      </c>
      <c r="LJP10" s="355">
        <f t="shared" si="130"/>
        <v>0</v>
      </c>
      <c r="LJQ10" s="355">
        <f t="shared" si="130"/>
        <v>0</v>
      </c>
      <c r="LJR10" s="355">
        <f t="shared" si="130"/>
        <v>0</v>
      </c>
      <c r="LJS10" s="355">
        <f t="shared" si="130"/>
        <v>0</v>
      </c>
      <c r="LJT10" s="355">
        <f t="shared" si="130"/>
        <v>0</v>
      </c>
      <c r="LJU10" s="355">
        <f t="shared" si="130"/>
        <v>0</v>
      </c>
      <c r="LJV10" s="355">
        <f t="shared" si="130"/>
        <v>0</v>
      </c>
      <c r="LJW10" s="355">
        <f t="shared" si="130"/>
        <v>0</v>
      </c>
      <c r="LJX10" s="355">
        <f t="shared" si="130"/>
        <v>0</v>
      </c>
      <c r="LJY10" s="355">
        <f t="shared" si="130"/>
        <v>0</v>
      </c>
      <c r="LJZ10" s="355">
        <f t="shared" si="130"/>
        <v>0</v>
      </c>
      <c r="LKA10" s="355">
        <f t="shared" si="130"/>
        <v>0</v>
      </c>
      <c r="LKB10" s="355">
        <f t="shared" si="130"/>
        <v>0</v>
      </c>
      <c r="LKC10" s="355">
        <f t="shared" si="130"/>
        <v>0</v>
      </c>
      <c r="LKD10" s="355">
        <f t="shared" si="130"/>
        <v>0</v>
      </c>
      <c r="LKE10" s="355">
        <f t="shared" si="130"/>
        <v>0</v>
      </c>
      <c r="LKF10" s="355">
        <f t="shared" si="130"/>
        <v>0</v>
      </c>
      <c r="LKG10" s="355">
        <f t="shared" si="130"/>
        <v>0</v>
      </c>
      <c r="LKH10" s="355">
        <f t="shared" si="130"/>
        <v>0</v>
      </c>
      <c r="LKI10" s="355">
        <f t="shared" si="130"/>
        <v>0</v>
      </c>
      <c r="LKJ10" s="355">
        <f t="shared" si="130"/>
        <v>0</v>
      </c>
      <c r="LKK10" s="355">
        <f t="shared" si="130"/>
        <v>0</v>
      </c>
      <c r="LKL10" s="355">
        <f t="shared" si="130"/>
        <v>0</v>
      </c>
      <c r="LKM10" s="355">
        <f t="shared" si="130"/>
        <v>0</v>
      </c>
      <c r="LKN10" s="355">
        <f t="shared" si="130"/>
        <v>0</v>
      </c>
      <c r="LKO10" s="355">
        <f t="shared" si="130"/>
        <v>0</v>
      </c>
      <c r="LKP10" s="355">
        <f t="shared" si="130"/>
        <v>0</v>
      </c>
      <c r="LKQ10" s="355">
        <f t="shared" si="130"/>
        <v>0</v>
      </c>
      <c r="LKR10" s="355">
        <f t="shared" si="130"/>
        <v>0</v>
      </c>
      <c r="LKS10" s="355">
        <f t="shared" si="130"/>
        <v>0</v>
      </c>
      <c r="LKT10" s="355">
        <f t="shared" si="130"/>
        <v>0</v>
      </c>
      <c r="LKU10" s="355">
        <f t="shared" ref="LKU10:LNF10" si="131">SUM(LKU4:LKU9)</f>
        <v>0</v>
      </c>
      <c r="LKV10" s="355">
        <f t="shared" si="131"/>
        <v>0</v>
      </c>
      <c r="LKW10" s="355">
        <f t="shared" si="131"/>
        <v>0</v>
      </c>
      <c r="LKX10" s="355">
        <f t="shared" si="131"/>
        <v>0</v>
      </c>
      <c r="LKY10" s="355">
        <f t="shared" si="131"/>
        <v>0</v>
      </c>
      <c r="LKZ10" s="355">
        <f t="shared" si="131"/>
        <v>0</v>
      </c>
      <c r="LLA10" s="355">
        <f t="shared" si="131"/>
        <v>0</v>
      </c>
      <c r="LLB10" s="355">
        <f t="shared" si="131"/>
        <v>0</v>
      </c>
      <c r="LLC10" s="355">
        <f t="shared" si="131"/>
        <v>0</v>
      </c>
      <c r="LLD10" s="355">
        <f t="shared" si="131"/>
        <v>0</v>
      </c>
      <c r="LLE10" s="355">
        <f t="shared" si="131"/>
        <v>0</v>
      </c>
      <c r="LLF10" s="355">
        <f t="shared" si="131"/>
        <v>0</v>
      </c>
      <c r="LLG10" s="355">
        <f t="shared" si="131"/>
        <v>0</v>
      </c>
      <c r="LLH10" s="355">
        <f t="shared" si="131"/>
        <v>0</v>
      </c>
      <c r="LLI10" s="355">
        <f t="shared" si="131"/>
        <v>0</v>
      </c>
      <c r="LLJ10" s="355">
        <f t="shared" si="131"/>
        <v>0</v>
      </c>
      <c r="LLK10" s="355">
        <f t="shared" si="131"/>
        <v>0</v>
      </c>
      <c r="LLL10" s="355">
        <f t="shared" si="131"/>
        <v>0</v>
      </c>
      <c r="LLM10" s="355">
        <f t="shared" si="131"/>
        <v>0</v>
      </c>
      <c r="LLN10" s="355">
        <f t="shared" si="131"/>
        <v>0</v>
      </c>
      <c r="LLO10" s="355">
        <f t="shared" si="131"/>
        <v>0</v>
      </c>
      <c r="LLP10" s="355">
        <f t="shared" si="131"/>
        <v>0</v>
      </c>
      <c r="LLQ10" s="355">
        <f t="shared" si="131"/>
        <v>0</v>
      </c>
      <c r="LLR10" s="355">
        <f t="shared" si="131"/>
        <v>0</v>
      </c>
      <c r="LLS10" s="355">
        <f t="shared" si="131"/>
        <v>0</v>
      </c>
      <c r="LLT10" s="355">
        <f t="shared" si="131"/>
        <v>0</v>
      </c>
      <c r="LLU10" s="355">
        <f t="shared" si="131"/>
        <v>0</v>
      </c>
      <c r="LLV10" s="355">
        <f t="shared" si="131"/>
        <v>0</v>
      </c>
      <c r="LLW10" s="355">
        <f t="shared" si="131"/>
        <v>0</v>
      </c>
      <c r="LLX10" s="355">
        <f t="shared" si="131"/>
        <v>0</v>
      </c>
      <c r="LLY10" s="355">
        <f t="shared" si="131"/>
        <v>0</v>
      </c>
      <c r="LLZ10" s="355">
        <f t="shared" si="131"/>
        <v>0</v>
      </c>
      <c r="LMA10" s="355">
        <f t="shared" si="131"/>
        <v>0</v>
      </c>
      <c r="LMB10" s="355">
        <f t="shared" si="131"/>
        <v>0</v>
      </c>
      <c r="LMC10" s="355">
        <f t="shared" si="131"/>
        <v>0</v>
      </c>
      <c r="LMD10" s="355">
        <f t="shared" si="131"/>
        <v>0</v>
      </c>
      <c r="LME10" s="355">
        <f t="shared" si="131"/>
        <v>0</v>
      </c>
      <c r="LMF10" s="355">
        <f t="shared" si="131"/>
        <v>0</v>
      </c>
      <c r="LMG10" s="355">
        <f t="shared" si="131"/>
        <v>0</v>
      </c>
      <c r="LMH10" s="355">
        <f t="shared" si="131"/>
        <v>0</v>
      </c>
      <c r="LMI10" s="355">
        <f t="shared" si="131"/>
        <v>0</v>
      </c>
      <c r="LMJ10" s="355">
        <f t="shared" si="131"/>
        <v>0</v>
      </c>
      <c r="LMK10" s="355">
        <f t="shared" si="131"/>
        <v>0</v>
      </c>
      <c r="LML10" s="355">
        <f t="shared" si="131"/>
        <v>0</v>
      </c>
      <c r="LMM10" s="355">
        <f t="shared" si="131"/>
        <v>0</v>
      </c>
      <c r="LMN10" s="355">
        <f t="shared" si="131"/>
        <v>0</v>
      </c>
      <c r="LMO10" s="355">
        <f t="shared" si="131"/>
        <v>0</v>
      </c>
      <c r="LMP10" s="355">
        <f t="shared" si="131"/>
        <v>0</v>
      </c>
      <c r="LMQ10" s="355">
        <f t="shared" si="131"/>
        <v>0</v>
      </c>
      <c r="LMR10" s="355">
        <f t="shared" si="131"/>
        <v>0</v>
      </c>
      <c r="LMS10" s="355">
        <f t="shared" si="131"/>
        <v>0</v>
      </c>
      <c r="LMT10" s="355">
        <f t="shared" si="131"/>
        <v>0</v>
      </c>
      <c r="LMU10" s="355">
        <f t="shared" si="131"/>
        <v>0</v>
      </c>
      <c r="LMV10" s="355">
        <f t="shared" si="131"/>
        <v>0</v>
      </c>
      <c r="LMW10" s="355">
        <f t="shared" si="131"/>
        <v>0</v>
      </c>
      <c r="LMX10" s="355">
        <f t="shared" si="131"/>
        <v>0</v>
      </c>
      <c r="LMY10" s="355">
        <f t="shared" si="131"/>
        <v>0</v>
      </c>
      <c r="LMZ10" s="355">
        <f t="shared" si="131"/>
        <v>0</v>
      </c>
      <c r="LNA10" s="355">
        <f t="shared" si="131"/>
        <v>0</v>
      </c>
      <c r="LNB10" s="355">
        <f t="shared" si="131"/>
        <v>0</v>
      </c>
      <c r="LNC10" s="355">
        <f t="shared" si="131"/>
        <v>0</v>
      </c>
      <c r="LND10" s="355">
        <f t="shared" si="131"/>
        <v>0</v>
      </c>
      <c r="LNE10" s="355">
        <f t="shared" si="131"/>
        <v>0</v>
      </c>
      <c r="LNF10" s="355">
        <f t="shared" si="131"/>
        <v>0</v>
      </c>
      <c r="LNG10" s="355">
        <f t="shared" ref="LNG10:LPR10" si="132">SUM(LNG4:LNG9)</f>
        <v>0</v>
      </c>
      <c r="LNH10" s="355">
        <f t="shared" si="132"/>
        <v>0</v>
      </c>
      <c r="LNI10" s="355">
        <f t="shared" si="132"/>
        <v>0</v>
      </c>
      <c r="LNJ10" s="355">
        <f t="shared" si="132"/>
        <v>0</v>
      </c>
      <c r="LNK10" s="355">
        <f t="shared" si="132"/>
        <v>0</v>
      </c>
      <c r="LNL10" s="355">
        <f t="shared" si="132"/>
        <v>0</v>
      </c>
      <c r="LNM10" s="355">
        <f t="shared" si="132"/>
        <v>0</v>
      </c>
      <c r="LNN10" s="355">
        <f t="shared" si="132"/>
        <v>0</v>
      </c>
      <c r="LNO10" s="355">
        <f t="shared" si="132"/>
        <v>0</v>
      </c>
      <c r="LNP10" s="355">
        <f t="shared" si="132"/>
        <v>0</v>
      </c>
      <c r="LNQ10" s="355">
        <f t="shared" si="132"/>
        <v>0</v>
      </c>
      <c r="LNR10" s="355">
        <f t="shared" si="132"/>
        <v>0</v>
      </c>
      <c r="LNS10" s="355">
        <f t="shared" si="132"/>
        <v>0</v>
      </c>
      <c r="LNT10" s="355">
        <f t="shared" si="132"/>
        <v>0</v>
      </c>
      <c r="LNU10" s="355">
        <f t="shared" si="132"/>
        <v>0</v>
      </c>
      <c r="LNV10" s="355">
        <f t="shared" si="132"/>
        <v>0</v>
      </c>
      <c r="LNW10" s="355">
        <f t="shared" si="132"/>
        <v>0</v>
      </c>
      <c r="LNX10" s="355">
        <f t="shared" si="132"/>
        <v>0</v>
      </c>
      <c r="LNY10" s="355">
        <f t="shared" si="132"/>
        <v>0</v>
      </c>
      <c r="LNZ10" s="355">
        <f t="shared" si="132"/>
        <v>0</v>
      </c>
      <c r="LOA10" s="355">
        <f t="shared" si="132"/>
        <v>0</v>
      </c>
      <c r="LOB10" s="355">
        <f t="shared" si="132"/>
        <v>0</v>
      </c>
      <c r="LOC10" s="355">
        <f t="shared" si="132"/>
        <v>0</v>
      </c>
      <c r="LOD10" s="355">
        <f t="shared" si="132"/>
        <v>0</v>
      </c>
      <c r="LOE10" s="355">
        <f t="shared" si="132"/>
        <v>0</v>
      </c>
      <c r="LOF10" s="355">
        <f t="shared" si="132"/>
        <v>0</v>
      </c>
      <c r="LOG10" s="355">
        <f t="shared" si="132"/>
        <v>0</v>
      </c>
      <c r="LOH10" s="355">
        <f t="shared" si="132"/>
        <v>0</v>
      </c>
      <c r="LOI10" s="355">
        <f t="shared" si="132"/>
        <v>0</v>
      </c>
      <c r="LOJ10" s="355">
        <f t="shared" si="132"/>
        <v>0</v>
      </c>
      <c r="LOK10" s="355">
        <f t="shared" si="132"/>
        <v>0</v>
      </c>
      <c r="LOL10" s="355">
        <f t="shared" si="132"/>
        <v>0</v>
      </c>
      <c r="LOM10" s="355">
        <f t="shared" si="132"/>
        <v>0</v>
      </c>
      <c r="LON10" s="355">
        <f t="shared" si="132"/>
        <v>0</v>
      </c>
      <c r="LOO10" s="355">
        <f t="shared" si="132"/>
        <v>0</v>
      </c>
      <c r="LOP10" s="355">
        <f t="shared" si="132"/>
        <v>0</v>
      </c>
      <c r="LOQ10" s="355">
        <f t="shared" si="132"/>
        <v>0</v>
      </c>
      <c r="LOR10" s="355">
        <f t="shared" si="132"/>
        <v>0</v>
      </c>
      <c r="LOS10" s="355">
        <f t="shared" si="132"/>
        <v>0</v>
      </c>
      <c r="LOT10" s="355">
        <f t="shared" si="132"/>
        <v>0</v>
      </c>
      <c r="LOU10" s="355">
        <f t="shared" si="132"/>
        <v>0</v>
      </c>
      <c r="LOV10" s="355">
        <f t="shared" si="132"/>
        <v>0</v>
      </c>
      <c r="LOW10" s="355">
        <f t="shared" si="132"/>
        <v>0</v>
      </c>
      <c r="LOX10" s="355">
        <f t="shared" si="132"/>
        <v>0</v>
      </c>
      <c r="LOY10" s="355">
        <f t="shared" si="132"/>
        <v>0</v>
      </c>
      <c r="LOZ10" s="355">
        <f t="shared" si="132"/>
        <v>0</v>
      </c>
      <c r="LPA10" s="355">
        <f t="shared" si="132"/>
        <v>0</v>
      </c>
      <c r="LPB10" s="355">
        <f t="shared" si="132"/>
        <v>0</v>
      </c>
      <c r="LPC10" s="355">
        <f t="shared" si="132"/>
        <v>0</v>
      </c>
      <c r="LPD10" s="355">
        <f t="shared" si="132"/>
        <v>0</v>
      </c>
      <c r="LPE10" s="355">
        <f t="shared" si="132"/>
        <v>0</v>
      </c>
      <c r="LPF10" s="355">
        <f t="shared" si="132"/>
        <v>0</v>
      </c>
      <c r="LPG10" s="355">
        <f t="shared" si="132"/>
        <v>0</v>
      </c>
      <c r="LPH10" s="355">
        <f t="shared" si="132"/>
        <v>0</v>
      </c>
      <c r="LPI10" s="355">
        <f t="shared" si="132"/>
        <v>0</v>
      </c>
      <c r="LPJ10" s="355">
        <f t="shared" si="132"/>
        <v>0</v>
      </c>
      <c r="LPK10" s="355">
        <f t="shared" si="132"/>
        <v>0</v>
      </c>
      <c r="LPL10" s="355">
        <f t="shared" si="132"/>
        <v>0</v>
      </c>
      <c r="LPM10" s="355">
        <f t="shared" si="132"/>
        <v>0</v>
      </c>
      <c r="LPN10" s="355">
        <f t="shared" si="132"/>
        <v>0</v>
      </c>
      <c r="LPO10" s="355">
        <f t="shared" si="132"/>
        <v>0</v>
      </c>
      <c r="LPP10" s="355">
        <f t="shared" si="132"/>
        <v>0</v>
      </c>
      <c r="LPQ10" s="355">
        <f t="shared" si="132"/>
        <v>0</v>
      </c>
      <c r="LPR10" s="355">
        <f t="shared" si="132"/>
        <v>0</v>
      </c>
      <c r="LPS10" s="355">
        <f t="shared" ref="LPS10:LSD10" si="133">SUM(LPS4:LPS9)</f>
        <v>0</v>
      </c>
      <c r="LPT10" s="355">
        <f t="shared" si="133"/>
        <v>0</v>
      </c>
      <c r="LPU10" s="355">
        <f t="shared" si="133"/>
        <v>0</v>
      </c>
      <c r="LPV10" s="355">
        <f t="shared" si="133"/>
        <v>0</v>
      </c>
      <c r="LPW10" s="355">
        <f t="shared" si="133"/>
        <v>0</v>
      </c>
      <c r="LPX10" s="355">
        <f t="shared" si="133"/>
        <v>0</v>
      </c>
      <c r="LPY10" s="355">
        <f t="shared" si="133"/>
        <v>0</v>
      </c>
      <c r="LPZ10" s="355">
        <f t="shared" si="133"/>
        <v>0</v>
      </c>
      <c r="LQA10" s="355">
        <f t="shared" si="133"/>
        <v>0</v>
      </c>
      <c r="LQB10" s="355">
        <f t="shared" si="133"/>
        <v>0</v>
      </c>
      <c r="LQC10" s="355">
        <f t="shared" si="133"/>
        <v>0</v>
      </c>
      <c r="LQD10" s="355">
        <f t="shared" si="133"/>
        <v>0</v>
      </c>
      <c r="LQE10" s="355">
        <f t="shared" si="133"/>
        <v>0</v>
      </c>
      <c r="LQF10" s="355">
        <f t="shared" si="133"/>
        <v>0</v>
      </c>
      <c r="LQG10" s="355">
        <f t="shared" si="133"/>
        <v>0</v>
      </c>
      <c r="LQH10" s="355">
        <f t="shared" si="133"/>
        <v>0</v>
      </c>
      <c r="LQI10" s="355">
        <f t="shared" si="133"/>
        <v>0</v>
      </c>
      <c r="LQJ10" s="355">
        <f t="shared" si="133"/>
        <v>0</v>
      </c>
      <c r="LQK10" s="355">
        <f t="shared" si="133"/>
        <v>0</v>
      </c>
      <c r="LQL10" s="355">
        <f t="shared" si="133"/>
        <v>0</v>
      </c>
      <c r="LQM10" s="355">
        <f t="shared" si="133"/>
        <v>0</v>
      </c>
      <c r="LQN10" s="355">
        <f t="shared" si="133"/>
        <v>0</v>
      </c>
      <c r="LQO10" s="355">
        <f t="shared" si="133"/>
        <v>0</v>
      </c>
      <c r="LQP10" s="355">
        <f t="shared" si="133"/>
        <v>0</v>
      </c>
      <c r="LQQ10" s="355">
        <f t="shared" si="133"/>
        <v>0</v>
      </c>
      <c r="LQR10" s="355">
        <f t="shared" si="133"/>
        <v>0</v>
      </c>
      <c r="LQS10" s="355">
        <f t="shared" si="133"/>
        <v>0</v>
      </c>
      <c r="LQT10" s="355">
        <f t="shared" si="133"/>
        <v>0</v>
      </c>
      <c r="LQU10" s="355">
        <f t="shared" si="133"/>
        <v>0</v>
      </c>
      <c r="LQV10" s="355">
        <f t="shared" si="133"/>
        <v>0</v>
      </c>
      <c r="LQW10" s="355">
        <f t="shared" si="133"/>
        <v>0</v>
      </c>
      <c r="LQX10" s="355">
        <f t="shared" si="133"/>
        <v>0</v>
      </c>
      <c r="LQY10" s="355">
        <f t="shared" si="133"/>
        <v>0</v>
      </c>
      <c r="LQZ10" s="355">
        <f t="shared" si="133"/>
        <v>0</v>
      </c>
      <c r="LRA10" s="355">
        <f t="shared" si="133"/>
        <v>0</v>
      </c>
      <c r="LRB10" s="355">
        <f t="shared" si="133"/>
        <v>0</v>
      </c>
      <c r="LRC10" s="355">
        <f t="shared" si="133"/>
        <v>0</v>
      </c>
      <c r="LRD10" s="355">
        <f t="shared" si="133"/>
        <v>0</v>
      </c>
      <c r="LRE10" s="355">
        <f t="shared" si="133"/>
        <v>0</v>
      </c>
      <c r="LRF10" s="355">
        <f t="shared" si="133"/>
        <v>0</v>
      </c>
      <c r="LRG10" s="355">
        <f t="shared" si="133"/>
        <v>0</v>
      </c>
      <c r="LRH10" s="355">
        <f t="shared" si="133"/>
        <v>0</v>
      </c>
      <c r="LRI10" s="355">
        <f t="shared" si="133"/>
        <v>0</v>
      </c>
      <c r="LRJ10" s="355">
        <f t="shared" si="133"/>
        <v>0</v>
      </c>
      <c r="LRK10" s="355">
        <f t="shared" si="133"/>
        <v>0</v>
      </c>
      <c r="LRL10" s="355">
        <f t="shared" si="133"/>
        <v>0</v>
      </c>
      <c r="LRM10" s="355">
        <f t="shared" si="133"/>
        <v>0</v>
      </c>
      <c r="LRN10" s="355">
        <f t="shared" si="133"/>
        <v>0</v>
      </c>
      <c r="LRO10" s="355">
        <f t="shared" si="133"/>
        <v>0</v>
      </c>
      <c r="LRP10" s="355">
        <f t="shared" si="133"/>
        <v>0</v>
      </c>
      <c r="LRQ10" s="355">
        <f t="shared" si="133"/>
        <v>0</v>
      </c>
      <c r="LRR10" s="355">
        <f t="shared" si="133"/>
        <v>0</v>
      </c>
      <c r="LRS10" s="355">
        <f t="shared" si="133"/>
        <v>0</v>
      </c>
      <c r="LRT10" s="355">
        <f t="shared" si="133"/>
        <v>0</v>
      </c>
      <c r="LRU10" s="355">
        <f t="shared" si="133"/>
        <v>0</v>
      </c>
      <c r="LRV10" s="355">
        <f t="shared" si="133"/>
        <v>0</v>
      </c>
      <c r="LRW10" s="355">
        <f t="shared" si="133"/>
        <v>0</v>
      </c>
      <c r="LRX10" s="355">
        <f t="shared" si="133"/>
        <v>0</v>
      </c>
      <c r="LRY10" s="355">
        <f t="shared" si="133"/>
        <v>0</v>
      </c>
      <c r="LRZ10" s="355">
        <f t="shared" si="133"/>
        <v>0</v>
      </c>
      <c r="LSA10" s="355">
        <f t="shared" si="133"/>
        <v>0</v>
      </c>
      <c r="LSB10" s="355">
        <f t="shared" si="133"/>
        <v>0</v>
      </c>
      <c r="LSC10" s="355">
        <f t="shared" si="133"/>
        <v>0</v>
      </c>
      <c r="LSD10" s="355">
        <f t="shared" si="133"/>
        <v>0</v>
      </c>
      <c r="LSE10" s="355">
        <f t="shared" ref="LSE10:LUP10" si="134">SUM(LSE4:LSE9)</f>
        <v>0</v>
      </c>
      <c r="LSF10" s="355">
        <f t="shared" si="134"/>
        <v>0</v>
      </c>
      <c r="LSG10" s="355">
        <f t="shared" si="134"/>
        <v>0</v>
      </c>
      <c r="LSH10" s="355">
        <f t="shared" si="134"/>
        <v>0</v>
      </c>
      <c r="LSI10" s="355">
        <f t="shared" si="134"/>
        <v>0</v>
      </c>
      <c r="LSJ10" s="355">
        <f t="shared" si="134"/>
        <v>0</v>
      </c>
      <c r="LSK10" s="355">
        <f t="shared" si="134"/>
        <v>0</v>
      </c>
      <c r="LSL10" s="355">
        <f t="shared" si="134"/>
        <v>0</v>
      </c>
      <c r="LSM10" s="355">
        <f t="shared" si="134"/>
        <v>0</v>
      </c>
      <c r="LSN10" s="355">
        <f t="shared" si="134"/>
        <v>0</v>
      </c>
      <c r="LSO10" s="355">
        <f t="shared" si="134"/>
        <v>0</v>
      </c>
      <c r="LSP10" s="355">
        <f t="shared" si="134"/>
        <v>0</v>
      </c>
      <c r="LSQ10" s="355">
        <f t="shared" si="134"/>
        <v>0</v>
      </c>
      <c r="LSR10" s="355">
        <f t="shared" si="134"/>
        <v>0</v>
      </c>
      <c r="LSS10" s="355">
        <f t="shared" si="134"/>
        <v>0</v>
      </c>
      <c r="LST10" s="355">
        <f t="shared" si="134"/>
        <v>0</v>
      </c>
      <c r="LSU10" s="355">
        <f t="shared" si="134"/>
        <v>0</v>
      </c>
      <c r="LSV10" s="355">
        <f t="shared" si="134"/>
        <v>0</v>
      </c>
      <c r="LSW10" s="355">
        <f t="shared" si="134"/>
        <v>0</v>
      </c>
      <c r="LSX10" s="355">
        <f t="shared" si="134"/>
        <v>0</v>
      </c>
      <c r="LSY10" s="355">
        <f t="shared" si="134"/>
        <v>0</v>
      </c>
      <c r="LSZ10" s="355">
        <f t="shared" si="134"/>
        <v>0</v>
      </c>
      <c r="LTA10" s="355">
        <f t="shared" si="134"/>
        <v>0</v>
      </c>
      <c r="LTB10" s="355">
        <f t="shared" si="134"/>
        <v>0</v>
      </c>
      <c r="LTC10" s="355">
        <f t="shared" si="134"/>
        <v>0</v>
      </c>
      <c r="LTD10" s="355">
        <f t="shared" si="134"/>
        <v>0</v>
      </c>
      <c r="LTE10" s="355">
        <f t="shared" si="134"/>
        <v>0</v>
      </c>
      <c r="LTF10" s="355">
        <f t="shared" si="134"/>
        <v>0</v>
      </c>
      <c r="LTG10" s="355">
        <f t="shared" si="134"/>
        <v>0</v>
      </c>
      <c r="LTH10" s="355">
        <f t="shared" si="134"/>
        <v>0</v>
      </c>
      <c r="LTI10" s="355">
        <f t="shared" si="134"/>
        <v>0</v>
      </c>
      <c r="LTJ10" s="355">
        <f t="shared" si="134"/>
        <v>0</v>
      </c>
      <c r="LTK10" s="355">
        <f t="shared" si="134"/>
        <v>0</v>
      </c>
      <c r="LTL10" s="355">
        <f t="shared" si="134"/>
        <v>0</v>
      </c>
      <c r="LTM10" s="355">
        <f t="shared" si="134"/>
        <v>0</v>
      </c>
      <c r="LTN10" s="355">
        <f t="shared" si="134"/>
        <v>0</v>
      </c>
      <c r="LTO10" s="355">
        <f t="shared" si="134"/>
        <v>0</v>
      </c>
      <c r="LTP10" s="355">
        <f t="shared" si="134"/>
        <v>0</v>
      </c>
      <c r="LTQ10" s="355">
        <f t="shared" si="134"/>
        <v>0</v>
      </c>
      <c r="LTR10" s="355">
        <f t="shared" si="134"/>
        <v>0</v>
      </c>
      <c r="LTS10" s="355">
        <f t="shared" si="134"/>
        <v>0</v>
      </c>
      <c r="LTT10" s="355">
        <f t="shared" si="134"/>
        <v>0</v>
      </c>
      <c r="LTU10" s="355">
        <f t="shared" si="134"/>
        <v>0</v>
      </c>
      <c r="LTV10" s="355">
        <f t="shared" si="134"/>
        <v>0</v>
      </c>
      <c r="LTW10" s="355">
        <f t="shared" si="134"/>
        <v>0</v>
      </c>
      <c r="LTX10" s="355">
        <f t="shared" si="134"/>
        <v>0</v>
      </c>
      <c r="LTY10" s="355">
        <f t="shared" si="134"/>
        <v>0</v>
      </c>
      <c r="LTZ10" s="355">
        <f t="shared" si="134"/>
        <v>0</v>
      </c>
      <c r="LUA10" s="355">
        <f t="shared" si="134"/>
        <v>0</v>
      </c>
      <c r="LUB10" s="355">
        <f t="shared" si="134"/>
        <v>0</v>
      </c>
      <c r="LUC10" s="355">
        <f t="shared" si="134"/>
        <v>0</v>
      </c>
      <c r="LUD10" s="355">
        <f t="shared" si="134"/>
        <v>0</v>
      </c>
      <c r="LUE10" s="355">
        <f t="shared" si="134"/>
        <v>0</v>
      </c>
      <c r="LUF10" s="355">
        <f t="shared" si="134"/>
        <v>0</v>
      </c>
      <c r="LUG10" s="355">
        <f t="shared" si="134"/>
        <v>0</v>
      </c>
      <c r="LUH10" s="355">
        <f t="shared" si="134"/>
        <v>0</v>
      </c>
      <c r="LUI10" s="355">
        <f t="shared" si="134"/>
        <v>0</v>
      </c>
      <c r="LUJ10" s="355">
        <f t="shared" si="134"/>
        <v>0</v>
      </c>
      <c r="LUK10" s="355">
        <f t="shared" si="134"/>
        <v>0</v>
      </c>
      <c r="LUL10" s="355">
        <f t="shared" si="134"/>
        <v>0</v>
      </c>
      <c r="LUM10" s="355">
        <f t="shared" si="134"/>
        <v>0</v>
      </c>
      <c r="LUN10" s="355">
        <f t="shared" si="134"/>
        <v>0</v>
      </c>
      <c r="LUO10" s="355">
        <f t="shared" si="134"/>
        <v>0</v>
      </c>
      <c r="LUP10" s="355">
        <f t="shared" si="134"/>
        <v>0</v>
      </c>
      <c r="LUQ10" s="355">
        <f t="shared" ref="LUQ10:LXB10" si="135">SUM(LUQ4:LUQ9)</f>
        <v>0</v>
      </c>
      <c r="LUR10" s="355">
        <f t="shared" si="135"/>
        <v>0</v>
      </c>
      <c r="LUS10" s="355">
        <f t="shared" si="135"/>
        <v>0</v>
      </c>
      <c r="LUT10" s="355">
        <f t="shared" si="135"/>
        <v>0</v>
      </c>
      <c r="LUU10" s="355">
        <f t="shared" si="135"/>
        <v>0</v>
      </c>
      <c r="LUV10" s="355">
        <f t="shared" si="135"/>
        <v>0</v>
      </c>
      <c r="LUW10" s="355">
        <f t="shared" si="135"/>
        <v>0</v>
      </c>
      <c r="LUX10" s="355">
        <f t="shared" si="135"/>
        <v>0</v>
      </c>
      <c r="LUY10" s="355">
        <f t="shared" si="135"/>
        <v>0</v>
      </c>
      <c r="LUZ10" s="355">
        <f t="shared" si="135"/>
        <v>0</v>
      </c>
      <c r="LVA10" s="355">
        <f t="shared" si="135"/>
        <v>0</v>
      </c>
      <c r="LVB10" s="355">
        <f t="shared" si="135"/>
        <v>0</v>
      </c>
      <c r="LVC10" s="355">
        <f t="shared" si="135"/>
        <v>0</v>
      </c>
      <c r="LVD10" s="355">
        <f t="shared" si="135"/>
        <v>0</v>
      </c>
      <c r="LVE10" s="355">
        <f t="shared" si="135"/>
        <v>0</v>
      </c>
      <c r="LVF10" s="355">
        <f t="shared" si="135"/>
        <v>0</v>
      </c>
      <c r="LVG10" s="355">
        <f t="shared" si="135"/>
        <v>0</v>
      </c>
      <c r="LVH10" s="355">
        <f t="shared" si="135"/>
        <v>0</v>
      </c>
      <c r="LVI10" s="355">
        <f t="shared" si="135"/>
        <v>0</v>
      </c>
      <c r="LVJ10" s="355">
        <f t="shared" si="135"/>
        <v>0</v>
      </c>
      <c r="LVK10" s="355">
        <f t="shared" si="135"/>
        <v>0</v>
      </c>
      <c r="LVL10" s="355">
        <f t="shared" si="135"/>
        <v>0</v>
      </c>
      <c r="LVM10" s="355">
        <f t="shared" si="135"/>
        <v>0</v>
      </c>
      <c r="LVN10" s="355">
        <f t="shared" si="135"/>
        <v>0</v>
      </c>
      <c r="LVO10" s="355">
        <f t="shared" si="135"/>
        <v>0</v>
      </c>
      <c r="LVP10" s="355">
        <f t="shared" si="135"/>
        <v>0</v>
      </c>
      <c r="LVQ10" s="355">
        <f t="shared" si="135"/>
        <v>0</v>
      </c>
      <c r="LVR10" s="355">
        <f t="shared" si="135"/>
        <v>0</v>
      </c>
      <c r="LVS10" s="355">
        <f t="shared" si="135"/>
        <v>0</v>
      </c>
      <c r="LVT10" s="355">
        <f t="shared" si="135"/>
        <v>0</v>
      </c>
      <c r="LVU10" s="355">
        <f t="shared" si="135"/>
        <v>0</v>
      </c>
      <c r="LVV10" s="355">
        <f t="shared" si="135"/>
        <v>0</v>
      </c>
      <c r="LVW10" s="355">
        <f t="shared" si="135"/>
        <v>0</v>
      </c>
      <c r="LVX10" s="355">
        <f t="shared" si="135"/>
        <v>0</v>
      </c>
      <c r="LVY10" s="355">
        <f t="shared" si="135"/>
        <v>0</v>
      </c>
      <c r="LVZ10" s="355">
        <f t="shared" si="135"/>
        <v>0</v>
      </c>
      <c r="LWA10" s="355">
        <f t="shared" si="135"/>
        <v>0</v>
      </c>
      <c r="LWB10" s="355">
        <f t="shared" si="135"/>
        <v>0</v>
      </c>
      <c r="LWC10" s="355">
        <f t="shared" si="135"/>
        <v>0</v>
      </c>
      <c r="LWD10" s="355">
        <f t="shared" si="135"/>
        <v>0</v>
      </c>
      <c r="LWE10" s="355">
        <f t="shared" si="135"/>
        <v>0</v>
      </c>
      <c r="LWF10" s="355">
        <f t="shared" si="135"/>
        <v>0</v>
      </c>
      <c r="LWG10" s="355">
        <f t="shared" si="135"/>
        <v>0</v>
      </c>
      <c r="LWH10" s="355">
        <f t="shared" si="135"/>
        <v>0</v>
      </c>
      <c r="LWI10" s="355">
        <f t="shared" si="135"/>
        <v>0</v>
      </c>
      <c r="LWJ10" s="355">
        <f t="shared" si="135"/>
        <v>0</v>
      </c>
      <c r="LWK10" s="355">
        <f t="shared" si="135"/>
        <v>0</v>
      </c>
      <c r="LWL10" s="355">
        <f t="shared" si="135"/>
        <v>0</v>
      </c>
      <c r="LWM10" s="355">
        <f t="shared" si="135"/>
        <v>0</v>
      </c>
      <c r="LWN10" s="355">
        <f t="shared" si="135"/>
        <v>0</v>
      </c>
      <c r="LWO10" s="355">
        <f t="shared" si="135"/>
        <v>0</v>
      </c>
      <c r="LWP10" s="355">
        <f t="shared" si="135"/>
        <v>0</v>
      </c>
      <c r="LWQ10" s="355">
        <f t="shared" si="135"/>
        <v>0</v>
      </c>
      <c r="LWR10" s="355">
        <f t="shared" si="135"/>
        <v>0</v>
      </c>
      <c r="LWS10" s="355">
        <f t="shared" si="135"/>
        <v>0</v>
      </c>
      <c r="LWT10" s="355">
        <f t="shared" si="135"/>
        <v>0</v>
      </c>
      <c r="LWU10" s="355">
        <f t="shared" si="135"/>
        <v>0</v>
      </c>
      <c r="LWV10" s="355">
        <f t="shared" si="135"/>
        <v>0</v>
      </c>
      <c r="LWW10" s="355">
        <f t="shared" si="135"/>
        <v>0</v>
      </c>
      <c r="LWX10" s="355">
        <f t="shared" si="135"/>
        <v>0</v>
      </c>
      <c r="LWY10" s="355">
        <f t="shared" si="135"/>
        <v>0</v>
      </c>
      <c r="LWZ10" s="355">
        <f t="shared" si="135"/>
        <v>0</v>
      </c>
      <c r="LXA10" s="355">
        <f t="shared" si="135"/>
        <v>0</v>
      </c>
      <c r="LXB10" s="355">
        <f t="shared" si="135"/>
        <v>0</v>
      </c>
      <c r="LXC10" s="355">
        <f t="shared" ref="LXC10:LZN10" si="136">SUM(LXC4:LXC9)</f>
        <v>0</v>
      </c>
      <c r="LXD10" s="355">
        <f t="shared" si="136"/>
        <v>0</v>
      </c>
      <c r="LXE10" s="355">
        <f t="shared" si="136"/>
        <v>0</v>
      </c>
      <c r="LXF10" s="355">
        <f t="shared" si="136"/>
        <v>0</v>
      </c>
      <c r="LXG10" s="355">
        <f t="shared" si="136"/>
        <v>0</v>
      </c>
      <c r="LXH10" s="355">
        <f t="shared" si="136"/>
        <v>0</v>
      </c>
      <c r="LXI10" s="355">
        <f t="shared" si="136"/>
        <v>0</v>
      </c>
      <c r="LXJ10" s="355">
        <f t="shared" si="136"/>
        <v>0</v>
      </c>
      <c r="LXK10" s="355">
        <f t="shared" si="136"/>
        <v>0</v>
      </c>
      <c r="LXL10" s="355">
        <f t="shared" si="136"/>
        <v>0</v>
      </c>
      <c r="LXM10" s="355">
        <f t="shared" si="136"/>
        <v>0</v>
      </c>
      <c r="LXN10" s="355">
        <f t="shared" si="136"/>
        <v>0</v>
      </c>
      <c r="LXO10" s="355">
        <f t="shared" si="136"/>
        <v>0</v>
      </c>
      <c r="LXP10" s="355">
        <f t="shared" si="136"/>
        <v>0</v>
      </c>
      <c r="LXQ10" s="355">
        <f t="shared" si="136"/>
        <v>0</v>
      </c>
      <c r="LXR10" s="355">
        <f t="shared" si="136"/>
        <v>0</v>
      </c>
      <c r="LXS10" s="355">
        <f t="shared" si="136"/>
        <v>0</v>
      </c>
      <c r="LXT10" s="355">
        <f t="shared" si="136"/>
        <v>0</v>
      </c>
      <c r="LXU10" s="355">
        <f t="shared" si="136"/>
        <v>0</v>
      </c>
      <c r="LXV10" s="355">
        <f t="shared" si="136"/>
        <v>0</v>
      </c>
      <c r="LXW10" s="355">
        <f t="shared" si="136"/>
        <v>0</v>
      </c>
      <c r="LXX10" s="355">
        <f t="shared" si="136"/>
        <v>0</v>
      </c>
      <c r="LXY10" s="355">
        <f t="shared" si="136"/>
        <v>0</v>
      </c>
      <c r="LXZ10" s="355">
        <f t="shared" si="136"/>
        <v>0</v>
      </c>
      <c r="LYA10" s="355">
        <f t="shared" si="136"/>
        <v>0</v>
      </c>
      <c r="LYB10" s="355">
        <f t="shared" si="136"/>
        <v>0</v>
      </c>
      <c r="LYC10" s="355">
        <f t="shared" si="136"/>
        <v>0</v>
      </c>
      <c r="LYD10" s="355">
        <f t="shared" si="136"/>
        <v>0</v>
      </c>
      <c r="LYE10" s="355">
        <f t="shared" si="136"/>
        <v>0</v>
      </c>
      <c r="LYF10" s="355">
        <f t="shared" si="136"/>
        <v>0</v>
      </c>
      <c r="LYG10" s="355">
        <f t="shared" si="136"/>
        <v>0</v>
      </c>
      <c r="LYH10" s="355">
        <f t="shared" si="136"/>
        <v>0</v>
      </c>
      <c r="LYI10" s="355">
        <f t="shared" si="136"/>
        <v>0</v>
      </c>
      <c r="LYJ10" s="355">
        <f t="shared" si="136"/>
        <v>0</v>
      </c>
      <c r="LYK10" s="355">
        <f t="shared" si="136"/>
        <v>0</v>
      </c>
      <c r="LYL10" s="355">
        <f t="shared" si="136"/>
        <v>0</v>
      </c>
      <c r="LYM10" s="355">
        <f t="shared" si="136"/>
        <v>0</v>
      </c>
      <c r="LYN10" s="355">
        <f t="shared" si="136"/>
        <v>0</v>
      </c>
      <c r="LYO10" s="355">
        <f t="shared" si="136"/>
        <v>0</v>
      </c>
      <c r="LYP10" s="355">
        <f t="shared" si="136"/>
        <v>0</v>
      </c>
      <c r="LYQ10" s="355">
        <f t="shared" si="136"/>
        <v>0</v>
      </c>
      <c r="LYR10" s="355">
        <f t="shared" si="136"/>
        <v>0</v>
      </c>
      <c r="LYS10" s="355">
        <f t="shared" si="136"/>
        <v>0</v>
      </c>
      <c r="LYT10" s="355">
        <f t="shared" si="136"/>
        <v>0</v>
      </c>
      <c r="LYU10" s="355">
        <f t="shared" si="136"/>
        <v>0</v>
      </c>
      <c r="LYV10" s="355">
        <f t="shared" si="136"/>
        <v>0</v>
      </c>
      <c r="LYW10" s="355">
        <f t="shared" si="136"/>
        <v>0</v>
      </c>
      <c r="LYX10" s="355">
        <f t="shared" si="136"/>
        <v>0</v>
      </c>
      <c r="LYY10" s="355">
        <f t="shared" si="136"/>
        <v>0</v>
      </c>
      <c r="LYZ10" s="355">
        <f t="shared" si="136"/>
        <v>0</v>
      </c>
      <c r="LZA10" s="355">
        <f t="shared" si="136"/>
        <v>0</v>
      </c>
      <c r="LZB10" s="355">
        <f t="shared" si="136"/>
        <v>0</v>
      </c>
      <c r="LZC10" s="355">
        <f t="shared" si="136"/>
        <v>0</v>
      </c>
      <c r="LZD10" s="355">
        <f t="shared" si="136"/>
        <v>0</v>
      </c>
      <c r="LZE10" s="355">
        <f t="shared" si="136"/>
        <v>0</v>
      </c>
      <c r="LZF10" s="355">
        <f t="shared" si="136"/>
        <v>0</v>
      </c>
      <c r="LZG10" s="355">
        <f t="shared" si="136"/>
        <v>0</v>
      </c>
      <c r="LZH10" s="355">
        <f t="shared" si="136"/>
        <v>0</v>
      </c>
      <c r="LZI10" s="355">
        <f t="shared" si="136"/>
        <v>0</v>
      </c>
      <c r="LZJ10" s="355">
        <f t="shared" si="136"/>
        <v>0</v>
      </c>
      <c r="LZK10" s="355">
        <f t="shared" si="136"/>
        <v>0</v>
      </c>
      <c r="LZL10" s="355">
        <f t="shared" si="136"/>
        <v>0</v>
      </c>
      <c r="LZM10" s="355">
        <f t="shared" si="136"/>
        <v>0</v>
      </c>
      <c r="LZN10" s="355">
        <f t="shared" si="136"/>
        <v>0</v>
      </c>
      <c r="LZO10" s="355">
        <f t="shared" ref="LZO10:MBZ10" si="137">SUM(LZO4:LZO9)</f>
        <v>0</v>
      </c>
      <c r="LZP10" s="355">
        <f t="shared" si="137"/>
        <v>0</v>
      </c>
      <c r="LZQ10" s="355">
        <f t="shared" si="137"/>
        <v>0</v>
      </c>
      <c r="LZR10" s="355">
        <f t="shared" si="137"/>
        <v>0</v>
      </c>
      <c r="LZS10" s="355">
        <f t="shared" si="137"/>
        <v>0</v>
      </c>
      <c r="LZT10" s="355">
        <f t="shared" si="137"/>
        <v>0</v>
      </c>
      <c r="LZU10" s="355">
        <f t="shared" si="137"/>
        <v>0</v>
      </c>
      <c r="LZV10" s="355">
        <f t="shared" si="137"/>
        <v>0</v>
      </c>
      <c r="LZW10" s="355">
        <f t="shared" si="137"/>
        <v>0</v>
      </c>
      <c r="LZX10" s="355">
        <f t="shared" si="137"/>
        <v>0</v>
      </c>
      <c r="LZY10" s="355">
        <f t="shared" si="137"/>
        <v>0</v>
      </c>
      <c r="LZZ10" s="355">
        <f t="shared" si="137"/>
        <v>0</v>
      </c>
      <c r="MAA10" s="355">
        <f t="shared" si="137"/>
        <v>0</v>
      </c>
      <c r="MAB10" s="355">
        <f t="shared" si="137"/>
        <v>0</v>
      </c>
      <c r="MAC10" s="355">
        <f t="shared" si="137"/>
        <v>0</v>
      </c>
      <c r="MAD10" s="355">
        <f t="shared" si="137"/>
        <v>0</v>
      </c>
      <c r="MAE10" s="355">
        <f t="shared" si="137"/>
        <v>0</v>
      </c>
      <c r="MAF10" s="355">
        <f t="shared" si="137"/>
        <v>0</v>
      </c>
      <c r="MAG10" s="355">
        <f t="shared" si="137"/>
        <v>0</v>
      </c>
      <c r="MAH10" s="355">
        <f t="shared" si="137"/>
        <v>0</v>
      </c>
      <c r="MAI10" s="355">
        <f t="shared" si="137"/>
        <v>0</v>
      </c>
      <c r="MAJ10" s="355">
        <f t="shared" si="137"/>
        <v>0</v>
      </c>
      <c r="MAK10" s="355">
        <f t="shared" si="137"/>
        <v>0</v>
      </c>
      <c r="MAL10" s="355">
        <f t="shared" si="137"/>
        <v>0</v>
      </c>
      <c r="MAM10" s="355">
        <f t="shared" si="137"/>
        <v>0</v>
      </c>
      <c r="MAN10" s="355">
        <f t="shared" si="137"/>
        <v>0</v>
      </c>
      <c r="MAO10" s="355">
        <f t="shared" si="137"/>
        <v>0</v>
      </c>
      <c r="MAP10" s="355">
        <f t="shared" si="137"/>
        <v>0</v>
      </c>
      <c r="MAQ10" s="355">
        <f t="shared" si="137"/>
        <v>0</v>
      </c>
      <c r="MAR10" s="355">
        <f t="shared" si="137"/>
        <v>0</v>
      </c>
      <c r="MAS10" s="355">
        <f t="shared" si="137"/>
        <v>0</v>
      </c>
      <c r="MAT10" s="355">
        <f t="shared" si="137"/>
        <v>0</v>
      </c>
      <c r="MAU10" s="355">
        <f t="shared" si="137"/>
        <v>0</v>
      </c>
      <c r="MAV10" s="355">
        <f t="shared" si="137"/>
        <v>0</v>
      </c>
      <c r="MAW10" s="355">
        <f t="shared" si="137"/>
        <v>0</v>
      </c>
      <c r="MAX10" s="355">
        <f t="shared" si="137"/>
        <v>0</v>
      </c>
      <c r="MAY10" s="355">
        <f t="shared" si="137"/>
        <v>0</v>
      </c>
      <c r="MAZ10" s="355">
        <f t="shared" si="137"/>
        <v>0</v>
      </c>
      <c r="MBA10" s="355">
        <f t="shared" si="137"/>
        <v>0</v>
      </c>
      <c r="MBB10" s="355">
        <f t="shared" si="137"/>
        <v>0</v>
      </c>
      <c r="MBC10" s="355">
        <f t="shared" si="137"/>
        <v>0</v>
      </c>
      <c r="MBD10" s="355">
        <f t="shared" si="137"/>
        <v>0</v>
      </c>
      <c r="MBE10" s="355">
        <f t="shared" si="137"/>
        <v>0</v>
      </c>
      <c r="MBF10" s="355">
        <f t="shared" si="137"/>
        <v>0</v>
      </c>
      <c r="MBG10" s="355">
        <f t="shared" si="137"/>
        <v>0</v>
      </c>
      <c r="MBH10" s="355">
        <f t="shared" si="137"/>
        <v>0</v>
      </c>
      <c r="MBI10" s="355">
        <f t="shared" si="137"/>
        <v>0</v>
      </c>
      <c r="MBJ10" s="355">
        <f t="shared" si="137"/>
        <v>0</v>
      </c>
      <c r="MBK10" s="355">
        <f t="shared" si="137"/>
        <v>0</v>
      </c>
      <c r="MBL10" s="355">
        <f t="shared" si="137"/>
        <v>0</v>
      </c>
      <c r="MBM10" s="355">
        <f t="shared" si="137"/>
        <v>0</v>
      </c>
      <c r="MBN10" s="355">
        <f t="shared" si="137"/>
        <v>0</v>
      </c>
      <c r="MBO10" s="355">
        <f t="shared" si="137"/>
        <v>0</v>
      </c>
      <c r="MBP10" s="355">
        <f t="shared" si="137"/>
        <v>0</v>
      </c>
      <c r="MBQ10" s="355">
        <f t="shared" si="137"/>
        <v>0</v>
      </c>
      <c r="MBR10" s="355">
        <f t="shared" si="137"/>
        <v>0</v>
      </c>
      <c r="MBS10" s="355">
        <f t="shared" si="137"/>
        <v>0</v>
      </c>
      <c r="MBT10" s="355">
        <f t="shared" si="137"/>
        <v>0</v>
      </c>
      <c r="MBU10" s="355">
        <f t="shared" si="137"/>
        <v>0</v>
      </c>
      <c r="MBV10" s="355">
        <f t="shared" si="137"/>
        <v>0</v>
      </c>
      <c r="MBW10" s="355">
        <f t="shared" si="137"/>
        <v>0</v>
      </c>
      <c r="MBX10" s="355">
        <f t="shared" si="137"/>
        <v>0</v>
      </c>
      <c r="MBY10" s="355">
        <f t="shared" si="137"/>
        <v>0</v>
      </c>
      <c r="MBZ10" s="355">
        <f t="shared" si="137"/>
        <v>0</v>
      </c>
      <c r="MCA10" s="355">
        <f t="shared" ref="MCA10:MEL10" si="138">SUM(MCA4:MCA9)</f>
        <v>0</v>
      </c>
      <c r="MCB10" s="355">
        <f t="shared" si="138"/>
        <v>0</v>
      </c>
      <c r="MCC10" s="355">
        <f t="shared" si="138"/>
        <v>0</v>
      </c>
      <c r="MCD10" s="355">
        <f t="shared" si="138"/>
        <v>0</v>
      </c>
      <c r="MCE10" s="355">
        <f t="shared" si="138"/>
        <v>0</v>
      </c>
      <c r="MCF10" s="355">
        <f t="shared" si="138"/>
        <v>0</v>
      </c>
      <c r="MCG10" s="355">
        <f t="shared" si="138"/>
        <v>0</v>
      </c>
      <c r="MCH10" s="355">
        <f t="shared" si="138"/>
        <v>0</v>
      </c>
      <c r="MCI10" s="355">
        <f t="shared" si="138"/>
        <v>0</v>
      </c>
      <c r="MCJ10" s="355">
        <f t="shared" si="138"/>
        <v>0</v>
      </c>
      <c r="MCK10" s="355">
        <f t="shared" si="138"/>
        <v>0</v>
      </c>
      <c r="MCL10" s="355">
        <f t="shared" si="138"/>
        <v>0</v>
      </c>
      <c r="MCM10" s="355">
        <f t="shared" si="138"/>
        <v>0</v>
      </c>
      <c r="MCN10" s="355">
        <f t="shared" si="138"/>
        <v>0</v>
      </c>
      <c r="MCO10" s="355">
        <f t="shared" si="138"/>
        <v>0</v>
      </c>
      <c r="MCP10" s="355">
        <f t="shared" si="138"/>
        <v>0</v>
      </c>
      <c r="MCQ10" s="355">
        <f t="shared" si="138"/>
        <v>0</v>
      </c>
      <c r="MCR10" s="355">
        <f t="shared" si="138"/>
        <v>0</v>
      </c>
      <c r="MCS10" s="355">
        <f t="shared" si="138"/>
        <v>0</v>
      </c>
      <c r="MCT10" s="355">
        <f t="shared" si="138"/>
        <v>0</v>
      </c>
      <c r="MCU10" s="355">
        <f t="shared" si="138"/>
        <v>0</v>
      </c>
      <c r="MCV10" s="355">
        <f t="shared" si="138"/>
        <v>0</v>
      </c>
      <c r="MCW10" s="355">
        <f t="shared" si="138"/>
        <v>0</v>
      </c>
      <c r="MCX10" s="355">
        <f t="shared" si="138"/>
        <v>0</v>
      </c>
      <c r="MCY10" s="355">
        <f t="shared" si="138"/>
        <v>0</v>
      </c>
      <c r="MCZ10" s="355">
        <f t="shared" si="138"/>
        <v>0</v>
      </c>
      <c r="MDA10" s="355">
        <f t="shared" si="138"/>
        <v>0</v>
      </c>
      <c r="MDB10" s="355">
        <f t="shared" si="138"/>
        <v>0</v>
      </c>
      <c r="MDC10" s="355">
        <f t="shared" si="138"/>
        <v>0</v>
      </c>
      <c r="MDD10" s="355">
        <f t="shared" si="138"/>
        <v>0</v>
      </c>
      <c r="MDE10" s="355">
        <f t="shared" si="138"/>
        <v>0</v>
      </c>
      <c r="MDF10" s="355">
        <f t="shared" si="138"/>
        <v>0</v>
      </c>
      <c r="MDG10" s="355">
        <f t="shared" si="138"/>
        <v>0</v>
      </c>
      <c r="MDH10" s="355">
        <f t="shared" si="138"/>
        <v>0</v>
      </c>
      <c r="MDI10" s="355">
        <f t="shared" si="138"/>
        <v>0</v>
      </c>
      <c r="MDJ10" s="355">
        <f t="shared" si="138"/>
        <v>0</v>
      </c>
      <c r="MDK10" s="355">
        <f t="shared" si="138"/>
        <v>0</v>
      </c>
      <c r="MDL10" s="355">
        <f t="shared" si="138"/>
        <v>0</v>
      </c>
      <c r="MDM10" s="355">
        <f t="shared" si="138"/>
        <v>0</v>
      </c>
      <c r="MDN10" s="355">
        <f t="shared" si="138"/>
        <v>0</v>
      </c>
      <c r="MDO10" s="355">
        <f t="shared" si="138"/>
        <v>0</v>
      </c>
      <c r="MDP10" s="355">
        <f t="shared" si="138"/>
        <v>0</v>
      </c>
      <c r="MDQ10" s="355">
        <f t="shared" si="138"/>
        <v>0</v>
      </c>
      <c r="MDR10" s="355">
        <f t="shared" si="138"/>
        <v>0</v>
      </c>
      <c r="MDS10" s="355">
        <f t="shared" si="138"/>
        <v>0</v>
      </c>
      <c r="MDT10" s="355">
        <f t="shared" si="138"/>
        <v>0</v>
      </c>
      <c r="MDU10" s="355">
        <f t="shared" si="138"/>
        <v>0</v>
      </c>
      <c r="MDV10" s="355">
        <f t="shared" si="138"/>
        <v>0</v>
      </c>
      <c r="MDW10" s="355">
        <f t="shared" si="138"/>
        <v>0</v>
      </c>
      <c r="MDX10" s="355">
        <f t="shared" si="138"/>
        <v>0</v>
      </c>
      <c r="MDY10" s="355">
        <f t="shared" si="138"/>
        <v>0</v>
      </c>
      <c r="MDZ10" s="355">
        <f t="shared" si="138"/>
        <v>0</v>
      </c>
      <c r="MEA10" s="355">
        <f t="shared" si="138"/>
        <v>0</v>
      </c>
      <c r="MEB10" s="355">
        <f t="shared" si="138"/>
        <v>0</v>
      </c>
      <c r="MEC10" s="355">
        <f t="shared" si="138"/>
        <v>0</v>
      </c>
      <c r="MED10" s="355">
        <f t="shared" si="138"/>
        <v>0</v>
      </c>
      <c r="MEE10" s="355">
        <f t="shared" si="138"/>
        <v>0</v>
      </c>
      <c r="MEF10" s="355">
        <f t="shared" si="138"/>
        <v>0</v>
      </c>
      <c r="MEG10" s="355">
        <f t="shared" si="138"/>
        <v>0</v>
      </c>
      <c r="MEH10" s="355">
        <f t="shared" si="138"/>
        <v>0</v>
      </c>
      <c r="MEI10" s="355">
        <f t="shared" si="138"/>
        <v>0</v>
      </c>
      <c r="MEJ10" s="355">
        <f t="shared" si="138"/>
        <v>0</v>
      </c>
      <c r="MEK10" s="355">
        <f t="shared" si="138"/>
        <v>0</v>
      </c>
      <c r="MEL10" s="355">
        <f t="shared" si="138"/>
        <v>0</v>
      </c>
      <c r="MEM10" s="355">
        <f t="shared" ref="MEM10:MGX10" si="139">SUM(MEM4:MEM9)</f>
        <v>0</v>
      </c>
      <c r="MEN10" s="355">
        <f t="shared" si="139"/>
        <v>0</v>
      </c>
      <c r="MEO10" s="355">
        <f t="shared" si="139"/>
        <v>0</v>
      </c>
      <c r="MEP10" s="355">
        <f t="shared" si="139"/>
        <v>0</v>
      </c>
      <c r="MEQ10" s="355">
        <f t="shared" si="139"/>
        <v>0</v>
      </c>
      <c r="MER10" s="355">
        <f t="shared" si="139"/>
        <v>0</v>
      </c>
      <c r="MES10" s="355">
        <f t="shared" si="139"/>
        <v>0</v>
      </c>
      <c r="MET10" s="355">
        <f t="shared" si="139"/>
        <v>0</v>
      </c>
      <c r="MEU10" s="355">
        <f t="shared" si="139"/>
        <v>0</v>
      </c>
      <c r="MEV10" s="355">
        <f t="shared" si="139"/>
        <v>0</v>
      </c>
      <c r="MEW10" s="355">
        <f t="shared" si="139"/>
        <v>0</v>
      </c>
      <c r="MEX10" s="355">
        <f t="shared" si="139"/>
        <v>0</v>
      </c>
      <c r="MEY10" s="355">
        <f t="shared" si="139"/>
        <v>0</v>
      </c>
      <c r="MEZ10" s="355">
        <f t="shared" si="139"/>
        <v>0</v>
      </c>
      <c r="MFA10" s="355">
        <f t="shared" si="139"/>
        <v>0</v>
      </c>
      <c r="MFB10" s="355">
        <f t="shared" si="139"/>
        <v>0</v>
      </c>
      <c r="MFC10" s="355">
        <f t="shared" si="139"/>
        <v>0</v>
      </c>
      <c r="MFD10" s="355">
        <f t="shared" si="139"/>
        <v>0</v>
      </c>
      <c r="MFE10" s="355">
        <f t="shared" si="139"/>
        <v>0</v>
      </c>
      <c r="MFF10" s="355">
        <f t="shared" si="139"/>
        <v>0</v>
      </c>
      <c r="MFG10" s="355">
        <f t="shared" si="139"/>
        <v>0</v>
      </c>
      <c r="MFH10" s="355">
        <f t="shared" si="139"/>
        <v>0</v>
      </c>
      <c r="MFI10" s="355">
        <f t="shared" si="139"/>
        <v>0</v>
      </c>
      <c r="MFJ10" s="355">
        <f t="shared" si="139"/>
        <v>0</v>
      </c>
      <c r="MFK10" s="355">
        <f t="shared" si="139"/>
        <v>0</v>
      </c>
      <c r="MFL10" s="355">
        <f t="shared" si="139"/>
        <v>0</v>
      </c>
      <c r="MFM10" s="355">
        <f t="shared" si="139"/>
        <v>0</v>
      </c>
      <c r="MFN10" s="355">
        <f t="shared" si="139"/>
        <v>0</v>
      </c>
      <c r="MFO10" s="355">
        <f t="shared" si="139"/>
        <v>0</v>
      </c>
      <c r="MFP10" s="355">
        <f t="shared" si="139"/>
        <v>0</v>
      </c>
      <c r="MFQ10" s="355">
        <f t="shared" si="139"/>
        <v>0</v>
      </c>
      <c r="MFR10" s="355">
        <f t="shared" si="139"/>
        <v>0</v>
      </c>
      <c r="MFS10" s="355">
        <f t="shared" si="139"/>
        <v>0</v>
      </c>
      <c r="MFT10" s="355">
        <f t="shared" si="139"/>
        <v>0</v>
      </c>
      <c r="MFU10" s="355">
        <f t="shared" si="139"/>
        <v>0</v>
      </c>
      <c r="MFV10" s="355">
        <f t="shared" si="139"/>
        <v>0</v>
      </c>
      <c r="MFW10" s="355">
        <f t="shared" si="139"/>
        <v>0</v>
      </c>
      <c r="MFX10" s="355">
        <f t="shared" si="139"/>
        <v>0</v>
      </c>
      <c r="MFY10" s="355">
        <f t="shared" si="139"/>
        <v>0</v>
      </c>
      <c r="MFZ10" s="355">
        <f t="shared" si="139"/>
        <v>0</v>
      </c>
      <c r="MGA10" s="355">
        <f t="shared" si="139"/>
        <v>0</v>
      </c>
      <c r="MGB10" s="355">
        <f t="shared" si="139"/>
        <v>0</v>
      </c>
      <c r="MGC10" s="355">
        <f t="shared" si="139"/>
        <v>0</v>
      </c>
      <c r="MGD10" s="355">
        <f t="shared" si="139"/>
        <v>0</v>
      </c>
      <c r="MGE10" s="355">
        <f t="shared" si="139"/>
        <v>0</v>
      </c>
      <c r="MGF10" s="355">
        <f t="shared" si="139"/>
        <v>0</v>
      </c>
      <c r="MGG10" s="355">
        <f t="shared" si="139"/>
        <v>0</v>
      </c>
      <c r="MGH10" s="355">
        <f t="shared" si="139"/>
        <v>0</v>
      </c>
      <c r="MGI10" s="355">
        <f t="shared" si="139"/>
        <v>0</v>
      </c>
      <c r="MGJ10" s="355">
        <f t="shared" si="139"/>
        <v>0</v>
      </c>
      <c r="MGK10" s="355">
        <f t="shared" si="139"/>
        <v>0</v>
      </c>
      <c r="MGL10" s="355">
        <f t="shared" si="139"/>
        <v>0</v>
      </c>
      <c r="MGM10" s="355">
        <f t="shared" si="139"/>
        <v>0</v>
      </c>
      <c r="MGN10" s="355">
        <f t="shared" si="139"/>
        <v>0</v>
      </c>
      <c r="MGO10" s="355">
        <f t="shared" si="139"/>
        <v>0</v>
      </c>
      <c r="MGP10" s="355">
        <f t="shared" si="139"/>
        <v>0</v>
      </c>
      <c r="MGQ10" s="355">
        <f t="shared" si="139"/>
        <v>0</v>
      </c>
      <c r="MGR10" s="355">
        <f t="shared" si="139"/>
        <v>0</v>
      </c>
      <c r="MGS10" s="355">
        <f t="shared" si="139"/>
        <v>0</v>
      </c>
      <c r="MGT10" s="355">
        <f t="shared" si="139"/>
        <v>0</v>
      </c>
      <c r="MGU10" s="355">
        <f t="shared" si="139"/>
        <v>0</v>
      </c>
      <c r="MGV10" s="355">
        <f t="shared" si="139"/>
        <v>0</v>
      </c>
      <c r="MGW10" s="355">
        <f t="shared" si="139"/>
        <v>0</v>
      </c>
      <c r="MGX10" s="355">
        <f t="shared" si="139"/>
        <v>0</v>
      </c>
      <c r="MGY10" s="355">
        <f t="shared" ref="MGY10:MJJ10" si="140">SUM(MGY4:MGY9)</f>
        <v>0</v>
      </c>
      <c r="MGZ10" s="355">
        <f t="shared" si="140"/>
        <v>0</v>
      </c>
      <c r="MHA10" s="355">
        <f t="shared" si="140"/>
        <v>0</v>
      </c>
      <c r="MHB10" s="355">
        <f t="shared" si="140"/>
        <v>0</v>
      </c>
      <c r="MHC10" s="355">
        <f t="shared" si="140"/>
        <v>0</v>
      </c>
      <c r="MHD10" s="355">
        <f t="shared" si="140"/>
        <v>0</v>
      </c>
      <c r="MHE10" s="355">
        <f t="shared" si="140"/>
        <v>0</v>
      </c>
      <c r="MHF10" s="355">
        <f t="shared" si="140"/>
        <v>0</v>
      </c>
      <c r="MHG10" s="355">
        <f t="shared" si="140"/>
        <v>0</v>
      </c>
      <c r="MHH10" s="355">
        <f t="shared" si="140"/>
        <v>0</v>
      </c>
      <c r="MHI10" s="355">
        <f t="shared" si="140"/>
        <v>0</v>
      </c>
      <c r="MHJ10" s="355">
        <f t="shared" si="140"/>
        <v>0</v>
      </c>
      <c r="MHK10" s="355">
        <f t="shared" si="140"/>
        <v>0</v>
      </c>
      <c r="MHL10" s="355">
        <f t="shared" si="140"/>
        <v>0</v>
      </c>
      <c r="MHM10" s="355">
        <f t="shared" si="140"/>
        <v>0</v>
      </c>
      <c r="MHN10" s="355">
        <f t="shared" si="140"/>
        <v>0</v>
      </c>
      <c r="MHO10" s="355">
        <f t="shared" si="140"/>
        <v>0</v>
      </c>
      <c r="MHP10" s="355">
        <f t="shared" si="140"/>
        <v>0</v>
      </c>
      <c r="MHQ10" s="355">
        <f t="shared" si="140"/>
        <v>0</v>
      </c>
      <c r="MHR10" s="355">
        <f t="shared" si="140"/>
        <v>0</v>
      </c>
      <c r="MHS10" s="355">
        <f t="shared" si="140"/>
        <v>0</v>
      </c>
      <c r="MHT10" s="355">
        <f t="shared" si="140"/>
        <v>0</v>
      </c>
      <c r="MHU10" s="355">
        <f t="shared" si="140"/>
        <v>0</v>
      </c>
      <c r="MHV10" s="355">
        <f t="shared" si="140"/>
        <v>0</v>
      </c>
      <c r="MHW10" s="355">
        <f t="shared" si="140"/>
        <v>0</v>
      </c>
      <c r="MHX10" s="355">
        <f t="shared" si="140"/>
        <v>0</v>
      </c>
      <c r="MHY10" s="355">
        <f t="shared" si="140"/>
        <v>0</v>
      </c>
      <c r="MHZ10" s="355">
        <f t="shared" si="140"/>
        <v>0</v>
      </c>
      <c r="MIA10" s="355">
        <f t="shared" si="140"/>
        <v>0</v>
      </c>
      <c r="MIB10" s="355">
        <f t="shared" si="140"/>
        <v>0</v>
      </c>
      <c r="MIC10" s="355">
        <f t="shared" si="140"/>
        <v>0</v>
      </c>
      <c r="MID10" s="355">
        <f t="shared" si="140"/>
        <v>0</v>
      </c>
      <c r="MIE10" s="355">
        <f t="shared" si="140"/>
        <v>0</v>
      </c>
      <c r="MIF10" s="355">
        <f t="shared" si="140"/>
        <v>0</v>
      </c>
      <c r="MIG10" s="355">
        <f t="shared" si="140"/>
        <v>0</v>
      </c>
      <c r="MIH10" s="355">
        <f t="shared" si="140"/>
        <v>0</v>
      </c>
      <c r="MII10" s="355">
        <f t="shared" si="140"/>
        <v>0</v>
      </c>
      <c r="MIJ10" s="355">
        <f t="shared" si="140"/>
        <v>0</v>
      </c>
      <c r="MIK10" s="355">
        <f t="shared" si="140"/>
        <v>0</v>
      </c>
      <c r="MIL10" s="355">
        <f t="shared" si="140"/>
        <v>0</v>
      </c>
      <c r="MIM10" s="355">
        <f t="shared" si="140"/>
        <v>0</v>
      </c>
      <c r="MIN10" s="355">
        <f t="shared" si="140"/>
        <v>0</v>
      </c>
      <c r="MIO10" s="355">
        <f t="shared" si="140"/>
        <v>0</v>
      </c>
      <c r="MIP10" s="355">
        <f t="shared" si="140"/>
        <v>0</v>
      </c>
      <c r="MIQ10" s="355">
        <f t="shared" si="140"/>
        <v>0</v>
      </c>
      <c r="MIR10" s="355">
        <f t="shared" si="140"/>
        <v>0</v>
      </c>
      <c r="MIS10" s="355">
        <f t="shared" si="140"/>
        <v>0</v>
      </c>
      <c r="MIT10" s="355">
        <f t="shared" si="140"/>
        <v>0</v>
      </c>
      <c r="MIU10" s="355">
        <f t="shared" si="140"/>
        <v>0</v>
      </c>
      <c r="MIV10" s="355">
        <f t="shared" si="140"/>
        <v>0</v>
      </c>
      <c r="MIW10" s="355">
        <f t="shared" si="140"/>
        <v>0</v>
      </c>
      <c r="MIX10" s="355">
        <f t="shared" si="140"/>
        <v>0</v>
      </c>
      <c r="MIY10" s="355">
        <f t="shared" si="140"/>
        <v>0</v>
      </c>
      <c r="MIZ10" s="355">
        <f t="shared" si="140"/>
        <v>0</v>
      </c>
      <c r="MJA10" s="355">
        <f t="shared" si="140"/>
        <v>0</v>
      </c>
      <c r="MJB10" s="355">
        <f t="shared" si="140"/>
        <v>0</v>
      </c>
      <c r="MJC10" s="355">
        <f t="shared" si="140"/>
        <v>0</v>
      </c>
      <c r="MJD10" s="355">
        <f t="shared" si="140"/>
        <v>0</v>
      </c>
      <c r="MJE10" s="355">
        <f t="shared" si="140"/>
        <v>0</v>
      </c>
      <c r="MJF10" s="355">
        <f t="shared" si="140"/>
        <v>0</v>
      </c>
      <c r="MJG10" s="355">
        <f t="shared" si="140"/>
        <v>0</v>
      </c>
      <c r="MJH10" s="355">
        <f t="shared" si="140"/>
        <v>0</v>
      </c>
      <c r="MJI10" s="355">
        <f t="shared" si="140"/>
        <v>0</v>
      </c>
      <c r="MJJ10" s="355">
        <f t="shared" si="140"/>
        <v>0</v>
      </c>
      <c r="MJK10" s="355">
        <f t="shared" ref="MJK10:MLV10" si="141">SUM(MJK4:MJK9)</f>
        <v>0</v>
      </c>
      <c r="MJL10" s="355">
        <f t="shared" si="141"/>
        <v>0</v>
      </c>
      <c r="MJM10" s="355">
        <f t="shared" si="141"/>
        <v>0</v>
      </c>
      <c r="MJN10" s="355">
        <f t="shared" si="141"/>
        <v>0</v>
      </c>
      <c r="MJO10" s="355">
        <f t="shared" si="141"/>
        <v>0</v>
      </c>
      <c r="MJP10" s="355">
        <f t="shared" si="141"/>
        <v>0</v>
      </c>
      <c r="MJQ10" s="355">
        <f t="shared" si="141"/>
        <v>0</v>
      </c>
      <c r="MJR10" s="355">
        <f t="shared" si="141"/>
        <v>0</v>
      </c>
      <c r="MJS10" s="355">
        <f t="shared" si="141"/>
        <v>0</v>
      </c>
      <c r="MJT10" s="355">
        <f t="shared" si="141"/>
        <v>0</v>
      </c>
      <c r="MJU10" s="355">
        <f t="shared" si="141"/>
        <v>0</v>
      </c>
      <c r="MJV10" s="355">
        <f t="shared" si="141"/>
        <v>0</v>
      </c>
      <c r="MJW10" s="355">
        <f t="shared" si="141"/>
        <v>0</v>
      </c>
      <c r="MJX10" s="355">
        <f t="shared" si="141"/>
        <v>0</v>
      </c>
      <c r="MJY10" s="355">
        <f t="shared" si="141"/>
        <v>0</v>
      </c>
      <c r="MJZ10" s="355">
        <f t="shared" si="141"/>
        <v>0</v>
      </c>
      <c r="MKA10" s="355">
        <f t="shared" si="141"/>
        <v>0</v>
      </c>
      <c r="MKB10" s="355">
        <f t="shared" si="141"/>
        <v>0</v>
      </c>
      <c r="MKC10" s="355">
        <f t="shared" si="141"/>
        <v>0</v>
      </c>
      <c r="MKD10" s="355">
        <f t="shared" si="141"/>
        <v>0</v>
      </c>
      <c r="MKE10" s="355">
        <f t="shared" si="141"/>
        <v>0</v>
      </c>
      <c r="MKF10" s="355">
        <f t="shared" si="141"/>
        <v>0</v>
      </c>
      <c r="MKG10" s="355">
        <f t="shared" si="141"/>
        <v>0</v>
      </c>
      <c r="MKH10" s="355">
        <f t="shared" si="141"/>
        <v>0</v>
      </c>
      <c r="MKI10" s="355">
        <f t="shared" si="141"/>
        <v>0</v>
      </c>
      <c r="MKJ10" s="355">
        <f t="shared" si="141"/>
        <v>0</v>
      </c>
      <c r="MKK10" s="355">
        <f t="shared" si="141"/>
        <v>0</v>
      </c>
      <c r="MKL10" s="355">
        <f t="shared" si="141"/>
        <v>0</v>
      </c>
      <c r="MKM10" s="355">
        <f t="shared" si="141"/>
        <v>0</v>
      </c>
      <c r="MKN10" s="355">
        <f t="shared" si="141"/>
        <v>0</v>
      </c>
      <c r="MKO10" s="355">
        <f t="shared" si="141"/>
        <v>0</v>
      </c>
      <c r="MKP10" s="355">
        <f t="shared" si="141"/>
        <v>0</v>
      </c>
      <c r="MKQ10" s="355">
        <f t="shared" si="141"/>
        <v>0</v>
      </c>
      <c r="MKR10" s="355">
        <f t="shared" si="141"/>
        <v>0</v>
      </c>
      <c r="MKS10" s="355">
        <f t="shared" si="141"/>
        <v>0</v>
      </c>
      <c r="MKT10" s="355">
        <f t="shared" si="141"/>
        <v>0</v>
      </c>
      <c r="MKU10" s="355">
        <f t="shared" si="141"/>
        <v>0</v>
      </c>
      <c r="MKV10" s="355">
        <f t="shared" si="141"/>
        <v>0</v>
      </c>
      <c r="MKW10" s="355">
        <f t="shared" si="141"/>
        <v>0</v>
      </c>
      <c r="MKX10" s="355">
        <f t="shared" si="141"/>
        <v>0</v>
      </c>
      <c r="MKY10" s="355">
        <f t="shared" si="141"/>
        <v>0</v>
      </c>
      <c r="MKZ10" s="355">
        <f t="shared" si="141"/>
        <v>0</v>
      </c>
      <c r="MLA10" s="355">
        <f t="shared" si="141"/>
        <v>0</v>
      </c>
      <c r="MLB10" s="355">
        <f t="shared" si="141"/>
        <v>0</v>
      </c>
      <c r="MLC10" s="355">
        <f t="shared" si="141"/>
        <v>0</v>
      </c>
      <c r="MLD10" s="355">
        <f t="shared" si="141"/>
        <v>0</v>
      </c>
      <c r="MLE10" s="355">
        <f t="shared" si="141"/>
        <v>0</v>
      </c>
      <c r="MLF10" s="355">
        <f t="shared" si="141"/>
        <v>0</v>
      </c>
      <c r="MLG10" s="355">
        <f t="shared" si="141"/>
        <v>0</v>
      </c>
      <c r="MLH10" s="355">
        <f t="shared" si="141"/>
        <v>0</v>
      </c>
      <c r="MLI10" s="355">
        <f t="shared" si="141"/>
        <v>0</v>
      </c>
      <c r="MLJ10" s="355">
        <f t="shared" si="141"/>
        <v>0</v>
      </c>
      <c r="MLK10" s="355">
        <f t="shared" si="141"/>
        <v>0</v>
      </c>
      <c r="MLL10" s="355">
        <f t="shared" si="141"/>
        <v>0</v>
      </c>
      <c r="MLM10" s="355">
        <f t="shared" si="141"/>
        <v>0</v>
      </c>
      <c r="MLN10" s="355">
        <f t="shared" si="141"/>
        <v>0</v>
      </c>
      <c r="MLO10" s="355">
        <f t="shared" si="141"/>
        <v>0</v>
      </c>
      <c r="MLP10" s="355">
        <f t="shared" si="141"/>
        <v>0</v>
      </c>
      <c r="MLQ10" s="355">
        <f t="shared" si="141"/>
        <v>0</v>
      </c>
      <c r="MLR10" s="355">
        <f t="shared" si="141"/>
        <v>0</v>
      </c>
      <c r="MLS10" s="355">
        <f t="shared" si="141"/>
        <v>0</v>
      </c>
      <c r="MLT10" s="355">
        <f t="shared" si="141"/>
        <v>0</v>
      </c>
      <c r="MLU10" s="355">
        <f t="shared" si="141"/>
        <v>0</v>
      </c>
      <c r="MLV10" s="355">
        <f t="shared" si="141"/>
        <v>0</v>
      </c>
      <c r="MLW10" s="355">
        <f t="shared" ref="MLW10:MOH10" si="142">SUM(MLW4:MLW9)</f>
        <v>0</v>
      </c>
      <c r="MLX10" s="355">
        <f t="shared" si="142"/>
        <v>0</v>
      </c>
      <c r="MLY10" s="355">
        <f t="shared" si="142"/>
        <v>0</v>
      </c>
      <c r="MLZ10" s="355">
        <f t="shared" si="142"/>
        <v>0</v>
      </c>
      <c r="MMA10" s="355">
        <f t="shared" si="142"/>
        <v>0</v>
      </c>
      <c r="MMB10" s="355">
        <f t="shared" si="142"/>
        <v>0</v>
      </c>
      <c r="MMC10" s="355">
        <f t="shared" si="142"/>
        <v>0</v>
      </c>
      <c r="MMD10" s="355">
        <f t="shared" si="142"/>
        <v>0</v>
      </c>
      <c r="MME10" s="355">
        <f t="shared" si="142"/>
        <v>0</v>
      </c>
      <c r="MMF10" s="355">
        <f t="shared" si="142"/>
        <v>0</v>
      </c>
      <c r="MMG10" s="355">
        <f t="shared" si="142"/>
        <v>0</v>
      </c>
      <c r="MMH10" s="355">
        <f t="shared" si="142"/>
        <v>0</v>
      </c>
      <c r="MMI10" s="355">
        <f t="shared" si="142"/>
        <v>0</v>
      </c>
      <c r="MMJ10" s="355">
        <f t="shared" si="142"/>
        <v>0</v>
      </c>
      <c r="MMK10" s="355">
        <f t="shared" si="142"/>
        <v>0</v>
      </c>
      <c r="MML10" s="355">
        <f t="shared" si="142"/>
        <v>0</v>
      </c>
      <c r="MMM10" s="355">
        <f t="shared" si="142"/>
        <v>0</v>
      </c>
      <c r="MMN10" s="355">
        <f t="shared" si="142"/>
        <v>0</v>
      </c>
      <c r="MMO10" s="355">
        <f t="shared" si="142"/>
        <v>0</v>
      </c>
      <c r="MMP10" s="355">
        <f t="shared" si="142"/>
        <v>0</v>
      </c>
      <c r="MMQ10" s="355">
        <f t="shared" si="142"/>
        <v>0</v>
      </c>
      <c r="MMR10" s="355">
        <f t="shared" si="142"/>
        <v>0</v>
      </c>
      <c r="MMS10" s="355">
        <f t="shared" si="142"/>
        <v>0</v>
      </c>
      <c r="MMT10" s="355">
        <f t="shared" si="142"/>
        <v>0</v>
      </c>
      <c r="MMU10" s="355">
        <f t="shared" si="142"/>
        <v>0</v>
      </c>
      <c r="MMV10" s="355">
        <f t="shared" si="142"/>
        <v>0</v>
      </c>
      <c r="MMW10" s="355">
        <f t="shared" si="142"/>
        <v>0</v>
      </c>
      <c r="MMX10" s="355">
        <f t="shared" si="142"/>
        <v>0</v>
      </c>
      <c r="MMY10" s="355">
        <f t="shared" si="142"/>
        <v>0</v>
      </c>
      <c r="MMZ10" s="355">
        <f t="shared" si="142"/>
        <v>0</v>
      </c>
      <c r="MNA10" s="355">
        <f t="shared" si="142"/>
        <v>0</v>
      </c>
      <c r="MNB10" s="355">
        <f t="shared" si="142"/>
        <v>0</v>
      </c>
      <c r="MNC10" s="355">
        <f t="shared" si="142"/>
        <v>0</v>
      </c>
      <c r="MND10" s="355">
        <f t="shared" si="142"/>
        <v>0</v>
      </c>
      <c r="MNE10" s="355">
        <f t="shared" si="142"/>
        <v>0</v>
      </c>
      <c r="MNF10" s="355">
        <f t="shared" si="142"/>
        <v>0</v>
      </c>
      <c r="MNG10" s="355">
        <f t="shared" si="142"/>
        <v>0</v>
      </c>
      <c r="MNH10" s="355">
        <f t="shared" si="142"/>
        <v>0</v>
      </c>
      <c r="MNI10" s="355">
        <f t="shared" si="142"/>
        <v>0</v>
      </c>
      <c r="MNJ10" s="355">
        <f t="shared" si="142"/>
        <v>0</v>
      </c>
      <c r="MNK10" s="355">
        <f t="shared" si="142"/>
        <v>0</v>
      </c>
      <c r="MNL10" s="355">
        <f t="shared" si="142"/>
        <v>0</v>
      </c>
      <c r="MNM10" s="355">
        <f t="shared" si="142"/>
        <v>0</v>
      </c>
      <c r="MNN10" s="355">
        <f t="shared" si="142"/>
        <v>0</v>
      </c>
      <c r="MNO10" s="355">
        <f t="shared" si="142"/>
        <v>0</v>
      </c>
      <c r="MNP10" s="355">
        <f t="shared" si="142"/>
        <v>0</v>
      </c>
      <c r="MNQ10" s="355">
        <f t="shared" si="142"/>
        <v>0</v>
      </c>
      <c r="MNR10" s="355">
        <f t="shared" si="142"/>
        <v>0</v>
      </c>
      <c r="MNS10" s="355">
        <f t="shared" si="142"/>
        <v>0</v>
      </c>
      <c r="MNT10" s="355">
        <f t="shared" si="142"/>
        <v>0</v>
      </c>
      <c r="MNU10" s="355">
        <f t="shared" si="142"/>
        <v>0</v>
      </c>
      <c r="MNV10" s="355">
        <f t="shared" si="142"/>
        <v>0</v>
      </c>
      <c r="MNW10" s="355">
        <f t="shared" si="142"/>
        <v>0</v>
      </c>
      <c r="MNX10" s="355">
        <f t="shared" si="142"/>
        <v>0</v>
      </c>
      <c r="MNY10" s="355">
        <f t="shared" si="142"/>
        <v>0</v>
      </c>
      <c r="MNZ10" s="355">
        <f t="shared" si="142"/>
        <v>0</v>
      </c>
      <c r="MOA10" s="355">
        <f t="shared" si="142"/>
        <v>0</v>
      </c>
      <c r="MOB10" s="355">
        <f t="shared" si="142"/>
        <v>0</v>
      </c>
      <c r="MOC10" s="355">
        <f t="shared" si="142"/>
        <v>0</v>
      </c>
      <c r="MOD10" s="355">
        <f t="shared" si="142"/>
        <v>0</v>
      </c>
      <c r="MOE10" s="355">
        <f t="shared" si="142"/>
        <v>0</v>
      </c>
      <c r="MOF10" s="355">
        <f t="shared" si="142"/>
        <v>0</v>
      </c>
      <c r="MOG10" s="355">
        <f t="shared" si="142"/>
        <v>0</v>
      </c>
      <c r="MOH10" s="355">
        <f t="shared" si="142"/>
        <v>0</v>
      </c>
      <c r="MOI10" s="355">
        <f t="shared" ref="MOI10:MQT10" si="143">SUM(MOI4:MOI9)</f>
        <v>0</v>
      </c>
      <c r="MOJ10" s="355">
        <f t="shared" si="143"/>
        <v>0</v>
      </c>
      <c r="MOK10" s="355">
        <f t="shared" si="143"/>
        <v>0</v>
      </c>
      <c r="MOL10" s="355">
        <f t="shared" si="143"/>
        <v>0</v>
      </c>
      <c r="MOM10" s="355">
        <f t="shared" si="143"/>
        <v>0</v>
      </c>
      <c r="MON10" s="355">
        <f t="shared" si="143"/>
        <v>0</v>
      </c>
      <c r="MOO10" s="355">
        <f t="shared" si="143"/>
        <v>0</v>
      </c>
      <c r="MOP10" s="355">
        <f t="shared" si="143"/>
        <v>0</v>
      </c>
      <c r="MOQ10" s="355">
        <f t="shared" si="143"/>
        <v>0</v>
      </c>
      <c r="MOR10" s="355">
        <f t="shared" si="143"/>
        <v>0</v>
      </c>
      <c r="MOS10" s="355">
        <f t="shared" si="143"/>
        <v>0</v>
      </c>
      <c r="MOT10" s="355">
        <f t="shared" si="143"/>
        <v>0</v>
      </c>
      <c r="MOU10" s="355">
        <f t="shared" si="143"/>
        <v>0</v>
      </c>
      <c r="MOV10" s="355">
        <f t="shared" si="143"/>
        <v>0</v>
      </c>
      <c r="MOW10" s="355">
        <f t="shared" si="143"/>
        <v>0</v>
      </c>
      <c r="MOX10" s="355">
        <f t="shared" si="143"/>
        <v>0</v>
      </c>
      <c r="MOY10" s="355">
        <f t="shared" si="143"/>
        <v>0</v>
      </c>
      <c r="MOZ10" s="355">
        <f t="shared" si="143"/>
        <v>0</v>
      </c>
      <c r="MPA10" s="355">
        <f t="shared" si="143"/>
        <v>0</v>
      </c>
      <c r="MPB10" s="355">
        <f t="shared" si="143"/>
        <v>0</v>
      </c>
      <c r="MPC10" s="355">
        <f t="shared" si="143"/>
        <v>0</v>
      </c>
      <c r="MPD10" s="355">
        <f t="shared" si="143"/>
        <v>0</v>
      </c>
      <c r="MPE10" s="355">
        <f t="shared" si="143"/>
        <v>0</v>
      </c>
      <c r="MPF10" s="355">
        <f t="shared" si="143"/>
        <v>0</v>
      </c>
      <c r="MPG10" s="355">
        <f t="shared" si="143"/>
        <v>0</v>
      </c>
      <c r="MPH10" s="355">
        <f t="shared" si="143"/>
        <v>0</v>
      </c>
      <c r="MPI10" s="355">
        <f t="shared" si="143"/>
        <v>0</v>
      </c>
      <c r="MPJ10" s="355">
        <f t="shared" si="143"/>
        <v>0</v>
      </c>
      <c r="MPK10" s="355">
        <f t="shared" si="143"/>
        <v>0</v>
      </c>
      <c r="MPL10" s="355">
        <f t="shared" si="143"/>
        <v>0</v>
      </c>
      <c r="MPM10" s="355">
        <f t="shared" si="143"/>
        <v>0</v>
      </c>
      <c r="MPN10" s="355">
        <f t="shared" si="143"/>
        <v>0</v>
      </c>
      <c r="MPO10" s="355">
        <f t="shared" si="143"/>
        <v>0</v>
      </c>
      <c r="MPP10" s="355">
        <f t="shared" si="143"/>
        <v>0</v>
      </c>
      <c r="MPQ10" s="355">
        <f t="shared" si="143"/>
        <v>0</v>
      </c>
      <c r="MPR10" s="355">
        <f t="shared" si="143"/>
        <v>0</v>
      </c>
      <c r="MPS10" s="355">
        <f t="shared" si="143"/>
        <v>0</v>
      </c>
      <c r="MPT10" s="355">
        <f t="shared" si="143"/>
        <v>0</v>
      </c>
      <c r="MPU10" s="355">
        <f t="shared" si="143"/>
        <v>0</v>
      </c>
      <c r="MPV10" s="355">
        <f t="shared" si="143"/>
        <v>0</v>
      </c>
      <c r="MPW10" s="355">
        <f t="shared" si="143"/>
        <v>0</v>
      </c>
      <c r="MPX10" s="355">
        <f t="shared" si="143"/>
        <v>0</v>
      </c>
      <c r="MPY10" s="355">
        <f t="shared" si="143"/>
        <v>0</v>
      </c>
      <c r="MPZ10" s="355">
        <f t="shared" si="143"/>
        <v>0</v>
      </c>
      <c r="MQA10" s="355">
        <f t="shared" si="143"/>
        <v>0</v>
      </c>
      <c r="MQB10" s="355">
        <f t="shared" si="143"/>
        <v>0</v>
      </c>
      <c r="MQC10" s="355">
        <f t="shared" si="143"/>
        <v>0</v>
      </c>
      <c r="MQD10" s="355">
        <f t="shared" si="143"/>
        <v>0</v>
      </c>
      <c r="MQE10" s="355">
        <f t="shared" si="143"/>
        <v>0</v>
      </c>
      <c r="MQF10" s="355">
        <f t="shared" si="143"/>
        <v>0</v>
      </c>
      <c r="MQG10" s="355">
        <f t="shared" si="143"/>
        <v>0</v>
      </c>
      <c r="MQH10" s="355">
        <f t="shared" si="143"/>
        <v>0</v>
      </c>
      <c r="MQI10" s="355">
        <f t="shared" si="143"/>
        <v>0</v>
      </c>
      <c r="MQJ10" s="355">
        <f t="shared" si="143"/>
        <v>0</v>
      </c>
      <c r="MQK10" s="355">
        <f t="shared" si="143"/>
        <v>0</v>
      </c>
      <c r="MQL10" s="355">
        <f t="shared" si="143"/>
        <v>0</v>
      </c>
      <c r="MQM10" s="355">
        <f t="shared" si="143"/>
        <v>0</v>
      </c>
      <c r="MQN10" s="355">
        <f t="shared" si="143"/>
        <v>0</v>
      </c>
      <c r="MQO10" s="355">
        <f t="shared" si="143"/>
        <v>0</v>
      </c>
      <c r="MQP10" s="355">
        <f t="shared" si="143"/>
        <v>0</v>
      </c>
      <c r="MQQ10" s="355">
        <f t="shared" si="143"/>
        <v>0</v>
      </c>
      <c r="MQR10" s="355">
        <f t="shared" si="143"/>
        <v>0</v>
      </c>
      <c r="MQS10" s="355">
        <f t="shared" si="143"/>
        <v>0</v>
      </c>
      <c r="MQT10" s="355">
        <f t="shared" si="143"/>
        <v>0</v>
      </c>
      <c r="MQU10" s="355">
        <f t="shared" ref="MQU10:MTF10" si="144">SUM(MQU4:MQU9)</f>
        <v>0</v>
      </c>
      <c r="MQV10" s="355">
        <f t="shared" si="144"/>
        <v>0</v>
      </c>
      <c r="MQW10" s="355">
        <f t="shared" si="144"/>
        <v>0</v>
      </c>
      <c r="MQX10" s="355">
        <f t="shared" si="144"/>
        <v>0</v>
      </c>
      <c r="MQY10" s="355">
        <f t="shared" si="144"/>
        <v>0</v>
      </c>
      <c r="MQZ10" s="355">
        <f t="shared" si="144"/>
        <v>0</v>
      </c>
      <c r="MRA10" s="355">
        <f t="shared" si="144"/>
        <v>0</v>
      </c>
      <c r="MRB10" s="355">
        <f t="shared" si="144"/>
        <v>0</v>
      </c>
      <c r="MRC10" s="355">
        <f t="shared" si="144"/>
        <v>0</v>
      </c>
      <c r="MRD10" s="355">
        <f t="shared" si="144"/>
        <v>0</v>
      </c>
      <c r="MRE10" s="355">
        <f t="shared" si="144"/>
        <v>0</v>
      </c>
      <c r="MRF10" s="355">
        <f t="shared" si="144"/>
        <v>0</v>
      </c>
      <c r="MRG10" s="355">
        <f t="shared" si="144"/>
        <v>0</v>
      </c>
      <c r="MRH10" s="355">
        <f t="shared" si="144"/>
        <v>0</v>
      </c>
      <c r="MRI10" s="355">
        <f t="shared" si="144"/>
        <v>0</v>
      </c>
      <c r="MRJ10" s="355">
        <f t="shared" si="144"/>
        <v>0</v>
      </c>
      <c r="MRK10" s="355">
        <f t="shared" si="144"/>
        <v>0</v>
      </c>
      <c r="MRL10" s="355">
        <f t="shared" si="144"/>
        <v>0</v>
      </c>
      <c r="MRM10" s="355">
        <f t="shared" si="144"/>
        <v>0</v>
      </c>
      <c r="MRN10" s="355">
        <f t="shared" si="144"/>
        <v>0</v>
      </c>
      <c r="MRO10" s="355">
        <f t="shared" si="144"/>
        <v>0</v>
      </c>
      <c r="MRP10" s="355">
        <f t="shared" si="144"/>
        <v>0</v>
      </c>
      <c r="MRQ10" s="355">
        <f t="shared" si="144"/>
        <v>0</v>
      </c>
      <c r="MRR10" s="355">
        <f t="shared" si="144"/>
        <v>0</v>
      </c>
      <c r="MRS10" s="355">
        <f t="shared" si="144"/>
        <v>0</v>
      </c>
      <c r="MRT10" s="355">
        <f t="shared" si="144"/>
        <v>0</v>
      </c>
      <c r="MRU10" s="355">
        <f t="shared" si="144"/>
        <v>0</v>
      </c>
      <c r="MRV10" s="355">
        <f t="shared" si="144"/>
        <v>0</v>
      </c>
      <c r="MRW10" s="355">
        <f t="shared" si="144"/>
        <v>0</v>
      </c>
      <c r="MRX10" s="355">
        <f t="shared" si="144"/>
        <v>0</v>
      </c>
      <c r="MRY10" s="355">
        <f t="shared" si="144"/>
        <v>0</v>
      </c>
      <c r="MRZ10" s="355">
        <f t="shared" si="144"/>
        <v>0</v>
      </c>
      <c r="MSA10" s="355">
        <f t="shared" si="144"/>
        <v>0</v>
      </c>
      <c r="MSB10" s="355">
        <f t="shared" si="144"/>
        <v>0</v>
      </c>
      <c r="MSC10" s="355">
        <f t="shared" si="144"/>
        <v>0</v>
      </c>
      <c r="MSD10" s="355">
        <f t="shared" si="144"/>
        <v>0</v>
      </c>
      <c r="MSE10" s="355">
        <f t="shared" si="144"/>
        <v>0</v>
      </c>
      <c r="MSF10" s="355">
        <f t="shared" si="144"/>
        <v>0</v>
      </c>
      <c r="MSG10" s="355">
        <f t="shared" si="144"/>
        <v>0</v>
      </c>
      <c r="MSH10" s="355">
        <f t="shared" si="144"/>
        <v>0</v>
      </c>
      <c r="MSI10" s="355">
        <f t="shared" si="144"/>
        <v>0</v>
      </c>
      <c r="MSJ10" s="355">
        <f t="shared" si="144"/>
        <v>0</v>
      </c>
      <c r="MSK10" s="355">
        <f t="shared" si="144"/>
        <v>0</v>
      </c>
      <c r="MSL10" s="355">
        <f t="shared" si="144"/>
        <v>0</v>
      </c>
      <c r="MSM10" s="355">
        <f t="shared" si="144"/>
        <v>0</v>
      </c>
      <c r="MSN10" s="355">
        <f t="shared" si="144"/>
        <v>0</v>
      </c>
      <c r="MSO10" s="355">
        <f t="shared" si="144"/>
        <v>0</v>
      </c>
      <c r="MSP10" s="355">
        <f t="shared" si="144"/>
        <v>0</v>
      </c>
      <c r="MSQ10" s="355">
        <f t="shared" si="144"/>
        <v>0</v>
      </c>
      <c r="MSR10" s="355">
        <f t="shared" si="144"/>
        <v>0</v>
      </c>
      <c r="MSS10" s="355">
        <f t="shared" si="144"/>
        <v>0</v>
      </c>
      <c r="MST10" s="355">
        <f t="shared" si="144"/>
        <v>0</v>
      </c>
      <c r="MSU10" s="355">
        <f t="shared" si="144"/>
        <v>0</v>
      </c>
      <c r="MSV10" s="355">
        <f t="shared" si="144"/>
        <v>0</v>
      </c>
      <c r="MSW10" s="355">
        <f t="shared" si="144"/>
        <v>0</v>
      </c>
      <c r="MSX10" s="355">
        <f t="shared" si="144"/>
        <v>0</v>
      </c>
      <c r="MSY10" s="355">
        <f t="shared" si="144"/>
        <v>0</v>
      </c>
      <c r="MSZ10" s="355">
        <f t="shared" si="144"/>
        <v>0</v>
      </c>
      <c r="MTA10" s="355">
        <f t="shared" si="144"/>
        <v>0</v>
      </c>
      <c r="MTB10" s="355">
        <f t="shared" si="144"/>
        <v>0</v>
      </c>
      <c r="MTC10" s="355">
        <f t="shared" si="144"/>
        <v>0</v>
      </c>
      <c r="MTD10" s="355">
        <f t="shared" si="144"/>
        <v>0</v>
      </c>
      <c r="MTE10" s="355">
        <f t="shared" si="144"/>
        <v>0</v>
      </c>
      <c r="MTF10" s="355">
        <f t="shared" si="144"/>
        <v>0</v>
      </c>
      <c r="MTG10" s="355">
        <f t="shared" ref="MTG10:MVR10" si="145">SUM(MTG4:MTG9)</f>
        <v>0</v>
      </c>
      <c r="MTH10" s="355">
        <f t="shared" si="145"/>
        <v>0</v>
      </c>
      <c r="MTI10" s="355">
        <f t="shared" si="145"/>
        <v>0</v>
      </c>
      <c r="MTJ10" s="355">
        <f t="shared" si="145"/>
        <v>0</v>
      </c>
      <c r="MTK10" s="355">
        <f t="shared" si="145"/>
        <v>0</v>
      </c>
      <c r="MTL10" s="355">
        <f t="shared" si="145"/>
        <v>0</v>
      </c>
      <c r="MTM10" s="355">
        <f t="shared" si="145"/>
        <v>0</v>
      </c>
      <c r="MTN10" s="355">
        <f t="shared" si="145"/>
        <v>0</v>
      </c>
      <c r="MTO10" s="355">
        <f t="shared" si="145"/>
        <v>0</v>
      </c>
      <c r="MTP10" s="355">
        <f t="shared" si="145"/>
        <v>0</v>
      </c>
      <c r="MTQ10" s="355">
        <f t="shared" si="145"/>
        <v>0</v>
      </c>
      <c r="MTR10" s="355">
        <f t="shared" si="145"/>
        <v>0</v>
      </c>
      <c r="MTS10" s="355">
        <f t="shared" si="145"/>
        <v>0</v>
      </c>
      <c r="MTT10" s="355">
        <f t="shared" si="145"/>
        <v>0</v>
      </c>
      <c r="MTU10" s="355">
        <f t="shared" si="145"/>
        <v>0</v>
      </c>
      <c r="MTV10" s="355">
        <f t="shared" si="145"/>
        <v>0</v>
      </c>
      <c r="MTW10" s="355">
        <f t="shared" si="145"/>
        <v>0</v>
      </c>
      <c r="MTX10" s="355">
        <f t="shared" si="145"/>
        <v>0</v>
      </c>
      <c r="MTY10" s="355">
        <f t="shared" si="145"/>
        <v>0</v>
      </c>
      <c r="MTZ10" s="355">
        <f t="shared" si="145"/>
        <v>0</v>
      </c>
      <c r="MUA10" s="355">
        <f t="shared" si="145"/>
        <v>0</v>
      </c>
      <c r="MUB10" s="355">
        <f t="shared" si="145"/>
        <v>0</v>
      </c>
      <c r="MUC10" s="355">
        <f t="shared" si="145"/>
        <v>0</v>
      </c>
      <c r="MUD10" s="355">
        <f t="shared" si="145"/>
        <v>0</v>
      </c>
      <c r="MUE10" s="355">
        <f t="shared" si="145"/>
        <v>0</v>
      </c>
      <c r="MUF10" s="355">
        <f t="shared" si="145"/>
        <v>0</v>
      </c>
      <c r="MUG10" s="355">
        <f t="shared" si="145"/>
        <v>0</v>
      </c>
      <c r="MUH10" s="355">
        <f t="shared" si="145"/>
        <v>0</v>
      </c>
      <c r="MUI10" s="355">
        <f t="shared" si="145"/>
        <v>0</v>
      </c>
      <c r="MUJ10" s="355">
        <f t="shared" si="145"/>
        <v>0</v>
      </c>
      <c r="MUK10" s="355">
        <f t="shared" si="145"/>
        <v>0</v>
      </c>
      <c r="MUL10" s="355">
        <f t="shared" si="145"/>
        <v>0</v>
      </c>
      <c r="MUM10" s="355">
        <f t="shared" si="145"/>
        <v>0</v>
      </c>
      <c r="MUN10" s="355">
        <f t="shared" si="145"/>
        <v>0</v>
      </c>
      <c r="MUO10" s="355">
        <f t="shared" si="145"/>
        <v>0</v>
      </c>
      <c r="MUP10" s="355">
        <f t="shared" si="145"/>
        <v>0</v>
      </c>
      <c r="MUQ10" s="355">
        <f t="shared" si="145"/>
        <v>0</v>
      </c>
      <c r="MUR10" s="355">
        <f t="shared" si="145"/>
        <v>0</v>
      </c>
      <c r="MUS10" s="355">
        <f t="shared" si="145"/>
        <v>0</v>
      </c>
      <c r="MUT10" s="355">
        <f t="shared" si="145"/>
        <v>0</v>
      </c>
      <c r="MUU10" s="355">
        <f t="shared" si="145"/>
        <v>0</v>
      </c>
      <c r="MUV10" s="355">
        <f t="shared" si="145"/>
        <v>0</v>
      </c>
      <c r="MUW10" s="355">
        <f t="shared" si="145"/>
        <v>0</v>
      </c>
      <c r="MUX10" s="355">
        <f t="shared" si="145"/>
        <v>0</v>
      </c>
      <c r="MUY10" s="355">
        <f t="shared" si="145"/>
        <v>0</v>
      </c>
      <c r="MUZ10" s="355">
        <f t="shared" si="145"/>
        <v>0</v>
      </c>
      <c r="MVA10" s="355">
        <f t="shared" si="145"/>
        <v>0</v>
      </c>
      <c r="MVB10" s="355">
        <f t="shared" si="145"/>
        <v>0</v>
      </c>
      <c r="MVC10" s="355">
        <f t="shared" si="145"/>
        <v>0</v>
      </c>
      <c r="MVD10" s="355">
        <f t="shared" si="145"/>
        <v>0</v>
      </c>
      <c r="MVE10" s="355">
        <f t="shared" si="145"/>
        <v>0</v>
      </c>
      <c r="MVF10" s="355">
        <f t="shared" si="145"/>
        <v>0</v>
      </c>
      <c r="MVG10" s="355">
        <f t="shared" si="145"/>
        <v>0</v>
      </c>
      <c r="MVH10" s="355">
        <f t="shared" si="145"/>
        <v>0</v>
      </c>
      <c r="MVI10" s="355">
        <f t="shared" si="145"/>
        <v>0</v>
      </c>
      <c r="MVJ10" s="355">
        <f t="shared" si="145"/>
        <v>0</v>
      </c>
      <c r="MVK10" s="355">
        <f t="shared" si="145"/>
        <v>0</v>
      </c>
      <c r="MVL10" s="355">
        <f t="shared" si="145"/>
        <v>0</v>
      </c>
      <c r="MVM10" s="355">
        <f t="shared" si="145"/>
        <v>0</v>
      </c>
      <c r="MVN10" s="355">
        <f t="shared" si="145"/>
        <v>0</v>
      </c>
      <c r="MVO10" s="355">
        <f t="shared" si="145"/>
        <v>0</v>
      </c>
      <c r="MVP10" s="355">
        <f t="shared" si="145"/>
        <v>0</v>
      </c>
      <c r="MVQ10" s="355">
        <f t="shared" si="145"/>
        <v>0</v>
      </c>
      <c r="MVR10" s="355">
        <f t="shared" si="145"/>
        <v>0</v>
      </c>
      <c r="MVS10" s="355">
        <f t="shared" ref="MVS10:MYD10" si="146">SUM(MVS4:MVS9)</f>
        <v>0</v>
      </c>
      <c r="MVT10" s="355">
        <f t="shared" si="146"/>
        <v>0</v>
      </c>
      <c r="MVU10" s="355">
        <f t="shared" si="146"/>
        <v>0</v>
      </c>
      <c r="MVV10" s="355">
        <f t="shared" si="146"/>
        <v>0</v>
      </c>
      <c r="MVW10" s="355">
        <f t="shared" si="146"/>
        <v>0</v>
      </c>
      <c r="MVX10" s="355">
        <f t="shared" si="146"/>
        <v>0</v>
      </c>
      <c r="MVY10" s="355">
        <f t="shared" si="146"/>
        <v>0</v>
      </c>
      <c r="MVZ10" s="355">
        <f t="shared" si="146"/>
        <v>0</v>
      </c>
      <c r="MWA10" s="355">
        <f t="shared" si="146"/>
        <v>0</v>
      </c>
      <c r="MWB10" s="355">
        <f t="shared" si="146"/>
        <v>0</v>
      </c>
      <c r="MWC10" s="355">
        <f t="shared" si="146"/>
        <v>0</v>
      </c>
      <c r="MWD10" s="355">
        <f t="shared" si="146"/>
        <v>0</v>
      </c>
      <c r="MWE10" s="355">
        <f t="shared" si="146"/>
        <v>0</v>
      </c>
      <c r="MWF10" s="355">
        <f t="shared" si="146"/>
        <v>0</v>
      </c>
      <c r="MWG10" s="355">
        <f t="shared" si="146"/>
        <v>0</v>
      </c>
      <c r="MWH10" s="355">
        <f t="shared" si="146"/>
        <v>0</v>
      </c>
      <c r="MWI10" s="355">
        <f t="shared" si="146"/>
        <v>0</v>
      </c>
      <c r="MWJ10" s="355">
        <f t="shared" si="146"/>
        <v>0</v>
      </c>
      <c r="MWK10" s="355">
        <f t="shared" si="146"/>
        <v>0</v>
      </c>
      <c r="MWL10" s="355">
        <f t="shared" si="146"/>
        <v>0</v>
      </c>
      <c r="MWM10" s="355">
        <f t="shared" si="146"/>
        <v>0</v>
      </c>
      <c r="MWN10" s="355">
        <f t="shared" si="146"/>
        <v>0</v>
      </c>
      <c r="MWO10" s="355">
        <f t="shared" si="146"/>
        <v>0</v>
      </c>
      <c r="MWP10" s="355">
        <f t="shared" si="146"/>
        <v>0</v>
      </c>
      <c r="MWQ10" s="355">
        <f t="shared" si="146"/>
        <v>0</v>
      </c>
      <c r="MWR10" s="355">
        <f t="shared" si="146"/>
        <v>0</v>
      </c>
      <c r="MWS10" s="355">
        <f t="shared" si="146"/>
        <v>0</v>
      </c>
      <c r="MWT10" s="355">
        <f t="shared" si="146"/>
        <v>0</v>
      </c>
      <c r="MWU10" s="355">
        <f t="shared" si="146"/>
        <v>0</v>
      </c>
      <c r="MWV10" s="355">
        <f t="shared" si="146"/>
        <v>0</v>
      </c>
      <c r="MWW10" s="355">
        <f t="shared" si="146"/>
        <v>0</v>
      </c>
      <c r="MWX10" s="355">
        <f t="shared" si="146"/>
        <v>0</v>
      </c>
      <c r="MWY10" s="355">
        <f t="shared" si="146"/>
        <v>0</v>
      </c>
      <c r="MWZ10" s="355">
        <f t="shared" si="146"/>
        <v>0</v>
      </c>
      <c r="MXA10" s="355">
        <f t="shared" si="146"/>
        <v>0</v>
      </c>
      <c r="MXB10" s="355">
        <f t="shared" si="146"/>
        <v>0</v>
      </c>
      <c r="MXC10" s="355">
        <f t="shared" si="146"/>
        <v>0</v>
      </c>
      <c r="MXD10" s="355">
        <f t="shared" si="146"/>
        <v>0</v>
      </c>
      <c r="MXE10" s="355">
        <f t="shared" si="146"/>
        <v>0</v>
      </c>
      <c r="MXF10" s="355">
        <f t="shared" si="146"/>
        <v>0</v>
      </c>
      <c r="MXG10" s="355">
        <f t="shared" si="146"/>
        <v>0</v>
      </c>
      <c r="MXH10" s="355">
        <f t="shared" si="146"/>
        <v>0</v>
      </c>
      <c r="MXI10" s="355">
        <f t="shared" si="146"/>
        <v>0</v>
      </c>
      <c r="MXJ10" s="355">
        <f t="shared" si="146"/>
        <v>0</v>
      </c>
      <c r="MXK10" s="355">
        <f t="shared" si="146"/>
        <v>0</v>
      </c>
      <c r="MXL10" s="355">
        <f t="shared" si="146"/>
        <v>0</v>
      </c>
      <c r="MXM10" s="355">
        <f t="shared" si="146"/>
        <v>0</v>
      </c>
      <c r="MXN10" s="355">
        <f t="shared" si="146"/>
        <v>0</v>
      </c>
      <c r="MXO10" s="355">
        <f t="shared" si="146"/>
        <v>0</v>
      </c>
      <c r="MXP10" s="355">
        <f t="shared" si="146"/>
        <v>0</v>
      </c>
      <c r="MXQ10" s="355">
        <f t="shared" si="146"/>
        <v>0</v>
      </c>
      <c r="MXR10" s="355">
        <f t="shared" si="146"/>
        <v>0</v>
      </c>
      <c r="MXS10" s="355">
        <f t="shared" si="146"/>
        <v>0</v>
      </c>
      <c r="MXT10" s="355">
        <f t="shared" si="146"/>
        <v>0</v>
      </c>
      <c r="MXU10" s="355">
        <f t="shared" si="146"/>
        <v>0</v>
      </c>
      <c r="MXV10" s="355">
        <f t="shared" si="146"/>
        <v>0</v>
      </c>
      <c r="MXW10" s="355">
        <f t="shared" si="146"/>
        <v>0</v>
      </c>
      <c r="MXX10" s="355">
        <f t="shared" si="146"/>
        <v>0</v>
      </c>
      <c r="MXY10" s="355">
        <f t="shared" si="146"/>
        <v>0</v>
      </c>
      <c r="MXZ10" s="355">
        <f t="shared" si="146"/>
        <v>0</v>
      </c>
      <c r="MYA10" s="355">
        <f t="shared" si="146"/>
        <v>0</v>
      </c>
      <c r="MYB10" s="355">
        <f t="shared" si="146"/>
        <v>0</v>
      </c>
      <c r="MYC10" s="355">
        <f t="shared" si="146"/>
        <v>0</v>
      </c>
      <c r="MYD10" s="355">
        <f t="shared" si="146"/>
        <v>0</v>
      </c>
      <c r="MYE10" s="355">
        <f t="shared" ref="MYE10:NAP10" si="147">SUM(MYE4:MYE9)</f>
        <v>0</v>
      </c>
      <c r="MYF10" s="355">
        <f t="shared" si="147"/>
        <v>0</v>
      </c>
      <c r="MYG10" s="355">
        <f t="shared" si="147"/>
        <v>0</v>
      </c>
      <c r="MYH10" s="355">
        <f t="shared" si="147"/>
        <v>0</v>
      </c>
      <c r="MYI10" s="355">
        <f t="shared" si="147"/>
        <v>0</v>
      </c>
      <c r="MYJ10" s="355">
        <f t="shared" si="147"/>
        <v>0</v>
      </c>
      <c r="MYK10" s="355">
        <f t="shared" si="147"/>
        <v>0</v>
      </c>
      <c r="MYL10" s="355">
        <f t="shared" si="147"/>
        <v>0</v>
      </c>
      <c r="MYM10" s="355">
        <f t="shared" si="147"/>
        <v>0</v>
      </c>
      <c r="MYN10" s="355">
        <f t="shared" si="147"/>
        <v>0</v>
      </c>
      <c r="MYO10" s="355">
        <f t="shared" si="147"/>
        <v>0</v>
      </c>
      <c r="MYP10" s="355">
        <f t="shared" si="147"/>
        <v>0</v>
      </c>
      <c r="MYQ10" s="355">
        <f t="shared" si="147"/>
        <v>0</v>
      </c>
      <c r="MYR10" s="355">
        <f t="shared" si="147"/>
        <v>0</v>
      </c>
      <c r="MYS10" s="355">
        <f t="shared" si="147"/>
        <v>0</v>
      </c>
      <c r="MYT10" s="355">
        <f t="shared" si="147"/>
        <v>0</v>
      </c>
      <c r="MYU10" s="355">
        <f t="shared" si="147"/>
        <v>0</v>
      </c>
      <c r="MYV10" s="355">
        <f t="shared" si="147"/>
        <v>0</v>
      </c>
      <c r="MYW10" s="355">
        <f t="shared" si="147"/>
        <v>0</v>
      </c>
      <c r="MYX10" s="355">
        <f t="shared" si="147"/>
        <v>0</v>
      </c>
      <c r="MYY10" s="355">
        <f t="shared" si="147"/>
        <v>0</v>
      </c>
      <c r="MYZ10" s="355">
        <f t="shared" si="147"/>
        <v>0</v>
      </c>
      <c r="MZA10" s="355">
        <f t="shared" si="147"/>
        <v>0</v>
      </c>
      <c r="MZB10" s="355">
        <f t="shared" si="147"/>
        <v>0</v>
      </c>
      <c r="MZC10" s="355">
        <f t="shared" si="147"/>
        <v>0</v>
      </c>
      <c r="MZD10" s="355">
        <f t="shared" si="147"/>
        <v>0</v>
      </c>
      <c r="MZE10" s="355">
        <f t="shared" si="147"/>
        <v>0</v>
      </c>
      <c r="MZF10" s="355">
        <f t="shared" si="147"/>
        <v>0</v>
      </c>
      <c r="MZG10" s="355">
        <f t="shared" si="147"/>
        <v>0</v>
      </c>
      <c r="MZH10" s="355">
        <f t="shared" si="147"/>
        <v>0</v>
      </c>
      <c r="MZI10" s="355">
        <f t="shared" si="147"/>
        <v>0</v>
      </c>
      <c r="MZJ10" s="355">
        <f t="shared" si="147"/>
        <v>0</v>
      </c>
      <c r="MZK10" s="355">
        <f t="shared" si="147"/>
        <v>0</v>
      </c>
      <c r="MZL10" s="355">
        <f t="shared" si="147"/>
        <v>0</v>
      </c>
      <c r="MZM10" s="355">
        <f t="shared" si="147"/>
        <v>0</v>
      </c>
      <c r="MZN10" s="355">
        <f t="shared" si="147"/>
        <v>0</v>
      </c>
      <c r="MZO10" s="355">
        <f t="shared" si="147"/>
        <v>0</v>
      </c>
      <c r="MZP10" s="355">
        <f t="shared" si="147"/>
        <v>0</v>
      </c>
      <c r="MZQ10" s="355">
        <f t="shared" si="147"/>
        <v>0</v>
      </c>
      <c r="MZR10" s="355">
        <f t="shared" si="147"/>
        <v>0</v>
      </c>
      <c r="MZS10" s="355">
        <f t="shared" si="147"/>
        <v>0</v>
      </c>
      <c r="MZT10" s="355">
        <f t="shared" si="147"/>
        <v>0</v>
      </c>
      <c r="MZU10" s="355">
        <f t="shared" si="147"/>
        <v>0</v>
      </c>
      <c r="MZV10" s="355">
        <f t="shared" si="147"/>
        <v>0</v>
      </c>
      <c r="MZW10" s="355">
        <f t="shared" si="147"/>
        <v>0</v>
      </c>
      <c r="MZX10" s="355">
        <f t="shared" si="147"/>
        <v>0</v>
      </c>
      <c r="MZY10" s="355">
        <f t="shared" si="147"/>
        <v>0</v>
      </c>
      <c r="MZZ10" s="355">
        <f t="shared" si="147"/>
        <v>0</v>
      </c>
      <c r="NAA10" s="355">
        <f t="shared" si="147"/>
        <v>0</v>
      </c>
      <c r="NAB10" s="355">
        <f t="shared" si="147"/>
        <v>0</v>
      </c>
      <c r="NAC10" s="355">
        <f t="shared" si="147"/>
        <v>0</v>
      </c>
      <c r="NAD10" s="355">
        <f t="shared" si="147"/>
        <v>0</v>
      </c>
      <c r="NAE10" s="355">
        <f t="shared" si="147"/>
        <v>0</v>
      </c>
      <c r="NAF10" s="355">
        <f t="shared" si="147"/>
        <v>0</v>
      </c>
      <c r="NAG10" s="355">
        <f t="shared" si="147"/>
        <v>0</v>
      </c>
      <c r="NAH10" s="355">
        <f t="shared" si="147"/>
        <v>0</v>
      </c>
      <c r="NAI10" s="355">
        <f t="shared" si="147"/>
        <v>0</v>
      </c>
      <c r="NAJ10" s="355">
        <f t="shared" si="147"/>
        <v>0</v>
      </c>
      <c r="NAK10" s="355">
        <f t="shared" si="147"/>
        <v>0</v>
      </c>
      <c r="NAL10" s="355">
        <f t="shared" si="147"/>
        <v>0</v>
      </c>
      <c r="NAM10" s="355">
        <f t="shared" si="147"/>
        <v>0</v>
      </c>
      <c r="NAN10" s="355">
        <f t="shared" si="147"/>
        <v>0</v>
      </c>
      <c r="NAO10" s="355">
        <f t="shared" si="147"/>
        <v>0</v>
      </c>
      <c r="NAP10" s="355">
        <f t="shared" si="147"/>
        <v>0</v>
      </c>
      <c r="NAQ10" s="355">
        <f t="shared" ref="NAQ10:NDB10" si="148">SUM(NAQ4:NAQ9)</f>
        <v>0</v>
      </c>
      <c r="NAR10" s="355">
        <f t="shared" si="148"/>
        <v>0</v>
      </c>
      <c r="NAS10" s="355">
        <f t="shared" si="148"/>
        <v>0</v>
      </c>
      <c r="NAT10" s="355">
        <f t="shared" si="148"/>
        <v>0</v>
      </c>
      <c r="NAU10" s="355">
        <f t="shared" si="148"/>
        <v>0</v>
      </c>
      <c r="NAV10" s="355">
        <f t="shared" si="148"/>
        <v>0</v>
      </c>
      <c r="NAW10" s="355">
        <f t="shared" si="148"/>
        <v>0</v>
      </c>
      <c r="NAX10" s="355">
        <f t="shared" si="148"/>
        <v>0</v>
      </c>
      <c r="NAY10" s="355">
        <f t="shared" si="148"/>
        <v>0</v>
      </c>
      <c r="NAZ10" s="355">
        <f t="shared" si="148"/>
        <v>0</v>
      </c>
      <c r="NBA10" s="355">
        <f t="shared" si="148"/>
        <v>0</v>
      </c>
      <c r="NBB10" s="355">
        <f t="shared" si="148"/>
        <v>0</v>
      </c>
      <c r="NBC10" s="355">
        <f t="shared" si="148"/>
        <v>0</v>
      </c>
      <c r="NBD10" s="355">
        <f t="shared" si="148"/>
        <v>0</v>
      </c>
      <c r="NBE10" s="355">
        <f t="shared" si="148"/>
        <v>0</v>
      </c>
      <c r="NBF10" s="355">
        <f t="shared" si="148"/>
        <v>0</v>
      </c>
      <c r="NBG10" s="355">
        <f t="shared" si="148"/>
        <v>0</v>
      </c>
      <c r="NBH10" s="355">
        <f t="shared" si="148"/>
        <v>0</v>
      </c>
      <c r="NBI10" s="355">
        <f t="shared" si="148"/>
        <v>0</v>
      </c>
      <c r="NBJ10" s="355">
        <f t="shared" si="148"/>
        <v>0</v>
      </c>
      <c r="NBK10" s="355">
        <f t="shared" si="148"/>
        <v>0</v>
      </c>
      <c r="NBL10" s="355">
        <f t="shared" si="148"/>
        <v>0</v>
      </c>
      <c r="NBM10" s="355">
        <f t="shared" si="148"/>
        <v>0</v>
      </c>
      <c r="NBN10" s="355">
        <f t="shared" si="148"/>
        <v>0</v>
      </c>
      <c r="NBO10" s="355">
        <f t="shared" si="148"/>
        <v>0</v>
      </c>
      <c r="NBP10" s="355">
        <f t="shared" si="148"/>
        <v>0</v>
      </c>
      <c r="NBQ10" s="355">
        <f t="shared" si="148"/>
        <v>0</v>
      </c>
      <c r="NBR10" s="355">
        <f t="shared" si="148"/>
        <v>0</v>
      </c>
      <c r="NBS10" s="355">
        <f t="shared" si="148"/>
        <v>0</v>
      </c>
      <c r="NBT10" s="355">
        <f t="shared" si="148"/>
        <v>0</v>
      </c>
      <c r="NBU10" s="355">
        <f t="shared" si="148"/>
        <v>0</v>
      </c>
      <c r="NBV10" s="355">
        <f t="shared" si="148"/>
        <v>0</v>
      </c>
      <c r="NBW10" s="355">
        <f t="shared" si="148"/>
        <v>0</v>
      </c>
      <c r="NBX10" s="355">
        <f t="shared" si="148"/>
        <v>0</v>
      </c>
      <c r="NBY10" s="355">
        <f t="shared" si="148"/>
        <v>0</v>
      </c>
      <c r="NBZ10" s="355">
        <f t="shared" si="148"/>
        <v>0</v>
      </c>
      <c r="NCA10" s="355">
        <f t="shared" si="148"/>
        <v>0</v>
      </c>
      <c r="NCB10" s="355">
        <f t="shared" si="148"/>
        <v>0</v>
      </c>
      <c r="NCC10" s="355">
        <f t="shared" si="148"/>
        <v>0</v>
      </c>
      <c r="NCD10" s="355">
        <f t="shared" si="148"/>
        <v>0</v>
      </c>
      <c r="NCE10" s="355">
        <f t="shared" si="148"/>
        <v>0</v>
      </c>
      <c r="NCF10" s="355">
        <f t="shared" si="148"/>
        <v>0</v>
      </c>
      <c r="NCG10" s="355">
        <f t="shared" si="148"/>
        <v>0</v>
      </c>
      <c r="NCH10" s="355">
        <f t="shared" si="148"/>
        <v>0</v>
      </c>
      <c r="NCI10" s="355">
        <f t="shared" si="148"/>
        <v>0</v>
      </c>
      <c r="NCJ10" s="355">
        <f t="shared" si="148"/>
        <v>0</v>
      </c>
      <c r="NCK10" s="355">
        <f t="shared" si="148"/>
        <v>0</v>
      </c>
      <c r="NCL10" s="355">
        <f t="shared" si="148"/>
        <v>0</v>
      </c>
      <c r="NCM10" s="355">
        <f t="shared" si="148"/>
        <v>0</v>
      </c>
      <c r="NCN10" s="355">
        <f t="shared" si="148"/>
        <v>0</v>
      </c>
      <c r="NCO10" s="355">
        <f t="shared" si="148"/>
        <v>0</v>
      </c>
      <c r="NCP10" s="355">
        <f t="shared" si="148"/>
        <v>0</v>
      </c>
      <c r="NCQ10" s="355">
        <f t="shared" si="148"/>
        <v>0</v>
      </c>
      <c r="NCR10" s="355">
        <f t="shared" si="148"/>
        <v>0</v>
      </c>
      <c r="NCS10" s="355">
        <f t="shared" si="148"/>
        <v>0</v>
      </c>
      <c r="NCT10" s="355">
        <f t="shared" si="148"/>
        <v>0</v>
      </c>
      <c r="NCU10" s="355">
        <f t="shared" si="148"/>
        <v>0</v>
      </c>
      <c r="NCV10" s="355">
        <f t="shared" si="148"/>
        <v>0</v>
      </c>
      <c r="NCW10" s="355">
        <f t="shared" si="148"/>
        <v>0</v>
      </c>
      <c r="NCX10" s="355">
        <f t="shared" si="148"/>
        <v>0</v>
      </c>
      <c r="NCY10" s="355">
        <f t="shared" si="148"/>
        <v>0</v>
      </c>
      <c r="NCZ10" s="355">
        <f t="shared" si="148"/>
        <v>0</v>
      </c>
      <c r="NDA10" s="355">
        <f t="shared" si="148"/>
        <v>0</v>
      </c>
      <c r="NDB10" s="355">
        <f t="shared" si="148"/>
        <v>0</v>
      </c>
      <c r="NDC10" s="355">
        <f t="shared" ref="NDC10:NFN10" si="149">SUM(NDC4:NDC9)</f>
        <v>0</v>
      </c>
      <c r="NDD10" s="355">
        <f t="shared" si="149"/>
        <v>0</v>
      </c>
      <c r="NDE10" s="355">
        <f t="shared" si="149"/>
        <v>0</v>
      </c>
      <c r="NDF10" s="355">
        <f t="shared" si="149"/>
        <v>0</v>
      </c>
      <c r="NDG10" s="355">
        <f t="shared" si="149"/>
        <v>0</v>
      </c>
      <c r="NDH10" s="355">
        <f t="shared" si="149"/>
        <v>0</v>
      </c>
      <c r="NDI10" s="355">
        <f t="shared" si="149"/>
        <v>0</v>
      </c>
      <c r="NDJ10" s="355">
        <f t="shared" si="149"/>
        <v>0</v>
      </c>
      <c r="NDK10" s="355">
        <f t="shared" si="149"/>
        <v>0</v>
      </c>
      <c r="NDL10" s="355">
        <f t="shared" si="149"/>
        <v>0</v>
      </c>
      <c r="NDM10" s="355">
        <f t="shared" si="149"/>
        <v>0</v>
      </c>
      <c r="NDN10" s="355">
        <f t="shared" si="149"/>
        <v>0</v>
      </c>
      <c r="NDO10" s="355">
        <f t="shared" si="149"/>
        <v>0</v>
      </c>
      <c r="NDP10" s="355">
        <f t="shared" si="149"/>
        <v>0</v>
      </c>
      <c r="NDQ10" s="355">
        <f t="shared" si="149"/>
        <v>0</v>
      </c>
      <c r="NDR10" s="355">
        <f t="shared" si="149"/>
        <v>0</v>
      </c>
      <c r="NDS10" s="355">
        <f t="shared" si="149"/>
        <v>0</v>
      </c>
      <c r="NDT10" s="355">
        <f t="shared" si="149"/>
        <v>0</v>
      </c>
      <c r="NDU10" s="355">
        <f t="shared" si="149"/>
        <v>0</v>
      </c>
      <c r="NDV10" s="355">
        <f t="shared" si="149"/>
        <v>0</v>
      </c>
      <c r="NDW10" s="355">
        <f t="shared" si="149"/>
        <v>0</v>
      </c>
      <c r="NDX10" s="355">
        <f t="shared" si="149"/>
        <v>0</v>
      </c>
      <c r="NDY10" s="355">
        <f t="shared" si="149"/>
        <v>0</v>
      </c>
      <c r="NDZ10" s="355">
        <f t="shared" si="149"/>
        <v>0</v>
      </c>
      <c r="NEA10" s="355">
        <f t="shared" si="149"/>
        <v>0</v>
      </c>
      <c r="NEB10" s="355">
        <f t="shared" si="149"/>
        <v>0</v>
      </c>
      <c r="NEC10" s="355">
        <f t="shared" si="149"/>
        <v>0</v>
      </c>
      <c r="NED10" s="355">
        <f t="shared" si="149"/>
        <v>0</v>
      </c>
      <c r="NEE10" s="355">
        <f t="shared" si="149"/>
        <v>0</v>
      </c>
      <c r="NEF10" s="355">
        <f t="shared" si="149"/>
        <v>0</v>
      </c>
      <c r="NEG10" s="355">
        <f t="shared" si="149"/>
        <v>0</v>
      </c>
      <c r="NEH10" s="355">
        <f t="shared" si="149"/>
        <v>0</v>
      </c>
      <c r="NEI10" s="355">
        <f t="shared" si="149"/>
        <v>0</v>
      </c>
      <c r="NEJ10" s="355">
        <f t="shared" si="149"/>
        <v>0</v>
      </c>
      <c r="NEK10" s="355">
        <f t="shared" si="149"/>
        <v>0</v>
      </c>
      <c r="NEL10" s="355">
        <f t="shared" si="149"/>
        <v>0</v>
      </c>
      <c r="NEM10" s="355">
        <f t="shared" si="149"/>
        <v>0</v>
      </c>
      <c r="NEN10" s="355">
        <f t="shared" si="149"/>
        <v>0</v>
      </c>
      <c r="NEO10" s="355">
        <f t="shared" si="149"/>
        <v>0</v>
      </c>
      <c r="NEP10" s="355">
        <f t="shared" si="149"/>
        <v>0</v>
      </c>
      <c r="NEQ10" s="355">
        <f t="shared" si="149"/>
        <v>0</v>
      </c>
      <c r="NER10" s="355">
        <f t="shared" si="149"/>
        <v>0</v>
      </c>
      <c r="NES10" s="355">
        <f t="shared" si="149"/>
        <v>0</v>
      </c>
      <c r="NET10" s="355">
        <f t="shared" si="149"/>
        <v>0</v>
      </c>
      <c r="NEU10" s="355">
        <f t="shared" si="149"/>
        <v>0</v>
      </c>
      <c r="NEV10" s="355">
        <f t="shared" si="149"/>
        <v>0</v>
      </c>
      <c r="NEW10" s="355">
        <f t="shared" si="149"/>
        <v>0</v>
      </c>
      <c r="NEX10" s="355">
        <f t="shared" si="149"/>
        <v>0</v>
      </c>
      <c r="NEY10" s="355">
        <f t="shared" si="149"/>
        <v>0</v>
      </c>
      <c r="NEZ10" s="355">
        <f t="shared" si="149"/>
        <v>0</v>
      </c>
      <c r="NFA10" s="355">
        <f t="shared" si="149"/>
        <v>0</v>
      </c>
      <c r="NFB10" s="355">
        <f t="shared" si="149"/>
        <v>0</v>
      </c>
      <c r="NFC10" s="355">
        <f t="shared" si="149"/>
        <v>0</v>
      </c>
      <c r="NFD10" s="355">
        <f t="shared" si="149"/>
        <v>0</v>
      </c>
      <c r="NFE10" s="355">
        <f t="shared" si="149"/>
        <v>0</v>
      </c>
      <c r="NFF10" s="355">
        <f t="shared" si="149"/>
        <v>0</v>
      </c>
      <c r="NFG10" s="355">
        <f t="shared" si="149"/>
        <v>0</v>
      </c>
      <c r="NFH10" s="355">
        <f t="shared" si="149"/>
        <v>0</v>
      </c>
      <c r="NFI10" s="355">
        <f t="shared" si="149"/>
        <v>0</v>
      </c>
      <c r="NFJ10" s="355">
        <f t="shared" si="149"/>
        <v>0</v>
      </c>
      <c r="NFK10" s="355">
        <f t="shared" si="149"/>
        <v>0</v>
      </c>
      <c r="NFL10" s="355">
        <f t="shared" si="149"/>
        <v>0</v>
      </c>
      <c r="NFM10" s="355">
        <f t="shared" si="149"/>
        <v>0</v>
      </c>
      <c r="NFN10" s="355">
        <f t="shared" si="149"/>
        <v>0</v>
      </c>
      <c r="NFO10" s="355">
        <f t="shared" ref="NFO10:NHZ10" si="150">SUM(NFO4:NFO9)</f>
        <v>0</v>
      </c>
      <c r="NFP10" s="355">
        <f t="shared" si="150"/>
        <v>0</v>
      </c>
      <c r="NFQ10" s="355">
        <f t="shared" si="150"/>
        <v>0</v>
      </c>
      <c r="NFR10" s="355">
        <f t="shared" si="150"/>
        <v>0</v>
      </c>
      <c r="NFS10" s="355">
        <f t="shared" si="150"/>
        <v>0</v>
      </c>
      <c r="NFT10" s="355">
        <f t="shared" si="150"/>
        <v>0</v>
      </c>
      <c r="NFU10" s="355">
        <f t="shared" si="150"/>
        <v>0</v>
      </c>
      <c r="NFV10" s="355">
        <f t="shared" si="150"/>
        <v>0</v>
      </c>
      <c r="NFW10" s="355">
        <f t="shared" si="150"/>
        <v>0</v>
      </c>
      <c r="NFX10" s="355">
        <f t="shared" si="150"/>
        <v>0</v>
      </c>
      <c r="NFY10" s="355">
        <f t="shared" si="150"/>
        <v>0</v>
      </c>
      <c r="NFZ10" s="355">
        <f t="shared" si="150"/>
        <v>0</v>
      </c>
      <c r="NGA10" s="355">
        <f t="shared" si="150"/>
        <v>0</v>
      </c>
      <c r="NGB10" s="355">
        <f t="shared" si="150"/>
        <v>0</v>
      </c>
      <c r="NGC10" s="355">
        <f t="shared" si="150"/>
        <v>0</v>
      </c>
      <c r="NGD10" s="355">
        <f t="shared" si="150"/>
        <v>0</v>
      </c>
      <c r="NGE10" s="355">
        <f t="shared" si="150"/>
        <v>0</v>
      </c>
      <c r="NGF10" s="355">
        <f t="shared" si="150"/>
        <v>0</v>
      </c>
      <c r="NGG10" s="355">
        <f t="shared" si="150"/>
        <v>0</v>
      </c>
      <c r="NGH10" s="355">
        <f t="shared" si="150"/>
        <v>0</v>
      </c>
      <c r="NGI10" s="355">
        <f t="shared" si="150"/>
        <v>0</v>
      </c>
      <c r="NGJ10" s="355">
        <f t="shared" si="150"/>
        <v>0</v>
      </c>
      <c r="NGK10" s="355">
        <f t="shared" si="150"/>
        <v>0</v>
      </c>
      <c r="NGL10" s="355">
        <f t="shared" si="150"/>
        <v>0</v>
      </c>
      <c r="NGM10" s="355">
        <f t="shared" si="150"/>
        <v>0</v>
      </c>
      <c r="NGN10" s="355">
        <f t="shared" si="150"/>
        <v>0</v>
      </c>
      <c r="NGO10" s="355">
        <f t="shared" si="150"/>
        <v>0</v>
      </c>
      <c r="NGP10" s="355">
        <f t="shared" si="150"/>
        <v>0</v>
      </c>
      <c r="NGQ10" s="355">
        <f t="shared" si="150"/>
        <v>0</v>
      </c>
      <c r="NGR10" s="355">
        <f t="shared" si="150"/>
        <v>0</v>
      </c>
      <c r="NGS10" s="355">
        <f t="shared" si="150"/>
        <v>0</v>
      </c>
      <c r="NGT10" s="355">
        <f t="shared" si="150"/>
        <v>0</v>
      </c>
      <c r="NGU10" s="355">
        <f t="shared" si="150"/>
        <v>0</v>
      </c>
      <c r="NGV10" s="355">
        <f t="shared" si="150"/>
        <v>0</v>
      </c>
      <c r="NGW10" s="355">
        <f t="shared" si="150"/>
        <v>0</v>
      </c>
      <c r="NGX10" s="355">
        <f t="shared" si="150"/>
        <v>0</v>
      </c>
      <c r="NGY10" s="355">
        <f t="shared" si="150"/>
        <v>0</v>
      </c>
      <c r="NGZ10" s="355">
        <f t="shared" si="150"/>
        <v>0</v>
      </c>
      <c r="NHA10" s="355">
        <f t="shared" si="150"/>
        <v>0</v>
      </c>
      <c r="NHB10" s="355">
        <f t="shared" si="150"/>
        <v>0</v>
      </c>
      <c r="NHC10" s="355">
        <f t="shared" si="150"/>
        <v>0</v>
      </c>
      <c r="NHD10" s="355">
        <f t="shared" si="150"/>
        <v>0</v>
      </c>
      <c r="NHE10" s="355">
        <f t="shared" si="150"/>
        <v>0</v>
      </c>
      <c r="NHF10" s="355">
        <f t="shared" si="150"/>
        <v>0</v>
      </c>
      <c r="NHG10" s="355">
        <f t="shared" si="150"/>
        <v>0</v>
      </c>
      <c r="NHH10" s="355">
        <f t="shared" si="150"/>
        <v>0</v>
      </c>
      <c r="NHI10" s="355">
        <f t="shared" si="150"/>
        <v>0</v>
      </c>
      <c r="NHJ10" s="355">
        <f t="shared" si="150"/>
        <v>0</v>
      </c>
      <c r="NHK10" s="355">
        <f t="shared" si="150"/>
        <v>0</v>
      </c>
      <c r="NHL10" s="355">
        <f t="shared" si="150"/>
        <v>0</v>
      </c>
      <c r="NHM10" s="355">
        <f t="shared" si="150"/>
        <v>0</v>
      </c>
      <c r="NHN10" s="355">
        <f t="shared" si="150"/>
        <v>0</v>
      </c>
      <c r="NHO10" s="355">
        <f t="shared" si="150"/>
        <v>0</v>
      </c>
      <c r="NHP10" s="355">
        <f t="shared" si="150"/>
        <v>0</v>
      </c>
      <c r="NHQ10" s="355">
        <f t="shared" si="150"/>
        <v>0</v>
      </c>
      <c r="NHR10" s="355">
        <f t="shared" si="150"/>
        <v>0</v>
      </c>
      <c r="NHS10" s="355">
        <f t="shared" si="150"/>
        <v>0</v>
      </c>
      <c r="NHT10" s="355">
        <f t="shared" si="150"/>
        <v>0</v>
      </c>
      <c r="NHU10" s="355">
        <f t="shared" si="150"/>
        <v>0</v>
      </c>
      <c r="NHV10" s="355">
        <f t="shared" si="150"/>
        <v>0</v>
      </c>
      <c r="NHW10" s="355">
        <f t="shared" si="150"/>
        <v>0</v>
      </c>
      <c r="NHX10" s="355">
        <f t="shared" si="150"/>
        <v>0</v>
      </c>
      <c r="NHY10" s="355">
        <f t="shared" si="150"/>
        <v>0</v>
      </c>
      <c r="NHZ10" s="355">
        <f t="shared" si="150"/>
        <v>0</v>
      </c>
      <c r="NIA10" s="355">
        <f t="shared" ref="NIA10:NKL10" si="151">SUM(NIA4:NIA9)</f>
        <v>0</v>
      </c>
      <c r="NIB10" s="355">
        <f t="shared" si="151"/>
        <v>0</v>
      </c>
      <c r="NIC10" s="355">
        <f t="shared" si="151"/>
        <v>0</v>
      </c>
      <c r="NID10" s="355">
        <f t="shared" si="151"/>
        <v>0</v>
      </c>
      <c r="NIE10" s="355">
        <f t="shared" si="151"/>
        <v>0</v>
      </c>
      <c r="NIF10" s="355">
        <f t="shared" si="151"/>
        <v>0</v>
      </c>
      <c r="NIG10" s="355">
        <f t="shared" si="151"/>
        <v>0</v>
      </c>
      <c r="NIH10" s="355">
        <f t="shared" si="151"/>
        <v>0</v>
      </c>
      <c r="NII10" s="355">
        <f t="shared" si="151"/>
        <v>0</v>
      </c>
      <c r="NIJ10" s="355">
        <f t="shared" si="151"/>
        <v>0</v>
      </c>
      <c r="NIK10" s="355">
        <f t="shared" si="151"/>
        <v>0</v>
      </c>
      <c r="NIL10" s="355">
        <f t="shared" si="151"/>
        <v>0</v>
      </c>
      <c r="NIM10" s="355">
        <f t="shared" si="151"/>
        <v>0</v>
      </c>
      <c r="NIN10" s="355">
        <f t="shared" si="151"/>
        <v>0</v>
      </c>
      <c r="NIO10" s="355">
        <f t="shared" si="151"/>
        <v>0</v>
      </c>
      <c r="NIP10" s="355">
        <f t="shared" si="151"/>
        <v>0</v>
      </c>
      <c r="NIQ10" s="355">
        <f t="shared" si="151"/>
        <v>0</v>
      </c>
      <c r="NIR10" s="355">
        <f t="shared" si="151"/>
        <v>0</v>
      </c>
      <c r="NIS10" s="355">
        <f t="shared" si="151"/>
        <v>0</v>
      </c>
      <c r="NIT10" s="355">
        <f t="shared" si="151"/>
        <v>0</v>
      </c>
      <c r="NIU10" s="355">
        <f t="shared" si="151"/>
        <v>0</v>
      </c>
      <c r="NIV10" s="355">
        <f t="shared" si="151"/>
        <v>0</v>
      </c>
      <c r="NIW10" s="355">
        <f t="shared" si="151"/>
        <v>0</v>
      </c>
      <c r="NIX10" s="355">
        <f t="shared" si="151"/>
        <v>0</v>
      </c>
      <c r="NIY10" s="355">
        <f t="shared" si="151"/>
        <v>0</v>
      </c>
      <c r="NIZ10" s="355">
        <f t="shared" si="151"/>
        <v>0</v>
      </c>
      <c r="NJA10" s="355">
        <f t="shared" si="151"/>
        <v>0</v>
      </c>
      <c r="NJB10" s="355">
        <f t="shared" si="151"/>
        <v>0</v>
      </c>
      <c r="NJC10" s="355">
        <f t="shared" si="151"/>
        <v>0</v>
      </c>
      <c r="NJD10" s="355">
        <f t="shared" si="151"/>
        <v>0</v>
      </c>
      <c r="NJE10" s="355">
        <f t="shared" si="151"/>
        <v>0</v>
      </c>
      <c r="NJF10" s="355">
        <f t="shared" si="151"/>
        <v>0</v>
      </c>
      <c r="NJG10" s="355">
        <f t="shared" si="151"/>
        <v>0</v>
      </c>
      <c r="NJH10" s="355">
        <f t="shared" si="151"/>
        <v>0</v>
      </c>
      <c r="NJI10" s="355">
        <f t="shared" si="151"/>
        <v>0</v>
      </c>
      <c r="NJJ10" s="355">
        <f t="shared" si="151"/>
        <v>0</v>
      </c>
      <c r="NJK10" s="355">
        <f t="shared" si="151"/>
        <v>0</v>
      </c>
      <c r="NJL10" s="355">
        <f t="shared" si="151"/>
        <v>0</v>
      </c>
      <c r="NJM10" s="355">
        <f t="shared" si="151"/>
        <v>0</v>
      </c>
      <c r="NJN10" s="355">
        <f t="shared" si="151"/>
        <v>0</v>
      </c>
      <c r="NJO10" s="355">
        <f t="shared" si="151"/>
        <v>0</v>
      </c>
      <c r="NJP10" s="355">
        <f t="shared" si="151"/>
        <v>0</v>
      </c>
      <c r="NJQ10" s="355">
        <f t="shared" si="151"/>
        <v>0</v>
      </c>
      <c r="NJR10" s="355">
        <f t="shared" si="151"/>
        <v>0</v>
      </c>
      <c r="NJS10" s="355">
        <f t="shared" si="151"/>
        <v>0</v>
      </c>
      <c r="NJT10" s="355">
        <f t="shared" si="151"/>
        <v>0</v>
      </c>
      <c r="NJU10" s="355">
        <f t="shared" si="151"/>
        <v>0</v>
      </c>
      <c r="NJV10" s="355">
        <f t="shared" si="151"/>
        <v>0</v>
      </c>
      <c r="NJW10" s="355">
        <f t="shared" si="151"/>
        <v>0</v>
      </c>
      <c r="NJX10" s="355">
        <f t="shared" si="151"/>
        <v>0</v>
      </c>
      <c r="NJY10" s="355">
        <f t="shared" si="151"/>
        <v>0</v>
      </c>
      <c r="NJZ10" s="355">
        <f t="shared" si="151"/>
        <v>0</v>
      </c>
      <c r="NKA10" s="355">
        <f t="shared" si="151"/>
        <v>0</v>
      </c>
      <c r="NKB10" s="355">
        <f t="shared" si="151"/>
        <v>0</v>
      </c>
      <c r="NKC10" s="355">
        <f t="shared" si="151"/>
        <v>0</v>
      </c>
      <c r="NKD10" s="355">
        <f t="shared" si="151"/>
        <v>0</v>
      </c>
      <c r="NKE10" s="355">
        <f t="shared" si="151"/>
        <v>0</v>
      </c>
      <c r="NKF10" s="355">
        <f t="shared" si="151"/>
        <v>0</v>
      </c>
      <c r="NKG10" s="355">
        <f t="shared" si="151"/>
        <v>0</v>
      </c>
      <c r="NKH10" s="355">
        <f t="shared" si="151"/>
        <v>0</v>
      </c>
      <c r="NKI10" s="355">
        <f t="shared" si="151"/>
        <v>0</v>
      </c>
      <c r="NKJ10" s="355">
        <f t="shared" si="151"/>
        <v>0</v>
      </c>
      <c r="NKK10" s="355">
        <f t="shared" si="151"/>
        <v>0</v>
      </c>
      <c r="NKL10" s="355">
        <f t="shared" si="151"/>
        <v>0</v>
      </c>
      <c r="NKM10" s="355">
        <f t="shared" ref="NKM10:NMX10" si="152">SUM(NKM4:NKM9)</f>
        <v>0</v>
      </c>
      <c r="NKN10" s="355">
        <f t="shared" si="152"/>
        <v>0</v>
      </c>
      <c r="NKO10" s="355">
        <f t="shared" si="152"/>
        <v>0</v>
      </c>
      <c r="NKP10" s="355">
        <f t="shared" si="152"/>
        <v>0</v>
      </c>
      <c r="NKQ10" s="355">
        <f t="shared" si="152"/>
        <v>0</v>
      </c>
      <c r="NKR10" s="355">
        <f t="shared" si="152"/>
        <v>0</v>
      </c>
      <c r="NKS10" s="355">
        <f t="shared" si="152"/>
        <v>0</v>
      </c>
      <c r="NKT10" s="355">
        <f t="shared" si="152"/>
        <v>0</v>
      </c>
      <c r="NKU10" s="355">
        <f t="shared" si="152"/>
        <v>0</v>
      </c>
      <c r="NKV10" s="355">
        <f t="shared" si="152"/>
        <v>0</v>
      </c>
      <c r="NKW10" s="355">
        <f t="shared" si="152"/>
        <v>0</v>
      </c>
      <c r="NKX10" s="355">
        <f t="shared" si="152"/>
        <v>0</v>
      </c>
      <c r="NKY10" s="355">
        <f t="shared" si="152"/>
        <v>0</v>
      </c>
      <c r="NKZ10" s="355">
        <f t="shared" si="152"/>
        <v>0</v>
      </c>
      <c r="NLA10" s="355">
        <f t="shared" si="152"/>
        <v>0</v>
      </c>
      <c r="NLB10" s="355">
        <f t="shared" si="152"/>
        <v>0</v>
      </c>
      <c r="NLC10" s="355">
        <f t="shared" si="152"/>
        <v>0</v>
      </c>
      <c r="NLD10" s="355">
        <f t="shared" si="152"/>
        <v>0</v>
      </c>
      <c r="NLE10" s="355">
        <f t="shared" si="152"/>
        <v>0</v>
      </c>
      <c r="NLF10" s="355">
        <f t="shared" si="152"/>
        <v>0</v>
      </c>
      <c r="NLG10" s="355">
        <f t="shared" si="152"/>
        <v>0</v>
      </c>
      <c r="NLH10" s="355">
        <f t="shared" si="152"/>
        <v>0</v>
      </c>
      <c r="NLI10" s="355">
        <f t="shared" si="152"/>
        <v>0</v>
      </c>
      <c r="NLJ10" s="355">
        <f t="shared" si="152"/>
        <v>0</v>
      </c>
      <c r="NLK10" s="355">
        <f t="shared" si="152"/>
        <v>0</v>
      </c>
      <c r="NLL10" s="355">
        <f t="shared" si="152"/>
        <v>0</v>
      </c>
      <c r="NLM10" s="355">
        <f t="shared" si="152"/>
        <v>0</v>
      </c>
      <c r="NLN10" s="355">
        <f t="shared" si="152"/>
        <v>0</v>
      </c>
      <c r="NLO10" s="355">
        <f t="shared" si="152"/>
        <v>0</v>
      </c>
      <c r="NLP10" s="355">
        <f t="shared" si="152"/>
        <v>0</v>
      </c>
      <c r="NLQ10" s="355">
        <f t="shared" si="152"/>
        <v>0</v>
      </c>
      <c r="NLR10" s="355">
        <f t="shared" si="152"/>
        <v>0</v>
      </c>
      <c r="NLS10" s="355">
        <f t="shared" si="152"/>
        <v>0</v>
      </c>
      <c r="NLT10" s="355">
        <f t="shared" si="152"/>
        <v>0</v>
      </c>
      <c r="NLU10" s="355">
        <f t="shared" si="152"/>
        <v>0</v>
      </c>
      <c r="NLV10" s="355">
        <f t="shared" si="152"/>
        <v>0</v>
      </c>
      <c r="NLW10" s="355">
        <f t="shared" si="152"/>
        <v>0</v>
      </c>
      <c r="NLX10" s="355">
        <f t="shared" si="152"/>
        <v>0</v>
      </c>
      <c r="NLY10" s="355">
        <f t="shared" si="152"/>
        <v>0</v>
      </c>
      <c r="NLZ10" s="355">
        <f t="shared" si="152"/>
        <v>0</v>
      </c>
      <c r="NMA10" s="355">
        <f t="shared" si="152"/>
        <v>0</v>
      </c>
      <c r="NMB10" s="355">
        <f t="shared" si="152"/>
        <v>0</v>
      </c>
      <c r="NMC10" s="355">
        <f t="shared" si="152"/>
        <v>0</v>
      </c>
      <c r="NMD10" s="355">
        <f t="shared" si="152"/>
        <v>0</v>
      </c>
      <c r="NME10" s="355">
        <f t="shared" si="152"/>
        <v>0</v>
      </c>
      <c r="NMF10" s="355">
        <f t="shared" si="152"/>
        <v>0</v>
      </c>
      <c r="NMG10" s="355">
        <f t="shared" si="152"/>
        <v>0</v>
      </c>
      <c r="NMH10" s="355">
        <f t="shared" si="152"/>
        <v>0</v>
      </c>
      <c r="NMI10" s="355">
        <f t="shared" si="152"/>
        <v>0</v>
      </c>
      <c r="NMJ10" s="355">
        <f t="shared" si="152"/>
        <v>0</v>
      </c>
      <c r="NMK10" s="355">
        <f t="shared" si="152"/>
        <v>0</v>
      </c>
      <c r="NML10" s="355">
        <f t="shared" si="152"/>
        <v>0</v>
      </c>
      <c r="NMM10" s="355">
        <f t="shared" si="152"/>
        <v>0</v>
      </c>
      <c r="NMN10" s="355">
        <f t="shared" si="152"/>
        <v>0</v>
      </c>
      <c r="NMO10" s="355">
        <f t="shared" si="152"/>
        <v>0</v>
      </c>
      <c r="NMP10" s="355">
        <f t="shared" si="152"/>
        <v>0</v>
      </c>
      <c r="NMQ10" s="355">
        <f t="shared" si="152"/>
        <v>0</v>
      </c>
      <c r="NMR10" s="355">
        <f t="shared" si="152"/>
        <v>0</v>
      </c>
      <c r="NMS10" s="355">
        <f t="shared" si="152"/>
        <v>0</v>
      </c>
      <c r="NMT10" s="355">
        <f t="shared" si="152"/>
        <v>0</v>
      </c>
      <c r="NMU10" s="355">
        <f t="shared" si="152"/>
        <v>0</v>
      </c>
      <c r="NMV10" s="355">
        <f t="shared" si="152"/>
        <v>0</v>
      </c>
      <c r="NMW10" s="355">
        <f t="shared" si="152"/>
        <v>0</v>
      </c>
      <c r="NMX10" s="355">
        <f t="shared" si="152"/>
        <v>0</v>
      </c>
      <c r="NMY10" s="355">
        <f t="shared" ref="NMY10:NPJ10" si="153">SUM(NMY4:NMY9)</f>
        <v>0</v>
      </c>
      <c r="NMZ10" s="355">
        <f t="shared" si="153"/>
        <v>0</v>
      </c>
      <c r="NNA10" s="355">
        <f t="shared" si="153"/>
        <v>0</v>
      </c>
      <c r="NNB10" s="355">
        <f t="shared" si="153"/>
        <v>0</v>
      </c>
      <c r="NNC10" s="355">
        <f t="shared" si="153"/>
        <v>0</v>
      </c>
      <c r="NND10" s="355">
        <f t="shared" si="153"/>
        <v>0</v>
      </c>
      <c r="NNE10" s="355">
        <f t="shared" si="153"/>
        <v>0</v>
      </c>
      <c r="NNF10" s="355">
        <f t="shared" si="153"/>
        <v>0</v>
      </c>
      <c r="NNG10" s="355">
        <f t="shared" si="153"/>
        <v>0</v>
      </c>
      <c r="NNH10" s="355">
        <f t="shared" si="153"/>
        <v>0</v>
      </c>
      <c r="NNI10" s="355">
        <f t="shared" si="153"/>
        <v>0</v>
      </c>
      <c r="NNJ10" s="355">
        <f t="shared" si="153"/>
        <v>0</v>
      </c>
      <c r="NNK10" s="355">
        <f t="shared" si="153"/>
        <v>0</v>
      </c>
      <c r="NNL10" s="355">
        <f t="shared" si="153"/>
        <v>0</v>
      </c>
      <c r="NNM10" s="355">
        <f t="shared" si="153"/>
        <v>0</v>
      </c>
      <c r="NNN10" s="355">
        <f t="shared" si="153"/>
        <v>0</v>
      </c>
      <c r="NNO10" s="355">
        <f t="shared" si="153"/>
        <v>0</v>
      </c>
      <c r="NNP10" s="355">
        <f t="shared" si="153"/>
        <v>0</v>
      </c>
      <c r="NNQ10" s="355">
        <f t="shared" si="153"/>
        <v>0</v>
      </c>
      <c r="NNR10" s="355">
        <f t="shared" si="153"/>
        <v>0</v>
      </c>
      <c r="NNS10" s="355">
        <f t="shared" si="153"/>
        <v>0</v>
      </c>
      <c r="NNT10" s="355">
        <f t="shared" si="153"/>
        <v>0</v>
      </c>
      <c r="NNU10" s="355">
        <f t="shared" si="153"/>
        <v>0</v>
      </c>
      <c r="NNV10" s="355">
        <f t="shared" si="153"/>
        <v>0</v>
      </c>
      <c r="NNW10" s="355">
        <f t="shared" si="153"/>
        <v>0</v>
      </c>
      <c r="NNX10" s="355">
        <f t="shared" si="153"/>
        <v>0</v>
      </c>
      <c r="NNY10" s="355">
        <f t="shared" si="153"/>
        <v>0</v>
      </c>
      <c r="NNZ10" s="355">
        <f t="shared" si="153"/>
        <v>0</v>
      </c>
      <c r="NOA10" s="355">
        <f t="shared" si="153"/>
        <v>0</v>
      </c>
      <c r="NOB10" s="355">
        <f t="shared" si="153"/>
        <v>0</v>
      </c>
      <c r="NOC10" s="355">
        <f t="shared" si="153"/>
        <v>0</v>
      </c>
      <c r="NOD10" s="355">
        <f t="shared" si="153"/>
        <v>0</v>
      </c>
      <c r="NOE10" s="355">
        <f t="shared" si="153"/>
        <v>0</v>
      </c>
      <c r="NOF10" s="355">
        <f t="shared" si="153"/>
        <v>0</v>
      </c>
      <c r="NOG10" s="355">
        <f t="shared" si="153"/>
        <v>0</v>
      </c>
      <c r="NOH10" s="355">
        <f t="shared" si="153"/>
        <v>0</v>
      </c>
      <c r="NOI10" s="355">
        <f t="shared" si="153"/>
        <v>0</v>
      </c>
      <c r="NOJ10" s="355">
        <f t="shared" si="153"/>
        <v>0</v>
      </c>
      <c r="NOK10" s="355">
        <f t="shared" si="153"/>
        <v>0</v>
      </c>
      <c r="NOL10" s="355">
        <f t="shared" si="153"/>
        <v>0</v>
      </c>
      <c r="NOM10" s="355">
        <f t="shared" si="153"/>
        <v>0</v>
      </c>
      <c r="NON10" s="355">
        <f t="shared" si="153"/>
        <v>0</v>
      </c>
      <c r="NOO10" s="355">
        <f t="shared" si="153"/>
        <v>0</v>
      </c>
      <c r="NOP10" s="355">
        <f t="shared" si="153"/>
        <v>0</v>
      </c>
      <c r="NOQ10" s="355">
        <f t="shared" si="153"/>
        <v>0</v>
      </c>
      <c r="NOR10" s="355">
        <f t="shared" si="153"/>
        <v>0</v>
      </c>
      <c r="NOS10" s="355">
        <f t="shared" si="153"/>
        <v>0</v>
      </c>
      <c r="NOT10" s="355">
        <f t="shared" si="153"/>
        <v>0</v>
      </c>
      <c r="NOU10" s="355">
        <f t="shared" si="153"/>
        <v>0</v>
      </c>
      <c r="NOV10" s="355">
        <f t="shared" si="153"/>
        <v>0</v>
      </c>
      <c r="NOW10" s="355">
        <f t="shared" si="153"/>
        <v>0</v>
      </c>
      <c r="NOX10" s="355">
        <f t="shared" si="153"/>
        <v>0</v>
      </c>
      <c r="NOY10" s="355">
        <f t="shared" si="153"/>
        <v>0</v>
      </c>
      <c r="NOZ10" s="355">
        <f t="shared" si="153"/>
        <v>0</v>
      </c>
      <c r="NPA10" s="355">
        <f t="shared" si="153"/>
        <v>0</v>
      </c>
      <c r="NPB10" s="355">
        <f t="shared" si="153"/>
        <v>0</v>
      </c>
      <c r="NPC10" s="355">
        <f t="shared" si="153"/>
        <v>0</v>
      </c>
      <c r="NPD10" s="355">
        <f t="shared" si="153"/>
        <v>0</v>
      </c>
      <c r="NPE10" s="355">
        <f t="shared" si="153"/>
        <v>0</v>
      </c>
      <c r="NPF10" s="355">
        <f t="shared" si="153"/>
        <v>0</v>
      </c>
      <c r="NPG10" s="355">
        <f t="shared" si="153"/>
        <v>0</v>
      </c>
      <c r="NPH10" s="355">
        <f t="shared" si="153"/>
        <v>0</v>
      </c>
      <c r="NPI10" s="355">
        <f t="shared" si="153"/>
        <v>0</v>
      </c>
      <c r="NPJ10" s="355">
        <f t="shared" si="153"/>
        <v>0</v>
      </c>
      <c r="NPK10" s="355">
        <f t="shared" ref="NPK10:NRV10" si="154">SUM(NPK4:NPK9)</f>
        <v>0</v>
      </c>
      <c r="NPL10" s="355">
        <f t="shared" si="154"/>
        <v>0</v>
      </c>
      <c r="NPM10" s="355">
        <f t="shared" si="154"/>
        <v>0</v>
      </c>
      <c r="NPN10" s="355">
        <f t="shared" si="154"/>
        <v>0</v>
      </c>
      <c r="NPO10" s="355">
        <f t="shared" si="154"/>
        <v>0</v>
      </c>
      <c r="NPP10" s="355">
        <f t="shared" si="154"/>
        <v>0</v>
      </c>
      <c r="NPQ10" s="355">
        <f t="shared" si="154"/>
        <v>0</v>
      </c>
      <c r="NPR10" s="355">
        <f t="shared" si="154"/>
        <v>0</v>
      </c>
      <c r="NPS10" s="355">
        <f t="shared" si="154"/>
        <v>0</v>
      </c>
      <c r="NPT10" s="355">
        <f t="shared" si="154"/>
        <v>0</v>
      </c>
      <c r="NPU10" s="355">
        <f t="shared" si="154"/>
        <v>0</v>
      </c>
      <c r="NPV10" s="355">
        <f t="shared" si="154"/>
        <v>0</v>
      </c>
      <c r="NPW10" s="355">
        <f t="shared" si="154"/>
        <v>0</v>
      </c>
      <c r="NPX10" s="355">
        <f t="shared" si="154"/>
        <v>0</v>
      </c>
      <c r="NPY10" s="355">
        <f t="shared" si="154"/>
        <v>0</v>
      </c>
      <c r="NPZ10" s="355">
        <f t="shared" si="154"/>
        <v>0</v>
      </c>
      <c r="NQA10" s="355">
        <f t="shared" si="154"/>
        <v>0</v>
      </c>
      <c r="NQB10" s="355">
        <f t="shared" si="154"/>
        <v>0</v>
      </c>
      <c r="NQC10" s="355">
        <f t="shared" si="154"/>
        <v>0</v>
      </c>
      <c r="NQD10" s="355">
        <f t="shared" si="154"/>
        <v>0</v>
      </c>
      <c r="NQE10" s="355">
        <f t="shared" si="154"/>
        <v>0</v>
      </c>
      <c r="NQF10" s="355">
        <f t="shared" si="154"/>
        <v>0</v>
      </c>
      <c r="NQG10" s="355">
        <f t="shared" si="154"/>
        <v>0</v>
      </c>
      <c r="NQH10" s="355">
        <f t="shared" si="154"/>
        <v>0</v>
      </c>
      <c r="NQI10" s="355">
        <f t="shared" si="154"/>
        <v>0</v>
      </c>
      <c r="NQJ10" s="355">
        <f t="shared" si="154"/>
        <v>0</v>
      </c>
      <c r="NQK10" s="355">
        <f t="shared" si="154"/>
        <v>0</v>
      </c>
      <c r="NQL10" s="355">
        <f t="shared" si="154"/>
        <v>0</v>
      </c>
      <c r="NQM10" s="355">
        <f t="shared" si="154"/>
        <v>0</v>
      </c>
      <c r="NQN10" s="355">
        <f t="shared" si="154"/>
        <v>0</v>
      </c>
      <c r="NQO10" s="355">
        <f t="shared" si="154"/>
        <v>0</v>
      </c>
      <c r="NQP10" s="355">
        <f t="shared" si="154"/>
        <v>0</v>
      </c>
      <c r="NQQ10" s="355">
        <f t="shared" si="154"/>
        <v>0</v>
      </c>
      <c r="NQR10" s="355">
        <f t="shared" si="154"/>
        <v>0</v>
      </c>
      <c r="NQS10" s="355">
        <f t="shared" si="154"/>
        <v>0</v>
      </c>
      <c r="NQT10" s="355">
        <f t="shared" si="154"/>
        <v>0</v>
      </c>
      <c r="NQU10" s="355">
        <f t="shared" si="154"/>
        <v>0</v>
      </c>
      <c r="NQV10" s="355">
        <f t="shared" si="154"/>
        <v>0</v>
      </c>
      <c r="NQW10" s="355">
        <f t="shared" si="154"/>
        <v>0</v>
      </c>
      <c r="NQX10" s="355">
        <f t="shared" si="154"/>
        <v>0</v>
      </c>
      <c r="NQY10" s="355">
        <f t="shared" si="154"/>
        <v>0</v>
      </c>
      <c r="NQZ10" s="355">
        <f t="shared" si="154"/>
        <v>0</v>
      </c>
      <c r="NRA10" s="355">
        <f t="shared" si="154"/>
        <v>0</v>
      </c>
      <c r="NRB10" s="355">
        <f t="shared" si="154"/>
        <v>0</v>
      </c>
      <c r="NRC10" s="355">
        <f t="shared" si="154"/>
        <v>0</v>
      </c>
      <c r="NRD10" s="355">
        <f t="shared" si="154"/>
        <v>0</v>
      </c>
      <c r="NRE10" s="355">
        <f t="shared" si="154"/>
        <v>0</v>
      </c>
      <c r="NRF10" s="355">
        <f t="shared" si="154"/>
        <v>0</v>
      </c>
      <c r="NRG10" s="355">
        <f t="shared" si="154"/>
        <v>0</v>
      </c>
      <c r="NRH10" s="355">
        <f t="shared" si="154"/>
        <v>0</v>
      </c>
      <c r="NRI10" s="355">
        <f t="shared" si="154"/>
        <v>0</v>
      </c>
      <c r="NRJ10" s="355">
        <f t="shared" si="154"/>
        <v>0</v>
      </c>
      <c r="NRK10" s="355">
        <f t="shared" si="154"/>
        <v>0</v>
      </c>
      <c r="NRL10" s="355">
        <f t="shared" si="154"/>
        <v>0</v>
      </c>
      <c r="NRM10" s="355">
        <f t="shared" si="154"/>
        <v>0</v>
      </c>
      <c r="NRN10" s="355">
        <f t="shared" si="154"/>
        <v>0</v>
      </c>
      <c r="NRO10" s="355">
        <f t="shared" si="154"/>
        <v>0</v>
      </c>
      <c r="NRP10" s="355">
        <f t="shared" si="154"/>
        <v>0</v>
      </c>
      <c r="NRQ10" s="355">
        <f t="shared" si="154"/>
        <v>0</v>
      </c>
      <c r="NRR10" s="355">
        <f t="shared" si="154"/>
        <v>0</v>
      </c>
      <c r="NRS10" s="355">
        <f t="shared" si="154"/>
        <v>0</v>
      </c>
      <c r="NRT10" s="355">
        <f t="shared" si="154"/>
        <v>0</v>
      </c>
      <c r="NRU10" s="355">
        <f t="shared" si="154"/>
        <v>0</v>
      </c>
      <c r="NRV10" s="355">
        <f t="shared" si="154"/>
        <v>0</v>
      </c>
      <c r="NRW10" s="355">
        <f t="shared" ref="NRW10:NUH10" si="155">SUM(NRW4:NRW9)</f>
        <v>0</v>
      </c>
      <c r="NRX10" s="355">
        <f t="shared" si="155"/>
        <v>0</v>
      </c>
      <c r="NRY10" s="355">
        <f t="shared" si="155"/>
        <v>0</v>
      </c>
      <c r="NRZ10" s="355">
        <f t="shared" si="155"/>
        <v>0</v>
      </c>
      <c r="NSA10" s="355">
        <f t="shared" si="155"/>
        <v>0</v>
      </c>
      <c r="NSB10" s="355">
        <f t="shared" si="155"/>
        <v>0</v>
      </c>
      <c r="NSC10" s="355">
        <f t="shared" si="155"/>
        <v>0</v>
      </c>
      <c r="NSD10" s="355">
        <f t="shared" si="155"/>
        <v>0</v>
      </c>
      <c r="NSE10" s="355">
        <f t="shared" si="155"/>
        <v>0</v>
      </c>
      <c r="NSF10" s="355">
        <f t="shared" si="155"/>
        <v>0</v>
      </c>
      <c r="NSG10" s="355">
        <f t="shared" si="155"/>
        <v>0</v>
      </c>
      <c r="NSH10" s="355">
        <f t="shared" si="155"/>
        <v>0</v>
      </c>
      <c r="NSI10" s="355">
        <f t="shared" si="155"/>
        <v>0</v>
      </c>
      <c r="NSJ10" s="355">
        <f t="shared" si="155"/>
        <v>0</v>
      </c>
      <c r="NSK10" s="355">
        <f t="shared" si="155"/>
        <v>0</v>
      </c>
      <c r="NSL10" s="355">
        <f t="shared" si="155"/>
        <v>0</v>
      </c>
      <c r="NSM10" s="355">
        <f t="shared" si="155"/>
        <v>0</v>
      </c>
      <c r="NSN10" s="355">
        <f t="shared" si="155"/>
        <v>0</v>
      </c>
      <c r="NSO10" s="355">
        <f t="shared" si="155"/>
        <v>0</v>
      </c>
      <c r="NSP10" s="355">
        <f t="shared" si="155"/>
        <v>0</v>
      </c>
      <c r="NSQ10" s="355">
        <f t="shared" si="155"/>
        <v>0</v>
      </c>
      <c r="NSR10" s="355">
        <f t="shared" si="155"/>
        <v>0</v>
      </c>
      <c r="NSS10" s="355">
        <f t="shared" si="155"/>
        <v>0</v>
      </c>
      <c r="NST10" s="355">
        <f t="shared" si="155"/>
        <v>0</v>
      </c>
      <c r="NSU10" s="355">
        <f t="shared" si="155"/>
        <v>0</v>
      </c>
      <c r="NSV10" s="355">
        <f t="shared" si="155"/>
        <v>0</v>
      </c>
      <c r="NSW10" s="355">
        <f t="shared" si="155"/>
        <v>0</v>
      </c>
      <c r="NSX10" s="355">
        <f t="shared" si="155"/>
        <v>0</v>
      </c>
      <c r="NSY10" s="355">
        <f t="shared" si="155"/>
        <v>0</v>
      </c>
      <c r="NSZ10" s="355">
        <f t="shared" si="155"/>
        <v>0</v>
      </c>
      <c r="NTA10" s="355">
        <f t="shared" si="155"/>
        <v>0</v>
      </c>
      <c r="NTB10" s="355">
        <f t="shared" si="155"/>
        <v>0</v>
      </c>
      <c r="NTC10" s="355">
        <f t="shared" si="155"/>
        <v>0</v>
      </c>
      <c r="NTD10" s="355">
        <f t="shared" si="155"/>
        <v>0</v>
      </c>
      <c r="NTE10" s="355">
        <f t="shared" si="155"/>
        <v>0</v>
      </c>
      <c r="NTF10" s="355">
        <f t="shared" si="155"/>
        <v>0</v>
      </c>
      <c r="NTG10" s="355">
        <f t="shared" si="155"/>
        <v>0</v>
      </c>
      <c r="NTH10" s="355">
        <f t="shared" si="155"/>
        <v>0</v>
      </c>
      <c r="NTI10" s="355">
        <f t="shared" si="155"/>
        <v>0</v>
      </c>
      <c r="NTJ10" s="355">
        <f t="shared" si="155"/>
        <v>0</v>
      </c>
      <c r="NTK10" s="355">
        <f t="shared" si="155"/>
        <v>0</v>
      </c>
      <c r="NTL10" s="355">
        <f t="shared" si="155"/>
        <v>0</v>
      </c>
      <c r="NTM10" s="355">
        <f t="shared" si="155"/>
        <v>0</v>
      </c>
      <c r="NTN10" s="355">
        <f t="shared" si="155"/>
        <v>0</v>
      </c>
      <c r="NTO10" s="355">
        <f t="shared" si="155"/>
        <v>0</v>
      </c>
      <c r="NTP10" s="355">
        <f t="shared" si="155"/>
        <v>0</v>
      </c>
      <c r="NTQ10" s="355">
        <f t="shared" si="155"/>
        <v>0</v>
      </c>
      <c r="NTR10" s="355">
        <f t="shared" si="155"/>
        <v>0</v>
      </c>
      <c r="NTS10" s="355">
        <f t="shared" si="155"/>
        <v>0</v>
      </c>
      <c r="NTT10" s="355">
        <f t="shared" si="155"/>
        <v>0</v>
      </c>
      <c r="NTU10" s="355">
        <f t="shared" si="155"/>
        <v>0</v>
      </c>
      <c r="NTV10" s="355">
        <f t="shared" si="155"/>
        <v>0</v>
      </c>
      <c r="NTW10" s="355">
        <f t="shared" si="155"/>
        <v>0</v>
      </c>
      <c r="NTX10" s="355">
        <f t="shared" si="155"/>
        <v>0</v>
      </c>
      <c r="NTY10" s="355">
        <f t="shared" si="155"/>
        <v>0</v>
      </c>
      <c r="NTZ10" s="355">
        <f t="shared" si="155"/>
        <v>0</v>
      </c>
      <c r="NUA10" s="355">
        <f t="shared" si="155"/>
        <v>0</v>
      </c>
      <c r="NUB10" s="355">
        <f t="shared" si="155"/>
        <v>0</v>
      </c>
      <c r="NUC10" s="355">
        <f t="shared" si="155"/>
        <v>0</v>
      </c>
      <c r="NUD10" s="355">
        <f t="shared" si="155"/>
        <v>0</v>
      </c>
      <c r="NUE10" s="355">
        <f t="shared" si="155"/>
        <v>0</v>
      </c>
      <c r="NUF10" s="355">
        <f t="shared" si="155"/>
        <v>0</v>
      </c>
      <c r="NUG10" s="355">
        <f t="shared" si="155"/>
        <v>0</v>
      </c>
      <c r="NUH10" s="355">
        <f t="shared" si="155"/>
        <v>0</v>
      </c>
      <c r="NUI10" s="355">
        <f t="shared" ref="NUI10:NWT10" si="156">SUM(NUI4:NUI9)</f>
        <v>0</v>
      </c>
      <c r="NUJ10" s="355">
        <f t="shared" si="156"/>
        <v>0</v>
      </c>
      <c r="NUK10" s="355">
        <f t="shared" si="156"/>
        <v>0</v>
      </c>
      <c r="NUL10" s="355">
        <f t="shared" si="156"/>
        <v>0</v>
      </c>
      <c r="NUM10" s="355">
        <f t="shared" si="156"/>
        <v>0</v>
      </c>
      <c r="NUN10" s="355">
        <f t="shared" si="156"/>
        <v>0</v>
      </c>
      <c r="NUO10" s="355">
        <f t="shared" si="156"/>
        <v>0</v>
      </c>
      <c r="NUP10" s="355">
        <f t="shared" si="156"/>
        <v>0</v>
      </c>
      <c r="NUQ10" s="355">
        <f t="shared" si="156"/>
        <v>0</v>
      </c>
      <c r="NUR10" s="355">
        <f t="shared" si="156"/>
        <v>0</v>
      </c>
      <c r="NUS10" s="355">
        <f t="shared" si="156"/>
        <v>0</v>
      </c>
      <c r="NUT10" s="355">
        <f t="shared" si="156"/>
        <v>0</v>
      </c>
      <c r="NUU10" s="355">
        <f t="shared" si="156"/>
        <v>0</v>
      </c>
      <c r="NUV10" s="355">
        <f t="shared" si="156"/>
        <v>0</v>
      </c>
      <c r="NUW10" s="355">
        <f t="shared" si="156"/>
        <v>0</v>
      </c>
      <c r="NUX10" s="355">
        <f t="shared" si="156"/>
        <v>0</v>
      </c>
      <c r="NUY10" s="355">
        <f t="shared" si="156"/>
        <v>0</v>
      </c>
      <c r="NUZ10" s="355">
        <f t="shared" si="156"/>
        <v>0</v>
      </c>
      <c r="NVA10" s="355">
        <f t="shared" si="156"/>
        <v>0</v>
      </c>
      <c r="NVB10" s="355">
        <f t="shared" si="156"/>
        <v>0</v>
      </c>
      <c r="NVC10" s="355">
        <f t="shared" si="156"/>
        <v>0</v>
      </c>
      <c r="NVD10" s="355">
        <f t="shared" si="156"/>
        <v>0</v>
      </c>
      <c r="NVE10" s="355">
        <f t="shared" si="156"/>
        <v>0</v>
      </c>
      <c r="NVF10" s="355">
        <f t="shared" si="156"/>
        <v>0</v>
      </c>
      <c r="NVG10" s="355">
        <f t="shared" si="156"/>
        <v>0</v>
      </c>
      <c r="NVH10" s="355">
        <f t="shared" si="156"/>
        <v>0</v>
      </c>
      <c r="NVI10" s="355">
        <f t="shared" si="156"/>
        <v>0</v>
      </c>
      <c r="NVJ10" s="355">
        <f t="shared" si="156"/>
        <v>0</v>
      </c>
      <c r="NVK10" s="355">
        <f t="shared" si="156"/>
        <v>0</v>
      </c>
      <c r="NVL10" s="355">
        <f t="shared" si="156"/>
        <v>0</v>
      </c>
      <c r="NVM10" s="355">
        <f t="shared" si="156"/>
        <v>0</v>
      </c>
      <c r="NVN10" s="355">
        <f t="shared" si="156"/>
        <v>0</v>
      </c>
      <c r="NVO10" s="355">
        <f t="shared" si="156"/>
        <v>0</v>
      </c>
      <c r="NVP10" s="355">
        <f t="shared" si="156"/>
        <v>0</v>
      </c>
      <c r="NVQ10" s="355">
        <f t="shared" si="156"/>
        <v>0</v>
      </c>
      <c r="NVR10" s="355">
        <f t="shared" si="156"/>
        <v>0</v>
      </c>
      <c r="NVS10" s="355">
        <f t="shared" si="156"/>
        <v>0</v>
      </c>
      <c r="NVT10" s="355">
        <f t="shared" si="156"/>
        <v>0</v>
      </c>
      <c r="NVU10" s="355">
        <f t="shared" si="156"/>
        <v>0</v>
      </c>
      <c r="NVV10" s="355">
        <f t="shared" si="156"/>
        <v>0</v>
      </c>
      <c r="NVW10" s="355">
        <f t="shared" si="156"/>
        <v>0</v>
      </c>
      <c r="NVX10" s="355">
        <f t="shared" si="156"/>
        <v>0</v>
      </c>
      <c r="NVY10" s="355">
        <f t="shared" si="156"/>
        <v>0</v>
      </c>
      <c r="NVZ10" s="355">
        <f t="shared" si="156"/>
        <v>0</v>
      </c>
      <c r="NWA10" s="355">
        <f t="shared" si="156"/>
        <v>0</v>
      </c>
      <c r="NWB10" s="355">
        <f t="shared" si="156"/>
        <v>0</v>
      </c>
      <c r="NWC10" s="355">
        <f t="shared" si="156"/>
        <v>0</v>
      </c>
      <c r="NWD10" s="355">
        <f t="shared" si="156"/>
        <v>0</v>
      </c>
      <c r="NWE10" s="355">
        <f t="shared" si="156"/>
        <v>0</v>
      </c>
      <c r="NWF10" s="355">
        <f t="shared" si="156"/>
        <v>0</v>
      </c>
      <c r="NWG10" s="355">
        <f t="shared" si="156"/>
        <v>0</v>
      </c>
      <c r="NWH10" s="355">
        <f t="shared" si="156"/>
        <v>0</v>
      </c>
      <c r="NWI10" s="355">
        <f t="shared" si="156"/>
        <v>0</v>
      </c>
      <c r="NWJ10" s="355">
        <f t="shared" si="156"/>
        <v>0</v>
      </c>
      <c r="NWK10" s="355">
        <f t="shared" si="156"/>
        <v>0</v>
      </c>
      <c r="NWL10" s="355">
        <f t="shared" si="156"/>
        <v>0</v>
      </c>
      <c r="NWM10" s="355">
        <f t="shared" si="156"/>
        <v>0</v>
      </c>
      <c r="NWN10" s="355">
        <f t="shared" si="156"/>
        <v>0</v>
      </c>
      <c r="NWO10" s="355">
        <f t="shared" si="156"/>
        <v>0</v>
      </c>
      <c r="NWP10" s="355">
        <f t="shared" si="156"/>
        <v>0</v>
      </c>
      <c r="NWQ10" s="355">
        <f t="shared" si="156"/>
        <v>0</v>
      </c>
      <c r="NWR10" s="355">
        <f t="shared" si="156"/>
        <v>0</v>
      </c>
      <c r="NWS10" s="355">
        <f t="shared" si="156"/>
        <v>0</v>
      </c>
      <c r="NWT10" s="355">
        <f t="shared" si="156"/>
        <v>0</v>
      </c>
      <c r="NWU10" s="355">
        <f t="shared" ref="NWU10:NZF10" si="157">SUM(NWU4:NWU9)</f>
        <v>0</v>
      </c>
      <c r="NWV10" s="355">
        <f t="shared" si="157"/>
        <v>0</v>
      </c>
      <c r="NWW10" s="355">
        <f t="shared" si="157"/>
        <v>0</v>
      </c>
      <c r="NWX10" s="355">
        <f t="shared" si="157"/>
        <v>0</v>
      </c>
      <c r="NWY10" s="355">
        <f t="shared" si="157"/>
        <v>0</v>
      </c>
      <c r="NWZ10" s="355">
        <f t="shared" si="157"/>
        <v>0</v>
      </c>
      <c r="NXA10" s="355">
        <f t="shared" si="157"/>
        <v>0</v>
      </c>
      <c r="NXB10" s="355">
        <f t="shared" si="157"/>
        <v>0</v>
      </c>
      <c r="NXC10" s="355">
        <f t="shared" si="157"/>
        <v>0</v>
      </c>
      <c r="NXD10" s="355">
        <f t="shared" si="157"/>
        <v>0</v>
      </c>
      <c r="NXE10" s="355">
        <f t="shared" si="157"/>
        <v>0</v>
      </c>
      <c r="NXF10" s="355">
        <f t="shared" si="157"/>
        <v>0</v>
      </c>
      <c r="NXG10" s="355">
        <f t="shared" si="157"/>
        <v>0</v>
      </c>
      <c r="NXH10" s="355">
        <f t="shared" si="157"/>
        <v>0</v>
      </c>
      <c r="NXI10" s="355">
        <f t="shared" si="157"/>
        <v>0</v>
      </c>
      <c r="NXJ10" s="355">
        <f t="shared" si="157"/>
        <v>0</v>
      </c>
      <c r="NXK10" s="355">
        <f t="shared" si="157"/>
        <v>0</v>
      </c>
      <c r="NXL10" s="355">
        <f t="shared" si="157"/>
        <v>0</v>
      </c>
      <c r="NXM10" s="355">
        <f t="shared" si="157"/>
        <v>0</v>
      </c>
      <c r="NXN10" s="355">
        <f t="shared" si="157"/>
        <v>0</v>
      </c>
      <c r="NXO10" s="355">
        <f t="shared" si="157"/>
        <v>0</v>
      </c>
      <c r="NXP10" s="355">
        <f t="shared" si="157"/>
        <v>0</v>
      </c>
      <c r="NXQ10" s="355">
        <f t="shared" si="157"/>
        <v>0</v>
      </c>
      <c r="NXR10" s="355">
        <f t="shared" si="157"/>
        <v>0</v>
      </c>
      <c r="NXS10" s="355">
        <f t="shared" si="157"/>
        <v>0</v>
      </c>
      <c r="NXT10" s="355">
        <f t="shared" si="157"/>
        <v>0</v>
      </c>
      <c r="NXU10" s="355">
        <f t="shared" si="157"/>
        <v>0</v>
      </c>
      <c r="NXV10" s="355">
        <f t="shared" si="157"/>
        <v>0</v>
      </c>
      <c r="NXW10" s="355">
        <f t="shared" si="157"/>
        <v>0</v>
      </c>
      <c r="NXX10" s="355">
        <f t="shared" si="157"/>
        <v>0</v>
      </c>
      <c r="NXY10" s="355">
        <f t="shared" si="157"/>
        <v>0</v>
      </c>
      <c r="NXZ10" s="355">
        <f t="shared" si="157"/>
        <v>0</v>
      </c>
      <c r="NYA10" s="355">
        <f t="shared" si="157"/>
        <v>0</v>
      </c>
      <c r="NYB10" s="355">
        <f t="shared" si="157"/>
        <v>0</v>
      </c>
      <c r="NYC10" s="355">
        <f t="shared" si="157"/>
        <v>0</v>
      </c>
      <c r="NYD10" s="355">
        <f t="shared" si="157"/>
        <v>0</v>
      </c>
      <c r="NYE10" s="355">
        <f t="shared" si="157"/>
        <v>0</v>
      </c>
      <c r="NYF10" s="355">
        <f t="shared" si="157"/>
        <v>0</v>
      </c>
      <c r="NYG10" s="355">
        <f t="shared" si="157"/>
        <v>0</v>
      </c>
      <c r="NYH10" s="355">
        <f t="shared" si="157"/>
        <v>0</v>
      </c>
      <c r="NYI10" s="355">
        <f t="shared" si="157"/>
        <v>0</v>
      </c>
      <c r="NYJ10" s="355">
        <f t="shared" si="157"/>
        <v>0</v>
      </c>
      <c r="NYK10" s="355">
        <f t="shared" si="157"/>
        <v>0</v>
      </c>
      <c r="NYL10" s="355">
        <f t="shared" si="157"/>
        <v>0</v>
      </c>
      <c r="NYM10" s="355">
        <f t="shared" si="157"/>
        <v>0</v>
      </c>
      <c r="NYN10" s="355">
        <f t="shared" si="157"/>
        <v>0</v>
      </c>
      <c r="NYO10" s="355">
        <f t="shared" si="157"/>
        <v>0</v>
      </c>
      <c r="NYP10" s="355">
        <f t="shared" si="157"/>
        <v>0</v>
      </c>
      <c r="NYQ10" s="355">
        <f t="shared" si="157"/>
        <v>0</v>
      </c>
      <c r="NYR10" s="355">
        <f t="shared" si="157"/>
        <v>0</v>
      </c>
      <c r="NYS10" s="355">
        <f t="shared" si="157"/>
        <v>0</v>
      </c>
      <c r="NYT10" s="355">
        <f t="shared" si="157"/>
        <v>0</v>
      </c>
      <c r="NYU10" s="355">
        <f t="shared" si="157"/>
        <v>0</v>
      </c>
      <c r="NYV10" s="355">
        <f t="shared" si="157"/>
        <v>0</v>
      </c>
      <c r="NYW10" s="355">
        <f t="shared" si="157"/>
        <v>0</v>
      </c>
      <c r="NYX10" s="355">
        <f t="shared" si="157"/>
        <v>0</v>
      </c>
      <c r="NYY10" s="355">
        <f t="shared" si="157"/>
        <v>0</v>
      </c>
      <c r="NYZ10" s="355">
        <f t="shared" si="157"/>
        <v>0</v>
      </c>
      <c r="NZA10" s="355">
        <f t="shared" si="157"/>
        <v>0</v>
      </c>
      <c r="NZB10" s="355">
        <f t="shared" si="157"/>
        <v>0</v>
      </c>
      <c r="NZC10" s="355">
        <f t="shared" si="157"/>
        <v>0</v>
      </c>
      <c r="NZD10" s="355">
        <f t="shared" si="157"/>
        <v>0</v>
      </c>
      <c r="NZE10" s="355">
        <f t="shared" si="157"/>
        <v>0</v>
      </c>
      <c r="NZF10" s="355">
        <f t="shared" si="157"/>
        <v>0</v>
      </c>
      <c r="NZG10" s="355">
        <f t="shared" ref="NZG10:OBR10" si="158">SUM(NZG4:NZG9)</f>
        <v>0</v>
      </c>
      <c r="NZH10" s="355">
        <f t="shared" si="158"/>
        <v>0</v>
      </c>
      <c r="NZI10" s="355">
        <f t="shared" si="158"/>
        <v>0</v>
      </c>
      <c r="NZJ10" s="355">
        <f t="shared" si="158"/>
        <v>0</v>
      </c>
      <c r="NZK10" s="355">
        <f t="shared" si="158"/>
        <v>0</v>
      </c>
      <c r="NZL10" s="355">
        <f t="shared" si="158"/>
        <v>0</v>
      </c>
      <c r="NZM10" s="355">
        <f t="shared" si="158"/>
        <v>0</v>
      </c>
      <c r="NZN10" s="355">
        <f t="shared" si="158"/>
        <v>0</v>
      </c>
      <c r="NZO10" s="355">
        <f t="shared" si="158"/>
        <v>0</v>
      </c>
      <c r="NZP10" s="355">
        <f t="shared" si="158"/>
        <v>0</v>
      </c>
      <c r="NZQ10" s="355">
        <f t="shared" si="158"/>
        <v>0</v>
      </c>
      <c r="NZR10" s="355">
        <f t="shared" si="158"/>
        <v>0</v>
      </c>
      <c r="NZS10" s="355">
        <f t="shared" si="158"/>
        <v>0</v>
      </c>
      <c r="NZT10" s="355">
        <f t="shared" si="158"/>
        <v>0</v>
      </c>
      <c r="NZU10" s="355">
        <f t="shared" si="158"/>
        <v>0</v>
      </c>
      <c r="NZV10" s="355">
        <f t="shared" si="158"/>
        <v>0</v>
      </c>
      <c r="NZW10" s="355">
        <f t="shared" si="158"/>
        <v>0</v>
      </c>
      <c r="NZX10" s="355">
        <f t="shared" si="158"/>
        <v>0</v>
      </c>
      <c r="NZY10" s="355">
        <f t="shared" si="158"/>
        <v>0</v>
      </c>
      <c r="NZZ10" s="355">
        <f t="shared" si="158"/>
        <v>0</v>
      </c>
      <c r="OAA10" s="355">
        <f t="shared" si="158"/>
        <v>0</v>
      </c>
      <c r="OAB10" s="355">
        <f t="shared" si="158"/>
        <v>0</v>
      </c>
      <c r="OAC10" s="355">
        <f t="shared" si="158"/>
        <v>0</v>
      </c>
      <c r="OAD10" s="355">
        <f t="shared" si="158"/>
        <v>0</v>
      </c>
      <c r="OAE10" s="355">
        <f t="shared" si="158"/>
        <v>0</v>
      </c>
      <c r="OAF10" s="355">
        <f t="shared" si="158"/>
        <v>0</v>
      </c>
      <c r="OAG10" s="355">
        <f t="shared" si="158"/>
        <v>0</v>
      </c>
      <c r="OAH10" s="355">
        <f t="shared" si="158"/>
        <v>0</v>
      </c>
      <c r="OAI10" s="355">
        <f t="shared" si="158"/>
        <v>0</v>
      </c>
      <c r="OAJ10" s="355">
        <f t="shared" si="158"/>
        <v>0</v>
      </c>
      <c r="OAK10" s="355">
        <f t="shared" si="158"/>
        <v>0</v>
      </c>
      <c r="OAL10" s="355">
        <f t="shared" si="158"/>
        <v>0</v>
      </c>
      <c r="OAM10" s="355">
        <f t="shared" si="158"/>
        <v>0</v>
      </c>
      <c r="OAN10" s="355">
        <f t="shared" si="158"/>
        <v>0</v>
      </c>
      <c r="OAO10" s="355">
        <f t="shared" si="158"/>
        <v>0</v>
      </c>
      <c r="OAP10" s="355">
        <f t="shared" si="158"/>
        <v>0</v>
      </c>
      <c r="OAQ10" s="355">
        <f t="shared" si="158"/>
        <v>0</v>
      </c>
      <c r="OAR10" s="355">
        <f t="shared" si="158"/>
        <v>0</v>
      </c>
      <c r="OAS10" s="355">
        <f t="shared" si="158"/>
        <v>0</v>
      </c>
      <c r="OAT10" s="355">
        <f t="shared" si="158"/>
        <v>0</v>
      </c>
      <c r="OAU10" s="355">
        <f t="shared" si="158"/>
        <v>0</v>
      </c>
      <c r="OAV10" s="355">
        <f t="shared" si="158"/>
        <v>0</v>
      </c>
      <c r="OAW10" s="355">
        <f t="shared" si="158"/>
        <v>0</v>
      </c>
      <c r="OAX10" s="355">
        <f t="shared" si="158"/>
        <v>0</v>
      </c>
      <c r="OAY10" s="355">
        <f t="shared" si="158"/>
        <v>0</v>
      </c>
      <c r="OAZ10" s="355">
        <f t="shared" si="158"/>
        <v>0</v>
      </c>
      <c r="OBA10" s="355">
        <f t="shared" si="158"/>
        <v>0</v>
      </c>
      <c r="OBB10" s="355">
        <f t="shared" si="158"/>
        <v>0</v>
      </c>
      <c r="OBC10" s="355">
        <f t="shared" si="158"/>
        <v>0</v>
      </c>
      <c r="OBD10" s="355">
        <f t="shared" si="158"/>
        <v>0</v>
      </c>
      <c r="OBE10" s="355">
        <f t="shared" si="158"/>
        <v>0</v>
      </c>
      <c r="OBF10" s="355">
        <f t="shared" si="158"/>
        <v>0</v>
      </c>
      <c r="OBG10" s="355">
        <f t="shared" si="158"/>
        <v>0</v>
      </c>
      <c r="OBH10" s="355">
        <f t="shared" si="158"/>
        <v>0</v>
      </c>
      <c r="OBI10" s="355">
        <f t="shared" si="158"/>
        <v>0</v>
      </c>
      <c r="OBJ10" s="355">
        <f t="shared" si="158"/>
        <v>0</v>
      </c>
      <c r="OBK10" s="355">
        <f t="shared" si="158"/>
        <v>0</v>
      </c>
      <c r="OBL10" s="355">
        <f t="shared" si="158"/>
        <v>0</v>
      </c>
      <c r="OBM10" s="355">
        <f t="shared" si="158"/>
        <v>0</v>
      </c>
      <c r="OBN10" s="355">
        <f t="shared" si="158"/>
        <v>0</v>
      </c>
      <c r="OBO10" s="355">
        <f t="shared" si="158"/>
        <v>0</v>
      </c>
      <c r="OBP10" s="355">
        <f t="shared" si="158"/>
        <v>0</v>
      </c>
      <c r="OBQ10" s="355">
        <f t="shared" si="158"/>
        <v>0</v>
      </c>
      <c r="OBR10" s="355">
        <f t="shared" si="158"/>
        <v>0</v>
      </c>
      <c r="OBS10" s="355">
        <f t="shared" ref="OBS10:OED10" si="159">SUM(OBS4:OBS9)</f>
        <v>0</v>
      </c>
      <c r="OBT10" s="355">
        <f t="shared" si="159"/>
        <v>0</v>
      </c>
      <c r="OBU10" s="355">
        <f t="shared" si="159"/>
        <v>0</v>
      </c>
      <c r="OBV10" s="355">
        <f t="shared" si="159"/>
        <v>0</v>
      </c>
      <c r="OBW10" s="355">
        <f t="shared" si="159"/>
        <v>0</v>
      </c>
      <c r="OBX10" s="355">
        <f t="shared" si="159"/>
        <v>0</v>
      </c>
      <c r="OBY10" s="355">
        <f t="shared" si="159"/>
        <v>0</v>
      </c>
      <c r="OBZ10" s="355">
        <f t="shared" si="159"/>
        <v>0</v>
      </c>
      <c r="OCA10" s="355">
        <f t="shared" si="159"/>
        <v>0</v>
      </c>
      <c r="OCB10" s="355">
        <f t="shared" si="159"/>
        <v>0</v>
      </c>
      <c r="OCC10" s="355">
        <f t="shared" si="159"/>
        <v>0</v>
      </c>
      <c r="OCD10" s="355">
        <f t="shared" si="159"/>
        <v>0</v>
      </c>
      <c r="OCE10" s="355">
        <f t="shared" si="159"/>
        <v>0</v>
      </c>
      <c r="OCF10" s="355">
        <f t="shared" si="159"/>
        <v>0</v>
      </c>
      <c r="OCG10" s="355">
        <f t="shared" si="159"/>
        <v>0</v>
      </c>
      <c r="OCH10" s="355">
        <f t="shared" si="159"/>
        <v>0</v>
      </c>
      <c r="OCI10" s="355">
        <f t="shared" si="159"/>
        <v>0</v>
      </c>
      <c r="OCJ10" s="355">
        <f t="shared" si="159"/>
        <v>0</v>
      </c>
      <c r="OCK10" s="355">
        <f t="shared" si="159"/>
        <v>0</v>
      </c>
      <c r="OCL10" s="355">
        <f t="shared" si="159"/>
        <v>0</v>
      </c>
      <c r="OCM10" s="355">
        <f t="shared" si="159"/>
        <v>0</v>
      </c>
      <c r="OCN10" s="355">
        <f t="shared" si="159"/>
        <v>0</v>
      </c>
      <c r="OCO10" s="355">
        <f t="shared" si="159"/>
        <v>0</v>
      </c>
      <c r="OCP10" s="355">
        <f t="shared" si="159"/>
        <v>0</v>
      </c>
      <c r="OCQ10" s="355">
        <f t="shared" si="159"/>
        <v>0</v>
      </c>
      <c r="OCR10" s="355">
        <f t="shared" si="159"/>
        <v>0</v>
      </c>
      <c r="OCS10" s="355">
        <f t="shared" si="159"/>
        <v>0</v>
      </c>
      <c r="OCT10" s="355">
        <f t="shared" si="159"/>
        <v>0</v>
      </c>
      <c r="OCU10" s="355">
        <f t="shared" si="159"/>
        <v>0</v>
      </c>
      <c r="OCV10" s="355">
        <f t="shared" si="159"/>
        <v>0</v>
      </c>
      <c r="OCW10" s="355">
        <f t="shared" si="159"/>
        <v>0</v>
      </c>
      <c r="OCX10" s="355">
        <f t="shared" si="159"/>
        <v>0</v>
      </c>
      <c r="OCY10" s="355">
        <f t="shared" si="159"/>
        <v>0</v>
      </c>
      <c r="OCZ10" s="355">
        <f t="shared" si="159"/>
        <v>0</v>
      </c>
      <c r="ODA10" s="355">
        <f t="shared" si="159"/>
        <v>0</v>
      </c>
      <c r="ODB10" s="355">
        <f t="shared" si="159"/>
        <v>0</v>
      </c>
      <c r="ODC10" s="355">
        <f t="shared" si="159"/>
        <v>0</v>
      </c>
      <c r="ODD10" s="355">
        <f t="shared" si="159"/>
        <v>0</v>
      </c>
      <c r="ODE10" s="355">
        <f t="shared" si="159"/>
        <v>0</v>
      </c>
      <c r="ODF10" s="355">
        <f t="shared" si="159"/>
        <v>0</v>
      </c>
      <c r="ODG10" s="355">
        <f t="shared" si="159"/>
        <v>0</v>
      </c>
      <c r="ODH10" s="355">
        <f t="shared" si="159"/>
        <v>0</v>
      </c>
      <c r="ODI10" s="355">
        <f t="shared" si="159"/>
        <v>0</v>
      </c>
      <c r="ODJ10" s="355">
        <f t="shared" si="159"/>
        <v>0</v>
      </c>
      <c r="ODK10" s="355">
        <f t="shared" si="159"/>
        <v>0</v>
      </c>
      <c r="ODL10" s="355">
        <f t="shared" si="159"/>
        <v>0</v>
      </c>
      <c r="ODM10" s="355">
        <f t="shared" si="159"/>
        <v>0</v>
      </c>
      <c r="ODN10" s="355">
        <f t="shared" si="159"/>
        <v>0</v>
      </c>
      <c r="ODO10" s="355">
        <f t="shared" si="159"/>
        <v>0</v>
      </c>
      <c r="ODP10" s="355">
        <f t="shared" si="159"/>
        <v>0</v>
      </c>
      <c r="ODQ10" s="355">
        <f t="shared" si="159"/>
        <v>0</v>
      </c>
      <c r="ODR10" s="355">
        <f t="shared" si="159"/>
        <v>0</v>
      </c>
      <c r="ODS10" s="355">
        <f t="shared" si="159"/>
        <v>0</v>
      </c>
      <c r="ODT10" s="355">
        <f t="shared" si="159"/>
        <v>0</v>
      </c>
      <c r="ODU10" s="355">
        <f t="shared" si="159"/>
        <v>0</v>
      </c>
      <c r="ODV10" s="355">
        <f t="shared" si="159"/>
        <v>0</v>
      </c>
      <c r="ODW10" s="355">
        <f t="shared" si="159"/>
        <v>0</v>
      </c>
      <c r="ODX10" s="355">
        <f t="shared" si="159"/>
        <v>0</v>
      </c>
      <c r="ODY10" s="355">
        <f t="shared" si="159"/>
        <v>0</v>
      </c>
      <c r="ODZ10" s="355">
        <f t="shared" si="159"/>
        <v>0</v>
      </c>
      <c r="OEA10" s="355">
        <f t="shared" si="159"/>
        <v>0</v>
      </c>
      <c r="OEB10" s="355">
        <f t="shared" si="159"/>
        <v>0</v>
      </c>
      <c r="OEC10" s="355">
        <f t="shared" si="159"/>
        <v>0</v>
      </c>
      <c r="OED10" s="355">
        <f t="shared" si="159"/>
        <v>0</v>
      </c>
      <c r="OEE10" s="355">
        <f t="shared" ref="OEE10:OGP10" si="160">SUM(OEE4:OEE9)</f>
        <v>0</v>
      </c>
      <c r="OEF10" s="355">
        <f t="shared" si="160"/>
        <v>0</v>
      </c>
      <c r="OEG10" s="355">
        <f t="shared" si="160"/>
        <v>0</v>
      </c>
      <c r="OEH10" s="355">
        <f t="shared" si="160"/>
        <v>0</v>
      </c>
      <c r="OEI10" s="355">
        <f t="shared" si="160"/>
        <v>0</v>
      </c>
      <c r="OEJ10" s="355">
        <f t="shared" si="160"/>
        <v>0</v>
      </c>
      <c r="OEK10" s="355">
        <f t="shared" si="160"/>
        <v>0</v>
      </c>
      <c r="OEL10" s="355">
        <f t="shared" si="160"/>
        <v>0</v>
      </c>
      <c r="OEM10" s="355">
        <f t="shared" si="160"/>
        <v>0</v>
      </c>
      <c r="OEN10" s="355">
        <f t="shared" si="160"/>
        <v>0</v>
      </c>
      <c r="OEO10" s="355">
        <f t="shared" si="160"/>
        <v>0</v>
      </c>
      <c r="OEP10" s="355">
        <f t="shared" si="160"/>
        <v>0</v>
      </c>
      <c r="OEQ10" s="355">
        <f t="shared" si="160"/>
        <v>0</v>
      </c>
      <c r="OER10" s="355">
        <f t="shared" si="160"/>
        <v>0</v>
      </c>
      <c r="OES10" s="355">
        <f t="shared" si="160"/>
        <v>0</v>
      </c>
      <c r="OET10" s="355">
        <f t="shared" si="160"/>
        <v>0</v>
      </c>
      <c r="OEU10" s="355">
        <f t="shared" si="160"/>
        <v>0</v>
      </c>
      <c r="OEV10" s="355">
        <f t="shared" si="160"/>
        <v>0</v>
      </c>
      <c r="OEW10" s="355">
        <f t="shared" si="160"/>
        <v>0</v>
      </c>
      <c r="OEX10" s="355">
        <f t="shared" si="160"/>
        <v>0</v>
      </c>
      <c r="OEY10" s="355">
        <f t="shared" si="160"/>
        <v>0</v>
      </c>
      <c r="OEZ10" s="355">
        <f t="shared" si="160"/>
        <v>0</v>
      </c>
      <c r="OFA10" s="355">
        <f t="shared" si="160"/>
        <v>0</v>
      </c>
      <c r="OFB10" s="355">
        <f t="shared" si="160"/>
        <v>0</v>
      </c>
      <c r="OFC10" s="355">
        <f t="shared" si="160"/>
        <v>0</v>
      </c>
      <c r="OFD10" s="355">
        <f t="shared" si="160"/>
        <v>0</v>
      </c>
      <c r="OFE10" s="355">
        <f t="shared" si="160"/>
        <v>0</v>
      </c>
      <c r="OFF10" s="355">
        <f t="shared" si="160"/>
        <v>0</v>
      </c>
      <c r="OFG10" s="355">
        <f t="shared" si="160"/>
        <v>0</v>
      </c>
      <c r="OFH10" s="355">
        <f t="shared" si="160"/>
        <v>0</v>
      </c>
      <c r="OFI10" s="355">
        <f t="shared" si="160"/>
        <v>0</v>
      </c>
      <c r="OFJ10" s="355">
        <f t="shared" si="160"/>
        <v>0</v>
      </c>
      <c r="OFK10" s="355">
        <f t="shared" si="160"/>
        <v>0</v>
      </c>
      <c r="OFL10" s="355">
        <f t="shared" si="160"/>
        <v>0</v>
      </c>
      <c r="OFM10" s="355">
        <f t="shared" si="160"/>
        <v>0</v>
      </c>
      <c r="OFN10" s="355">
        <f t="shared" si="160"/>
        <v>0</v>
      </c>
      <c r="OFO10" s="355">
        <f t="shared" si="160"/>
        <v>0</v>
      </c>
      <c r="OFP10" s="355">
        <f t="shared" si="160"/>
        <v>0</v>
      </c>
      <c r="OFQ10" s="355">
        <f t="shared" si="160"/>
        <v>0</v>
      </c>
      <c r="OFR10" s="355">
        <f t="shared" si="160"/>
        <v>0</v>
      </c>
      <c r="OFS10" s="355">
        <f t="shared" si="160"/>
        <v>0</v>
      </c>
      <c r="OFT10" s="355">
        <f t="shared" si="160"/>
        <v>0</v>
      </c>
      <c r="OFU10" s="355">
        <f t="shared" si="160"/>
        <v>0</v>
      </c>
      <c r="OFV10" s="355">
        <f t="shared" si="160"/>
        <v>0</v>
      </c>
      <c r="OFW10" s="355">
        <f t="shared" si="160"/>
        <v>0</v>
      </c>
      <c r="OFX10" s="355">
        <f t="shared" si="160"/>
        <v>0</v>
      </c>
      <c r="OFY10" s="355">
        <f t="shared" si="160"/>
        <v>0</v>
      </c>
      <c r="OFZ10" s="355">
        <f t="shared" si="160"/>
        <v>0</v>
      </c>
      <c r="OGA10" s="355">
        <f t="shared" si="160"/>
        <v>0</v>
      </c>
      <c r="OGB10" s="355">
        <f t="shared" si="160"/>
        <v>0</v>
      </c>
      <c r="OGC10" s="355">
        <f t="shared" si="160"/>
        <v>0</v>
      </c>
      <c r="OGD10" s="355">
        <f t="shared" si="160"/>
        <v>0</v>
      </c>
      <c r="OGE10" s="355">
        <f t="shared" si="160"/>
        <v>0</v>
      </c>
      <c r="OGF10" s="355">
        <f t="shared" si="160"/>
        <v>0</v>
      </c>
      <c r="OGG10" s="355">
        <f t="shared" si="160"/>
        <v>0</v>
      </c>
      <c r="OGH10" s="355">
        <f t="shared" si="160"/>
        <v>0</v>
      </c>
      <c r="OGI10" s="355">
        <f t="shared" si="160"/>
        <v>0</v>
      </c>
      <c r="OGJ10" s="355">
        <f t="shared" si="160"/>
        <v>0</v>
      </c>
      <c r="OGK10" s="355">
        <f t="shared" si="160"/>
        <v>0</v>
      </c>
      <c r="OGL10" s="355">
        <f t="shared" si="160"/>
        <v>0</v>
      </c>
      <c r="OGM10" s="355">
        <f t="shared" si="160"/>
        <v>0</v>
      </c>
      <c r="OGN10" s="355">
        <f t="shared" si="160"/>
        <v>0</v>
      </c>
      <c r="OGO10" s="355">
        <f t="shared" si="160"/>
        <v>0</v>
      </c>
      <c r="OGP10" s="355">
        <f t="shared" si="160"/>
        <v>0</v>
      </c>
      <c r="OGQ10" s="355">
        <f t="shared" ref="OGQ10:OJB10" si="161">SUM(OGQ4:OGQ9)</f>
        <v>0</v>
      </c>
      <c r="OGR10" s="355">
        <f t="shared" si="161"/>
        <v>0</v>
      </c>
      <c r="OGS10" s="355">
        <f t="shared" si="161"/>
        <v>0</v>
      </c>
      <c r="OGT10" s="355">
        <f t="shared" si="161"/>
        <v>0</v>
      </c>
      <c r="OGU10" s="355">
        <f t="shared" si="161"/>
        <v>0</v>
      </c>
      <c r="OGV10" s="355">
        <f t="shared" si="161"/>
        <v>0</v>
      </c>
      <c r="OGW10" s="355">
        <f t="shared" si="161"/>
        <v>0</v>
      </c>
      <c r="OGX10" s="355">
        <f t="shared" si="161"/>
        <v>0</v>
      </c>
      <c r="OGY10" s="355">
        <f t="shared" si="161"/>
        <v>0</v>
      </c>
      <c r="OGZ10" s="355">
        <f t="shared" si="161"/>
        <v>0</v>
      </c>
      <c r="OHA10" s="355">
        <f t="shared" si="161"/>
        <v>0</v>
      </c>
      <c r="OHB10" s="355">
        <f t="shared" si="161"/>
        <v>0</v>
      </c>
      <c r="OHC10" s="355">
        <f t="shared" si="161"/>
        <v>0</v>
      </c>
      <c r="OHD10" s="355">
        <f t="shared" si="161"/>
        <v>0</v>
      </c>
      <c r="OHE10" s="355">
        <f t="shared" si="161"/>
        <v>0</v>
      </c>
      <c r="OHF10" s="355">
        <f t="shared" si="161"/>
        <v>0</v>
      </c>
      <c r="OHG10" s="355">
        <f t="shared" si="161"/>
        <v>0</v>
      </c>
      <c r="OHH10" s="355">
        <f t="shared" si="161"/>
        <v>0</v>
      </c>
      <c r="OHI10" s="355">
        <f t="shared" si="161"/>
        <v>0</v>
      </c>
      <c r="OHJ10" s="355">
        <f t="shared" si="161"/>
        <v>0</v>
      </c>
      <c r="OHK10" s="355">
        <f t="shared" si="161"/>
        <v>0</v>
      </c>
      <c r="OHL10" s="355">
        <f t="shared" si="161"/>
        <v>0</v>
      </c>
      <c r="OHM10" s="355">
        <f t="shared" si="161"/>
        <v>0</v>
      </c>
      <c r="OHN10" s="355">
        <f t="shared" si="161"/>
        <v>0</v>
      </c>
      <c r="OHO10" s="355">
        <f t="shared" si="161"/>
        <v>0</v>
      </c>
      <c r="OHP10" s="355">
        <f t="shared" si="161"/>
        <v>0</v>
      </c>
      <c r="OHQ10" s="355">
        <f t="shared" si="161"/>
        <v>0</v>
      </c>
      <c r="OHR10" s="355">
        <f t="shared" si="161"/>
        <v>0</v>
      </c>
      <c r="OHS10" s="355">
        <f t="shared" si="161"/>
        <v>0</v>
      </c>
      <c r="OHT10" s="355">
        <f t="shared" si="161"/>
        <v>0</v>
      </c>
      <c r="OHU10" s="355">
        <f t="shared" si="161"/>
        <v>0</v>
      </c>
      <c r="OHV10" s="355">
        <f t="shared" si="161"/>
        <v>0</v>
      </c>
      <c r="OHW10" s="355">
        <f t="shared" si="161"/>
        <v>0</v>
      </c>
      <c r="OHX10" s="355">
        <f t="shared" si="161"/>
        <v>0</v>
      </c>
      <c r="OHY10" s="355">
        <f t="shared" si="161"/>
        <v>0</v>
      </c>
      <c r="OHZ10" s="355">
        <f t="shared" si="161"/>
        <v>0</v>
      </c>
      <c r="OIA10" s="355">
        <f t="shared" si="161"/>
        <v>0</v>
      </c>
      <c r="OIB10" s="355">
        <f t="shared" si="161"/>
        <v>0</v>
      </c>
      <c r="OIC10" s="355">
        <f t="shared" si="161"/>
        <v>0</v>
      </c>
      <c r="OID10" s="355">
        <f t="shared" si="161"/>
        <v>0</v>
      </c>
      <c r="OIE10" s="355">
        <f t="shared" si="161"/>
        <v>0</v>
      </c>
      <c r="OIF10" s="355">
        <f t="shared" si="161"/>
        <v>0</v>
      </c>
      <c r="OIG10" s="355">
        <f t="shared" si="161"/>
        <v>0</v>
      </c>
      <c r="OIH10" s="355">
        <f t="shared" si="161"/>
        <v>0</v>
      </c>
      <c r="OII10" s="355">
        <f t="shared" si="161"/>
        <v>0</v>
      </c>
      <c r="OIJ10" s="355">
        <f t="shared" si="161"/>
        <v>0</v>
      </c>
      <c r="OIK10" s="355">
        <f t="shared" si="161"/>
        <v>0</v>
      </c>
      <c r="OIL10" s="355">
        <f t="shared" si="161"/>
        <v>0</v>
      </c>
      <c r="OIM10" s="355">
        <f t="shared" si="161"/>
        <v>0</v>
      </c>
      <c r="OIN10" s="355">
        <f t="shared" si="161"/>
        <v>0</v>
      </c>
      <c r="OIO10" s="355">
        <f t="shared" si="161"/>
        <v>0</v>
      </c>
      <c r="OIP10" s="355">
        <f t="shared" si="161"/>
        <v>0</v>
      </c>
      <c r="OIQ10" s="355">
        <f t="shared" si="161"/>
        <v>0</v>
      </c>
      <c r="OIR10" s="355">
        <f t="shared" si="161"/>
        <v>0</v>
      </c>
      <c r="OIS10" s="355">
        <f t="shared" si="161"/>
        <v>0</v>
      </c>
      <c r="OIT10" s="355">
        <f t="shared" si="161"/>
        <v>0</v>
      </c>
      <c r="OIU10" s="355">
        <f t="shared" si="161"/>
        <v>0</v>
      </c>
      <c r="OIV10" s="355">
        <f t="shared" si="161"/>
        <v>0</v>
      </c>
      <c r="OIW10" s="355">
        <f t="shared" si="161"/>
        <v>0</v>
      </c>
      <c r="OIX10" s="355">
        <f t="shared" si="161"/>
        <v>0</v>
      </c>
      <c r="OIY10" s="355">
        <f t="shared" si="161"/>
        <v>0</v>
      </c>
      <c r="OIZ10" s="355">
        <f t="shared" si="161"/>
        <v>0</v>
      </c>
      <c r="OJA10" s="355">
        <f t="shared" si="161"/>
        <v>0</v>
      </c>
      <c r="OJB10" s="355">
        <f t="shared" si="161"/>
        <v>0</v>
      </c>
      <c r="OJC10" s="355">
        <f t="shared" ref="OJC10:OLN10" si="162">SUM(OJC4:OJC9)</f>
        <v>0</v>
      </c>
      <c r="OJD10" s="355">
        <f t="shared" si="162"/>
        <v>0</v>
      </c>
      <c r="OJE10" s="355">
        <f t="shared" si="162"/>
        <v>0</v>
      </c>
      <c r="OJF10" s="355">
        <f t="shared" si="162"/>
        <v>0</v>
      </c>
      <c r="OJG10" s="355">
        <f t="shared" si="162"/>
        <v>0</v>
      </c>
      <c r="OJH10" s="355">
        <f t="shared" si="162"/>
        <v>0</v>
      </c>
      <c r="OJI10" s="355">
        <f t="shared" si="162"/>
        <v>0</v>
      </c>
      <c r="OJJ10" s="355">
        <f t="shared" si="162"/>
        <v>0</v>
      </c>
      <c r="OJK10" s="355">
        <f t="shared" si="162"/>
        <v>0</v>
      </c>
      <c r="OJL10" s="355">
        <f t="shared" si="162"/>
        <v>0</v>
      </c>
      <c r="OJM10" s="355">
        <f t="shared" si="162"/>
        <v>0</v>
      </c>
      <c r="OJN10" s="355">
        <f t="shared" si="162"/>
        <v>0</v>
      </c>
      <c r="OJO10" s="355">
        <f t="shared" si="162"/>
        <v>0</v>
      </c>
      <c r="OJP10" s="355">
        <f t="shared" si="162"/>
        <v>0</v>
      </c>
      <c r="OJQ10" s="355">
        <f t="shared" si="162"/>
        <v>0</v>
      </c>
      <c r="OJR10" s="355">
        <f t="shared" si="162"/>
        <v>0</v>
      </c>
      <c r="OJS10" s="355">
        <f t="shared" si="162"/>
        <v>0</v>
      </c>
      <c r="OJT10" s="355">
        <f t="shared" si="162"/>
        <v>0</v>
      </c>
      <c r="OJU10" s="355">
        <f t="shared" si="162"/>
        <v>0</v>
      </c>
      <c r="OJV10" s="355">
        <f t="shared" si="162"/>
        <v>0</v>
      </c>
      <c r="OJW10" s="355">
        <f t="shared" si="162"/>
        <v>0</v>
      </c>
      <c r="OJX10" s="355">
        <f t="shared" si="162"/>
        <v>0</v>
      </c>
      <c r="OJY10" s="355">
        <f t="shared" si="162"/>
        <v>0</v>
      </c>
      <c r="OJZ10" s="355">
        <f t="shared" si="162"/>
        <v>0</v>
      </c>
      <c r="OKA10" s="355">
        <f t="shared" si="162"/>
        <v>0</v>
      </c>
      <c r="OKB10" s="355">
        <f t="shared" si="162"/>
        <v>0</v>
      </c>
      <c r="OKC10" s="355">
        <f t="shared" si="162"/>
        <v>0</v>
      </c>
      <c r="OKD10" s="355">
        <f t="shared" si="162"/>
        <v>0</v>
      </c>
      <c r="OKE10" s="355">
        <f t="shared" si="162"/>
        <v>0</v>
      </c>
      <c r="OKF10" s="355">
        <f t="shared" si="162"/>
        <v>0</v>
      </c>
      <c r="OKG10" s="355">
        <f t="shared" si="162"/>
        <v>0</v>
      </c>
      <c r="OKH10" s="355">
        <f t="shared" si="162"/>
        <v>0</v>
      </c>
      <c r="OKI10" s="355">
        <f t="shared" si="162"/>
        <v>0</v>
      </c>
      <c r="OKJ10" s="355">
        <f t="shared" si="162"/>
        <v>0</v>
      </c>
      <c r="OKK10" s="355">
        <f t="shared" si="162"/>
        <v>0</v>
      </c>
      <c r="OKL10" s="355">
        <f t="shared" si="162"/>
        <v>0</v>
      </c>
      <c r="OKM10" s="355">
        <f t="shared" si="162"/>
        <v>0</v>
      </c>
      <c r="OKN10" s="355">
        <f t="shared" si="162"/>
        <v>0</v>
      </c>
      <c r="OKO10" s="355">
        <f t="shared" si="162"/>
        <v>0</v>
      </c>
      <c r="OKP10" s="355">
        <f t="shared" si="162"/>
        <v>0</v>
      </c>
      <c r="OKQ10" s="355">
        <f t="shared" si="162"/>
        <v>0</v>
      </c>
      <c r="OKR10" s="355">
        <f t="shared" si="162"/>
        <v>0</v>
      </c>
      <c r="OKS10" s="355">
        <f t="shared" si="162"/>
        <v>0</v>
      </c>
      <c r="OKT10" s="355">
        <f t="shared" si="162"/>
        <v>0</v>
      </c>
      <c r="OKU10" s="355">
        <f t="shared" si="162"/>
        <v>0</v>
      </c>
      <c r="OKV10" s="355">
        <f t="shared" si="162"/>
        <v>0</v>
      </c>
      <c r="OKW10" s="355">
        <f t="shared" si="162"/>
        <v>0</v>
      </c>
      <c r="OKX10" s="355">
        <f t="shared" si="162"/>
        <v>0</v>
      </c>
      <c r="OKY10" s="355">
        <f t="shared" si="162"/>
        <v>0</v>
      </c>
      <c r="OKZ10" s="355">
        <f t="shared" si="162"/>
        <v>0</v>
      </c>
      <c r="OLA10" s="355">
        <f t="shared" si="162"/>
        <v>0</v>
      </c>
      <c r="OLB10" s="355">
        <f t="shared" si="162"/>
        <v>0</v>
      </c>
      <c r="OLC10" s="355">
        <f t="shared" si="162"/>
        <v>0</v>
      </c>
      <c r="OLD10" s="355">
        <f t="shared" si="162"/>
        <v>0</v>
      </c>
      <c r="OLE10" s="355">
        <f t="shared" si="162"/>
        <v>0</v>
      </c>
      <c r="OLF10" s="355">
        <f t="shared" si="162"/>
        <v>0</v>
      </c>
      <c r="OLG10" s="355">
        <f t="shared" si="162"/>
        <v>0</v>
      </c>
      <c r="OLH10" s="355">
        <f t="shared" si="162"/>
        <v>0</v>
      </c>
      <c r="OLI10" s="355">
        <f t="shared" si="162"/>
        <v>0</v>
      </c>
      <c r="OLJ10" s="355">
        <f t="shared" si="162"/>
        <v>0</v>
      </c>
      <c r="OLK10" s="355">
        <f t="shared" si="162"/>
        <v>0</v>
      </c>
      <c r="OLL10" s="355">
        <f t="shared" si="162"/>
        <v>0</v>
      </c>
      <c r="OLM10" s="355">
        <f t="shared" si="162"/>
        <v>0</v>
      </c>
      <c r="OLN10" s="355">
        <f t="shared" si="162"/>
        <v>0</v>
      </c>
      <c r="OLO10" s="355">
        <f t="shared" ref="OLO10:ONZ10" si="163">SUM(OLO4:OLO9)</f>
        <v>0</v>
      </c>
      <c r="OLP10" s="355">
        <f t="shared" si="163"/>
        <v>0</v>
      </c>
      <c r="OLQ10" s="355">
        <f t="shared" si="163"/>
        <v>0</v>
      </c>
      <c r="OLR10" s="355">
        <f t="shared" si="163"/>
        <v>0</v>
      </c>
      <c r="OLS10" s="355">
        <f t="shared" si="163"/>
        <v>0</v>
      </c>
      <c r="OLT10" s="355">
        <f t="shared" si="163"/>
        <v>0</v>
      </c>
      <c r="OLU10" s="355">
        <f t="shared" si="163"/>
        <v>0</v>
      </c>
      <c r="OLV10" s="355">
        <f t="shared" si="163"/>
        <v>0</v>
      </c>
      <c r="OLW10" s="355">
        <f t="shared" si="163"/>
        <v>0</v>
      </c>
      <c r="OLX10" s="355">
        <f t="shared" si="163"/>
        <v>0</v>
      </c>
      <c r="OLY10" s="355">
        <f t="shared" si="163"/>
        <v>0</v>
      </c>
      <c r="OLZ10" s="355">
        <f t="shared" si="163"/>
        <v>0</v>
      </c>
      <c r="OMA10" s="355">
        <f t="shared" si="163"/>
        <v>0</v>
      </c>
      <c r="OMB10" s="355">
        <f t="shared" si="163"/>
        <v>0</v>
      </c>
      <c r="OMC10" s="355">
        <f t="shared" si="163"/>
        <v>0</v>
      </c>
      <c r="OMD10" s="355">
        <f t="shared" si="163"/>
        <v>0</v>
      </c>
      <c r="OME10" s="355">
        <f t="shared" si="163"/>
        <v>0</v>
      </c>
      <c r="OMF10" s="355">
        <f t="shared" si="163"/>
        <v>0</v>
      </c>
      <c r="OMG10" s="355">
        <f t="shared" si="163"/>
        <v>0</v>
      </c>
      <c r="OMH10" s="355">
        <f t="shared" si="163"/>
        <v>0</v>
      </c>
      <c r="OMI10" s="355">
        <f t="shared" si="163"/>
        <v>0</v>
      </c>
      <c r="OMJ10" s="355">
        <f t="shared" si="163"/>
        <v>0</v>
      </c>
      <c r="OMK10" s="355">
        <f t="shared" si="163"/>
        <v>0</v>
      </c>
      <c r="OML10" s="355">
        <f t="shared" si="163"/>
        <v>0</v>
      </c>
      <c r="OMM10" s="355">
        <f t="shared" si="163"/>
        <v>0</v>
      </c>
      <c r="OMN10" s="355">
        <f t="shared" si="163"/>
        <v>0</v>
      </c>
      <c r="OMO10" s="355">
        <f t="shared" si="163"/>
        <v>0</v>
      </c>
      <c r="OMP10" s="355">
        <f t="shared" si="163"/>
        <v>0</v>
      </c>
      <c r="OMQ10" s="355">
        <f t="shared" si="163"/>
        <v>0</v>
      </c>
      <c r="OMR10" s="355">
        <f t="shared" si="163"/>
        <v>0</v>
      </c>
      <c r="OMS10" s="355">
        <f t="shared" si="163"/>
        <v>0</v>
      </c>
      <c r="OMT10" s="355">
        <f t="shared" si="163"/>
        <v>0</v>
      </c>
      <c r="OMU10" s="355">
        <f t="shared" si="163"/>
        <v>0</v>
      </c>
      <c r="OMV10" s="355">
        <f t="shared" si="163"/>
        <v>0</v>
      </c>
      <c r="OMW10" s="355">
        <f t="shared" si="163"/>
        <v>0</v>
      </c>
      <c r="OMX10" s="355">
        <f t="shared" si="163"/>
        <v>0</v>
      </c>
      <c r="OMY10" s="355">
        <f t="shared" si="163"/>
        <v>0</v>
      </c>
      <c r="OMZ10" s="355">
        <f t="shared" si="163"/>
        <v>0</v>
      </c>
      <c r="ONA10" s="355">
        <f t="shared" si="163"/>
        <v>0</v>
      </c>
      <c r="ONB10" s="355">
        <f t="shared" si="163"/>
        <v>0</v>
      </c>
      <c r="ONC10" s="355">
        <f t="shared" si="163"/>
        <v>0</v>
      </c>
      <c r="OND10" s="355">
        <f t="shared" si="163"/>
        <v>0</v>
      </c>
      <c r="ONE10" s="355">
        <f t="shared" si="163"/>
        <v>0</v>
      </c>
      <c r="ONF10" s="355">
        <f t="shared" si="163"/>
        <v>0</v>
      </c>
      <c r="ONG10" s="355">
        <f t="shared" si="163"/>
        <v>0</v>
      </c>
      <c r="ONH10" s="355">
        <f t="shared" si="163"/>
        <v>0</v>
      </c>
      <c r="ONI10" s="355">
        <f t="shared" si="163"/>
        <v>0</v>
      </c>
      <c r="ONJ10" s="355">
        <f t="shared" si="163"/>
        <v>0</v>
      </c>
      <c r="ONK10" s="355">
        <f t="shared" si="163"/>
        <v>0</v>
      </c>
      <c r="ONL10" s="355">
        <f t="shared" si="163"/>
        <v>0</v>
      </c>
      <c r="ONM10" s="355">
        <f t="shared" si="163"/>
        <v>0</v>
      </c>
      <c r="ONN10" s="355">
        <f t="shared" si="163"/>
        <v>0</v>
      </c>
      <c r="ONO10" s="355">
        <f t="shared" si="163"/>
        <v>0</v>
      </c>
      <c r="ONP10" s="355">
        <f t="shared" si="163"/>
        <v>0</v>
      </c>
      <c r="ONQ10" s="355">
        <f t="shared" si="163"/>
        <v>0</v>
      </c>
      <c r="ONR10" s="355">
        <f t="shared" si="163"/>
        <v>0</v>
      </c>
      <c r="ONS10" s="355">
        <f t="shared" si="163"/>
        <v>0</v>
      </c>
      <c r="ONT10" s="355">
        <f t="shared" si="163"/>
        <v>0</v>
      </c>
      <c r="ONU10" s="355">
        <f t="shared" si="163"/>
        <v>0</v>
      </c>
      <c r="ONV10" s="355">
        <f t="shared" si="163"/>
        <v>0</v>
      </c>
      <c r="ONW10" s="355">
        <f t="shared" si="163"/>
        <v>0</v>
      </c>
      <c r="ONX10" s="355">
        <f t="shared" si="163"/>
        <v>0</v>
      </c>
      <c r="ONY10" s="355">
        <f t="shared" si="163"/>
        <v>0</v>
      </c>
      <c r="ONZ10" s="355">
        <f t="shared" si="163"/>
        <v>0</v>
      </c>
      <c r="OOA10" s="355">
        <f t="shared" ref="OOA10:OQL10" si="164">SUM(OOA4:OOA9)</f>
        <v>0</v>
      </c>
      <c r="OOB10" s="355">
        <f t="shared" si="164"/>
        <v>0</v>
      </c>
      <c r="OOC10" s="355">
        <f t="shared" si="164"/>
        <v>0</v>
      </c>
      <c r="OOD10" s="355">
        <f t="shared" si="164"/>
        <v>0</v>
      </c>
      <c r="OOE10" s="355">
        <f t="shared" si="164"/>
        <v>0</v>
      </c>
      <c r="OOF10" s="355">
        <f t="shared" si="164"/>
        <v>0</v>
      </c>
      <c r="OOG10" s="355">
        <f t="shared" si="164"/>
        <v>0</v>
      </c>
      <c r="OOH10" s="355">
        <f t="shared" si="164"/>
        <v>0</v>
      </c>
      <c r="OOI10" s="355">
        <f t="shared" si="164"/>
        <v>0</v>
      </c>
      <c r="OOJ10" s="355">
        <f t="shared" si="164"/>
        <v>0</v>
      </c>
      <c r="OOK10" s="355">
        <f t="shared" si="164"/>
        <v>0</v>
      </c>
      <c r="OOL10" s="355">
        <f t="shared" si="164"/>
        <v>0</v>
      </c>
      <c r="OOM10" s="355">
        <f t="shared" si="164"/>
        <v>0</v>
      </c>
      <c r="OON10" s="355">
        <f t="shared" si="164"/>
        <v>0</v>
      </c>
      <c r="OOO10" s="355">
        <f t="shared" si="164"/>
        <v>0</v>
      </c>
      <c r="OOP10" s="355">
        <f t="shared" si="164"/>
        <v>0</v>
      </c>
      <c r="OOQ10" s="355">
        <f t="shared" si="164"/>
        <v>0</v>
      </c>
      <c r="OOR10" s="355">
        <f t="shared" si="164"/>
        <v>0</v>
      </c>
      <c r="OOS10" s="355">
        <f t="shared" si="164"/>
        <v>0</v>
      </c>
      <c r="OOT10" s="355">
        <f t="shared" si="164"/>
        <v>0</v>
      </c>
      <c r="OOU10" s="355">
        <f t="shared" si="164"/>
        <v>0</v>
      </c>
      <c r="OOV10" s="355">
        <f t="shared" si="164"/>
        <v>0</v>
      </c>
      <c r="OOW10" s="355">
        <f t="shared" si="164"/>
        <v>0</v>
      </c>
      <c r="OOX10" s="355">
        <f t="shared" si="164"/>
        <v>0</v>
      </c>
      <c r="OOY10" s="355">
        <f t="shared" si="164"/>
        <v>0</v>
      </c>
      <c r="OOZ10" s="355">
        <f t="shared" si="164"/>
        <v>0</v>
      </c>
      <c r="OPA10" s="355">
        <f t="shared" si="164"/>
        <v>0</v>
      </c>
      <c r="OPB10" s="355">
        <f t="shared" si="164"/>
        <v>0</v>
      </c>
      <c r="OPC10" s="355">
        <f t="shared" si="164"/>
        <v>0</v>
      </c>
      <c r="OPD10" s="355">
        <f t="shared" si="164"/>
        <v>0</v>
      </c>
      <c r="OPE10" s="355">
        <f t="shared" si="164"/>
        <v>0</v>
      </c>
      <c r="OPF10" s="355">
        <f t="shared" si="164"/>
        <v>0</v>
      </c>
      <c r="OPG10" s="355">
        <f t="shared" si="164"/>
        <v>0</v>
      </c>
      <c r="OPH10" s="355">
        <f t="shared" si="164"/>
        <v>0</v>
      </c>
      <c r="OPI10" s="355">
        <f t="shared" si="164"/>
        <v>0</v>
      </c>
      <c r="OPJ10" s="355">
        <f t="shared" si="164"/>
        <v>0</v>
      </c>
      <c r="OPK10" s="355">
        <f t="shared" si="164"/>
        <v>0</v>
      </c>
      <c r="OPL10" s="355">
        <f t="shared" si="164"/>
        <v>0</v>
      </c>
      <c r="OPM10" s="355">
        <f t="shared" si="164"/>
        <v>0</v>
      </c>
      <c r="OPN10" s="355">
        <f t="shared" si="164"/>
        <v>0</v>
      </c>
      <c r="OPO10" s="355">
        <f t="shared" si="164"/>
        <v>0</v>
      </c>
      <c r="OPP10" s="355">
        <f t="shared" si="164"/>
        <v>0</v>
      </c>
      <c r="OPQ10" s="355">
        <f t="shared" si="164"/>
        <v>0</v>
      </c>
      <c r="OPR10" s="355">
        <f t="shared" si="164"/>
        <v>0</v>
      </c>
      <c r="OPS10" s="355">
        <f t="shared" si="164"/>
        <v>0</v>
      </c>
      <c r="OPT10" s="355">
        <f t="shared" si="164"/>
        <v>0</v>
      </c>
      <c r="OPU10" s="355">
        <f t="shared" si="164"/>
        <v>0</v>
      </c>
      <c r="OPV10" s="355">
        <f t="shared" si="164"/>
        <v>0</v>
      </c>
      <c r="OPW10" s="355">
        <f t="shared" si="164"/>
        <v>0</v>
      </c>
      <c r="OPX10" s="355">
        <f t="shared" si="164"/>
        <v>0</v>
      </c>
      <c r="OPY10" s="355">
        <f t="shared" si="164"/>
        <v>0</v>
      </c>
      <c r="OPZ10" s="355">
        <f t="shared" si="164"/>
        <v>0</v>
      </c>
      <c r="OQA10" s="355">
        <f t="shared" si="164"/>
        <v>0</v>
      </c>
      <c r="OQB10" s="355">
        <f t="shared" si="164"/>
        <v>0</v>
      </c>
      <c r="OQC10" s="355">
        <f t="shared" si="164"/>
        <v>0</v>
      </c>
      <c r="OQD10" s="355">
        <f t="shared" si="164"/>
        <v>0</v>
      </c>
      <c r="OQE10" s="355">
        <f t="shared" si="164"/>
        <v>0</v>
      </c>
      <c r="OQF10" s="355">
        <f t="shared" si="164"/>
        <v>0</v>
      </c>
      <c r="OQG10" s="355">
        <f t="shared" si="164"/>
        <v>0</v>
      </c>
      <c r="OQH10" s="355">
        <f t="shared" si="164"/>
        <v>0</v>
      </c>
      <c r="OQI10" s="355">
        <f t="shared" si="164"/>
        <v>0</v>
      </c>
      <c r="OQJ10" s="355">
        <f t="shared" si="164"/>
        <v>0</v>
      </c>
      <c r="OQK10" s="355">
        <f t="shared" si="164"/>
        <v>0</v>
      </c>
      <c r="OQL10" s="355">
        <f t="shared" si="164"/>
        <v>0</v>
      </c>
      <c r="OQM10" s="355">
        <f t="shared" ref="OQM10:OSX10" si="165">SUM(OQM4:OQM9)</f>
        <v>0</v>
      </c>
      <c r="OQN10" s="355">
        <f t="shared" si="165"/>
        <v>0</v>
      </c>
      <c r="OQO10" s="355">
        <f t="shared" si="165"/>
        <v>0</v>
      </c>
      <c r="OQP10" s="355">
        <f t="shared" si="165"/>
        <v>0</v>
      </c>
      <c r="OQQ10" s="355">
        <f t="shared" si="165"/>
        <v>0</v>
      </c>
      <c r="OQR10" s="355">
        <f t="shared" si="165"/>
        <v>0</v>
      </c>
      <c r="OQS10" s="355">
        <f t="shared" si="165"/>
        <v>0</v>
      </c>
      <c r="OQT10" s="355">
        <f t="shared" si="165"/>
        <v>0</v>
      </c>
      <c r="OQU10" s="355">
        <f t="shared" si="165"/>
        <v>0</v>
      </c>
      <c r="OQV10" s="355">
        <f t="shared" si="165"/>
        <v>0</v>
      </c>
      <c r="OQW10" s="355">
        <f t="shared" si="165"/>
        <v>0</v>
      </c>
      <c r="OQX10" s="355">
        <f t="shared" si="165"/>
        <v>0</v>
      </c>
      <c r="OQY10" s="355">
        <f t="shared" si="165"/>
        <v>0</v>
      </c>
      <c r="OQZ10" s="355">
        <f t="shared" si="165"/>
        <v>0</v>
      </c>
      <c r="ORA10" s="355">
        <f t="shared" si="165"/>
        <v>0</v>
      </c>
      <c r="ORB10" s="355">
        <f t="shared" si="165"/>
        <v>0</v>
      </c>
      <c r="ORC10" s="355">
        <f t="shared" si="165"/>
        <v>0</v>
      </c>
      <c r="ORD10" s="355">
        <f t="shared" si="165"/>
        <v>0</v>
      </c>
      <c r="ORE10" s="355">
        <f t="shared" si="165"/>
        <v>0</v>
      </c>
      <c r="ORF10" s="355">
        <f t="shared" si="165"/>
        <v>0</v>
      </c>
      <c r="ORG10" s="355">
        <f t="shared" si="165"/>
        <v>0</v>
      </c>
      <c r="ORH10" s="355">
        <f t="shared" si="165"/>
        <v>0</v>
      </c>
      <c r="ORI10" s="355">
        <f t="shared" si="165"/>
        <v>0</v>
      </c>
      <c r="ORJ10" s="355">
        <f t="shared" si="165"/>
        <v>0</v>
      </c>
      <c r="ORK10" s="355">
        <f t="shared" si="165"/>
        <v>0</v>
      </c>
      <c r="ORL10" s="355">
        <f t="shared" si="165"/>
        <v>0</v>
      </c>
      <c r="ORM10" s="355">
        <f t="shared" si="165"/>
        <v>0</v>
      </c>
      <c r="ORN10" s="355">
        <f t="shared" si="165"/>
        <v>0</v>
      </c>
      <c r="ORO10" s="355">
        <f t="shared" si="165"/>
        <v>0</v>
      </c>
      <c r="ORP10" s="355">
        <f t="shared" si="165"/>
        <v>0</v>
      </c>
      <c r="ORQ10" s="355">
        <f t="shared" si="165"/>
        <v>0</v>
      </c>
      <c r="ORR10" s="355">
        <f t="shared" si="165"/>
        <v>0</v>
      </c>
      <c r="ORS10" s="355">
        <f t="shared" si="165"/>
        <v>0</v>
      </c>
      <c r="ORT10" s="355">
        <f t="shared" si="165"/>
        <v>0</v>
      </c>
      <c r="ORU10" s="355">
        <f t="shared" si="165"/>
        <v>0</v>
      </c>
      <c r="ORV10" s="355">
        <f t="shared" si="165"/>
        <v>0</v>
      </c>
      <c r="ORW10" s="355">
        <f t="shared" si="165"/>
        <v>0</v>
      </c>
      <c r="ORX10" s="355">
        <f t="shared" si="165"/>
        <v>0</v>
      </c>
      <c r="ORY10" s="355">
        <f t="shared" si="165"/>
        <v>0</v>
      </c>
      <c r="ORZ10" s="355">
        <f t="shared" si="165"/>
        <v>0</v>
      </c>
      <c r="OSA10" s="355">
        <f t="shared" si="165"/>
        <v>0</v>
      </c>
      <c r="OSB10" s="355">
        <f t="shared" si="165"/>
        <v>0</v>
      </c>
      <c r="OSC10" s="355">
        <f t="shared" si="165"/>
        <v>0</v>
      </c>
      <c r="OSD10" s="355">
        <f t="shared" si="165"/>
        <v>0</v>
      </c>
      <c r="OSE10" s="355">
        <f t="shared" si="165"/>
        <v>0</v>
      </c>
      <c r="OSF10" s="355">
        <f t="shared" si="165"/>
        <v>0</v>
      </c>
      <c r="OSG10" s="355">
        <f t="shared" si="165"/>
        <v>0</v>
      </c>
      <c r="OSH10" s="355">
        <f t="shared" si="165"/>
        <v>0</v>
      </c>
      <c r="OSI10" s="355">
        <f t="shared" si="165"/>
        <v>0</v>
      </c>
      <c r="OSJ10" s="355">
        <f t="shared" si="165"/>
        <v>0</v>
      </c>
      <c r="OSK10" s="355">
        <f t="shared" si="165"/>
        <v>0</v>
      </c>
      <c r="OSL10" s="355">
        <f t="shared" si="165"/>
        <v>0</v>
      </c>
      <c r="OSM10" s="355">
        <f t="shared" si="165"/>
        <v>0</v>
      </c>
      <c r="OSN10" s="355">
        <f t="shared" si="165"/>
        <v>0</v>
      </c>
      <c r="OSO10" s="355">
        <f t="shared" si="165"/>
        <v>0</v>
      </c>
      <c r="OSP10" s="355">
        <f t="shared" si="165"/>
        <v>0</v>
      </c>
      <c r="OSQ10" s="355">
        <f t="shared" si="165"/>
        <v>0</v>
      </c>
      <c r="OSR10" s="355">
        <f t="shared" si="165"/>
        <v>0</v>
      </c>
      <c r="OSS10" s="355">
        <f t="shared" si="165"/>
        <v>0</v>
      </c>
      <c r="OST10" s="355">
        <f t="shared" si="165"/>
        <v>0</v>
      </c>
      <c r="OSU10" s="355">
        <f t="shared" si="165"/>
        <v>0</v>
      </c>
      <c r="OSV10" s="355">
        <f t="shared" si="165"/>
        <v>0</v>
      </c>
      <c r="OSW10" s="355">
        <f t="shared" si="165"/>
        <v>0</v>
      </c>
      <c r="OSX10" s="355">
        <f t="shared" si="165"/>
        <v>0</v>
      </c>
      <c r="OSY10" s="355">
        <f t="shared" ref="OSY10:OVJ10" si="166">SUM(OSY4:OSY9)</f>
        <v>0</v>
      </c>
      <c r="OSZ10" s="355">
        <f t="shared" si="166"/>
        <v>0</v>
      </c>
      <c r="OTA10" s="355">
        <f t="shared" si="166"/>
        <v>0</v>
      </c>
      <c r="OTB10" s="355">
        <f t="shared" si="166"/>
        <v>0</v>
      </c>
      <c r="OTC10" s="355">
        <f t="shared" si="166"/>
        <v>0</v>
      </c>
      <c r="OTD10" s="355">
        <f t="shared" si="166"/>
        <v>0</v>
      </c>
      <c r="OTE10" s="355">
        <f t="shared" si="166"/>
        <v>0</v>
      </c>
      <c r="OTF10" s="355">
        <f t="shared" si="166"/>
        <v>0</v>
      </c>
      <c r="OTG10" s="355">
        <f t="shared" si="166"/>
        <v>0</v>
      </c>
      <c r="OTH10" s="355">
        <f t="shared" si="166"/>
        <v>0</v>
      </c>
      <c r="OTI10" s="355">
        <f t="shared" si="166"/>
        <v>0</v>
      </c>
      <c r="OTJ10" s="355">
        <f t="shared" si="166"/>
        <v>0</v>
      </c>
      <c r="OTK10" s="355">
        <f t="shared" si="166"/>
        <v>0</v>
      </c>
      <c r="OTL10" s="355">
        <f t="shared" si="166"/>
        <v>0</v>
      </c>
      <c r="OTM10" s="355">
        <f t="shared" si="166"/>
        <v>0</v>
      </c>
      <c r="OTN10" s="355">
        <f t="shared" si="166"/>
        <v>0</v>
      </c>
      <c r="OTO10" s="355">
        <f t="shared" si="166"/>
        <v>0</v>
      </c>
      <c r="OTP10" s="355">
        <f t="shared" si="166"/>
        <v>0</v>
      </c>
      <c r="OTQ10" s="355">
        <f t="shared" si="166"/>
        <v>0</v>
      </c>
      <c r="OTR10" s="355">
        <f t="shared" si="166"/>
        <v>0</v>
      </c>
      <c r="OTS10" s="355">
        <f t="shared" si="166"/>
        <v>0</v>
      </c>
      <c r="OTT10" s="355">
        <f t="shared" si="166"/>
        <v>0</v>
      </c>
      <c r="OTU10" s="355">
        <f t="shared" si="166"/>
        <v>0</v>
      </c>
      <c r="OTV10" s="355">
        <f t="shared" si="166"/>
        <v>0</v>
      </c>
      <c r="OTW10" s="355">
        <f t="shared" si="166"/>
        <v>0</v>
      </c>
      <c r="OTX10" s="355">
        <f t="shared" si="166"/>
        <v>0</v>
      </c>
      <c r="OTY10" s="355">
        <f t="shared" si="166"/>
        <v>0</v>
      </c>
      <c r="OTZ10" s="355">
        <f t="shared" si="166"/>
        <v>0</v>
      </c>
      <c r="OUA10" s="355">
        <f t="shared" si="166"/>
        <v>0</v>
      </c>
      <c r="OUB10" s="355">
        <f t="shared" si="166"/>
        <v>0</v>
      </c>
      <c r="OUC10" s="355">
        <f t="shared" si="166"/>
        <v>0</v>
      </c>
      <c r="OUD10" s="355">
        <f t="shared" si="166"/>
        <v>0</v>
      </c>
      <c r="OUE10" s="355">
        <f t="shared" si="166"/>
        <v>0</v>
      </c>
      <c r="OUF10" s="355">
        <f t="shared" si="166"/>
        <v>0</v>
      </c>
      <c r="OUG10" s="355">
        <f t="shared" si="166"/>
        <v>0</v>
      </c>
      <c r="OUH10" s="355">
        <f t="shared" si="166"/>
        <v>0</v>
      </c>
      <c r="OUI10" s="355">
        <f t="shared" si="166"/>
        <v>0</v>
      </c>
      <c r="OUJ10" s="355">
        <f t="shared" si="166"/>
        <v>0</v>
      </c>
      <c r="OUK10" s="355">
        <f t="shared" si="166"/>
        <v>0</v>
      </c>
      <c r="OUL10" s="355">
        <f t="shared" si="166"/>
        <v>0</v>
      </c>
      <c r="OUM10" s="355">
        <f t="shared" si="166"/>
        <v>0</v>
      </c>
      <c r="OUN10" s="355">
        <f t="shared" si="166"/>
        <v>0</v>
      </c>
      <c r="OUO10" s="355">
        <f t="shared" si="166"/>
        <v>0</v>
      </c>
      <c r="OUP10" s="355">
        <f t="shared" si="166"/>
        <v>0</v>
      </c>
      <c r="OUQ10" s="355">
        <f t="shared" si="166"/>
        <v>0</v>
      </c>
      <c r="OUR10" s="355">
        <f t="shared" si="166"/>
        <v>0</v>
      </c>
      <c r="OUS10" s="355">
        <f t="shared" si="166"/>
        <v>0</v>
      </c>
      <c r="OUT10" s="355">
        <f t="shared" si="166"/>
        <v>0</v>
      </c>
      <c r="OUU10" s="355">
        <f t="shared" si="166"/>
        <v>0</v>
      </c>
      <c r="OUV10" s="355">
        <f t="shared" si="166"/>
        <v>0</v>
      </c>
      <c r="OUW10" s="355">
        <f t="shared" si="166"/>
        <v>0</v>
      </c>
      <c r="OUX10" s="355">
        <f t="shared" si="166"/>
        <v>0</v>
      </c>
      <c r="OUY10" s="355">
        <f t="shared" si="166"/>
        <v>0</v>
      </c>
      <c r="OUZ10" s="355">
        <f t="shared" si="166"/>
        <v>0</v>
      </c>
      <c r="OVA10" s="355">
        <f t="shared" si="166"/>
        <v>0</v>
      </c>
      <c r="OVB10" s="355">
        <f t="shared" si="166"/>
        <v>0</v>
      </c>
      <c r="OVC10" s="355">
        <f t="shared" si="166"/>
        <v>0</v>
      </c>
      <c r="OVD10" s="355">
        <f t="shared" si="166"/>
        <v>0</v>
      </c>
      <c r="OVE10" s="355">
        <f t="shared" si="166"/>
        <v>0</v>
      </c>
      <c r="OVF10" s="355">
        <f t="shared" si="166"/>
        <v>0</v>
      </c>
      <c r="OVG10" s="355">
        <f t="shared" si="166"/>
        <v>0</v>
      </c>
      <c r="OVH10" s="355">
        <f t="shared" si="166"/>
        <v>0</v>
      </c>
      <c r="OVI10" s="355">
        <f t="shared" si="166"/>
        <v>0</v>
      </c>
      <c r="OVJ10" s="355">
        <f t="shared" si="166"/>
        <v>0</v>
      </c>
      <c r="OVK10" s="355">
        <f t="shared" ref="OVK10:OXV10" si="167">SUM(OVK4:OVK9)</f>
        <v>0</v>
      </c>
      <c r="OVL10" s="355">
        <f t="shared" si="167"/>
        <v>0</v>
      </c>
      <c r="OVM10" s="355">
        <f t="shared" si="167"/>
        <v>0</v>
      </c>
      <c r="OVN10" s="355">
        <f t="shared" si="167"/>
        <v>0</v>
      </c>
      <c r="OVO10" s="355">
        <f t="shared" si="167"/>
        <v>0</v>
      </c>
      <c r="OVP10" s="355">
        <f t="shared" si="167"/>
        <v>0</v>
      </c>
      <c r="OVQ10" s="355">
        <f t="shared" si="167"/>
        <v>0</v>
      </c>
      <c r="OVR10" s="355">
        <f t="shared" si="167"/>
        <v>0</v>
      </c>
      <c r="OVS10" s="355">
        <f t="shared" si="167"/>
        <v>0</v>
      </c>
      <c r="OVT10" s="355">
        <f t="shared" si="167"/>
        <v>0</v>
      </c>
      <c r="OVU10" s="355">
        <f t="shared" si="167"/>
        <v>0</v>
      </c>
      <c r="OVV10" s="355">
        <f t="shared" si="167"/>
        <v>0</v>
      </c>
      <c r="OVW10" s="355">
        <f t="shared" si="167"/>
        <v>0</v>
      </c>
      <c r="OVX10" s="355">
        <f t="shared" si="167"/>
        <v>0</v>
      </c>
      <c r="OVY10" s="355">
        <f t="shared" si="167"/>
        <v>0</v>
      </c>
      <c r="OVZ10" s="355">
        <f t="shared" si="167"/>
        <v>0</v>
      </c>
      <c r="OWA10" s="355">
        <f t="shared" si="167"/>
        <v>0</v>
      </c>
      <c r="OWB10" s="355">
        <f t="shared" si="167"/>
        <v>0</v>
      </c>
      <c r="OWC10" s="355">
        <f t="shared" si="167"/>
        <v>0</v>
      </c>
      <c r="OWD10" s="355">
        <f t="shared" si="167"/>
        <v>0</v>
      </c>
      <c r="OWE10" s="355">
        <f t="shared" si="167"/>
        <v>0</v>
      </c>
      <c r="OWF10" s="355">
        <f t="shared" si="167"/>
        <v>0</v>
      </c>
      <c r="OWG10" s="355">
        <f t="shared" si="167"/>
        <v>0</v>
      </c>
      <c r="OWH10" s="355">
        <f t="shared" si="167"/>
        <v>0</v>
      </c>
      <c r="OWI10" s="355">
        <f t="shared" si="167"/>
        <v>0</v>
      </c>
      <c r="OWJ10" s="355">
        <f t="shared" si="167"/>
        <v>0</v>
      </c>
      <c r="OWK10" s="355">
        <f t="shared" si="167"/>
        <v>0</v>
      </c>
      <c r="OWL10" s="355">
        <f t="shared" si="167"/>
        <v>0</v>
      </c>
      <c r="OWM10" s="355">
        <f t="shared" si="167"/>
        <v>0</v>
      </c>
      <c r="OWN10" s="355">
        <f t="shared" si="167"/>
        <v>0</v>
      </c>
      <c r="OWO10" s="355">
        <f t="shared" si="167"/>
        <v>0</v>
      </c>
      <c r="OWP10" s="355">
        <f t="shared" si="167"/>
        <v>0</v>
      </c>
      <c r="OWQ10" s="355">
        <f t="shared" si="167"/>
        <v>0</v>
      </c>
      <c r="OWR10" s="355">
        <f t="shared" si="167"/>
        <v>0</v>
      </c>
      <c r="OWS10" s="355">
        <f t="shared" si="167"/>
        <v>0</v>
      </c>
      <c r="OWT10" s="355">
        <f t="shared" si="167"/>
        <v>0</v>
      </c>
      <c r="OWU10" s="355">
        <f t="shared" si="167"/>
        <v>0</v>
      </c>
      <c r="OWV10" s="355">
        <f t="shared" si="167"/>
        <v>0</v>
      </c>
      <c r="OWW10" s="355">
        <f t="shared" si="167"/>
        <v>0</v>
      </c>
      <c r="OWX10" s="355">
        <f t="shared" si="167"/>
        <v>0</v>
      </c>
      <c r="OWY10" s="355">
        <f t="shared" si="167"/>
        <v>0</v>
      </c>
      <c r="OWZ10" s="355">
        <f t="shared" si="167"/>
        <v>0</v>
      </c>
      <c r="OXA10" s="355">
        <f t="shared" si="167"/>
        <v>0</v>
      </c>
      <c r="OXB10" s="355">
        <f t="shared" si="167"/>
        <v>0</v>
      </c>
      <c r="OXC10" s="355">
        <f t="shared" si="167"/>
        <v>0</v>
      </c>
      <c r="OXD10" s="355">
        <f t="shared" si="167"/>
        <v>0</v>
      </c>
      <c r="OXE10" s="355">
        <f t="shared" si="167"/>
        <v>0</v>
      </c>
      <c r="OXF10" s="355">
        <f t="shared" si="167"/>
        <v>0</v>
      </c>
      <c r="OXG10" s="355">
        <f t="shared" si="167"/>
        <v>0</v>
      </c>
      <c r="OXH10" s="355">
        <f t="shared" si="167"/>
        <v>0</v>
      </c>
      <c r="OXI10" s="355">
        <f t="shared" si="167"/>
        <v>0</v>
      </c>
      <c r="OXJ10" s="355">
        <f t="shared" si="167"/>
        <v>0</v>
      </c>
      <c r="OXK10" s="355">
        <f t="shared" si="167"/>
        <v>0</v>
      </c>
      <c r="OXL10" s="355">
        <f t="shared" si="167"/>
        <v>0</v>
      </c>
      <c r="OXM10" s="355">
        <f t="shared" si="167"/>
        <v>0</v>
      </c>
      <c r="OXN10" s="355">
        <f t="shared" si="167"/>
        <v>0</v>
      </c>
      <c r="OXO10" s="355">
        <f t="shared" si="167"/>
        <v>0</v>
      </c>
      <c r="OXP10" s="355">
        <f t="shared" si="167"/>
        <v>0</v>
      </c>
      <c r="OXQ10" s="355">
        <f t="shared" si="167"/>
        <v>0</v>
      </c>
      <c r="OXR10" s="355">
        <f t="shared" si="167"/>
        <v>0</v>
      </c>
      <c r="OXS10" s="355">
        <f t="shared" si="167"/>
        <v>0</v>
      </c>
      <c r="OXT10" s="355">
        <f t="shared" si="167"/>
        <v>0</v>
      </c>
      <c r="OXU10" s="355">
        <f t="shared" si="167"/>
        <v>0</v>
      </c>
      <c r="OXV10" s="355">
        <f t="shared" si="167"/>
        <v>0</v>
      </c>
      <c r="OXW10" s="355">
        <f t="shared" ref="OXW10:PAH10" si="168">SUM(OXW4:OXW9)</f>
        <v>0</v>
      </c>
      <c r="OXX10" s="355">
        <f t="shared" si="168"/>
        <v>0</v>
      </c>
      <c r="OXY10" s="355">
        <f t="shared" si="168"/>
        <v>0</v>
      </c>
      <c r="OXZ10" s="355">
        <f t="shared" si="168"/>
        <v>0</v>
      </c>
      <c r="OYA10" s="355">
        <f t="shared" si="168"/>
        <v>0</v>
      </c>
      <c r="OYB10" s="355">
        <f t="shared" si="168"/>
        <v>0</v>
      </c>
      <c r="OYC10" s="355">
        <f t="shared" si="168"/>
        <v>0</v>
      </c>
      <c r="OYD10" s="355">
        <f t="shared" si="168"/>
        <v>0</v>
      </c>
      <c r="OYE10" s="355">
        <f t="shared" si="168"/>
        <v>0</v>
      </c>
      <c r="OYF10" s="355">
        <f t="shared" si="168"/>
        <v>0</v>
      </c>
      <c r="OYG10" s="355">
        <f t="shared" si="168"/>
        <v>0</v>
      </c>
      <c r="OYH10" s="355">
        <f t="shared" si="168"/>
        <v>0</v>
      </c>
      <c r="OYI10" s="355">
        <f t="shared" si="168"/>
        <v>0</v>
      </c>
      <c r="OYJ10" s="355">
        <f t="shared" si="168"/>
        <v>0</v>
      </c>
      <c r="OYK10" s="355">
        <f t="shared" si="168"/>
        <v>0</v>
      </c>
      <c r="OYL10" s="355">
        <f t="shared" si="168"/>
        <v>0</v>
      </c>
      <c r="OYM10" s="355">
        <f t="shared" si="168"/>
        <v>0</v>
      </c>
      <c r="OYN10" s="355">
        <f t="shared" si="168"/>
        <v>0</v>
      </c>
      <c r="OYO10" s="355">
        <f t="shared" si="168"/>
        <v>0</v>
      </c>
      <c r="OYP10" s="355">
        <f t="shared" si="168"/>
        <v>0</v>
      </c>
      <c r="OYQ10" s="355">
        <f t="shared" si="168"/>
        <v>0</v>
      </c>
      <c r="OYR10" s="355">
        <f t="shared" si="168"/>
        <v>0</v>
      </c>
      <c r="OYS10" s="355">
        <f t="shared" si="168"/>
        <v>0</v>
      </c>
      <c r="OYT10" s="355">
        <f t="shared" si="168"/>
        <v>0</v>
      </c>
      <c r="OYU10" s="355">
        <f t="shared" si="168"/>
        <v>0</v>
      </c>
      <c r="OYV10" s="355">
        <f t="shared" si="168"/>
        <v>0</v>
      </c>
      <c r="OYW10" s="355">
        <f t="shared" si="168"/>
        <v>0</v>
      </c>
      <c r="OYX10" s="355">
        <f t="shared" si="168"/>
        <v>0</v>
      </c>
      <c r="OYY10" s="355">
        <f t="shared" si="168"/>
        <v>0</v>
      </c>
      <c r="OYZ10" s="355">
        <f t="shared" si="168"/>
        <v>0</v>
      </c>
      <c r="OZA10" s="355">
        <f t="shared" si="168"/>
        <v>0</v>
      </c>
      <c r="OZB10" s="355">
        <f t="shared" si="168"/>
        <v>0</v>
      </c>
      <c r="OZC10" s="355">
        <f t="shared" si="168"/>
        <v>0</v>
      </c>
      <c r="OZD10" s="355">
        <f t="shared" si="168"/>
        <v>0</v>
      </c>
      <c r="OZE10" s="355">
        <f t="shared" si="168"/>
        <v>0</v>
      </c>
      <c r="OZF10" s="355">
        <f t="shared" si="168"/>
        <v>0</v>
      </c>
      <c r="OZG10" s="355">
        <f t="shared" si="168"/>
        <v>0</v>
      </c>
      <c r="OZH10" s="355">
        <f t="shared" si="168"/>
        <v>0</v>
      </c>
      <c r="OZI10" s="355">
        <f t="shared" si="168"/>
        <v>0</v>
      </c>
      <c r="OZJ10" s="355">
        <f t="shared" si="168"/>
        <v>0</v>
      </c>
      <c r="OZK10" s="355">
        <f t="shared" si="168"/>
        <v>0</v>
      </c>
      <c r="OZL10" s="355">
        <f t="shared" si="168"/>
        <v>0</v>
      </c>
      <c r="OZM10" s="355">
        <f t="shared" si="168"/>
        <v>0</v>
      </c>
      <c r="OZN10" s="355">
        <f t="shared" si="168"/>
        <v>0</v>
      </c>
      <c r="OZO10" s="355">
        <f t="shared" si="168"/>
        <v>0</v>
      </c>
      <c r="OZP10" s="355">
        <f t="shared" si="168"/>
        <v>0</v>
      </c>
      <c r="OZQ10" s="355">
        <f t="shared" si="168"/>
        <v>0</v>
      </c>
      <c r="OZR10" s="355">
        <f t="shared" si="168"/>
        <v>0</v>
      </c>
      <c r="OZS10" s="355">
        <f t="shared" si="168"/>
        <v>0</v>
      </c>
      <c r="OZT10" s="355">
        <f t="shared" si="168"/>
        <v>0</v>
      </c>
      <c r="OZU10" s="355">
        <f t="shared" si="168"/>
        <v>0</v>
      </c>
      <c r="OZV10" s="355">
        <f t="shared" si="168"/>
        <v>0</v>
      </c>
      <c r="OZW10" s="355">
        <f t="shared" si="168"/>
        <v>0</v>
      </c>
      <c r="OZX10" s="355">
        <f t="shared" si="168"/>
        <v>0</v>
      </c>
      <c r="OZY10" s="355">
        <f t="shared" si="168"/>
        <v>0</v>
      </c>
      <c r="OZZ10" s="355">
        <f t="shared" si="168"/>
        <v>0</v>
      </c>
      <c r="PAA10" s="355">
        <f t="shared" si="168"/>
        <v>0</v>
      </c>
      <c r="PAB10" s="355">
        <f t="shared" si="168"/>
        <v>0</v>
      </c>
      <c r="PAC10" s="355">
        <f t="shared" si="168"/>
        <v>0</v>
      </c>
      <c r="PAD10" s="355">
        <f t="shared" si="168"/>
        <v>0</v>
      </c>
      <c r="PAE10" s="355">
        <f t="shared" si="168"/>
        <v>0</v>
      </c>
      <c r="PAF10" s="355">
        <f t="shared" si="168"/>
        <v>0</v>
      </c>
      <c r="PAG10" s="355">
        <f t="shared" si="168"/>
        <v>0</v>
      </c>
      <c r="PAH10" s="355">
        <f t="shared" si="168"/>
        <v>0</v>
      </c>
      <c r="PAI10" s="355">
        <f t="shared" ref="PAI10:PCT10" si="169">SUM(PAI4:PAI9)</f>
        <v>0</v>
      </c>
      <c r="PAJ10" s="355">
        <f t="shared" si="169"/>
        <v>0</v>
      </c>
      <c r="PAK10" s="355">
        <f t="shared" si="169"/>
        <v>0</v>
      </c>
      <c r="PAL10" s="355">
        <f t="shared" si="169"/>
        <v>0</v>
      </c>
      <c r="PAM10" s="355">
        <f t="shared" si="169"/>
        <v>0</v>
      </c>
      <c r="PAN10" s="355">
        <f t="shared" si="169"/>
        <v>0</v>
      </c>
      <c r="PAO10" s="355">
        <f t="shared" si="169"/>
        <v>0</v>
      </c>
      <c r="PAP10" s="355">
        <f t="shared" si="169"/>
        <v>0</v>
      </c>
      <c r="PAQ10" s="355">
        <f t="shared" si="169"/>
        <v>0</v>
      </c>
      <c r="PAR10" s="355">
        <f t="shared" si="169"/>
        <v>0</v>
      </c>
      <c r="PAS10" s="355">
        <f t="shared" si="169"/>
        <v>0</v>
      </c>
      <c r="PAT10" s="355">
        <f t="shared" si="169"/>
        <v>0</v>
      </c>
      <c r="PAU10" s="355">
        <f t="shared" si="169"/>
        <v>0</v>
      </c>
      <c r="PAV10" s="355">
        <f t="shared" si="169"/>
        <v>0</v>
      </c>
      <c r="PAW10" s="355">
        <f t="shared" si="169"/>
        <v>0</v>
      </c>
      <c r="PAX10" s="355">
        <f t="shared" si="169"/>
        <v>0</v>
      </c>
      <c r="PAY10" s="355">
        <f t="shared" si="169"/>
        <v>0</v>
      </c>
      <c r="PAZ10" s="355">
        <f t="shared" si="169"/>
        <v>0</v>
      </c>
      <c r="PBA10" s="355">
        <f t="shared" si="169"/>
        <v>0</v>
      </c>
      <c r="PBB10" s="355">
        <f t="shared" si="169"/>
        <v>0</v>
      </c>
      <c r="PBC10" s="355">
        <f t="shared" si="169"/>
        <v>0</v>
      </c>
      <c r="PBD10" s="355">
        <f t="shared" si="169"/>
        <v>0</v>
      </c>
      <c r="PBE10" s="355">
        <f t="shared" si="169"/>
        <v>0</v>
      </c>
      <c r="PBF10" s="355">
        <f t="shared" si="169"/>
        <v>0</v>
      </c>
      <c r="PBG10" s="355">
        <f t="shared" si="169"/>
        <v>0</v>
      </c>
      <c r="PBH10" s="355">
        <f t="shared" si="169"/>
        <v>0</v>
      </c>
      <c r="PBI10" s="355">
        <f t="shared" si="169"/>
        <v>0</v>
      </c>
      <c r="PBJ10" s="355">
        <f t="shared" si="169"/>
        <v>0</v>
      </c>
      <c r="PBK10" s="355">
        <f t="shared" si="169"/>
        <v>0</v>
      </c>
      <c r="PBL10" s="355">
        <f t="shared" si="169"/>
        <v>0</v>
      </c>
      <c r="PBM10" s="355">
        <f t="shared" si="169"/>
        <v>0</v>
      </c>
      <c r="PBN10" s="355">
        <f t="shared" si="169"/>
        <v>0</v>
      </c>
      <c r="PBO10" s="355">
        <f t="shared" si="169"/>
        <v>0</v>
      </c>
      <c r="PBP10" s="355">
        <f t="shared" si="169"/>
        <v>0</v>
      </c>
      <c r="PBQ10" s="355">
        <f t="shared" si="169"/>
        <v>0</v>
      </c>
      <c r="PBR10" s="355">
        <f t="shared" si="169"/>
        <v>0</v>
      </c>
      <c r="PBS10" s="355">
        <f t="shared" si="169"/>
        <v>0</v>
      </c>
      <c r="PBT10" s="355">
        <f t="shared" si="169"/>
        <v>0</v>
      </c>
      <c r="PBU10" s="355">
        <f t="shared" si="169"/>
        <v>0</v>
      </c>
      <c r="PBV10" s="355">
        <f t="shared" si="169"/>
        <v>0</v>
      </c>
      <c r="PBW10" s="355">
        <f t="shared" si="169"/>
        <v>0</v>
      </c>
      <c r="PBX10" s="355">
        <f t="shared" si="169"/>
        <v>0</v>
      </c>
      <c r="PBY10" s="355">
        <f t="shared" si="169"/>
        <v>0</v>
      </c>
      <c r="PBZ10" s="355">
        <f t="shared" si="169"/>
        <v>0</v>
      </c>
      <c r="PCA10" s="355">
        <f t="shared" si="169"/>
        <v>0</v>
      </c>
      <c r="PCB10" s="355">
        <f t="shared" si="169"/>
        <v>0</v>
      </c>
      <c r="PCC10" s="355">
        <f t="shared" si="169"/>
        <v>0</v>
      </c>
      <c r="PCD10" s="355">
        <f t="shared" si="169"/>
        <v>0</v>
      </c>
      <c r="PCE10" s="355">
        <f t="shared" si="169"/>
        <v>0</v>
      </c>
      <c r="PCF10" s="355">
        <f t="shared" si="169"/>
        <v>0</v>
      </c>
      <c r="PCG10" s="355">
        <f t="shared" si="169"/>
        <v>0</v>
      </c>
      <c r="PCH10" s="355">
        <f t="shared" si="169"/>
        <v>0</v>
      </c>
      <c r="PCI10" s="355">
        <f t="shared" si="169"/>
        <v>0</v>
      </c>
      <c r="PCJ10" s="355">
        <f t="shared" si="169"/>
        <v>0</v>
      </c>
      <c r="PCK10" s="355">
        <f t="shared" si="169"/>
        <v>0</v>
      </c>
      <c r="PCL10" s="355">
        <f t="shared" si="169"/>
        <v>0</v>
      </c>
      <c r="PCM10" s="355">
        <f t="shared" si="169"/>
        <v>0</v>
      </c>
      <c r="PCN10" s="355">
        <f t="shared" si="169"/>
        <v>0</v>
      </c>
      <c r="PCO10" s="355">
        <f t="shared" si="169"/>
        <v>0</v>
      </c>
      <c r="PCP10" s="355">
        <f t="shared" si="169"/>
        <v>0</v>
      </c>
      <c r="PCQ10" s="355">
        <f t="shared" si="169"/>
        <v>0</v>
      </c>
      <c r="PCR10" s="355">
        <f t="shared" si="169"/>
        <v>0</v>
      </c>
      <c r="PCS10" s="355">
        <f t="shared" si="169"/>
        <v>0</v>
      </c>
      <c r="PCT10" s="355">
        <f t="shared" si="169"/>
        <v>0</v>
      </c>
      <c r="PCU10" s="355">
        <f t="shared" ref="PCU10:PFF10" si="170">SUM(PCU4:PCU9)</f>
        <v>0</v>
      </c>
      <c r="PCV10" s="355">
        <f t="shared" si="170"/>
        <v>0</v>
      </c>
      <c r="PCW10" s="355">
        <f t="shared" si="170"/>
        <v>0</v>
      </c>
      <c r="PCX10" s="355">
        <f t="shared" si="170"/>
        <v>0</v>
      </c>
      <c r="PCY10" s="355">
        <f t="shared" si="170"/>
        <v>0</v>
      </c>
      <c r="PCZ10" s="355">
        <f t="shared" si="170"/>
        <v>0</v>
      </c>
      <c r="PDA10" s="355">
        <f t="shared" si="170"/>
        <v>0</v>
      </c>
      <c r="PDB10" s="355">
        <f t="shared" si="170"/>
        <v>0</v>
      </c>
      <c r="PDC10" s="355">
        <f t="shared" si="170"/>
        <v>0</v>
      </c>
      <c r="PDD10" s="355">
        <f t="shared" si="170"/>
        <v>0</v>
      </c>
      <c r="PDE10" s="355">
        <f t="shared" si="170"/>
        <v>0</v>
      </c>
      <c r="PDF10" s="355">
        <f t="shared" si="170"/>
        <v>0</v>
      </c>
      <c r="PDG10" s="355">
        <f t="shared" si="170"/>
        <v>0</v>
      </c>
      <c r="PDH10" s="355">
        <f t="shared" si="170"/>
        <v>0</v>
      </c>
      <c r="PDI10" s="355">
        <f t="shared" si="170"/>
        <v>0</v>
      </c>
      <c r="PDJ10" s="355">
        <f t="shared" si="170"/>
        <v>0</v>
      </c>
      <c r="PDK10" s="355">
        <f t="shared" si="170"/>
        <v>0</v>
      </c>
      <c r="PDL10" s="355">
        <f t="shared" si="170"/>
        <v>0</v>
      </c>
      <c r="PDM10" s="355">
        <f t="shared" si="170"/>
        <v>0</v>
      </c>
      <c r="PDN10" s="355">
        <f t="shared" si="170"/>
        <v>0</v>
      </c>
      <c r="PDO10" s="355">
        <f t="shared" si="170"/>
        <v>0</v>
      </c>
      <c r="PDP10" s="355">
        <f t="shared" si="170"/>
        <v>0</v>
      </c>
      <c r="PDQ10" s="355">
        <f t="shared" si="170"/>
        <v>0</v>
      </c>
      <c r="PDR10" s="355">
        <f t="shared" si="170"/>
        <v>0</v>
      </c>
      <c r="PDS10" s="355">
        <f t="shared" si="170"/>
        <v>0</v>
      </c>
      <c r="PDT10" s="355">
        <f t="shared" si="170"/>
        <v>0</v>
      </c>
      <c r="PDU10" s="355">
        <f t="shared" si="170"/>
        <v>0</v>
      </c>
      <c r="PDV10" s="355">
        <f t="shared" si="170"/>
        <v>0</v>
      </c>
      <c r="PDW10" s="355">
        <f t="shared" si="170"/>
        <v>0</v>
      </c>
      <c r="PDX10" s="355">
        <f t="shared" si="170"/>
        <v>0</v>
      </c>
      <c r="PDY10" s="355">
        <f t="shared" si="170"/>
        <v>0</v>
      </c>
      <c r="PDZ10" s="355">
        <f t="shared" si="170"/>
        <v>0</v>
      </c>
      <c r="PEA10" s="355">
        <f t="shared" si="170"/>
        <v>0</v>
      </c>
      <c r="PEB10" s="355">
        <f t="shared" si="170"/>
        <v>0</v>
      </c>
      <c r="PEC10" s="355">
        <f t="shared" si="170"/>
        <v>0</v>
      </c>
      <c r="PED10" s="355">
        <f t="shared" si="170"/>
        <v>0</v>
      </c>
      <c r="PEE10" s="355">
        <f t="shared" si="170"/>
        <v>0</v>
      </c>
      <c r="PEF10" s="355">
        <f t="shared" si="170"/>
        <v>0</v>
      </c>
      <c r="PEG10" s="355">
        <f t="shared" si="170"/>
        <v>0</v>
      </c>
      <c r="PEH10" s="355">
        <f t="shared" si="170"/>
        <v>0</v>
      </c>
      <c r="PEI10" s="355">
        <f t="shared" si="170"/>
        <v>0</v>
      </c>
      <c r="PEJ10" s="355">
        <f t="shared" si="170"/>
        <v>0</v>
      </c>
      <c r="PEK10" s="355">
        <f t="shared" si="170"/>
        <v>0</v>
      </c>
      <c r="PEL10" s="355">
        <f t="shared" si="170"/>
        <v>0</v>
      </c>
      <c r="PEM10" s="355">
        <f t="shared" si="170"/>
        <v>0</v>
      </c>
      <c r="PEN10" s="355">
        <f t="shared" si="170"/>
        <v>0</v>
      </c>
      <c r="PEO10" s="355">
        <f t="shared" si="170"/>
        <v>0</v>
      </c>
      <c r="PEP10" s="355">
        <f t="shared" si="170"/>
        <v>0</v>
      </c>
      <c r="PEQ10" s="355">
        <f t="shared" si="170"/>
        <v>0</v>
      </c>
      <c r="PER10" s="355">
        <f t="shared" si="170"/>
        <v>0</v>
      </c>
      <c r="PES10" s="355">
        <f t="shared" si="170"/>
        <v>0</v>
      </c>
      <c r="PET10" s="355">
        <f t="shared" si="170"/>
        <v>0</v>
      </c>
      <c r="PEU10" s="355">
        <f t="shared" si="170"/>
        <v>0</v>
      </c>
      <c r="PEV10" s="355">
        <f t="shared" si="170"/>
        <v>0</v>
      </c>
      <c r="PEW10" s="355">
        <f t="shared" si="170"/>
        <v>0</v>
      </c>
      <c r="PEX10" s="355">
        <f t="shared" si="170"/>
        <v>0</v>
      </c>
      <c r="PEY10" s="355">
        <f t="shared" si="170"/>
        <v>0</v>
      </c>
      <c r="PEZ10" s="355">
        <f t="shared" si="170"/>
        <v>0</v>
      </c>
      <c r="PFA10" s="355">
        <f t="shared" si="170"/>
        <v>0</v>
      </c>
      <c r="PFB10" s="355">
        <f t="shared" si="170"/>
        <v>0</v>
      </c>
      <c r="PFC10" s="355">
        <f t="shared" si="170"/>
        <v>0</v>
      </c>
      <c r="PFD10" s="355">
        <f t="shared" si="170"/>
        <v>0</v>
      </c>
      <c r="PFE10" s="355">
        <f t="shared" si="170"/>
        <v>0</v>
      </c>
      <c r="PFF10" s="355">
        <f t="shared" si="170"/>
        <v>0</v>
      </c>
      <c r="PFG10" s="355">
        <f t="shared" ref="PFG10:PHR10" si="171">SUM(PFG4:PFG9)</f>
        <v>0</v>
      </c>
      <c r="PFH10" s="355">
        <f t="shared" si="171"/>
        <v>0</v>
      </c>
      <c r="PFI10" s="355">
        <f t="shared" si="171"/>
        <v>0</v>
      </c>
      <c r="PFJ10" s="355">
        <f t="shared" si="171"/>
        <v>0</v>
      </c>
      <c r="PFK10" s="355">
        <f t="shared" si="171"/>
        <v>0</v>
      </c>
      <c r="PFL10" s="355">
        <f t="shared" si="171"/>
        <v>0</v>
      </c>
      <c r="PFM10" s="355">
        <f t="shared" si="171"/>
        <v>0</v>
      </c>
      <c r="PFN10" s="355">
        <f t="shared" si="171"/>
        <v>0</v>
      </c>
      <c r="PFO10" s="355">
        <f t="shared" si="171"/>
        <v>0</v>
      </c>
      <c r="PFP10" s="355">
        <f t="shared" si="171"/>
        <v>0</v>
      </c>
      <c r="PFQ10" s="355">
        <f t="shared" si="171"/>
        <v>0</v>
      </c>
      <c r="PFR10" s="355">
        <f t="shared" si="171"/>
        <v>0</v>
      </c>
      <c r="PFS10" s="355">
        <f t="shared" si="171"/>
        <v>0</v>
      </c>
      <c r="PFT10" s="355">
        <f t="shared" si="171"/>
        <v>0</v>
      </c>
      <c r="PFU10" s="355">
        <f t="shared" si="171"/>
        <v>0</v>
      </c>
      <c r="PFV10" s="355">
        <f t="shared" si="171"/>
        <v>0</v>
      </c>
      <c r="PFW10" s="355">
        <f t="shared" si="171"/>
        <v>0</v>
      </c>
      <c r="PFX10" s="355">
        <f t="shared" si="171"/>
        <v>0</v>
      </c>
      <c r="PFY10" s="355">
        <f t="shared" si="171"/>
        <v>0</v>
      </c>
      <c r="PFZ10" s="355">
        <f t="shared" si="171"/>
        <v>0</v>
      </c>
      <c r="PGA10" s="355">
        <f t="shared" si="171"/>
        <v>0</v>
      </c>
      <c r="PGB10" s="355">
        <f t="shared" si="171"/>
        <v>0</v>
      </c>
      <c r="PGC10" s="355">
        <f t="shared" si="171"/>
        <v>0</v>
      </c>
      <c r="PGD10" s="355">
        <f t="shared" si="171"/>
        <v>0</v>
      </c>
      <c r="PGE10" s="355">
        <f t="shared" si="171"/>
        <v>0</v>
      </c>
      <c r="PGF10" s="355">
        <f t="shared" si="171"/>
        <v>0</v>
      </c>
      <c r="PGG10" s="355">
        <f t="shared" si="171"/>
        <v>0</v>
      </c>
      <c r="PGH10" s="355">
        <f t="shared" si="171"/>
        <v>0</v>
      </c>
      <c r="PGI10" s="355">
        <f t="shared" si="171"/>
        <v>0</v>
      </c>
      <c r="PGJ10" s="355">
        <f t="shared" si="171"/>
        <v>0</v>
      </c>
      <c r="PGK10" s="355">
        <f t="shared" si="171"/>
        <v>0</v>
      </c>
      <c r="PGL10" s="355">
        <f t="shared" si="171"/>
        <v>0</v>
      </c>
      <c r="PGM10" s="355">
        <f t="shared" si="171"/>
        <v>0</v>
      </c>
      <c r="PGN10" s="355">
        <f t="shared" si="171"/>
        <v>0</v>
      </c>
      <c r="PGO10" s="355">
        <f t="shared" si="171"/>
        <v>0</v>
      </c>
      <c r="PGP10" s="355">
        <f t="shared" si="171"/>
        <v>0</v>
      </c>
      <c r="PGQ10" s="355">
        <f t="shared" si="171"/>
        <v>0</v>
      </c>
      <c r="PGR10" s="355">
        <f t="shared" si="171"/>
        <v>0</v>
      </c>
      <c r="PGS10" s="355">
        <f t="shared" si="171"/>
        <v>0</v>
      </c>
      <c r="PGT10" s="355">
        <f t="shared" si="171"/>
        <v>0</v>
      </c>
      <c r="PGU10" s="355">
        <f t="shared" si="171"/>
        <v>0</v>
      </c>
      <c r="PGV10" s="355">
        <f t="shared" si="171"/>
        <v>0</v>
      </c>
      <c r="PGW10" s="355">
        <f t="shared" si="171"/>
        <v>0</v>
      </c>
      <c r="PGX10" s="355">
        <f t="shared" si="171"/>
        <v>0</v>
      </c>
      <c r="PGY10" s="355">
        <f t="shared" si="171"/>
        <v>0</v>
      </c>
      <c r="PGZ10" s="355">
        <f t="shared" si="171"/>
        <v>0</v>
      </c>
      <c r="PHA10" s="355">
        <f t="shared" si="171"/>
        <v>0</v>
      </c>
      <c r="PHB10" s="355">
        <f t="shared" si="171"/>
        <v>0</v>
      </c>
      <c r="PHC10" s="355">
        <f t="shared" si="171"/>
        <v>0</v>
      </c>
      <c r="PHD10" s="355">
        <f t="shared" si="171"/>
        <v>0</v>
      </c>
      <c r="PHE10" s="355">
        <f t="shared" si="171"/>
        <v>0</v>
      </c>
      <c r="PHF10" s="355">
        <f t="shared" si="171"/>
        <v>0</v>
      </c>
      <c r="PHG10" s="355">
        <f t="shared" si="171"/>
        <v>0</v>
      </c>
      <c r="PHH10" s="355">
        <f t="shared" si="171"/>
        <v>0</v>
      </c>
      <c r="PHI10" s="355">
        <f t="shared" si="171"/>
        <v>0</v>
      </c>
      <c r="PHJ10" s="355">
        <f t="shared" si="171"/>
        <v>0</v>
      </c>
      <c r="PHK10" s="355">
        <f t="shared" si="171"/>
        <v>0</v>
      </c>
      <c r="PHL10" s="355">
        <f t="shared" si="171"/>
        <v>0</v>
      </c>
      <c r="PHM10" s="355">
        <f t="shared" si="171"/>
        <v>0</v>
      </c>
      <c r="PHN10" s="355">
        <f t="shared" si="171"/>
        <v>0</v>
      </c>
      <c r="PHO10" s="355">
        <f t="shared" si="171"/>
        <v>0</v>
      </c>
      <c r="PHP10" s="355">
        <f t="shared" si="171"/>
        <v>0</v>
      </c>
      <c r="PHQ10" s="355">
        <f t="shared" si="171"/>
        <v>0</v>
      </c>
      <c r="PHR10" s="355">
        <f t="shared" si="171"/>
        <v>0</v>
      </c>
      <c r="PHS10" s="355">
        <f t="shared" ref="PHS10:PKD10" si="172">SUM(PHS4:PHS9)</f>
        <v>0</v>
      </c>
      <c r="PHT10" s="355">
        <f t="shared" si="172"/>
        <v>0</v>
      </c>
      <c r="PHU10" s="355">
        <f t="shared" si="172"/>
        <v>0</v>
      </c>
      <c r="PHV10" s="355">
        <f t="shared" si="172"/>
        <v>0</v>
      </c>
      <c r="PHW10" s="355">
        <f t="shared" si="172"/>
        <v>0</v>
      </c>
      <c r="PHX10" s="355">
        <f t="shared" si="172"/>
        <v>0</v>
      </c>
      <c r="PHY10" s="355">
        <f t="shared" si="172"/>
        <v>0</v>
      </c>
      <c r="PHZ10" s="355">
        <f t="shared" si="172"/>
        <v>0</v>
      </c>
      <c r="PIA10" s="355">
        <f t="shared" si="172"/>
        <v>0</v>
      </c>
      <c r="PIB10" s="355">
        <f t="shared" si="172"/>
        <v>0</v>
      </c>
      <c r="PIC10" s="355">
        <f t="shared" si="172"/>
        <v>0</v>
      </c>
      <c r="PID10" s="355">
        <f t="shared" si="172"/>
        <v>0</v>
      </c>
      <c r="PIE10" s="355">
        <f t="shared" si="172"/>
        <v>0</v>
      </c>
      <c r="PIF10" s="355">
        <f t="shared" si="172"/>
        <v>0</v>
      </c>
      <c r="PIG10" s="355">
        <f t="shared" si="172"/>
        <v>0</v>
      </c>
      <c r="PIH10" s="355">
        <f t="shared" si="172"/>
        <v>0</v>
      </c>
      <c r="PII10" s="355">
        <f t="shared" si="172"/>
        <v>0</v>
      </c>
      <c r="PIJ10" s="355">
        <f t="shared" si="172"/>
        <v>0</v>
      </c>
      <c r="PIK10" s="355">
        <f t="shared" si="172"/>
        <v>0</v>
      </c>
      <c r="PIL10" s="355">
        <f t="shared" si="172"/>
        <v>0</v>
      </c>
      <c r="PIM10" s="355">
        <f t="shared" si="172"/>
        <v>0</v>
      </c>
      <c r="PIN10" s="355">
        <f t="shared" si="172"/>
        <v>0</v>
      </c>
      <c r="PIO10" s="355">
        <f t="shared" si="172"/>
        <v>0</v>
      </c>
      <c r="PIP10" s="355">
        <f t="shared" si="172"/>
        <v>0</v>
      </c>
      <c r="PIQ10" s="355">
        <f t="shared" si="172"/>
        <v>0</v>
      </c>
      <c r="PIR10" s="355">
        <f t="shared" si="172"/>
        <v>0</v>
      </c>
      <c r="PIS10" s="355">
        <f t="shared" si="172"/>
        <v>0</v>
      </c>
      <c r="PIT10" s="355">
        <f t="shared" si="172"/>
        <v>0</v>
      </c>
      <c r="PIU10" s="355">
        <f t="shared" si="172"/>
        <v>0</v>
      </c>
      <c r="PIV10" s="355">
        <f t="shared" si="172"/>
        <v>0</v>
      </c>
      <c r="PIW10" s="355">
        <f t="shared" si="172"/>
        <v>0</v>
      </c>
      <c r="PIX10" s="355">
        <f t="shared" si="172"/>
        <v>0</v>
      </c>
      <c r="PIY10" s="355">
        <f t="shared" si="172"/>
        <v>0</v>
      </c>
      <c r="PIZ10" s="355">
        <f t="shared" si="172"/>
        <v>0</v>
      </c>
      <c r="PJA10" s="355">
        <f t="shared" si="172"/>
        <v>0</v>
      </c>
      <c r="PJB10" s="355">
        <f t="shared" si="172"/>
        <v>0</v>
      </c>
      <c r="PJC10" s="355">
        <f t="shared" si="172"/>
        <v>0</v>
      </c>
      <c r="PJD10" s="355">
        <f t="shared" si="172"/>
        <v>0</v>
      </c>
      <c r="PJE10" s="355">
        <f t="shared" si="172"/>
        <v>0</v>
      </c>
      <c r="PJF10" s="355">
        <f t="shared" si="172"/>
        <v>0</v>
      </c>
      <c r="PJG10" s="355">
        <f t="shared" si="172"/>
        <v>0</v>
      </c>
      <c r="PJH10" s="355">
        <f t="shared" si="172"/>
        <v>0</v>
      </c>
      <c r="PJI10" s="355">
        <f t="shared" si="172"/>
        <v>0</v>
      </c>
      <c r="PJJ10" s="355">
        <f t="shared" si="172"/>
        <v>0</v>
      </c>
      <c r="PJK10" s="355">
        <f t="shared" si="172"/>
        <v>0</v>
      </c>
      <c r="PJL10" s="355">
        <f t="shared" si="172"/>
        <v>0</v>
      </c>
      <c r="PJM10" s="355">
        <f t="shared" si="172"/>
        <v>0</v>
      </c>
      <c r="PJN10" s="355">
        <f t="shared" si="172"/>
        <v>0</v>
      </c>
      <c r="PJO10" s="355">
        <f t="shared" si="172"/>
        <v>0</v>
      </c>
      <c r="PJP10" s="355">
        <f t="shared" si="172"/>
        <v>0</v>
      </c>
      <c r="PJQ10" s="355">
        <f t="shared" si="172"/>
        <v>0</v>
      </c>
      <c r="PJR10" s="355">
        <f t="shared" si="172"/>
        <v>0</v>
      </c>
      <c r="PJS10" s="355">
        <f t="shared" si="172"/>
        <v>0</v>
      </c>
      <c r="PJT10" s="355">
        <f t="shared" si="172"/>
        <v>0</v>
      </c>
      <c r="PJU10" s="355">
        <f t="shared" si="172"/>
        <v>0</v>
      </c>
      <c r="PJV10" s="355">
        <f t="shared" si="172"/>
        <v>0</v>
      </c>
      <c r="PJW10" s="355">
        <f t="shared" si="172"/>
        <v>0</v>
      </c>
      <c r="PJX10" s="355">
        <f t="shared" si="172"/>
        <v>0</v>
      </c>
      <c r="PJY10" s="355">
        <f t="shared" si="172"/>
        <v>0</v>
      </c>
      <c r="PJZ10" s="355">
        <f t="shared" si="172"/>
        <v>0</v>
      </c>
      <c r="PKA10" s="355">
        <f t="shared" si="172"/>
        <v>0</v>
      </c>
      <c r="PKB10" s="355">
        <f t="shared" si="172"/>
        <v>0</v>
      </c>
      <c r="PKC10" s="355">
        <f t="shared" si="172"/>
        <v>0</v>
      </c>
      <c r="PKD10" s="355">
        <f t="shared" si="172"/>
        <v>0</v>
      </c>
      <c r="PKE10" s="355">
        <f t="shared" ref="PKE10:PMP10" si="173">SUM(PKE4:PKE9)</f>
        <v>0</v>
      </c>
      <c r="PKF10" s="355">
        <f t="shared" si="173"/>
        <v>0</v>
      </c>
      <c r="PKG10" s="355">
        <f t="shared" si="173"/>
        <v>0</v>
      </c>
      <c r="PKH10" s="355">
        <f t="shared" si="173"/>
        <v>0</v>
      </c>
      <c r="PKI10" s="355">
        <f t="shared" si="173"/>
        <v>0</v>
      </c>
      <c r="PKJ10" s="355">
        <f t="shared" si="173"/>
        <v>0</v>
      </c>
      <c r="PKK10" s="355">
        <f t="shared" si="173"/>
        <v>0</v>
      </c>
      <c r="PKL10" s="355">
        <f t="shared" si="173"/>
        <v>0</v>
      </c>
      <c r="PKM10" s="355">
        <f t="shared" si="173"/>
        <v>0</v>
      </c>
      <c r="PKN10" s="355">
        <f t="shared" si="173"/>
        <v>0</v>
      </c>
      <c r="PKO10" s="355">
        <f t="shared" si="173"/>
        <v>0</v>
      </c>
      <c r="PKP10" s="355">
        <f t="shared" si="173"/>
        <v>0</v>
      </c>
      <c r="PKQ10" s="355">
        <f t="shared" si="173"/>
        <v>0</v>
      </c>
      <c r="PKR10" s="355">
        <f t="shared" si="173"/>
        <v>0</v>
      </c>
      <c r="PKS10" s="355">
        <f t="shared" si="173"/>
        <v>0</v>
      </c>
      <c r="PKT10" s="355">
        <f t="shared" si="173"/>
        <v>0</v>
      </c>
      <c r="PKU10" s="355">
        <f t="shared" si="173"/>
        <v>0</v>
      </c>
      <c r="PKV10" s="355">
        <f t="shared" si="173"/>
        <v>0</v>
      </c>
      <c r="PKW10" s="355">
        <f t="shared" si="173"/>
        <v>0</v>
      </c>
      <c r="PKX10" s="355">
        <f t="shared" si="173"/>
        <v>0</v>
      </c>
      <c r="PKY10" s="355">
        <f t="shared" si="173"/>
        <v>0</v>
      </c>
      <c r="PKZ10" s="355">
        <f t="shared" si="173"/>
        <v>0</v>
      </c>
      <c r="PLA10" s="355">
        <f t="shared" si="173"/>
        <v>0</v>
      </c>
      <c r="PLB10" s="355">
        <f t="shared" si="173"/>
        <v>0</v>
      </c>
      <c r="PLC10" s="355">
        <f t="shared" si="173"/>
        <v>0</v>
      </c>
      <c r="PLD10" s="355">
        <f t="shared" si="173"/>
        <v>0</v>
      </c>
      <c r="PLE10" s="355">
        <f t="shared" si="173"/>
        <v>0</v>
      </c>
      <c r="PLF10" s="355">
        <f t="shared" si="173"/>
        <v>0</v>
      </c>
      <c r="PLG10" s="355">
        <f t="shared" si="173"/>
        <v>0</v>
      </c>
      <c r="PLH10" s="355">
        <f t="shared" si="173"/>
        <v>0</v>
      </c>
      <c r="PLI10" s="355">
        <f t="shared" si="173"/>
        <v>0</v>
      </c>
      <c r="PLJ10" s="355">
        <f t="shared" si="173"/>
        <v>0</v>
      </c>
      <c r="PLK10" s="355">
        <f t="shared" si="173"/>
        <v>0</v>
      </c>
      <c r="PLL10" s="355">
        <f t="shared" si="173"/>
        <v>0</v>
      </c>
      <c r="PLM10" s="355">
        <f t="shared" si="173"/>
        <v>0</v>
      </c>
      <c r="PLN10" s="355">
        <f t="shared" si="173"/>
        <v>0</v>
      </c>
      <c r="PLO10" s="355">
        <f t="shared" si="173"/>
        <v>0</v>
      </c>
      <c r="PLP10" s="355">
        <f t="shared" si="173"/>
        <v>0</v>
      </c>
      <c r="PLQ10" s="355">
        <f t="shared" si="173"/>
        <v>0</v>
      </c>
      <c r="PLR10" s="355">
        <f t="shared" si="173"/>
        <v>0</v>
      </c>
      <c r="PLS10" s="355">
        <f t="shared" si="173"/>
        <v>0</v>
      </c>
      <c r="PLT10" s="355">
        <f t="shared" si="173"/>
        <v>0</v>
      </c>
      <c r="PLU10" s="355">
        <f t="shared" si="173"/>
        <v>0</v>
      </c>
      <c r="PLV10" s="355">
        <f t="shared" si="173"/>
        <v>0</v>
      </c>
      <c r="PLW10" s="355">
        <f t="shared" si="173"/>
        <v>0</v>
      </c>
      <c r="PLX10" s="355">
        <f t="shared" si="173"/>
        <v>0</v>
      </c>
      <c r="PLY10" s="355">
        <f t="shared" si="173"/>
        <v>0</v>
      </c>
      <c r="PLZ10" s="355">
        <f t="shared" si="173"/>
        <v>0</v>
      </c>
      <c r="PMA10" s="355">
        <f t="shared" si="173"/>
        <v>0</v>
      </c>
      <c r="PMB10" s="355">
        <f t="shared" si="173"/>
        <v>0</v>
      </c>
      <c r="PMC10" s="355">
        <f t="shared" si="173"/>
        <v>0</v>
      </c>
      <c r="PMD10" s="355">
        <f t="shared" si="173"/>
        <v>0</v>
      </c>
      <c r="PME10" s="355">
        <f t="shared" si="173"/>
        <v>0</v>
      </c>
      <c r="PMF10" s="355">
        <f t="shared" si="173"/>
        <v>0</v>
      </c>
      <c r="PMG10" s="355">
        <f t="shared" si="173"/>
        <v>0</v>
      </c>
      <c r="PMH10" s="355">
        <f t="shared" si="173"/>
        <v>0</v>
      </c>
      <c r="PMI10" s="355">
        <f t="shared" si="173"/>
        <v>0</v>
      </c>
      <c r="PMJ10" s="355">
        <f t="shared" si="173"/>
        <v>0</v>
      </c>
      <c r="PMK10" s="355">
        <f t="shared" si="173"/>
        <v>0</v>
      </c>
      <c r="PML10" s="355">
        <f t="shared" si="173"/>
        <v>0</v>
      </c>
      <c r="PMM10" s="355">
        <f t="shared" si="173"/>
        <v>0</v>
      </c>
      <c r="PMN10" s="355">
        <f t="shared" si="173"/>
        <v>0</v>
      </c>
      <c r="PMO10" s="355">
        <f t="shared" si="173"/>
        <v>0</v>
      </c>
      <c r="PMP10" s="355">
        <f t="shared" si="173"/>
        <v>0</v>
      </c>
      <c r="PMQ10" s="355">
        <f t="shared" ref="PMQ10:PPB10" si="174">SUM(PMQ4:PMQ9)</f>
        <v>0</v>
      </c>
      <c r="PMR10" s="355">
        <f t="shared" si="174"/>
        <v>0</v>
      </c>
      <c r="PMS10" s="355">
        <f t="shared" si="174"/>
        <v>0</v>
      </c>
      <c r="PMT10" s="355">
        <f t="shared" si="174"/>
        <v>0</v>
      </c>
      <c r="PMU10" s="355">
        <f t="shared" si="174"/>
        <v>0</v>
      </c>
      <c r="PMV10" s="355">
        <f t="shared" si="174"/>
        <v>0</v>
      </c>
      <c r="PMW10" s="355">
        <f t="shared" si="174"/>
        <v>0</v>
      </c>
      <c r="PMX10" s="355">
        <f t="shared" si="174"/>
        <v>0</v>
      </c>
      <c r="PMY10" s="355">
        <f t="shared" si="174"/>
        <v>0</v>
      </c>
      <c r="PMZ10" s="355">
        <f t="shared" si="174"/>
        <v>0</v>
      </c>
      <c r="PNA10" s="355">
        <f t="shared" si="174"/>
        <v>0</v>
      </c>
      <c r="PNB10" s="355">
        <f t="shared" si="174"/>
        <v>0</v>
      </c>
      <c r="PNC10" s="355">
        <f t="shared" si="174"/>
        <v>0</v>
      </c>
      <c r="PND10" s="355">
        <f t="shared" si="174"/>
        <v>0</v>
      </c>
      <c r="PNE10" s="355">
        <f t="shared" si="174"/>
        <v>0</v>
      </c>
      <c r="PNF10" s="355">
        <f t="shared" si="174"/>
        <v>0</v>
      </c>
      <c r="PNG10" s="355">
        <f t="shared" si="174"/>
        <v>0</v>
      </c>
      <c r="PNH10" s="355">
        <f t="shared" si="174"/>
        <v>0</v>
      </c>
      <c r="PNI10" s="355">
        <f t="shared" si="174"/>
        <v>0</v>
      </c>
      <c r="PNJ10" s="355">
        <f t="shared" si="174"/>
        <v>0</v>
      </c>
      <c r="PNK10" s="355">
        <f t="shared" si="174"/>
        <v>0</v>
      </c>
      <c r="PNL10" s="355">
        <f t="shared" si="174"/>
        <v>0</v>
      </c>
      <c r="PNM10" s="355">
        <f t="shared" si="174"/>
        <v>0</v>
      </c>
      <c r="PNN10" s="355">
        <f t="shared" si="174"/>
        <v>0</v>
      </c>
      <c r="PNO10" s="355">
        <f t="shared" si="174"/>
        <v>0</v>
      </c>
      <c r="PNP10" s="355">
        <f t="shared" si="174"/>
        <v>0</v>
      </c>
      <c r="PNQ10" s="355">
        <f t="shared" si="174"/>
        <v>0</v>
      </c>
      <c r="PNR10" s="355">
        <f t="shared" si="174"/>
        <v>0</v>
      </c>
      <c r="PNS10" s="355">
        <f t="shared" si="174"/>
        <v>0</v>
      </c>
      <c r="PNT10" s="355">
        <f t="shared" si="174"/>
        <v>0</v>
      </c>
      <c r="PNU10" s="355">
        <f t="shared" si="174"/>
        <v>0</v>
      </c>
      <c r="PNV10" s="355">
        <f t="shared" si="174"/>
        <v>0</v>
      </c>
      <c r="PNW10" s="355">
        <f t="shared" si="174"/>
        <v>0</v>
      </c>
      <c r="PNX10" s="355">
        <f t="shared" si="174"/>
        <v>0</v>
      </c>
      <c r="PNY10" s="355">
        <f t="shared" si="174"/>
        <v>0</v>
      </c>
      <c r="PNZ10" s="355">
        <f t="shared" si="174"/>
        <v>0</v>
      </c>
      <c r="POA10" s="355">
        <f t="shared" si="174"/>
        <v>0</v>
      </c>
      <c r="POB10" s="355">
        <f t="shared" si="174"/>
        <v>0</v>
      </c>
      <c r="POC10" s="355">
        <f t="shared" si="174"/>
        <v>0</v>
      </c>
      <c r="POD10" s="355">
        <f t="shared" si="174"/>
        <v>0</v>
      </c>
      <c r="POE10" s="355">
        <f t="shared" si="174"/>
        <v>0</v>
      </c>
      <c r="POF10" s="355">
        <f t="shared" si="174"/>
        <v>0</v>
      </c>
      <c r="POG10" s="355">
        <f t="shared" si="174"/>
        <v>0</v>
      </c>
      <c r="POH10" s="355">
        <f t="shared" si="174"/>
        <v>0</v>
      </c>
      <c r="POI10" s="355">
        <f t="shared" si="174"/>
        <v>0</v>
      </c>
      <c r="POJ10" s="355">
        <f t="shared" si="174"/>
        <v>0</v>
      </c>
      <c r="POK10" s="355">
        <f t="shared" si="174"/>
        <v>0</v>
      </c>
      <c r="POL10" s="355">
        <f t="shared" si="174"/>
        <v>0</v>
      </c>
      <c r="POM10" s="355">
        <f t="shared" si="174"/>
        <v>0</v>
      </c>
      <c r="PON10" s="355">
        <f t="shared" si="174"/>
        <v>0</v>
      </c>
      <c r="POO10" s="355">
        <f t="shared" si="174"/>
        <v>0</v>
      </c>
      <c r="POP10" s="355">
        <f t="shared" si="174"/>
        <v>0</v>
      </c>
      <c r="POQ10" s="355">
        <f t="shared" si="174"/>
        <v>0</v>
      </c>
      <c r="POR10" s="355">
        <f t="shared" si="174"/>
        <v>0</v>
      </c>
      <c r="POS10" s="355">
        <f t="shared" si="174"/>
        <v>0</v>
      </c>
      <c r="POT10" s="355">
        <f t="shared" si="174"/>
        <v>0</v>
      </c>
      <c r="POU10" s="355">
        <f t="shared" si="174"/>
        <v>0</v>
      </c>
      <c r="POV10" s="355">
        <f t="shared" si="174"/>
        <v>0</v>
      </c>
      <c r="POW10" s="355">
        <f t="shared" si="174"/>
        <v>0</v>
      </c>
      <c r="POX10" s="355">
        <f t="shared" si="174"/>
        <v>0</v>
      </c>
      <c r="POY10" s="355">
        <f t="shared" si="174"/>
        <v>0</v>
      </c>
      <c r="POZ10" s="355">
        <f t="shared" si="174"/>
        <v>0</v>
      </c>
      <c r="PPA10" s="355">
        <f t="shared" si="174"/>
        <v>0</v>
      </c>
      <c r="PPB10" s="355">
        <f t="shared" si="174"/>
        <v>0</v>
      </c>
      <c r="PPC10" s="355">
        <f t="shared" ref="PPC10:PRN10" si="175">SUM(PPC4:PPC9)</f>
        <v>0</v>
      </c>
      <c r="PPD10" s="355">
        <f t="shared" si="175"/>
        <v>0</v>
      </c>
      <c r="PPE10" s="355">
        <f t="shared" si="175"/>
        <v>0</v>
      </c>
      <c r="PPF10" s="355">
        <f t="shared" si="175"/>
        <v>0</v>
      </c>
      <c r="PPG10" s="355">
        <f t="shared" si="175"/>
        <v>0</v>
      </c>
      <c r="PPH10" s="355">
        <f t="shared" si="175"/>
        <v>0</v>
      </c>
      <c r="PPI10" s="355">
        <f t="shared" si="175"/>
        <v>0</v>
      </c>
      <c r="PPJ10" s="355">
        <f t="shared" si="175"/>
        <v>0</v>
      </c>
      <c r="PPK10" s="355">
        <f t="shared" si="175"/>
        <v>0</v>
      </c>
      <c r="PPL10" s="355">
        <f t="shared" si="175"/>
        <v>0</v>
      </c>
      <c r="PPM10" s="355">
        <f t="shared" si="175"/>
        <v>0</v>
      </c>
      <c r="PPN10" s="355">
        <f t="shared" si="175"/>
        <v>0</v>
      </c>
      <c r="PPO10" s="355">
        <f t="shared" si="175"/>
        <v>0</v>
      </c>
      <c r="PPP10" s="355">
        <f t="shared" si="175"/>
        <v>0</v>
      </c>
      <c r="PPQ10" s="355">
        <f t="shared" si="175"/>
        <v>0</v>
      </c>
      <c r="PPR10" s="355">
        <f t="shared" si="175"/>
        <v>0</v>
      </c>
      <c r="PPS10" s="355">
        <f t="shared" si="175"/>
        <v>0</v>
      </c>
      <c r="PPT10" s="355">
        <f t="shared" si="175"/>
        <v>0</v>
      </c>
      <c r="PPU10" s="355">
        <f t="shared" si="175"/>
        <v>0</v>
      </c>
      <c r="PPV10" s="355">
        <f t="shared" si="175"/>
        <v>0</v>
      </c>
      <c r="PPW10" s="355">
        <f t="shared" si="175"/>
        <v>0</v>
      </c>
      <c r="PPX10" s="355">
        <f t="shared" si="175"/>
        <v>0</v>
      </c>
      <c r="PPY10" s="355">
        <f t="shared" si="175"/>
        <v>0</v>
      </c>
      <c r="PPZ10" s="355">
        <f t="shared" si="175"/>
        <v>0</v>
      </c>
      <c r="PQA10" s="355">
        <f t="shared" si="175"/>
        <v>0</v>
      </c>
      <c r="PQB10" s="355">
        <f t="shared" si="175"/>
        <v>0</v>
      </c>
      <c r="PQC10" s="355">
        <f t="shared" si="175"/>
        <v>0</v>
      </c>
      <c r="PQD10" s="355">
        <f t="shared" si="175"/>
        <v>0</v>
      </c>
      <c r="PQE10" s="355">
        <f t="shared" si="175"/>
        <v>0</v>
      </c>
      <c r="PQF10" s="355">
        <f t="shared" si="175"/>
        <v>0</v>
      </c>
      <c r="PQG10" s="355">
        <f t="shared" si="175"/>
        <v>0</v>
      </c>
      <c r="PQH10" s="355">
        <f t="shared" si="175"/>
        <v>0</v>
      </c>
      <c r="PQI10" s="355">
        <f t="shared" si="175"/>
        <v>0</v>
      </c>
      <c r="PQJ10" s="355">
        <f t="shared" si="175"/>
        <v>0</v>
      </c>
      <c r="PQK10" s="355">
        <f t="shared" si="175"/>
        <v>0</v>
      </c>
      <c r="PQL10" s="355">
        <f t="shared" si="175"/>
        <v>0</v>
      </c>
      <c r="PQM10" s="355">
        <f t="shared" si="175"/>
        <v>0</v>
      </c>
      <c r="PQN10" s="355">
        <f t="shared" si="175"/>
        <v>0</v>
      </c>
      <c r="PQO10" s="355">
        <f t="shared" si="175"/>
        <v>0</v>
      </c>
      <c r="PQP10" s="355">
        <f t="shared" si="175"/>
        <v>0</v>
      </c>
      <c r="PQQ10" s="355">
        <f t="shared" si="175"/>
        <v>0</v>
      </c>
      <c r="PQR10" s="355">
        <f t="shared" si="175"/>
        <v>0</v>
      </c>
      <c r="PQS10" s="355">
        <f t="shared" si="175"/>
        <v>0</v>
      </c>
      <c r="PQT10" s="355">
        <f t="shared" si="175"/>
        <v>0</v>
      </c>
      <c r="PQU10" s="355">
        <f t="shared" si="175"/>
        <v>0</v>
      </c>
      <c r="PQV10" s="355">
        <f t="shared" si="175"/>
        <v>0</v>
      </c>
      <c r="PQW10" s="355">
        <f t="shared" si="175"/>
        <v>0</v>
      </c>
      <c r="PQX10" s="355">
        <f t="shared" si="175"/>
        <v>0</v>
      </c>
      <c r="PQY10" s="355">
        <f t="shared" si="175"/>
        <v>0</v>
      </c>
      <c r="PQZ10" s="355">
        <f t="shared" si="175"/>
        <v>0</v>
      </c>
      <c r="PRA10" s="355">
        <f t="shared" si="175"/>
        <v>0</v>
      </c>
      <c r="PRB10" s="355">
        <f t="shared" si="175"/>
        <v>0</v>
      </c>
      <c r="PRC10" s="355">
        <f t="shared" si="175"/>
        <v>0</v>
      </c>
      <c r="PRD10" s="355">
        <f t="shared" si="175"/>
        <v>0</v>
      </c>
      <c r="PRE10" s="355">
        <f t="shared" si="175"/>
        <v>0</v>
      </c>
      <c r="PRF10" s="355">
        <f t="shared" si="175"/>
        <v>0</v>
      </c>
      <c r="PRG10" s="355">
        <f t="shared" si="175"/>
        <v>0</v>
      </c>
      <c r="PRH10" s="355">
        <f t="shared" si="175"/>
        <v>0</v>
      </c>
      <c r="PRI10" s="355">
        <f t="shared" si="175"/>
        <v>0</v>
      </c>
      <c r="PRJ10" s="355">
        <f t="shared" si="175"/>
        <v>0</v>
      </c>
      <c r="PRK10" s="355">
        <f t="shared" si="175"/>
        <v>0</v>
      </c>
      <c r="PRL10" s="355">
        <f t="shared" si="175"/>
        <v>0</v>
      </c>
      <c r="PRM10" s="355">
        <f t="shared" si="175"/>
        <v>0</v>
      </c>
      <c r="PRN10" s="355">
        <f t="shared" si="175"/>
        <v>0</v>
      </c>
      <c r="PRO10" s="355">
        <f t="shared" ref="PRO10:PTZ10" si="176">SUM(PRO4:PRO9)</f>
        <v>0</v>
      </c>
      <c r="PRP10" s="355">
        <f t="shared" si="176"/>
        <v>0</v>
      </c>
      <c r="PRQ10" s="355">
        <f t="shared" si="176"/>
        <v>0</v>
      </c>
      <c r="PRR10" s="355">
        <f t="shared" si="176"/>
        <v>0</v>
      </c>
      <c r="PRS10" s="355">
        <f t="shared" si="176"/>
        <v>0</v>
      </c>
      <c r="PRT10" s="355">
        <f t="shared" si="176"/>
        <v>0</v>
      </c>
      <c r="PRU10" s="355">
        <f t="shared" si="176"/>
        <v>0</v>
      </c>
      <c r="PRV10" s="355">
        <f t="shared" si="176"/>
        <v>0</v>
      </c>
      <c r="PRW10" s="355">
        <f t="shared" si="176"/>
        <v>0</v>
      </c>
      <c r="PRX10" s="355">
        <f t="shared" si="176"/>
        <v>0</v>
      </c>
      <c r="PRY10" s="355">
        <f t="shared" si="176"/>
        <v>0</v>
      </c>
      <c r="PRZ10" s="355">
        <f t="shared" si="176"/>
        <v>0</v>
      </c>
      <c r="PSA10" s="355">
        <f t="shared" si="176"/>
        <v>0</v>
      </c>
      <c r="PSB10" s="355">
        <f t="shared" si="176"/>
        <v>0</v>
      </c>
      <c r="PSC10" s="355">
        <f t="shared" si="176"/>
        <v>0</v>
      </c>
      <c r="PSD10" s="355">
        <f t="shared" si="176"/>
        <v>0</v>
      </c>
      <c r="PSE10" s="355">
        <f t="shared" si="176"/>
        <v>0</v>
      </c>
      <c r="PSF10" s="355">
        <f t="shared" si="176"/>
        <v>0</v>
      </c>
      <c r="PSG10" s="355">
        <f t="shared" si="176"/>
        <v>0</v>
      </c>
      <c r="PSH10" s="355">
        <f t="shared" si="176"/>
        <v>0</v>
      </c>
      <c r="PSI10" s="355">
        <f t="shared" si="176"/>
        <v>0</v>
      </c>
      <c r="PSJ10" s="355">
        <f t="shared" si="176"/>
        <v>0</v>
      </c>
      <c r="PSK10" s="355">
        <f t="shared" si="176"/>
        <v>0</v>
      </c>
      <c r="PSL10" s="355">
        <f t="shared" si="176"/>
        <v>0</v>
      </c>
      <c r="PSM10" s="355">
        <f t="shared" si="176"/>
        <v>0</v>
      </c>
      <c r="PSN10" s="355">
        <f t="shared" si="176"/>
        <v>0</v>
      </c>
      <c r="PSO10" s="355">
        <f t="shared" si="176"/>
        <v>0</v>
      </c>
      <c r="PSP10" s="355">
        <f t="shared" si="176"/>
        <v>0</v>
      </c>
      <c r="PSQ10" s="355">
        <f t="shared" si="176"/>
        <v>0</v>
      </c>
      <c r="PSR10" s="355">
        <f t="shared" si="176"/>
        <v>0</v>
      </c>
      <c r="PSS10" s="355">
        <f t="shared" si="176"/>
        <v>0</v>
      </c>
      <c r="PST10" s="355">
        <f t="shared" si="176"/>
        <v>0</v>
      </c>
      <c r="PSU10" s="355">
        <f t="shared" si="176"/>
        <v>0</v>
      </c>
      <c r="PSV10" s="355">
        <f t="shared" si="176"/>
        <v>0</v>
      </c>
      <c r="PSW10" s="355">
        <f t="shared" si="176"/>
        <v>0</v>
      </c>
      <c r="PSX10" s="355">
        <f t="shared" si="176"/>
        <v>0</v>
      </c>
      <c r="PSY10" s="355">
        <f t="shared" si="176"/>
        <v>0</v>
      </c>
      <c r="PSZ10" s="355">
        <f t="shared" si="176"/>
        <v>0</v>
      </c>
      <c r="PTA10" s="355">
        <f t="shared" si="176"/>
        <v>0</v>
      </c>
      <c r="PTB10" s="355">
        <f t="shared" si="176"/>
        <v>0</v>
      </c>
      <c r="PTC10" s="355">
        <f t="shared" si="176"/>
        <v>0</v>
      </c>
      <c r="PTD10" s="355">
        <f t="shared" si="176"/>
        <v>0</v>
      </c>
      <c r="PTE10" s="355">
        <f t="shared" si="176"/>
        <v>0</v>
      </c>
      <c r="PTF10" s="355">
        <f t="shared" si="176"/>
        <v>0</v>
      </c>
      <c r="PTG10" s="355">
        <f t="shared" si="176"/>
        <v>0</v>
      </c>
      <c r="PTH10" s="355">
        <f t="shared" si="176"/>
        <v>0</v>
      </c>
      <c r="PTI10" s="355">
        <f t="shared" si="176"/>
        <v>0</v>
      </c>
      <c r="PTJ10" s="355">
        <f t="shared" si="176"/>
        <v>0</v>
      </c>
      <c r="PTK10" s="355">
        <f t="shared" si="176"/>
        <v>0</v>
      </c>
      <c r="PTL10" s="355">
        <f t="shared" si="176"/>
        <v>0</v>
      </c>
      <c r="PTM10" s="355">
        <f t="shared" si="176"/>
        <v>0</v>
      </c>
      <c r="PTN10" s="355">
        <f t="shared" si="176"/>
        <v>0</v>
      </c>
      <c r="PTO10" s="355">
        <f t="shared" si="176"/>
        <v>0</v>
      </c>
      <c r="PTP10" s="355">
        <f t="shared" si="176"/>
        <v>0</v>
      </c>
      <c r="PTQ10" s="355">
        <f t="shared" si="176"/>
        <v>0</v>
      </c>
      <c r="PTR10" s="355">
        <f t="shared" si="176"/>
        <v>0</v>
      </c>
      <c r="PTS10" s="355">
        <f t="shared" si="176"/>
        <v>0</v>
      </c>
      <c r="PTT10" s="355">
        <f t="shared" si="176"/>
        <v>0</v>
      </c>
      <c r="PTU10" s="355">
        <f t="shared" si="176"/>
        <v>0</v>
      </c>
      <c r="PTV10" s="355">
        <f t="shared" si="176"/>
        <v>0</v>
      </c>
      <c r="PTW10" s="355">
        <f t="shared" si="176"/>
        <v>0</v>
      </c>
      <c r="PTX10" s="355">
        <f t="shared" si="176"/>
        <v>0</v>
      </c>
      <c r="PTY10" s="355">
        <f t="shared" si="176"/>
        <v>0</v>
      </c>
      <c r="PTZ10" s="355">
        <f t="shared" si="176"/>
        <v>0</v>
      </c>
      <c r="PUA10" s="355">
        <f t="shared" ref="PUA10:PWL10" si="177">SUM(PUA4:PUA9)</f>
        <v>0</v>
      </c>
      <c r="PUB10" s="355">
        <f t="shared" si="177"/>
        <v>0</v>
      </c>
      <c r="PUC10" s="355">
        <f t="shared" si="177"/>
        <v>0</v>
      </c>
      <c r="PUD10" s="355">
        <f t="shared" si="177"/>
        <v>0</v>
      </c>
      <c r="PUE10" s="355">
        <f t="shared" si="177"/>
        <v>0</v>
      </c>
      <c r="PUF10" s="355">
        <f t="shared" si="177"/>
        <v>0</v>
      </c>
      <c r="PUG10" s="355">
        <f t="shared" si="177"/>
        <v>0</v>
      </c>
      <c r="PUH10" s="355">
        <f t="shared" si="177"/>
        <v>0</v>
      </c>
      <c r="PUI10" s="355">
        <f t="shared" si="177"/>
        <v>0</v>
      </c>
      <c r="PUJ10" s="355">
        <f t="shared" si="177"/>
        <v>0</v>
      </c>
      <c r="PUK10" s="355">
        <f t="shared" si="177"/>
        <v>0</v>
      </c>
      <c r="PUL10" s="355">
        <f t="shared" si="177"/>
        <v>0</v>
      </c>
      <c r="PUM10" s="355">
        <f t="shared" si="177"/>
        <v>0</v>
      </c>
      <c r="PUN10" s="355">
        <f t="shared" si="177"/>
        <v>0</v>
      </c>
      <c r="PUO10" s="355">
        <f t="shared" si="177"/>
        <v>0</v>
      </c>
      <c r="PUP10" s="355">
        <f t="shared" si="177"/>
        <v>0</v>
      </c>
      <c r="PUQ10" s="355">
        <f t="shared" si="177"/>
        <v>0</v>
      </c>
      <c r="PUR10" s="355">
        <f t="shared" si="177"/>
        <v>0</v>
      </c>
      <c r="PUS10" s="355">
        <f t="shared" si="177"/>
        <v>0</v>
      </c>
      <c r="PUT10" s="355">
        <f t="shared" si="177"/>
        <v>0</v>
      </c>
      <c r="PUU10" s="355">
        <f t="shared" si="177"/>
        <v>0</v>
      </c>
      <c r="PUV10" s="355">
        <f t="shared" si="177"/>
        <v>0</v>
      </c>
      <c r="PUW10" s="355">
        <f t="shared" si="177"/>
        <v>0</v>
      </c>
      <c r="PUX10" s="355">
        <f t="shared" si="177"/>
        <v>0</v>
      </c>
      <c r="PUY10" s="355">
        <f t="shared" si="177"/>
        <v>0</v>
      </c>
      <c r="PUZ10" s="355">
        <f t="shared" si="177"/>
        <v>0</v>
      </c>
      <c r="PVA10" s="355">
        <f t="shared" si="177"/>
        <v>0</v>
      </c>
      <c r="PVB10" s="355">
        <f t="shared" si="177"/>
        <v>0</v>
      </c>
      <c r="PVC10" s="355">
        <f t="shared" si="177"/>
        <v>0</v>
      </c>
      <c r="PVD10" s="355">
        <f t="shared" si="177"/>
        <v>0</v>
      </c>
      <c r="PVE10" s="355">
        <f t="shared" si="177"/>
        <v>0</v>
      </c>
      <c r="PVF10" s="355">
        <f t="shared" si="177"/>
        <v>0</v>
      </c>
      <c r="PVG10" s="355">
        <f t="shared" si="177"/>
        <v>0</v>
      </c>
      <c r="PVH10" s="355">
        <f t="shared" si="177"/>
        <v>0</v>
      </c>
      <c r="PVI10" s="355">
        <f t="shared" si="177"/>
        <v>0</v>
      </c>
      <c r="PVJ10" s="355">
        <f t="shared" si="177"/>
        <v>0</v>
      </c>
      <c r="PVK10" s="355">
        <f t="shared" si="177"/>
        <v>0</v>
      </c>
      <c r="PVL10" s="355">
        <f t="shared" si="177"/>
        <v>0</v>
      </c>
      <c r="PVM10" s="355">
        <f t="shared" si="177"/>
        <v>0</v>
      </c>
      <c r="PVN10" s="355">
        <f t="shared" si="177"/>
        <v>0</v>
      </c>
      <c r="PVO10" s="355">
        <f t="shared" si="177"/>
        <v>0</v>
      </c>
      <c r="PVP10" s="355">
        <f t="shared" si="177"/>
        <v>0</v>
      </c>
      <c r="PVQ10" s="355">
        <f t="shared" si="177"/>
        <v>0</v>
      </c>
      <c r="PVR10" s="355">
        <f t="shared" si="177"/>
        <v>0</v>
      </c>
      <c r="PVS10" s="355">
        <f t="shared" si="177"/>
        <v>0</v>
      </c>
      <c r="PVT10" s="355">
        <f t="shared" si="177"/>
        <v>0</v>
      </c>
      <c r="PVU10" s="355">
        <f t="shared" si="177"/>
        <v>0</v>
      </c>
      <c r="PVV10" s="355">
        <f t="shared" si="177"/>
        <v>0</v>
      </c>
      <c r="PVW10" s="355">
        <f t="shared" si="177"/>
        <v>0</v>
      </c>
      <c r="PVX10" s="355">
        <f t="shared" si="177"/>
        <v>0</v>
      </c>
      <c r="PVY10" s="355">
        <f t="shared" si="177"/>
        <v>0</v>
      </c>
      <c r="PVZ10" s="355">
        <f t="shared" si="177"/>
        <v>0</v>
      </c>
      <c r="PWA10" s="355">
        <f t="shared" si="177"/>
        <v>0</v>
      </c>
      <c r="PWB10" s="355">
        <f t="shared" si="177"/>
        <v>0</v>
      </c>
      <c r="PWC10" s="355">
        <f t="shared" si="177"/>
        <v>0</v>
      </c>
      <c r="PWD10" s="355">
        <f t="shared" si="177"/>
        <v>0</v>
      </c>
      <c r="PWE10" s="355">
        <f t="shared" si="177"/>
        <v>0</v>
      </c>
      <c r="PWF10" s="355">
        <f t="shared" si="177"/>
        <v>0</v>
      </c>
      <c r="PWG10" s="355">
        <f t="shared" si="177"/>
        <v>0</v>
      </c>
      <c r="PWH10" s="355">
        <f t="shared" si="177"/>
        <v>0</v>
      </c>
      <c r="PWI10" s="355">
        <f t="shared" si="177"/>
        <v>0</v>
      </c>
      <c r="PWJ10" s="355">
        <f t="shared" si="177"/>
        <v>0</v>
      </c>
      <c r="PWK10" s="355">
        <f t="shared" si="177"/>
        <v>0</v>
      </c>
      <c r="PWL10" s="355">
        <f t="shared" si="177"/>
        <v>0</v>
      </c>
      <c r="PWM10" s="355">
        <f t="shared" ref="PWM10:PYX10" si="178">SUM(PWM4:PWM9)</f>
        <v>0</v>
      </c>
      <c r="PWN10" s="355">
        <f t="shared" si="178"/>
        <v>0</v>
      </c>
      <c r="PWO10" s="355">
        <f t="shared" si="178"/>
        <v>0</v>
      </c>
      <c r="PWP10" s="355">
        <f t="shared" si="178"/>
        <v>0</v>
      </c>
      <c r="PWQ10" s="355">
        <f t="shared" si="178"/>
        <v>0</v>
      </c>
      <c r="PWR10" s="355">
        <f t="shared" si="178"/>
        <v>0</v>
      </c>
      <c r="PWS10" s="355">
        <f t="shared" si="178"/>
        <v>0</v>
      </c>
      <c r="PWT10" s="355">
        <f t="shared" si="178"/>
        <v>0</v>
      </c>
      <c r="PWU10" s="355">
        <f t="shared" si="178"/>
        <v>0</v>
      </c>
      <c r="PWV10" s="355">
        <f t="shared" si="178"/>
        <v>0</v>
      </c>
      <c r="PWW10" s="355">
        <f t="shared" si="178"/>
        <v>0</v>
      </c>
      <c r="PWX10" s="355">
        <f t="shared" si="178"/>
        <v>0</v>
      </c>
      <c r="PWY10" s="355">
        <f t="shared" si="178"/>
        <v>0</v>
      </c>
      <c r="PWZ10" s="355">
        <f t="shared" si="178"/>
        <v>0</v>
      </c>
      <c r="PXA10" s="355">
        <f t="shared" si="178"/>
        <v>0</v>
      </c>
      <c r="PXB10" s="355">
        <f t="shared" si="178"/>
        <v>0</v>
      </c>
      <c r="PXC10" s="355">
        <f t="shared" si="178"/>
        <v>0</v>
      </c>
      <c r="PXD10" s="355">
        <f t="shared" si="178"/>
        <v>0</v>
      </c>
      <c r="PXE10" s="355">
        <f t="shared" si="178"/>
        <v>0</v>
      </c>
      <c r="PXF10" s="355">
        <f t="shared" si="178"/>
        <v>0</v>
      </c>
      <c r="PXG10" s="355">
        <f t="shared" si="178"/>
        <v>0</v>
      </c>
      <c r="PXH10" s="355">
        <f t="shared" si="178"/>
        <v>0</v>
      </c>
      <c r="PXI10" s="355">
        <f t="shared" si="178"/>
        <v>0</v>
      </c>
      <c r="PXJ10" s="355">
        <f t="shared" si="178"/>
        <v>0</v>
      </c>
      <c r="PXK10" s="355">
        <f t="shared" si="178"/>
        <v>0</v>
      </c>
      <c r="PXL10" s="355">
        <f t="shared" si="178"/>
        <v>0</v>
      </c>
      <c r="PXM10" s="355">
        <f t="shared" si="178"/>
        <v>0</v>
      </c>
      <c r="PXN10" s="355">
        <f t="shared" si="178"/>
        <v>0</v>
      </c>
      <c r="PXO10" s="355">
        <f t="shared" si="178"/>
        <v>0</v>
      </c>
      <c r="PXP10" s="355">
        <f t="shared" si="178"/>
        <v>0</v>
      </c>
      <c r="PXQ10" s="355">
        <f t="shared" si="178"/>
        <v>0</v>
      </c>
      <c r="PXR10" s="355">
        <f t="shared" si="178"/>
        <v>0</v>
      </c>
      <c r="PXS10" s="355">
        <f t="shared" si="178"/>
        <v>0</v>
      </c>
      <c r="PXT10" s="355">
        <f t="shared" si="178"/>
        <v>0</v>
      </c>
      <c r="PXU10" s="355">
        <f t="shared" si="178"/>
        <v>0</v>
      </c>
      <c r="PXV10" s="355">
        <f t="shared" si="178"/>
        <v>0</v>
      </c>
      <c r="PXW10" s="355">
        <f t="shared" si="178"/>
        <v>0</v>
      </c>
      <c r="PXX10" s="355">
        <f t="shared" si="178"/>
        <v>0</v>
      </c>
      <c r="PXY10" s="355">
        <f t="shared" si="178"/>
        <v>0</v>
      </c>
      <c r="PXZ10" s="355">
        <f t="shared" si="178"/>
        <v>0</v>
      </c>
      <c r="PYA10" s="355">
        <f t="shared" si="178"/>
        <v>0</v>
      </c>
      <c r="PYB10" s="355">
        <f t="shared" si="178"/>
        <v>0</v>
      </c>
      <c r="PYC10" s="355">
        <f t="shared" si="178"/>
        <v>0</v>
      </c>
      <c r="PYD10" s="355">
        <f t="shared" si="178"/>
        <v>0</v>
      </c>
      <c r="PYE10" s="355">
        <f t="shared" si="178"/>
        <v>0</v>
      </c>
      <c r="PYF10" s="355">
        <f t="shared" si="178"/>
        <v>0</v>
      </c>
      <c r="PYG10" s="355">
        <f t="shared" si="178"/>
        <v>0</v>
      </c>
      <c r="PYH10" s="355">
        <f t="shared" si="178"/>
        <v>0</v>
      </c>
      <c r="PYI10" s="355">
        <f t="shared" si="178"/>
        <v>0</v>
      </c>
      <c r="PYJ10" s="355">
        <f t="shared" si="178"/>
        <v>0</v>
      </c>
      <c r="PYK10" s="355">
        <f t="shared" si="178"/>
        <v>0</v>
      </c>
      <c r="PYL10" s="355">
        <f t="shared" si="178"/>
        <v>0</v>
      </c>
      <c r="PYM10" s="355">
        <f t="shared" si="178"/>
        <v>0</v>
      </c>
      <c r="PYN10" s="355">
        <f t="shared" si="178"/>
        <v>0</v>
      </c>
      <c r="PYO10" s="355">
        <f t="shared" si="178"/>
        <v>0</v>
      </c>
      <c r="PYP10" s="355">
        <f t="shared" si="178"/>
        <v>0</v>
      </c>
      <c r="PYQ10" s="355">
        <f t="shared" si="178"/>
        <v>0</v>
      </c>
      <c r="PYR10" s="355">
        <f t="shared" si="178"/>
        <v>0</v>
      </c>
      <c r="PYS10" s="355">
        <f t="shared" si="178"/>
        <v>0</v>
      </c>
      <c r="PYT10" s="355">
        <f t="shared" si="178"/>
        <v>0</v>
      </c>
      <c r="PYU10" s="355">
        <f t="shared" si="178"/>
        <v>0</v>
      </c>
      <c r="PYV10" s="355">
        <f t="shared" si="178"/>
        <v>0</v>
      </c>
      <c r="PYW10" s="355">
        <f t="shared" si="178"/>
        <v>0</v>
      </c>
      <c r="PYX10" s="355">
        <f t="shared" si="178"/>
        <v>0</v>
      </c>
      <c r="PYY10" s="355">
        <f t="shared" ref="PYY10:QBJ10" si="179">SUM(PYY4:PYY9)</f>
        <v>0</v>
      </c>
      <c r="PYZ10" s="355">
        <f t="shared" si="179"/>
        <v>0</v>
      </c>
      <c r="PZA10" s="355">
        <f t="shared" si="179"/>
        <v>0</v>
      </c>
      <c r="PZB10" s="355">
        <f t="shared" si="179"/>
        <v>0</v>
      </c>
      <c r="PZC10" s="355">
        <f t="shared" si="179"/>
        <v>0</v>
      </c>
      <c r="PZD10" s="355">
        <f t="shared" si="179"/>
        <v>0</v>
      </c>
      <c r="PZE10" s="355">
        <f t="shared" si="179"/>
        <v>0</v>
      </c>
      <c r="PZF10" s="355">
        <f t="shared" si="179"/>
        <v>0</v>
      </c>
      <c r="PZG10" s="355">
        <f t="shared" si="179"/>
        <v>0</v>
      </c>
      <c r="PZH10" s="355">
        <f t="shared" si="179"/>
        <v>0</v>
      </c>
      <c r="PZI10" s="355">
        <f t="shared" si="179"/>
        <v>0</v>
      </c>
      <c r="PZJ10" s="355">
        <f t="shared" si="179"/>
        <v>0</v>
      </c>
      <c r="PZK10" s="355">
        <f t="shared" si="179"/>
        <v>0</v>
      </c>
      <c r="PZL10" s="355">
        <f t="shared" si="179"/>
        <v>0</v>
      </c>
      <c r="PZM10" s="355">
        <f t="shared" si="179"/>
        <v>0</v>
      </c>
      <c r="PZN10" s="355">
        <f t="shared" si="179"/>
        <v>0</v>
      </c>
      <c r="PZO10" s="355">
        <f t="shared" si="179"/>
        <v>0</v>
      </c>
      <c r="PZP10" s="355">
        <f t="shared" si="179"/>
        <v>0</v>
      </c>
      <c r="PZQ10" s="355">
        <f t="shared" si="179"/>
        <v>0</v>
      </c>
      <c r="PZR10" s="355">
        <f t="shared" si="179"/>
        <v>0</v>
      </c>
      <c r="PZS10" s="355">
        <f t="shared" si="179"/>
        <v>0</v>
      </c>
      <c r="PZT10" s="355">
        <f t="shared" si="179"/>
        <v>0</v>
      </c>
      <c r="PZU10" s="355">
        <f t="shared" si="179"/>
        <v>0</v>
      </c>
      <c r="PZV10" s="355">
        <f t="shared" si="179"/>
        <v>0</v>
      </c>
      <c r="PZW10" s="355">
        <f t="shared" si="179"/>
        <v>0</v>
      </c>
      <c r="PZX10" s="355">
        <f t="shared" si="179"/>
        <v>0</v>
      </c>
      <c r="PZY10" s="355">
        <f t="shared" si="179"/>
        <v>0</v>
      </c>
      <c r="PZZ10" s="355">
        <f t="shared" si="179"/>
        <v>0</v>
      </c>
      <c r="QAA10" s="355">
        <f t="shared" si="179"/>
        <v>0</v>
      </c>
      <c r="QAB10" s="355">
        <f t="shared" si="179"/>
        <v>0</v>
      </c>
      <c r="QAC10" s="355">
        <f t="shared" si="179"/>
        <v>0</v>
      </c>
      <c r="QAD10" s="355">
        <f t="shared" si="179"/>
        <v>0</v>
      </c>
      <c r="QAE10" s="355">
        <f t="shared" si="179"/>
        <v>0</v>
      </c>
      <c r="QAF10" s="355">
        <f t="shared" si="179"/>
        <v>0</v>
      </c>
      <c r="QAG10" s="355">
        <f t="shared" si="179"/>
        <v>0</v>
      </c>
      <c r="QAH10" s="355">
        <f t="shared" si="179"/>
        <v>0</v>
      </c>
      <c r="QAI10" s="355">
        <f t="shared" si="179"/>
        <v>0</v>
      </c>
      <c r="QAJ10" s="355">
        <f t="shared" si="179"/>
        <v>0</v>
      </c>
      <c r="QAK10" s="355">
        <f t="shared" si="179"/>
        <v>0</v>
      </c>
      <c r="QAL10" s="355">
        <f t="shared" si="179"/>
        <v>0</v>
      </c>
      <c r="QAM10" s="355">
        <f t="shared" si="179"/>
        <v>0</v>
      </c>
      <c r="QAN10" s="355">
        <f t="shared" si="179"/>
        <v>0</v>
      </c>
      <c r="QAO10" s="355">
        <f t="shared" si="179"/>
        <v>0</v>
      </c>
      <c r="QAP10" s="355">
        <f t="shared" si="179"/>
        <v>0</v>
      </c>
      <c r="QAQ10" s="355">
        <f t="shared" si="179"/>
        <v>0</v>
      </c>
      <c r="QAR10" s="355">
        <f t="shared" si="179"/>
        <v>0</v>
      </c>
      <c r="QAS10" s="355">
        <f t="shared" si="179"/>
        <v>0</v>
      </c>
      <c r="QAT10" s="355">
        <f t="shared" si="179"/>
        <v>0</v>
      </c>
      <c r="QAU10" s="355">
        <f t="shared" si="179"/>
        <v>0</v>
      </c>
      <c r="QAV10" s="355">
        <f t="shared" si="179"/>
        <v>0</v>
      </c>
      <c r="QAW10" s="355">
        <f t="shared" si="179"/>
        <v>0</v>
      </c>
      <c r="QAX10" s="355">
        <f t="shared" si="179"/>
        <v>0</v>
      </c>
      <c r="QAY10" s="355">
        <f t="shared" si="179"/>
        <v>0</v>
      </c>
      <c r="QAZ10" s="355">
        <f t="shared" si="179"/>
        <v>0</v>
      </c>
      <c r="QBA10" s="355">
        <f t="shared" si="179"/>
        <v>0</v>
      </c>
      <c r="QBB10" s="355">
        <f t="shared" si="179"/>
        <v>0</v>
      </c>
      <c r="QBC10" s="355">
        <f t="shared" si="179"/>
        <v>0</v>
      </c>
      <c r="QBD10" s="355">
        <f t="shared" si="179"/>
        <v>0</v>
      </c>
      <c r="QBE10" s="355">
        <f t="shared" si="179"/>
        <v>0</v>
      </c>
      <c r="QBF10" s="355">
        <f t="shared" si="179"/>
        <v>0</v>
      </c>
      <c r="QBG10" s="355">
        <f t="shared" si="179"/>
        <v>0</v>
      </c>
      <c r="QBH10" s="355">
        <f t="shared" si="179"/>
        <v>0</v>
      </c>
      <c r="QBI10" s="355">
        <f t="shared" si="179"/>
        <v>0</v>
      </c>
      <c r="QBJ10" s="355">
        <f t="shared" si="179"/>
        <v>0</v>
      </c>
      <c r="QBK10" s="355">
        <f t="shared" ref="QBK10:QDV10" si="180">SUM(QBK4:QBK9)</f>
        <v>0</v>
      </c>
      <c r="QBL10" s="355">
        <f t="shared" si="180"/>
        <v>0</v>
      </c>
      <c r="QBM10" s="355">
        <f t="shared" si="180"/>
        <v>0</v>
      </c>
      <c r="QBN10" s="355">
        <f t="shared" si="180"/>
        <v>0</v>
      </c>
      <c r="QBO10" s="355">
        <f t="shared" si="180"/>
        <v>0</v>
      </c>
      <c r="QBP10" s="355">
        <f t="shared" si="180"/>
        <v>0</v>
      </c>
      <c r="QBQ10" s="355">
        <f t="shared" si="180"/>
        <v>0</v>
      </c>
      <c r="QBR10" s="355">
        <f t="shared" si="180"/>
        <v>0</v>
      </c>
      <c r="QBS10" s="355">
        <f t="shared" si="180"/>
        <v>0</v>
      </c>
      <c r="QBT10" s="355">
        <f t="shared" si="180"/>
        <v>0</v>
      </c>
      <c r="QBU10" s="355">
        <f t="shared" si="180"/>
        <v>0</v>
      </c>
      <c r="QBV10" s="355">
        <f t="shared" si="180"/>
        <v>0</v>
      </c>
      <c r="QBW10" s="355">
        <f t="shared" si="180"/>
        <v>0</v>
      </c>
      <c r="QBX10" s="355">
        <f t="shared" si="180"/>
        <v>0</v>
      </c>
      <c r="QBY10" s="355">
        <f t="shared" si="180"/>
        <v>0</v>
      </c>
      <c r="QBZ10" s="355">
        <f t="shared" si="180"/>
        <v>0</v>
      </c>
      <c r="QCA10" s="355">
        <f t="shared" si="180"/>
        <v>0</v>
      </c>
      <c r="QCB10" s="355">
        <f t="shared" si="180"/>
        <v>0</v>
      </c>
      <c r="QCC10" s="355">
        <f t="shared" si="180"/>
        <v>0</v>
      </c>
      <c r="QCD10" s="355">
        <f t="shared" si="180"/>
        <v>0</v>
      </c>
      <c r="QCE10" s="355">
        <f t="shared" si="180"/>
        <v>0</v>
      </c>
      <c r="QCF10" s="355">
        <f t="shared" si="180"/>
        <v>0</v>
      </c>
      <c r="QCG10" s="355">
        <f t="shared" si="180"/>
        <v>0</v>
      </c>
      <c r="QCH10" s="355">
        <f t="shared" si="180"/>
        <v>0</v>
      </c>
      <c r="QCI10" s="355">
        <f t="shared" si="180"/>
        <v>0</v>
      </c>
      <c r="QCJ10" s="355">
        <f t="shared" si="180"/>
        <v>0</v>
      </c>
      <c r="QCK10" s="355">
        <f t="shared" si="180"/>
        <v>0</v>
      </c>
      <c r="QCL10" s="355">
        <f t="shared" si="180"/>
        <v>0</v>
      </c>
      <c r="QCM10" s="355">
        <f t="shared" si="180"/>
        <v>0</v>
      </c>
      <c r="QCN10" s="355">
        <f t="shared" si="180"/>
        <v>0</v>
      </c>
      <c r="QCO10" s="355">
        <f t="shared" si="180"/>
        <v>0</v>
      </c>
      <c r="QCP10" s="355">
        <f t="shared" si="180"/>
        <v>0</v>
      </c>
      <c r="QCQ10" s="355">
        <f t="shared" si="180"/>
        <v>0</v>
      </c>
      <c r="QCR10" s="355">
        <f t="shared" si="180"/>
        <v>0</v>
      </c>
      <c r="QCS10" s="355">
        <f t="shared" si="180"/>
        <v>0</v>
      </c>
      <c r="QCT10" s="355">
        <f t="shared" si="180"/>
        <v>0</v>
      </c>
      <c r="QCU10" s="355">
        <f t="shared" si="180"/>
        <v>0</v>
      </c>
      <c r="QCV10" s="355">
        <f t="shared" si="180"/>
        <v>0</v>
      </c>
      <c r="QCW10" s="355">
        <f t="shared" si="180"/>
        <v>0</v>
      </c>
      <c r="QCX10" s="355">
        <f t="shared" si="180"/>
        <v>0</v>
      </c>
      <c r="QCY10" s="355">
        <f t="shared" si="180"/>
        <v>0</v>
      </c>
      <c r="QCZ10" s="355">
        <f t="shared" si="180"/>
        <v>0</v>
      </c>
      <c r="QDA10" s="355">
        <f t="shared" si="180"/>
        <v>0</v>
      </c>
      <c r="QDB10" s="355">
        <f t="shared" si="180"/>
        <v>0</v>
      </c>
      <c r="QDC10" s="355">
        <f t="shared" si="180"/>
        <v>0</v>
      </c>
      <c r="QDD10" s="355">
        <f t="shared" si="180"/>
        <v>0</v>
      </c>
      <c r="QDE10" s="355">
        <f t="shared" si="180"/>
        <v>0</v>
      </c>
      <c r="QDF10" s="355">
        <f t="shared" si="180"/>
        <v>0</v>
      </c>
      <c r="QDG10" s="355">
        <f t="shared" si="180"/>
        <v>0</v>
      </c>
      <c r="QDH10" s="355">
        <f t="shared" si="180"/>
        <v>0</v>
      </c>
      <c r="QDI10" s="355">
        <f t="shared" si="180"/>
        <v>0</v>
      </c>
      <c r="QDJ10" s="355">
        <f t="shared" si="180"/>
        <v>0</v>
      </c>
      <c r="QDK10" s="355">
        <f t="shared" si="180"/>
        <v>0</v>
      </c>
      <c r="QDL10" s="355">
        <f t="shared" si="180"/>
        <v>0</v>
      </c>
      <c r="QDM10" s="355">
        <f t="shared" si="180"/>
        <v>0</v>
      </c>
      <c r="QDN10" s="355">
        <f t="shared" si="180"/>
        <v>0</v>
      </c>
      <c r="QDO10" s="355">
        <f t="shared" si="180"/>
        <v>0</v>
      </c>
      <c r="QDP10" s="355">
        <f t="shared" si="180"/>
        <v>0</v>
      </c>
      <c r="QDQ10" s="355">
        <f t="shared" si="180"/>
        <v>0</v>
      </c>
      <c r="QDR10" s="355">
        <f t="shared" si="180"/>
        <v>0</v>
      </c>
      <c r="QDS10" s="355">
        <f t="shared" si="180"/>
        <v>0</v>
      </c>
      <c r="QDT10" s="355">
        <f t="shared" si="180"/>
        <v>0</v>
      </c>
      <c r="QDU10" s="355">
        <f t="shared" si="180"/>
        <v>0</v>
      </c>
      <c r="QDV10" s="355">
        <f t="shared" si="180"/>
        <v>0</v>
      </c>
      <c r="QDW10" s="355">
        <f t="shared" ref="QDW10:QGH10" si="181">SUM(QDW4:QDW9)</f>
        <v>0</v>
      </c>
      <c r="QDX10" s="355">
        <f t="shared" si="181"/>
        <v>0</v>
      </c>
      <c r="QDY10" s="355">
        <f t="shared" si="181"/>
        <v>0</v>
      </c>
      <c r="QDZ10" s="355">
        <f t="shared" si="181"/>
        <v>0</v>
      </c>
      <c r="QEA10" s="355">
        <f t="shared" si="181"/>
        <v>0</v>
      </c>
      <c r="QEB10" s="355">
        <f t="shared" si="181"/>
        <v>0</v>
      </c>
      <c r="QEC10" s="355">
        <f t="shared" si="181"/>
        <v>0</v>
      </c>
      <c r="QED10" s="355">
        <f t="shared" si="181"/>
        <v>0</v>
      </c>
      <c r="QEE10" s="355">
        <f t="shared" si="181"/>
        <v>0</v>
      </c>
      <c r="QEF10" s="355">
        <f t="shared" si="181"/>
        <v>0</v>
      </c>
      <c r="QEG10" s="355">
        <f t="shared" si="181"/>
        <v>0</v>
      </c>
      <c r="QEH10" s="355">
        <f t="shared" si="181"/>
        <v>0</v>
      </c>
      <c r="QEI10" s="355">
        <f t="shared" si="181"/>
        <v>0</v>
      </c>
      <c r="QEJ10" s="355">
        <f t="shared" si="181"/>
        <v>0</v>
      </c>
      <c r="QEK10" s="355">
        <f t="shared" si="181"/>
        <v>0</v>
      </c>
      <c r="QEL10" s="355">
        <f t="shared" si="181"/>
        <v>0</v>
      </c>
      <c r="QEM10" s="355">
        <f t="shared" si="181"/>
        <v>0</v>
      </c>
      <c r="QEN10" s="355">
        <f t="shared" si="181"/>
        <v>0</v>
      </c>
      <c r="QEO10" s="355">
        <f t="shared" si="181"/>
        <v>0</v>
      </c>
      <c r="QEP10" s="355">
        <f t="shared" si="181"/>
        <v>0</v>
      </c>
      <c r="QEQ10" s="355">
        <f t="shared" si="181"/>
        <v>0</v>
      </c>
      <c r="QER10" s="355">
        <f t="shared" si="181"/>
        <v>0</v>
      </c>
      <c r="QES10" s="355">
        <f t="shared" si="181"/>
        <v>0</v>
      </c>
      <c r="QET10" s="355">
        <f t="shared" si="181"/>
        <v>0</v>
      </c>
      <c r="QEU10" s="355">
        <f t="shared" si="181"/>
        <v>0</v>
      </c>
      <c r="QEV10" s="355">
        <f t="shared" si="181"/>
        <v>0</v>
      </c>
      <c r="QEW10" s="355">
        <f t="shared" si="181"/>
        <v>0</v>
      </c>
      <c r="QEX10" s="355">
        <f t="shared" si="181"/>
        <v>0</v>
      </c>
      <c r="QEY10" s="355">
        <f t="shared" si="181"/>
        <v>0</v>
      </c>
      <c r="QEZ10" s="355">
        <f t="shared" si="181"/>
        <v>0</v>
      </c>
      <c r="QFA10" s="355">
        <f t="shared" si="181"/>
        <v>0</v>
      </c>
      <c r="QFB10" s="355">
        <f t="shared" si="181"/>
        <v>0</v>
      </c>
      <c r="QFC10" s="355">
        <f t="shared" si="181"/>
        <v>0</v>
      </c>
      <c r="QFD10" s="355">
        <f t="shared" si="181"/>
        <v>0</v>
      </c>
      <c r="QFE10" s="355">
        <f t="shared" si="181"/>
        <v>0</v>
      </c>
      <c r="QFF10" s="355">
        <f t="shared" si="181"/>
        <v>0</v>
      </c>
      <c r="QFG10" s="355">
        <f t="shared" si="181"/>
        <v>0</v>
      </c>
      <c r="QFH10" s="355">
        <f t="shared" si="181"/>
        <v>0</v>
      </c>
      <c r="QFI10" s="355">
        <f t="shared" si="181"/>
        <v>0</v>
      </c>
      <c r="QFJ10" s="355">
        <f t="shared" si="181"/>
        <v>0</v>
      </c>
      <c r="QFK10" s="355">
        <f t="shared" si="181"/>
        <v>0</v>
      </c>
      <c r="QFL10" s="355">
        <f t="shared" si="181"/>
        <v>0</v>
      </c>
      <c r="QFM10" s="355">
        <f t="shared" si="181"/>
        <v>0</v>
      </c>
      <c r="QFN10" s="355">
        <f t="shared" si="181"/>
        <v>0</v>
      </c>
      <c r="QFO10" s="355">
        <f t="shared" si="181"/>
        <v>0</v>
      </c>
      <c r="QFP10" s="355">
        <f t="shared" si="181"/>
        <v>0</v>
      </c>
      <c r="QFQ10" s="355">
        <f t="shared" si="181"/>
        <v>0</v>
      </c>
      <c r="QFR10" s="355">
        <f t="shared" si="181"/>
        <v>0</v>
      </c>
      <c r="QFS10" s="355">
        <f t="shared" si="181"/>
        <v>0</v>
      </c>
      <c r="QFT10" s="355">
        <f t="shared" si="181"/>
        <v>0</v>
      </c>
      <c r="QFU10" s="355">
        <f t="shared" si="181"/>
        <v>0</v>
      </c>
      <c r="QFV10" s="355">
        <f t="shared" si="181"/>
        <v>0</v>
      </c>
      <c r="QFW10" s="355">
        <f t="shared" si="181"/>
        <v>0</v>
      </c>
      <c r="QFX10" s="355">
        <f t="shared" si="181"/>
        <v>0</v>
      </c>
      <c r="QFY10" s="355">
        <f t="shared" si="181"/>
        <v>0</v>
      </c>
      <c r="QFZ10" s="355">
        <f t="shared" si="181"/>
        <v>0</v>
      </c>
      <c r="QGA10" s="355">
        <f t="shared" si="181"/>
        <v>0</v>
      </c>
      <c r="QGB10" s="355">
        <f t="shared" si="181"/>
        <v>0</v>
      </c>
      <c r="QGC10" s="355">
        <f t="shared" si="181"/>
        <v>0</v>
      </c>
      <c r="QGD10" s="355">
        <f t="shared" si="181"/>
        <v>0</v>
      </c>
      <c r="QGE10" s="355">
        <f t="shared" si="181"/>
        <v>0</v>
      </c>
      <c r="QGF10" s="355">
        <f t="shared" si="181"/>
        <v>0</v>
      </c>
      <c r="QGG10" s="355">
        <f t="shared" si="181"/>
        <v>0</v>
      </c>
      <c r="QGH10" s="355">
        <f t="shared" si="181"/>
        <v>0</v>
      </c>
      <c r="QGI10" s="355">
        <f t="shared" ref="QGI10:QIT10" si="182">SUM(QGI4:QGI9)</f>
        <v>0</v>
      </c>
      <c r="QGJ10" s="355">
        <f t="shared" si="182"/>
        <v>0</v>
      </c>
      <c r="QGK10" s="355">
        <f t="shared" si="182"/>
        <v>0</v>
      </c>
      <c r="QGL10" s="355">
        <f t="shared" si="182"/>
        <v>0</v>
      </c>
      <c r="QGM10" s="355">
        <f t="shared" si="182"/>
        <v>0</v>
      </c>
      <c r="QGN10" s="355">
        <f t="shared" si="182"/>
        <v>0</v>
      </c>
      <c r="QGO10" s="355">
        <f t="shared" si="182"/>
        <v>0</v>
      </c>
      <c r="QGP10" s="355">
        <f t="shared" si="182"/>
        <v>0</v>
      </c>
      <c r="QGQ10" s="355">
        <f t="shared" si="182"/>
        <v>0</v>
      </c>
      <c r="QGR10" s="355">
        <f t="shared" si="182"/>
        <v>0</v>
      </c>
      <c r="QGS10" s="355">
        <f t="shared" si="182"/>
        <v>0</v>
      </c>
      <c r="QGT10" s="355">
        <f t="shared" si="182"/>
        <v>0</v>
      </c>
      <c r="QGU10" s="355">
        <f t="shared" si="182"/>
        <v>0</v>
      </c>
      <c r="QGV10" s="355">
        <f t="shared" si="182"/>
        <v>0</v>
      </c>
      <c r="QGW10" s="355">
        <f t="shared" si="182"/>
        <v>0</v>
      </c>
      <c r="QGX10" s="355">
        <f t="shared" si="182"/>
        <v>0</v>
      </c>
      <c r="QGY10" s="355">
        <f t="shared" si="182"/>
        <v>0</v>
      </c>
      <c r="QGZ10" s="355">
        <f t="shared" si="182"/>
        <v>0</v>
      </c>
      <c r="QHA10" s="355">
        <f t="shared" si="182"/>
        <v>0</v>
      </c>
      <c r="QHB10" s="355">
        <f t="shared" si="182"/>
        <v>0</v>
      </c>
      <c r="QHC10" s="355">
        <f t="shared" si="182"/>
        <v>0</v>
      </c>
      <c r="QHD10" s="355">
        <f t="shared" si="182"/>
        <v>0</v>
      </c>
      <c r="QHE10" s="355">
        <f t="shared" si="182"/>
        <v>0</v>
      </c>
      <c r="QHF10" s="355">
        <f t="shared" si="182"/>
        <v>0</v>
      </c>
      <c r="QHG10" s="355">
        <f t="shared" si="182"/>
        <v>0</v>
      </c>
      <c r="QHH10" s="355">
        <f t="shared" si="182"/>
        <v>0</v>
      </c>
      <c r="QHI10" s="355">
        <f t="shared" si="182"/>
        <v>0</v>
      </c>
      <c r="QHJ10" s="355">
        <f t="shared" si="182"/>
        <v>0</v>
      </c>
      <c r="QHK10" s="355">
        <f t="shared" si="182"/>
        <v>0</v>
      </c>
      <c r="QHL10" s="355">
        <f t="shared" si="182"/>
        <v>0</v>
      </c>
      <c r="QHM10" s="355">
        <f t="shared" si="182"/>
        <v>0</v>
      </c>
      <c r="QHN10" s="355">
        <f t="shared" si="182"/>
        <v>0</v>
      </c>
      <c r="QHO10" s="355">
        <f t="shared" si="182"/>
        <v>0</v>
      </c>
      <c r="QHP10" s="355">
        <f t="shared" si="182"/>
        <v>0</v>
      </c>
      <c r="QHQ10" s="355">
        <f t="shared" si="182"/>
        <v>0</v>
      </c>
      <c r="QHR10" s="355">
        <f t="shared" si="182"/>
        <v>0</v>
      </c>
      <c r="QHS10" s="355">
        <f t="shared" si="182"/>
        <v>0</v>
      </c>
      <c r="QHT10" s="355">
        <f t="shared" si="182"/>
        <v>0</v>
      </c>
      <c r="QHU10" s="355">
        <f t="shared" si="182"/>
        <v>0</v>
      </c>
      <c r="QHV10" s="355">
        <f t="shared" si="182"/>
        <v>0</v>
      </c>
      <c r="QHW10" s="355">
        <f t="shared" si="182"/>
        <v>0</v>
      </c>
      <c r="QHX10" s="355">
        <f t="shared" si="182"/>
        <v>0</v>
      </c>
      <c r="QHY10" s="355">
        <f t="shared" si="182"/>
        <v>0</v>
      </c>
      <c r="QHZ10" s="355">
        <f t="shared" si="182"/>
        <v>0</v>
      </c>
      <c r="QIA10" s="355">
        <f t="shared" si="182"/>
        <v>0</v>
      </c>
      <c r="QIB10" s="355">
        <f t="shared" si="182"/>
        <v>0</v>
      </c>
      <c r="QIC10" s="355">
        <f t="shared" si="182"/>
        <v>0</v>
      </c>
      <c r="QID10" s="355">
        <f t="shared" si="182"/>
        <v>0</v>
      </c>
      <c r="QIE10" s="355">
        <f t="shared" si="182"/>
        <v>0</v>
      </c>
      <c r="QIF10" s="355">
        <f t="shared" si="182"/>
        <v>0</v>
      </c>
      <c r="QIG10" s="355">
        <f t="shared" si="182"/>
        <v>0</v>
      </c>
      <c r="QIH10" s="355">
        <f t="shared" si="182"/>
        <v>0</v>
      </c>
      <c r="QII10" s="355">
        <f t="shared" si="182"/>
        <v>0</v>
      </c>
      <c r="QIJ10" s="355">
        <f t="shared" si="182"/>
        <v>0</v>
      </c>
      <c r="QIK10" s="355">
        <f t="shared" si="182"/>
        <v>0</v>
      </c>
      <c r="QIL10" s="355">
        <f t="shared" si="182"/>
        <v>0</v>
      </c>
      <c r="QIM10" s="355">
        <f t="shared" si="182"/>
        <v>0</v>
      </c>
      <c r="QIN10" s="355">
        <f t="shared" si="182"/>
        <v>0</v>
      </c>
      <c r="QIO10" s="355">
        <f t="shared" si="182"/>
        <v>0</v>
      </c>
      <c r="QIP10" s="355">
        <f t="shared" si="182"/>
        <v>0</v>
      </c>
      <c r="QIQ10" s="355">
        <f t="shared" si="182"/>
        <v>0</v>
      </c>
      <c r="QIR10" s="355">
        <f t="shared" si="182"/>
        <v>0</v>
      </c>
      <c r="QIS10" s="355">
        <f t="shared" si="182"/>
        <v>0</v>
      </c>
      <c r="QIT10" s="355">
        <f t="shared" si="182"/>
        <v>0</v>
      </c>
      <c r="QIU10" s="355">
        <f t="shared" ref="QIU10:QLF10" si="183">SUM(QIU4:QIU9)</f>
        <v>0</v>
      </c>
      <c r="QIV10" s="355">
        <f t="shared" si="183"/>
        <v>0</v>
      </c>
      <c r="QIW10" s="355">
        <f t="shared" si="183"/>
        <v>0</v>
      </c>
      <c r="QIX10" s="355">
        <f t="shared" si="183"/>
        <v>0</v>
      </c>
      <c r="QIY10" s="355">
        <f t="shared" si="183"/>
        <v>0</v>
      </c>
      <c r="QIZ10" s="355">
        <f t="shared" si="183"/>
        <v>0</v>
      </c>
      <c r="QJA10" s="355">
        <f t="shared" si="183"/>
        <v>0</v>
      </c>
      <c r="QJB10" s="355">
        <f t="shared" si="183"/>
        <v>0</v>
      </c>
      <c r="QJC10" s="355">
        <f t="shared" si="183"/>
        <v>0</v>
      </c>
      <c r="QJD10" s="355">
        <f t="shared" si="183"/>
        <v>0</v>
      </c>
      <c r="QJE10" s="355">
        <f t="shared" si="183"/>
        <v>0</v>
      </c>
      <c r="QJF10" s="355">
        <f t="shared" si="183"/>
        <v>0</v>
      </c>
      <c r="QJG10" s="355">
        <f t="shared" si="183"/>
        <v>0</v>
      </c>
      <c r="QJH10" s="355">
        <f t="shared" si="183"/>
        <v>0</v>
      </c>
      <c r="QJI10" s="355">
        <f t="shared" si="183"/>
        <v>0</v>
      </c>
      <c r="QJJ10" s="355">
        <f t="shared" si="183"/>
        <v>0</v>
      </c>
      <c r="QJK10" s="355">
        <f t="shared" si="183"/>
        <v>0</v>
      </c>
      <c r="QJL10" s="355">
        <f t="shared" si="183"/>
        <v>0</v>
      </c>
      <c r="QJM10" s="355">
        <f t="shared" si="183"/>
        <v>0</v>
      </c>
      <c r="QJN10" s="355">
        <f t="shared" si="183"/>
        <v>0</v>
      </c>
      <c r="QJO10" s="355">
        <f t="shared" si="183"/>
        <v>0</v>
      </c>
      <c r="QJP10" s="355">
        <f t="shared" si="183"/>
        <v>0</v>
      </c>
      <c r="QJQ10" s="355">
        <f t="shared" si="183"/>
        <v>0</v>
      </c>
      <c r="QJR10" s="355">
        <f t="shared" si="183"/>
        <v>0</v>
      </c>
      <c r="QJS10" s="355">
        <f t="shared" si="183"/>
        <v>0</v>
      </c>
      <c r="QJT10" s="355">
        <f t="shared" si="183"/>
        <v>0</v>
      </c>
      <c r="QJU10" s="355">
        <f t="shared" si="183"/>
        <v>0</v>
      </c>
      <c r="QJV10" s="355">
        <f t="shared" si="183"/>
        <v>0</v>
      </c>
      <c r="QJW10" s="355">
        <f t="shared" si="183"/>
        <v>0</v>
      </c>
      <c r="QJX10" s="355">
        <f t="shared" si="183"/>
        <v>0</v>
      </c>
      <c r="QJY10" s="355">
        <f t="shared" si="183"/>
        <v>0</v>
      </c>
      <c r="QJZ10" s="355">
        <f t="shared" si="183"/>
        <v>0</v>
      </c>
      <c r="QKA10" s="355">
        <f t="shared" si="183"/>
        <v>0</v>
      </c>
      <c r="QKB10" s="355">
        <f t="shared" si="183"/>
        <v>0</v>
      </c>
      <c r="QKC10" s="355">
        <f t="shared" si="183"/>
        <v>0</v>
      </c>
      <c r="QKD10" s="355">
        <f t="shared" si="183"/>
        <v>0</v>
      </c>
      <c r="QKE10" s="355">
        <f t="shared" si="183"/>
        <v>0</v>
      </c>
      <c r="QKF10" s="355">
        <f t="shared" si="183"/>
        <v>0</v>
      </c>
      <c r="QKG10" s="355">
        <f t="shared" si="183"/>
        <v>0</v>
      </c>
      <c r="QKH10" s="355">
        <f t="shared" si="183"/>
        <v>0</v>
      </c>
      <c r="QKI10" s="355">
        <f t="shared" si="183"/>
        <v>0</v>
      </c>
      <c r="QKJ10" s="355">
        <f t="shared" si="183"/>
        <v>0</v>
      </c>
      <c r="QKK10" s="355">
        <f t="shared" si="183"/>
        <v>0</v>
      </c>
      <c r="QKL10" s="355">
        <f t="shared" si="183"/>
        <v>0</v>
      </c>
      <c r="QKM10" s="355">
        <f t="shared" si="183"/>
        <v>0</v>
      </c>
      <c r="QKN10" s="355">
        <f t="shared" si="183"/>
        <v>0</v>
      </c>
      <c r="QKO10" s="355">
        <f t="shared" si="183"/>
        <v>0</v>
      </c>
      <c r="QKP10" s="355">
        <f t="shared" si="183"/>
        <v>0</v>
      </c>
      <c r="QKQ10" s="355">
        <f t="shared" si="183"/>
        <v>0</v>
      </c>
      <c r="QKR10" s="355">
        <f t="shared" si="183"/>
        <v>0</v>
      </c>
      <c r="QKS10" s="355">
        <f t="shared" si="183"/>
        <v>0</v>
      </c>
      <c r="QKT10" s="355">
        <f t="shared" si="183"/>
        <v>0</v>
      </c>
      <c r="QKU10" s="355">
        <f t="shared" si="183"/>
        <v>0</v>
      </c>
      <c r="QKV10" s="355">
        <f t="shared" si="183"/>
        <v>0</v>
      </c>
      <c r="QKW10" s="355">
        <f t="shared" si="183"/>
        <v>0</v>
      </c>
      <c r="QKX10" s="355">
        <f t="shared" si="183"/>
        <v>0</v>
      </c>
      <c r="QKY10" s="355">
        <f t="shared" si="183"/>
        <v>0</v>
      </c>
      <c r="QKZ10" s="355">
        <f t="shared" si="183"/>
        <v>0</v>
      </c>
      <c r="QLA10" s="355">
        <f t="shared" si="183"/>
        <v>0</v>
      </c>
      <c r="QLB10" s="355">
        <f t="shared" si="183"/>
        <v>0</v>
      </c>
      <c r="QLC10" s="355">
        <f t="shared" si="183"/>
        <v>0</v>
      </c>
      <c r="QLD10" s="355">
        <f t="shared" si="183"/>
        <v>0</v>
      </c>
      <c r="QLE10" s="355">
        <f t="shared" si="183"/>
        <v>0</v>
      </c>
      <c r="QLF10" s="355">
        <f t="shared" si="183"/>
        <v>0</v>
      </c>
      <c r="QLG10" s="355">
        <f t="shared" ref="QLG10:QNR10" si="184">SUM(QLG4:QLG9)</f>
        <v>0</v>
      </c>
      <c r="QLH10" s="355">
        <f t="shared" si="184"/>
        <v>0</v>
      </c>
      <c r="QLI10" s="355">
        <f t="shared" si="184"/>
        <v>0</v>
      </c>
      <c r="QLJ10" s="355">
        <f t="shared" si="184"/>
        <v>0</v>
      </c>
      <c r="QLK10" s="355">
        <f t="shared" si="184"/>
        <v>0</v>
      </c>
      <c r="QLL10" s="355">
        <f t="shared" si="184"/>
        <v>0</v>
      </c>
      <c r="QLM10" s="355">
        <f t="shared" si="184"/>
        <v>0</v>
      </c>
      <c r="QLN10" s="355">
        <f t="shared" si="184"/>
        <v>0</v>
      </c>
      <c r="QLO10" s="355">
        <f t="shared" si="184"/>
        <v>0</v>
      </c>
      <c r="QLP10" s="355">
        <f t="shared" si="184"/>
        <v>0</v>
      </c>
      <c r="QLQ10" s="355">
        <f t="shared" si="184"/>
        <v>0</v>
      </c>
      <c r="QLR10" s="355">
        <f t="shared" si="184"/>
        <v>0</v>
      </c>
      <c r="QLS10" s="355">
        <f t="shared" si="184"/>
        <v>0</v>
      </c>
      <c r="QLT10" s="355">
        <f t="shared" si="184"/>
        <v>0</v>
      </c>
      <c r="QLU10" s="355">
        <f t="shared" si="184"/>
        <v>0</v>
      </c>
      <c r="QLV10" s="355">
        <f t="shared" si="184"/>
        <v>0</v>
      </c>
      <c r="QLW10" s="355">
        <f t="shared" si="184"/>
        <v>0</v>
      </c>
      <c r="QLX10" s="355">
        <f t="shared" si="184"/>
        <v>0</v>
      </c>
      <c r="QLY10" s="355">
        <f t="shared" si="184"/>
        <v>0</v>
      </c>
      <c r="QLZ10" s="355">
        <f t="shared" si="184"/>
        <v>0</v>
      </c>
      <c r="QMA10" s="355">
        <f t="shared" si="184"/>
        <v>0</v>
      </c>
      <c r="QMB10" s="355">
        <f t="shared" si="184"/>
        <v>0</v>
      </c>
      <c r="QMC10" s="355">
        <f t="shared" si="184"/>
        <v>0</v>
      </c>
      <c r="QMD10" s="355">
        <f t="shared" si="184"/>
        <v>0</v>
      </c>
      <c r="QME10" s="355">
        <f t="shared" si="184"/>
        <v>0</v>
      </c>
      <c r="QMF10" s="355">
        <f t="shared" si="184"/>
        <v>0</v>
      </c>
      <c r="QMG10" s="355">
        <f t="shared" si="184"/>
        <v>0</v>
      </c>
      <c r="QMH10" s="355">
        <f t="shared" si="184"/>
        <v>0</v>
      </c>
      <c r="QMI10" s="355">
        <f t="shared" si="184"/>
        <v>0</v>
      </c>
      <c r="QMJ10" s="355">
        <f t="shared" si="184"/>
        <v>0</v>
      </c>
      <c r="QMK10" s="355">
        <f t="shared" si="184"/>
        <v>0</v>
      </c>
      <c r="QML10" s="355">
        <f t="shared" si="184"/>
        <v>0</v>
      </c>
      <c r="QMM10" s="355">
        <f t="shared" si="184"/>
        <v>0</v>
      </c>
      <c r="QMN10" s="355">
        <f t="shared" si="184"/>
        <v>0</v>
      </c>
      <c r="QMO10" s="355">
        <f t="shared" si="184"/>
        <v>0</v>
      </c>
      <c r="QMP10" s="355">
        <f t="shared" si="184"/>
        <v>0</v>
      </c>
      <c r="QMQ10" s="355">
        <f t="shared" si="184"/>
        <v>0</v>
      </c>
      <c r="QMR10" s="355">
        <f t="shared" si="184"/>
        <v>0</v>
      </c>
      <c r="QMS10" s="355">
        <f t="shared" si="184"/>
        <v>0</v>
      </c>
      <c r="QMT10" s="355">
        <f t="shared" si="184"/>
        <v>0</v>
      </c>
      <c r="QMU10" s="355">
        <f t="shared" si="184"/>
        <v>0</v>
      </c>
      <c r="QMV10" s="355">
        <f t="shared" si="184"/>
        <v>0</v>
      </c>
      <c r="QMW10" s="355">
        <f t="shared" si="184"/>
        <v>0</v>
      </c>
      <c r="QMX10" s="355">
        <f t="shared" si="184"/>
        <v>0</v>
      </c>
      <c r="QMY10" s="355">
        <f t="shared" si="184"/>
        <v>0</v>
      </c>
      <c r="QMZ10" s="355">
        <f t="shared" si="184"/>
        <v>0</v>
      </c>
      <c r="QNA10" s="355">
        <f t="shared" si="184"/>
        <v>0</v>
      </c>
      <c r="QNB10" s="355">
        <f t="shared" si="184"/>
        <v>0</v>
      </c>
      <c r="QNC10" s="355">
        <f t="shared" si="184"/>
        <v>0</v>
      </c>
      <c r="QND10" s="355">
        <f t="shared" si="184"/>
        <v>0</v>
      </c>
      <c r="QNE10" s="355">
        <f t="shared" si="184"/>
        <v>0</v>
      </c>
      <c r="QNF10" s="355">
        <f t="shared" si="184"/>
        <v>0</v>
      </c>
      <c r="QNG10" s="355">
        <f t="shared" si="184"/>
        <v>0</v>
      </c>
      <c r="QNH10" s="355">
        <f t="shared" si="184"/>
        <v>0</v>
      </c>
      <c r="QNI10" s="355">
        <f t="shared" si="184"/>
        <v>0</v>
      </c>
      <c r="QNJ10" s="355">
        <f t="shared" si="184"/>
        <v>0</v>
      </c>
      <c r="QNK10" s="355">
        <f t="shared" si="184"/>
        <v>0</v>
      </c>
      <c r="QNL10" s="355">
        <f t="shared" si="184"/>
        <v>0</v>
      </c>
      <c r="QNM10" s="355">
        <f t="shared" si="184"/>
        <v>0</v>
      </c>
      <c r="QNN10" s="355">
        <f t="shared" si="184"/>
        <v>0</v>
      </c>
      <c r="QNO10" s="355">
        <f t="shared" si="184"/>
        <v>0</v>
      </c>
      <c r="QNP10" s="355">
        <f t="shared" si="184"/>
        <v>0</v>
      </c>
      <c r="QNQ10" s="355">
        <f t="shared" si="184"/>
        <v>0</v>
      </c>
      <c r="QNR10" s="355">
        <f t="shared" si="184"/>
        <v>0</v>
      </c>
      <c r="QNS10" s="355">
        <f t="shared" ref="QNS10:QQD10" si="185">SUM(QNS4:QNS9)</f>
        <v>0</v>
      </c>
      <c r="QNT10" s="355">
        <f t="shared" si="185"/>
        <v>0</v>
      </c>
      <c r="QNU10" s="355">
        <f t="shared" si="185"/>
        <v>0</v>
      </c>
      <c r="QNV10" s="355">
        <f t="shared" si="185"/>
        <v>0</v>
      </c>
      <c r="QNW10" s="355">
        <f t="shared" si="185"/>
        <v>0</v>
      </c>
      <c r="QNX10" s="355">
        <f t="shared" si="185"/>
        <v>0</v>
      </c>
      <c r="QNY10" s="355">
        <f t="shared" si="185"/>
        <v>0</v>
      </c>
      <c r="QNZ10" s="355">
        <f t="shared" si="185"/>
        <v>0</v>
      </c>
      <c r="QOA10" s="355">
        <f t="shared" si="185"/>
        <v>0</v>
      </c>
      <c r="QOB10" s="355">
        <f t="shared" si="185"/>
        <v>0</v>
      </c>
      <c r="QOC10" s="355">
        <f t="shared" si="185"/>
        <v>0</v>
      </c>
      <c r="QOD10" s="355">
        <f t="shared" si="185"/>
        <v>0</v>
      </c>
      <c r="QOE10" s="355">
        <f t="shared" si="185"/>
        <v>0</v>
      </c>
      <c r="QOF10" s="355">
        <f t="shared" si="185"/>
        <v>0</v>
      </c>
      <c r="QOG10" s="355">
        <f t="shared" si="185"/>
        <v>0</v>
      </c>
      <c r="QOH10" s="355">
        <f t="shared" si="185"/>
        <v>0</v>
      </c>
      <c r="QOI10" s="355">
        <f t="shared" si="185"/>
        <v>0</v>
      </c>
      <c r="QOJ10" s="355">
        <f t="shared" si="185"/>
        <v>0</v>
      </c>
      <c r="QOK10" s="355">
        <f t="shared" si="185"/>
        <v>0</v>
      </c>
      <c r="QOL10" s="355">
        <f t="shared" si="185"/>
        <v>0</v>
      </c>
      <c r="QOM10" s="355">
        <f t="shared" si="185"/>
        <v>0</v>
      </c>
      <c r="QON10" s="355">
        <f t="shared" si="185"/>
        <v>0</v>
      </c>
      <c r="QOO10" s="355">
        <f t="shared" si="185"/>
        <v>0</v>
      </c>
      <c r="QOP10" s="355">
        <f t="shared" si="185"/>
        <v>0</v>
      </c>
      <c r="QOQ10" s="355">
        <f t="shared" si="185"/>
        <v>0</v>
      </c>
      <c r="QOR10" s="355">
        <f t="shared" si="185"/>
        <v>0</v>
      </c>
      <c r="QOS10" s="355">
        <f t="shared" si="185"/>
        <v>0</v>
      </c>
      <c r="QOT10" s="355">
        <f t="shared" si="185"/>
        <v>0</v>
      </c>
      <c r="QOU10" s="355">
        <f t="shared" si="185"/>
        <v>0</v>
      </c>
      <c r="QOV10" s="355">
        <f t="shared" si="185"/>
        <v>0</v>
      </c>
      <c r="QOW10" s="355">
        <f t="shared" si="185"/>
        <v>0</v>
      </c>
      <c r="QOX10" s="355">
        <f t="shared" si="185"/>
        <v>0</v>
      </c>
      <c r="QOY10" s="355">
        <f t="shared" si="185"/>
        <v>0</v>
      </c>
      <c r="QOZ10" s="355">
        <f t="shared" si="185"/>
        <v>0</v>
      </c>
      <c r="QPA10" s="355">
        <f t="shared" si="185"/>
        <v>0</v>
      </c>
      <c r="QPB10" s="355">
        <f t="shared" si="185"/>
        <v>0</v>
      </c>
      <c r="QPC10" s="355">
        <f t="shared" si="185"/>
        <v>0</v>
      </c>
      <c r="QPD10" s="355">
        <f t="shared" si="185"/>
        <v>0</v>
      </c>
      <c r="QPE10" s="355">
        <f t="shared" si="185"/>
        <v>0</v>
      </c>
      <c r="QPF10" s="355">
        <f t="shared" si="185"/>
        <v>0</v>
      </c>
      <c r="QPG10" s="355">
        <f t="shared" si="185"/>
        <v>0</v>
      </c>
      <c r="QPH10" s="355">
        <f t="shared" si="185"/>
        <v>0</v>
      </c>
      <c r="QPI10" s="355">
        <f t="shared" si="185"/>
        <v>0</v>
      </c>
      <c r="QPJ10" s="355">
        <f t="shared" si="185"/>
        <v>0</v>
      </c>
      <c r="QPK10" s="355">
        <f t="shared" si="185"/>
        <v>0</v>
      </c>
      <c r="QPL10" s="355">
        <f t="shared" si="185"/>
        <v>0</v>
      </c>
      <c r="QPM10" s="355">
        <f t="shared" si="185"/>
        <v>0</v>
      </c>
      <c r="QPN10" s="355">
        <f t="shared" si="185"/>
        <v>0</v>
      </c>
      <c r="QPO10" s="355">
        <f t="shared" si="185"/>
        <v>0</v>
      </c>
      <c r="QPP10" s="355">
        <f t="shared" si="185"/>
        <v>0</v>
      </c>
      <c r="QPQ10" s="355">
        <f t="shared" si="185"/>
        <v>0</v>
      </c>
      <c r="QPR10" s="355">
        <f t="shared" si="185"/>
        <v>0</v>
      </c>
      <c r="QPS10" s="355">
        <f t="shared" si="185"/>
        <v>0</v>
      </c>
      <c r="QPT10" s="355">
        <f t="shared" si="185"/>
        <v>0</v>
      </c>
      <c r="QPU10" s="355">
        <f t="shared" si="185"/>
        <v>0</v>
      </c>
      <c r="QPV10" s="355">
        <f t="shared" si="185"/>
        <v>0</v>
      </c>
      <c r="QPW10" s="355">
        <f t="shared" si="185"/>
        <v>0</v>
      </c>
      <c r="QPX10" s="355">
        <f t="shared" si="185"/>
        <v>0</v>
      </c>
      <c r="QPY10" s="355">
        <f t="shared" si="185"/>
        <v>0</v>
      </c>
      <c r="QPZ10" s="355">
        <f t="shared" si="185"/>
        <v>0</v>
      </c>
      <c r="QQA10" s="355">
        <f t="shared" si="185"/>
        <v>0</v>
      </c>
      <c r="QQB10" s="355">
        <f t="shared" si="185"/>
        <v>0</v>
      </c>
      <c r="QQC10" s="355">
        <f t="shared" si="185"/>
        <v>0</v>
      </c>
      <c r="QQD10" s="355">
        <f t="shared" si="185"/>
        <v>0</v>
      </c>
      <c r="QQE10" s="355">
        <f t="shared" ref="QQE10:QSP10" si="186">SUM(QQE4:QQE9)</f>
        <v>0</v>
      </c>
      <c r="QQF10" s="355">
        <f t="shared" si="186"/>
        <v>0</v>
      </c>
      <c r="QQG10" s="355">
        <f t="shared" si="186"/>
        <v>0</v>
      </c>
      <c r="QQH10" s="355">
        <f t="shared" si="186"/>
        <v>0</v>
      </c>
      <c r="QQI10" s="355">
        <f t="shared" si="186"/>
        <v>0</v>
      </c>
      <c r="QQJ10" s="355">
        <f t="shared" si="186"/>
        <v>0</v>
      </c>
      <c r="QQK10" s="355">
        <f t="shared" si="186"/>
        <v>0</v>
      </c>
      <c r="QQL10" s="355">
        <f t="shared" si="186"/>
        <v>0</v>
      </c>
      <c r="QQM10" s="355">
        <f t="shared" si="186"/>
        <v>0</v>
      </c>
      <c r="QQN10" s="355">
        <f t="shared" si="186"/>
        <v>0</v>
      </c>
      <c r="QQO10" s="355">
        <f t="shared" si="186"/>
        <v>0</v>
      </c>
      <c r="QQP10" s="355">
        <f t="shared" si="186"/>
        <v>0</v>
      </c>
      <c r="QQQ10" s="355">
        <f t="shared" si="186"/>
        <v>0</v>
      </c>
      <c r="QQR10" s="355">
        <f t="shared" si="186"/>
        <v>0</v>
      </c>
      <c r="QQS10" s="355">
        <f t="shared" si="186"/>
        <v>0</v>
      </c>
      <c r="QQT10" s="355">
        <f t="shared" si="186"/>
        <v>0</v>
      </c>
      <c r="QQU10" s="355">
        <f t="shared" si="186"/>
        <v>0</v>
      </c>
      <c r="QQV10" s="355">
        <f t="shared" si="186"/>
        <v>0</v>
      </c>
      <c r="QQW10" s="355">
        <f t="shared" si="186"/>
        <v>0</v>
      </c>
      <c r="QQX10" s="355">
        <f t="shared" si="186"/>
        <v>0</v>
      </c>
      <c r="QQY10" s="355">
        <f t="shared" si="186"/>
        <v>0</v>
      </c>
      <c r="QQZ10" s="355">
        <f t="shared" si="186"/>
        <v>0</v>
      </c>
      <c r="QRA10" s="355">
        <f t="shared" si="186"/>
        <v>0</v>
      </c>
      <c r="QRB10" s="355">
        <f t="shared" si="186"/>
        <v>0</v>
      </c>
      <c r="QRC10" s="355">
        <f t="shared" si="186"/>
        <v>0</v>
      </c>
      <c r="QRD10" s="355">
        <f t="shared" si="186"/>
        <v>0</v>
      </c>
      <c r="QRE10" s="355">
        <f t="shared" si="186"/>
        <v>0</v>
      </c>
      <c r="QRF10" s="355">
        <f t="shared" si="186"/>
        <v>0</v>
      </c>
      <c r="QRG10" s="355">
        <f t="shared" si="186"/>
        <v>0</v>
      </c>
      <c r="QRH10" s="355">
        <f t="shared" si="186"/>
        <v>0</v>
      </c>
      <c r="QRI10" s="355">
        <f t="shared" si="186"/>
        <v>0</v>
      </c>
      <c r="QRJ10" s="355">
        <f t="shared" si="186"/>
        <v>0</v>
      </c>
      <c r="QRK10" s="355">
        <f t="shared" si="186"/>
        <v>0</v>
      </c>
      <c r="QRL10" s="355">
        <f t="shared" si="186"/>
        <v>0</v>
      </c>
      <c r="QRM10" s="355">
        <f t="shared" si="186"/>
        <v>0</v>
      </c>
      <c r="QRN10" s="355">
        <f t="shared" si="186"/>
        <v>0</v>
      </c>
      <c r="QRO10" s="355">
        <f t="shared" si="186"/>
        <v>0</v>
      </c>
      <c r="QRP10" s="355">
        <f t="shared" si="186"/>
        <v>0</v>
      </c>
      <c r="QRQ10" s="355">
        <f t="shared" si="186"/>
        <v>0</v>
      </c>
      <c r="QRR10" s="355">
        <f t="shared" si="186"/>
        <v>0</v>
      </c>
      <c r="QRS10" s="355">
        <f t="shared" si="186"/>
        <v>0</v>
      </c>
      <c r="QRT10" s="355">
        <f t="shared" si="186"/>
        <v>0</v>
      </c>
      <c r="QRU10" s="355">
        <f t="shared" si="186"/>
        <v>0</v>
      </c>
      <c r="QRV10" s="355">
        <f t="shared" si="186"/>
        <v>0</v>
      </c>
      <c r="QRW10" s="355">
        <f t="shared" si="186"/>
        <v>0</v>
      </c>
      <c r="QRX10" s="355">
        <f t="shared" si="186"/>
        <v>0</v>
      </c>
      <c r="QRY10" s="355">
        <f t="shared" si="186"/>
        <v>0</v>
      </c>
      <c r="QRZ10" s="355">
        <f t="shared" si="186"/>
        <v>0</v>
      </c>
      <c r="QSA10" s="355">
        <f t="shared" si="186"/>
        <v>0</v>
      </c>
      <c r="QSB10" s="355">
        <f t="shared" si="186"/>
        <v>0</v>
      </c>
      <c r="QSC10" s="355">
        <f t="shared" si="186"/>
        <v>0</v>
      </c>
      <c r="QSD10" s="355">
        <f t="shared" si="186"/>
        <v>0</v>
      </c>
      <c r="QSE10" s="355">
        <f t="shared" si="186"/>
        <v>0</v>
      </c>
      <c r="QSF10" s="355">
        <f t="shared" si="186"/>
        <v>0</v>
      </c>
      <c r="QSG10" s="355">
        <f t="shared" si="186"/>
        <v>0</v>
      </c>
      <c r="QSH10" s="355">
        <f t="shared" si="186"/>
        <v>0</v>
      </c>
      <c r="QSI10" s="355">
        <f t="shared" si="186"/>
        <v>0</v>
      </c>
      <c r="QSJ10" s="355">
        <f t="shared" si="186"/>
        <v>0</v>
      </c>
      <c r="QSK10" s="355">
        <f t="shared" si="186"/>
        <v>0</v>
      </c>
      <c r="QSL10" s="355">
        <f t="shared" si="186"/>
        <v>0</v>
      </c>
      <c r="QSM10" s="355">
        <f t="shared" si="186"/>
        <v>0</v>
      </c>
      <c r="QSN10" s="355">
        <f t="shared" si="186"/>
        <v>0</v>
      </c>
      <c r="QSO10" s="355">
        <f t="shared" si="186"/>
        <v>0</v>
      </c>
      <c r="QSP10" s="355">
        <f t="shared" si="186"/>
        <v>0</v>
      </c>
      <c r="QSQ10" s="355">
        <f t="shared" ref="QSQ10:QVB10" si="187">SUM(QSQ4:QSQ9)</f>
        <v>0</v>
      </c>
      <c r="QSR10" s="355">
        <f t="shared" si="187"/>
        <v>0</v>
      </c>
      <c r="QSS10" s="355">
        <f t="shared" si="187"/>
        <v>0</v>
      </c>
      <c r="QST10" s="355">
        <f t="shared" si="187"/>
        <v>0</v>
      </c>
      <c r="QSU10" s="355">
        <f t="shared" si="187"/>
        <v>0</v>
      </c>
      <c r="QSV10" s="355">
        <f t="shared" si="187"/>
        <v>0</v>
      </c>
      <c r="QSW10" s="355">
        <f t="shared" si="187"/>
        <v>0</v>
      </c>
      <c r="QSX10" s="355">
        <f t="shared" si="187"/>
        <v>0</v>
      </c>
      <c r="QSY10" s="355">
        <f t="shared" si="187"/>
        <v>0</v>
      </c>
      <c r="QSZ10" s="355">
        <f t="shared" si="187"/>
        <v>0</v>
      </c>
      <c r="QTA10" s="355">
        <f t="shared" si="187"/>
        <v>0</v>
      </c>
      <c r="QTB10" s="355">
        <f t="shared" si="187"/>
        <v>0</v>
      </c>
      <c r="QTC10" s="355">
        <f t="shared" si="187"/>
        <v>0</v>
      </c>
      <c r="QTD10" s="355">
        <f t="shared" si="187"/>
        <v>0</v>
      </c>
      <c r="QTE10" s="355">
        <f t="shared" si="187"/>
        <v>0</v>
      </c>
      <c r="QTF10" s="355">
        <f t="shared" si="187"/>
        <v>0</v>
      </c>
      <c r="QTG10" s="355">
        <f t="shared" si="187"/>
        <v>0</v>
      </c>
      <c r="QTH10" s="355">
        <f t="shared" si="187"/>
        <v>0</v>
      </c>
      <c r="QTI10" s="355">
        <f t="shared" si="187"/>
        <v>0</v>
      </c>
      <c r="QTJ10" s="355">
        <f t="shared" si="187"/>
        <v>0</v>
      </c>
      <c r="QTK10" s="355">
        <f t="shared" si="187"/>
        <v>0</v>
      </c>
      <c r="QTL10" s="355">
        <f t="shared" si="187"/>
        <v>0</v>
      </c>
      <c r="QTM10" s="355">
        <f t="shared" si="187"/>
        <v>0</v>
      </c>
      <c r="QTN10" s="355">
        <f t="shared" si="187"/>
        <v>0</v>
      </c>
      <c r="QTO10" s="355">
        <f t="shared" si="187"/>
        <v>0</v>
      </c>
      <c r="QTP10" s="355">
        <f t="shared" si="187"/>
        <v>0</v>
      </c>
      <c r="QTQ10" s="355">
        <f t="shared" si="187"/>
        <v>0</v>
      </c>
      <c r="QTR10" s="355">
        <f t="shared" si="187"/>
        <v>0</v>
      </c>
      <c r="QTS10" s="355">
        <f t="shared" si="187"/>
        <v>0</v>
      </c>
      <c r="QTT10" s="355">
        <f t="shared" si="187"/>
        <v>0</v>
      </c>
      <c r="QTU10" s="355">
        <f t="shared" si="187"/>
        <v>0</v>
      </c>
      <c r="QTV10" s="355">
        <f t="shared" si="187"/>
        <v>0</v>
      </c>
      <c r="QTW10" s="355">
        <f t="shared" si="187"/>
        <v>0</v>
      </c>
      <c r="QTX10" s="355">
        <f t="shared" si="187"/>
        <v>0</v>
      </c>
      <c r="QTY10" s="355">
        <f t="shared" si="187"/>
        <v>0</v>
      </c>
      <c r="QTZ10" s="355">
        <f t="shared" si="187"/>
        <v>0</v>
      </c>
      <c r="QUA10" s="355">
        <f t="shared" si="187"/>
        <v>0</v>
      </c>
      <c r="QUB10" s="355">
        <f t="shared" si="187"/>
        <v>0</v>
      </c>
      <c r="QUC10" s="355">
        <f t="shared" si="187"/>
        <v>0</v>
      </c>
      <c r="QUD10" s="355">
        <f t="shared" si="187"/>
        <v>0</v>
      </c>
      <c r="QUE10" s="355">
        <f t="shared" si="187"/>
        <v>0</v>
      </c>
      <c r="QUF10" s="355">
        <f t="shared" si="187"/>
        <v>0</v>
      </c>
      <c r="QUG10" s="355">
        <f t="shared" si="187"/>
        <v>0</v>
      </c>
      <c r="QUH10" s="355">
        <f t="shared" si="187"/>
        <v>0</v>
      </c>
      <c r="QUI10" s="355">
        <f t="shared" si="187"/>
        <v>0</v>
      </c>
      <c r="QUJ10" s="355">
        <f t="shared" si="187"/>
        <v>0</v>
      </c>
      <c r="QUK10" s="355">
        <f t="shared" si="187"/>
        <v>0</v>
      </c>
      <c r="QUL10" s="355">
        <f t="shared" si="187"/>
        <v>0</v>
      </c>
      <c r="QUM10" s="355">
        <f t="shared" si="187"/>
        <v>0</v>
      </c>
      <c r="QUN10" s="355">
        <f t="shared" si="187"/>
        <v>0</v>
      </c>
      <c r="QUO10" s="355">
        <f t="shared" si="187"/>
        <v>0</v>
      </c>
      <c r="QUP10" s="355">
        <f t="shared" si="187"/>
        <v>0</v>
      </c>
      <c r="QUQ10" s="355">
        <f t="shared" si="187"/>
        <v>0</v>
      </c>
      <c r="QUR10" s="355">
        <f t="shared" si="187"/>
        <v>0</v>
      </c>
      <c r="QUS10" s="355">
        <f t="shared" si="187"/>
        <v>0</v>
      </c>
      <c r="QUT10" s="355">
        <f t="shared" si="187"/>
        <v>0</v>
      </c>
      <c r="QUU10" s="355">
        <f t="shared" si="187"/>
        <v>0</v>
      </c>
      <c r="QUV10" s="355">
        <f t="shared" si="187"/>
        <v>0</v>
      </c>
      <c r="QUW10" s="355">
        <f t="shared" si="187"/>
        <v>0</v>
      </c>
      <c r="QUX10" s="355">
        <f t="shared" si="187"/>
        <v>0</v>
      </c>
      <c r="QUY10" s="355">
        <f t="shared" si="187"/>
        <v>0</v>
      </c>
      <c r="QUZ10" s="355">
        <f t="shared" si="187"/>
        <v>0</v>
      </c>
      <c r="QVA10" s="355">
        <f t="shared" si="187"/>
        <v>0</v>
      </c>
      <c r="QVB10" s="355">
        <f t="shared" si="187"/>
        <v>0</v>
      </c>
      <c r="QVC10" s="355">
        <f t="shared" ref="QVC10:QXN10" si="188">SUM(QVC4:QVC9)</f>
        <v>0</v>
      </c>
      <c r="QVD10" s="355">
        <f t="shared" si="188"/>
        <v>0</v>
      </c>
      <c r="QVE10" s="355">
        <f t="shared" si="188"/>
        <v>0</v>
      </c>
      <c r="QVF10" s="355">
        <f t="shared" si="188"/>
        <v>0</v>
      </c>
      <c r="QVG10" s="355">
        <f t="shared" si="188"/>
        <v>0</v>
      </c>
      <c r="QVH10" s="355">
        <f t="shared" si="188"/>
        <v>0</v>
      </c>
      <c r="QVI10" s="355">
        <f t="shared" si="188"/>
        <v>0</v>
      </c>
      <c r="QVJ10" s="355">
        <f t="shared" si="188"/>
        <v>0</v>
      </c>
      <c r="QVK10" s="355">
        <f t="shared" si="188"/>
        <v>0</v>
      </c>
      <c r="QVL10" s="355">
        <f t="shared" si="188"/>
        <v>0</v>
      </c>
      <c r="QVM10" s="355">
        <f t="shared" si="188"/>
        <v>0</v>
      </c>
      <c r="QVN10" s="355">
        <f t="shared" si="188"/>
        <v>0</v>
      </c>
      <c r="QVO10" s="355">
        <f t="shared" si="188"/>
        <v>0</v>
      </c>
      <c r="QVP10" s="355">
        <f t="shared" si="188"/>
        <v>0</v>
      </c>
      <c r="QVQ10" s="355">
        <f t="shared" si="188"/>
        <v>0</v>
      </c>
      <c r="QVR10" s="355">
        <f t="shared" si="188"/>
        <v>0</v>
      </c>
      <c r="QVS10" s="355">
        <f t="shared" si="188"/>
        <v>0</v>
      </c>
      <c r="QVT10" s="355">
        <f t="shared" si="188"/>
        <v>0</v>
      </c>
      <c r="QVU10" s="355">
        <f t="shared" si="188"/>
        <v>0</v>
      </c>
      <c r="QVV10" s="355">
        <f t="shared" si="188"/>
        <v>0</v>
      </c>
      <c r="QVW10" s="355">
        <f t="shared" si="188"/>
        <v>0</v>
      </c>
      <c r="QVX10" s="355">
        <f t="shared" si="188"/>
        <v>0</v>
      </c>
      <c r="QVY10" s="355">
        <f t="shared" si="188"/>
        <v>0</v>
      </c>
      <c r="QVZ10" s="355">
        <f t="shared" si="188"/>
        <v>0</v>
      </c>
      <c r="QWA10" s="355">
        <f t="shared" si="188"/>
        <v>0</v>
      </c>
      <c r="QWB10" s="355">
        <f t="shared" si="188"/>
        <v>0</v>
      </c>
      <c r="QWC10" s="355">
        <f t="shared" si="188"/>
        <v>0</v>
      </c>
      <c r="QWD10" s="355">
        <f t="shared" si="188"/>
        <v>0</v>
      </c>
      <c r="QWE10" s="355">
        <f t="shared" si="188"/>
        <v>0</v>
      </c>
      <c r="QWF10" s="355">
        <f t="shared" si="188"/>
        <v>0</v>
      </c>
      <c r="QWG10" s="355">
        <f t="shared" si="188"/>
        <v>0</v>
      </c>
      <c r="QWH10" s="355">
        <f t="shared" si="188"/>
        <v>0</v>
      </c>
      <c r="QWI10" s="355">
        <f t="shared" si="188"/>
        <v>0</v>
      </c>
      <c r="QWJ10" s="355">
        <f t="shared" si="188"/>
        <v>0</v>
      </c>
      <c r="QWK10" s="355">
        <f t="shared" si="188"/>
        <v>0</v>
      </c>
      <c r="QWL10" s="355">
        <f t="shared" si="188"/>
        <v>0</v>
      </c>
      <c r="QWM10" s="355">
        <f t="shared" si="188"/>
        <v>0</v>
      </c>
      <c r="QWN10" s="355">
        <f t="shared" si="188"/>
        <v>0</v>
      </c>
      <c r="QWO10" s="355">
        <f t="shared" si="188"/>
        <v>0</v>
      </c>
      <c r="QWP10" s="355">
        <f t="shared" si="188"/>
        <v>0</v>
      </c>
      <c r="QWQ10" s="355">
        <f t="shared" si="188"/>
        <v>0</v>
      </c>
      <c r="QWR10" s="355">
        <f t="shared" si="188"/>
        <v>0</v>
      </c>
      <c r="QWS10" s="355">
        <f t="shared" si="188"/>
        <v>0</v>
      </c>
      <c r="QWT10" s="355">
        <f t="shared" si="188"/>
        <v>0</v>
      </c>
      <c r="QWU10" s="355">
        <f t="shared" si="188"/>
        <v>0</v>
      </c>
      <c r="QWV10" s="355">
        <f t="shared" si="188"/>
        <v>0</v>
      </c>
      <c r="QWW10" s="355">
        <f t="shared" si="188"/>
        <v>0</v>
      </c>
      <c r="QWX10" s="355">
        <f t="shared" si="188"/>
        <v>0</v>
      </c>
      <c r="QWY10" s="355">
        <f t="shared" si="188"/>
        <v>0</v>
      </c>
      <c r="QWZ10" s="355">
        <f t="shared" si="188"/>
        <v>0</v>
      </c>
      <c r="QXA10" s="355">
        <f t="shared" si="188"/>
        <v>0</v>
      </c>
      <c r="QXB10" s="355">
        <f t="shared" si="188"/>
        <v>0</v>
      </c>
      <c r="QXC10" s="355">
        <f t="shared" si="188"/>
        <v>0</v>
      </c>
      <c r="QXD10" s="355">
        <f t="shared" si="188"/>
        <v>0</v>
      </c>
      <c r="QXE10" s="355">
        <f t="shared" si="188"/>
        <v>0</v>
      </c>
      <c r="QXF10" s="355">
        <f t="shared" si="188"/>
        <v>0</v>
      </c>
      <c r="QXG10" s="355">
        <f t="shared" si="188"/>
        <v>0</v>
      </c>
      <c r="QXH10" s="355">
        <f t="shared" si="188"/>
        <v>0</v>
      </c>
      <c r="QXI10" s="355">
        <f t="shared" si="188"/>
        <v>0</v>
      </c>
      <c r="QXJ10" s="355">
        <f t="shared" si="188"/>
        <v>0</v>
      </c>
      <c r="QXK10" s="355">
        <f t="shared" si="188"/>
        <v>0</v>
      </c>
      <c r="QXL10" s="355">
        <f t="shared" si="188"/>
        <v>0</v>
      </c>
      <c r="QXM10" s="355">
        <f t="shared" si="188"/>
        <v>0</v>
      </c>
      <c r="QXN10" s="355">
        <f t="shared" si="188"/>
        <v>0</v>
      </c>
      <c r="QXO10" s="355">
        <f t="shared" ref="QXO10:QZZ10" si="189">SUM(QXO4:QXO9)</f>
        <v>0</v>
      </c>
      <c r="QXP10" s="355">
        <f t="shared" si="189"/>
        <v>0</v>
      </c>
      <c r="QXQ10" s="355">
        <f t="shared" si="189"/>
        <v>0</v>
      </c>
      <c r="QXR10" s="355">
        <f t="shared" si="189"/>
        <v>0</v>
      </c>
      <c r="QXS10" s="355">
        <f t="shared" si="189"/>
        <v>0</v>
      </c>
      <c r="QXT10" s="355">
        <f t="shared" si="189"/>
        <v>0</v>
      </c>
      <c r="QXU10" s="355">
        <f t="shared" si="189"/>
        <v>0</v>
      </c>
      <c r="QXV10" s="355">
        <f t="shared" si="189"/>
        <v>0</v>
      </c>
      <c r="QXW10" s="355">
        <f t="shared" si="189"/>
        <v>0</v>
      </c>
      <c r="QXX10" s="355">
        <f t="shared" si="189"/>
        <v>0</v>
      </c>
      <c r="QXY10" s="355">
        <f t="shared" si="189"/>
        <v>0</v>
      </c>
      <c r="QXZ10" s="355">
        <f t="shared" si="189"/>
        <v>0</v>
      </c>
      <c r="QYA10" s="355">
        <f t="shared" si="189"/>
        <v>0</v>
      </c>
      <c r="QYB10" s="355">
        <f t="shared" si="189"/>
        <v>0</v>
      </c>
      <c r="QYC10" s="355">
        <f t="shared" si="189"/>
        <v>0</v>
      </c>
      <c r="QYD10" s="355">
        <f t="shared" si="189"/>
        <v>0</v>
      </c>
      <c r="QYE10" s="355">
        <f t="shared" si="189"/>
        <v>0</v>
      </c>
      <c r="QYF10" s="355">
        <f t="shared" si="189"/>
        <v>0</v>
      </c>
      <c r="QYG10" s="355">
        <f t="shared" si="189"/>
        <v>0</v>
      </c>
      <c r="QYH10" s="355">
        <f t="shared" si="189"/>
        <v>0</v>
      </c>
      <c r="QYI10" s="355">
        <f t="shared" si="189"/>
        <v>0</v>
      </c>
      <c r="QYJ10" s="355">
        <f t="shared" si="189"/>
        <v>0</v>
      </c>
      <c r="QYK10" s="355">
        <f t="shared" si="189"/>
        <v>0</v>
      </c>
      <c r="QYL10" s="355">
        <f t="shared" si="189"/>
        <v>0</v>
      </c>
      <c r="QYM10" s="355">
        <f t="shared" si="189"/>
        <v>0</v>
      </c>
      <c r="QYN10" s="355">
        <f t="shared" si="189"/>
        <v>0</v>
      </c>
      <c r="QYO10" s="355">
        <f t="shared" si="189"/>
        <v>0</v>
      </c>
      <c r="QYP10" s="355">
        <f t="shared" si="189"/>
        <v>0</v>
      </c>
      <c r="QYQ10" s="355">
        <f t="shared" si="189"/>
        <v>0</v>
      </c>
      <c r="QYR10" s="355">
        <f t="shared" si="189"/>
        <v>0</v>
      </c>
      <c r="QYS10" s="355">
        <f t="shared" si="189"/>
        <v>0</v>
      </c>
      <c r="QYT10" s="355">
        <f t="shared" si="189"/>
        <v>0</v>
      </c>
      <c r="QYU10" s="355">
        <f t="shared" si="189"/>
        <v>0</v>
      </c>
      <c r="QYV10" s="355">
        <f t="shared" si="189"/>
        <v>0</v>
      </c>
      <c r="QYW10" s="355">
        <f t="shared" si="189"/>
        <v>0</v>
      </c>
      <c r="QYX10" s="355">
        <f t="shared" si="189"/>
        <v>0</v>
      </c>
      <c r="QYY10" s="355">
        <f t="shared" si="189"/>
        <v>0</v>
      </c>
      <c r="QYZ10" s="355">
        <f t="shared" si="189"/>
        <v>0</v>
      </c>
      <c r="QZA10" s="355">
        <f t="shared" si="189"/>
        <v>0</v>
      </c>
      <c r="QZB10" s="355">
        <f t="shared" si="189"/>
        <v>0</v>
      </c>
      <c r="QZC10" s="355">
        <f t="shared" si="189"/>
        <v>0</v>
      </c>
      <c r="QZD10" s="355">
        <f t="shared" si="189"/>
        <v>0</v>
      </c>
      <c r="QZE10" s="355">
        <f t="shared" si="189"/>
        <v>0</v>
      </c>
      <c r="QZF10" s="355">
        <f t="shared" si="189"/>
        <v>0</v>
      </c>
      <c r="QZG10" s="355">
        <f t="shared" si="189"/>
        <v>0</v>
      </c>
      <c r="QZH10" s="355">
        <f t="shared" si="189"/>
        <v>0</v>
      </c>
      <c r="QZI10" s="355">
        <f t="shared" si="189"/>
        <v>0</v>
      </c>
      <c r="QZJ10" s="355">
        <f t="shared" si="189"/>
        <v>0</v>
      </c>
      <c r="QZK10" s="355">
        <f t="shared" si="189"/>
        <v>0</v>
      </c>
      <c r="QZL10" s="355">
        <f t="shared" si="189"/>
        <v>0</v>
      </c>
      <c r="QZM10" s="355">
        <f t="shared" si="189"/>
        <v>0</v>
      </c>
      <c r="QZN10" s="355">
        <f t="shared" si="189"/>
        <v>0</v>
      </c>
      <c r="QZO10" s="355">
        <f t="shared" si="189"/>
        <v>0</v>
      </c>
      <c r="QZP10" s="355">
        <f t="shared" si="189"/>
        <v>0</v>
      </c>
      <c r="QZQ10" s="355">
        <f t="shared" si="189"/>
        <v>0</v>
      </c>
      <c r="QZR10" s="355">
        <f t="shared" si="189"/>
        <v>0</v>
      </c>
      <c r="QZS10" s="355">
        <f t="shared" si="189"/>
        <v>0</v>
      </c>
      <c r="QZT10" s="355">
        <f t="shared" si="189"/>
        <v>0</v>
      </c>
      <c r="QZU10" s="355">
        <f t="shared" si="189"/>
        <v>0</v>
      </c>
      <c r="QZV10" s="355">
        <f t="shared" si="189"/>
        <v>0</v>
      </c>
      <c r="QZW10" s="355">
        <f t="shared" si="189"/>
        <v>0</v>
      </c>
      <c r="QZX10" s="355">
        <f t="shared" si="189"/>
        <v>0</v>
      </c>
      <c r="QZY10" s="355">
        <f t="shared" si="189"/>
        <v>0</v>
      </c>
      <c r="QZZ10" s="355">
        <f t="shared" si="189"/>
        <v>0</v>
      </c>
      <c r="RAA10" s="355">
        <f t="shared" ref="RAA10:RCL10" si="190">SUM(RAA4:RAA9)</f>
        <v>0</v>
      </c>
      <c r="RAB10" s="355">
        <f t="shared" si="190"/>
        <v>0</v>
      </c>
      <c r="RAC10" s="355">
        <f t="shared" si="190"/>
        <v>0</v>
      </c>
      <c r="RAD10" s="355">
        <f t="shared" si="190"/>
        <v>0</v>
      </c>
      <c r="RAE10" s="355">
        <f t="shared" si="190"/>
        <v>0</v>
      </c>
      <c r="RAF10" s="355">
        <f t="shared" si="190"/>
        <v>0</v>
      </c>
      <c r="RAG10" s="355">
        <f t="shared" si="190"/>
        <v>0</v>
      </c>
      <c r="RAH10" s="355">
        <f t="shared" si="190"/>
        <v>0</v>
      </c>
      <c r="RAI10" s="355">
        <f t="shared" si="190"/>
        <v>0</v>
      </c>
      <c r="RAJ10" s="355">
        <f t="shared" si="190"/>
        <v>0</v>
      </c>
      <c r="RAK10" s="355">
        <f t="shared" si="190"/>
        <v>0</v>
      </c>
      <c r="RAL10" s="355">
        <f t="shared" si="190"/>
        <v>0</v>
      </c>
      <c r="RAM10" s="355">
        <f t="shared" si="190"/>
        <v>0</v>
      </c>
      <c r="RAN10" s="355">
        <f t="shared" si="190"/>
        <v>0</v>
      </c>
      <c r="RAO10" s="355">
        <f t="shared" si="190"/>
        <v>0</v>
      </c>
      <c r="RAP10" s="355">
        <f t="shared" si="190"/>
        <v>0</v>
      </c>
      <c r="RAQ10" s="355">
        <f t="shared" si="190"/>
        <v>0</v>
      </c>
      <c r="RAR10" s="355">
        <f t="shared" si="190"/>
        <v>0</v>
      </c>
      <c r="RAS10" s="355">
        <f t="shared" si="190"/>
        <v>0</v>
      </c>
      <c r="RAT10" s="355">
        <f t="shared" si="190"/>
        <v>0</v>
      </c>
      <c r="RAU10" s="355">
        <f t="shared" si="190"/>
        <v>0</v>
      </c>
      <c r="RAV10" s="355">
        <f t="shared" si="190"/>
        <v>0</v>
      </c>
      <c r="RAW10" s="355">
        <f t="shared" si="190"/>
        <v>0</v>
      </c>
      <c r="RAX10" s="355">
        <f t="shared" si="190"/>
        <v>0</v>
      </c>
      <c r="RAY10" s="355">
        <f t="shared" si="190"/>
        <v>0</v>
      </c>
      <c r="RAZ10" s="355">
        <f t="shared" si="190"/>
        <v>0</v>
      </c>
      <c r="RBA10" s="355">
        <f t="shared" si="190"/>
        <v>0</v>
      </c>
      <c r="RBB10" s="355">
        <f t="shared" si="190"/>
        <v>0</v>
      </c>
      <c r="RBC10" s="355">
        <f t="shared" si="190"/>
        <v>0</v>
      </c>
      <c r="RBD10" s="355">
        <f t="shared" si="190"/>
        <v>0</v>
      </c>
      <c r="RBE10" s="355">
        <f t="shared" si="190"/>
        <v>0</v>
      </c>
      <c r="RBF10" s="355">
        <f t="shared" si="190"/>
        <v>0</v>
      </c>
      <c r="RBG10" s="355">
        <f t="shared" si="190"/>
        <v>0</v>
      </c>
      <c r="RBH10" s="355">
        <f t="shared" si="190"/>
        <v>0</v>
      </c>
      <c r="RBI10" s="355">
        <f t="shared" si="190"/>
        <v>0</v>
      </c>
      <c r="RBJ10" s="355">
        <f t="shared" si="190"/>
        <v>0</v>
      </c>
      <c r="RBK10" s="355">
        <f t="shared" si="190"/>
        <v>0</v>
      </c>
      <c r="RBL10" s="355">
        <f t="shared" si="190"/>
        <v>0</v>
      </c>
      <c r="RBM10" s="355">
        <f t="shared" si="190"/>
        <v>0</v>
      </c>
      <c r="RBN10" s="355">
        <f t="shared" si="190"/>
        <v>0</v>
      </c>
      <c r="RBO10" s="355">
        <f t="shared" si="190"/>
        <v>0</v>
      </c>
      <c r="RBP10" s="355">
        <f t="shared" si="190"/>
        <v>0</v>
      </c>
      <c r="RBQ10" s="355">
        <f t="shared" si="190"/>
        <v>0</v>
      </c>
      <c r="RBR10" s="355">
        <f t="shared" si="190"/>
        <v>0</v>
      </c>
      <c r="RBS10" s="355">
        <f t="shared" si="190"/>
        <v>0</v>
      </c>
      <c r="RBT10" s="355">
        <f t="shared" si="190"/>
        <v>0</v>
      </c>
      <c r="RBU10" s="355">
        <f t="shared" si="190"/>
        <v>0</v>
      </c>
      <c r="RBV10" s="355">
        <f t="shared" si="190"/>
        <v>0</v>
      </c>
      <c r="RBW10" s="355">
        <f t="shared" si="190"/>
        <v>0</v>
      </c>
      <c r="RBX10" s="355">
        <f t="shared" si="190"/>
        <v>0</v>
      </c>
      <c r="RBY10" s="355">
        <f t="shared" si="190"/>
        <v>0</v>
      </c>
      <c r="RBZ10" s="355">
        <f t="shared" si="190"/>
        <v>0</v>
      </c>
      <c r="RCA10" s="355">
        <f t="shared" si="190"/>
        <v>0</v>
      </c>
      <c r="RCB10" s="355">
        <f t="shared" si="190"/>
        <v>0</v>
      </c>
      <c r="RCC10" s="355">
        <f t="shared" si="190"/>
        <v>0</v>
      </c>
      <c r="RCD10" s="355">
        <f t="shared" si="190"/>
        <v>0</v>
      </c>
      <c r="RCE10" s="355">
        <f t="shared" si="190"/>
        <v>0</v>
      </c>
      <c r="RCF10" s="355">
        <f t="shared" si="190"/>
        <v>0</v>
      </c>
      <c r="RCG10" s="355">
        <f t="shared" si="190"/>
        <v>0</v>
      </c>
      <c r="RCH10" s="355">
        <f t="shared" si="190"/>
        <v>0</v>
      </c>
      <c r="RCI10" s="355">
        <f t="shared" si="190"/>
        <v>0</v>
      </c>
      <c r="RCJ10" s="355">
        <f t="shared" si="190"/>
        <v>0</v>
      </c>
      <c r="RCK10" s="355">
        <f t="shared" si="190"/>
        <v>0</v>
      </c>
      <c r="RCL10" s="355">
        <f t="shared" si="190"/>
        <v>0</v>
      </c>
      <c r="RCM10" s="355">
        <f t="shared" ref="RCM10:REX10" si="191">SUM(RCM4:RCM9)</f>
        <v>0</v>
      </c>
      <c r="RCN10" s="355">
        <f t="shared" si="191"/>
        <v>0</v>
      </c>
      <c r="RCO10" s="355">
        <f t="shared" si="191"/>
        <v>0</v>
      </c>
      <c r="RCP10" s="355">
        <f t="shared" si="191"/>
        <v>0</v>
      </c>
      <c r="RCQ10" s="355">
        <f t="shared" si="191"/>
        <v>0</v>
      </c>
      <c r="RCR10" s="355">
        <f t="shared" si="191"/>
        <v>0</v>
      </c>
      <c r="RCS10" s="355">
        <f t="shared" si="191"/>
        <v>0</v>
      </c>
      <c r="RCT10" s="355">
        <f t="shared" si="191"/>
        <v>0</v>
      </c>
      <c r="RCU10" s="355">
        <f t="shared" si="191"/>
        <v>0</v>
      </c>
      <c r="RCV10" s="355">
        <f t="shared" si="191"/>
        <v>0</v>
      </c>
      <c r="RCW10" s="355">
        <f t="shared" si="191"/>
        <v>0</v>
      </c>
      <c r="RCX10" s="355">
        <f t="shared" si="191"/>
        <v>0</v>
      </c>
      <c r="RCY10" s="355">
        <f t="shared" si="191"/>
        <v>0</v>
      </c>
      <c r="RCZ10" s="355">
        <f t="shared" si="191"/>
        <v>0</v>
      </c>
      <c r="RDA10" s="355">
        <f t="shared" si="191"/>
        <v>0</v>
      </c>
      <c r="RDB10" s="355">
        <f t="shared" si="191"/>
        <v>0</v>
      </c>
      <c r="RDC10" s="355">
        <f t="shared" si="191"/>
        <v>0</v>
      </c>
      <c r="RDD10" s="355">
        <f t="shared" si="191"/>
        <v>0</v>
      </c>
      <c r="RDE10" s="355">
        <f t="shared" si="191"/>
        <v>0</v>
      </c>
      <c r="RDF10" s="355">
        <f t="shared" si="191"/>
        <v>0</v>
      </c>
      <c r="RDG10" s="355">
        <f t="shared" si="191"/>
        <v>0</v>
      </c>
      <c r="RDH10" s="355">
        <f t="shared" si="191"/>
        <v>0</v>
      </c>
      <c r="RDI10" s="355">
        <f t="shared" si="191"/>
        <v>0</v>
      </c>
      <c r="RDJ10" s="355">
        <f t="shared" si="191"/>
        <v>0</v>
      </c>
      <c r="RDK10" s="355">
        <f t="shared" si="191"/>
        <v>0</v>
      </c>
      <c r="RDL10" s="355">
        <f t="shared" si="191"/>
        <v>0</v>
      </c>
      <c r="RDM10" s="355">
        <f t="shared" si="191"/>
        <v>0</v>
      </c>
      <c r="RDN10" s="355">
        <f t="shared" si="191"/>
        <v>0</v>
      </c>
      <c r="RDO10" s="355">
        <f t="shared" si="191"/>
        <v>0</v>
      </c>
      <c r="RDP10" s="355">
        <f t="shared" si="191"/>
        <v>0</v>
      </c>
      <c r="RDQ10" s="355">
        <f t="shared" si="191"/>
        <v>0</v>
      </c>
      <c r="RDR10" s="355">
        <f t="shared" si="191"/>
        <v>0</v>
      </c>
      <c r="RDS10" s="355">
        <f t="shared" si="191"/>
        <v>0</v>
      </c>
      <c r="RDT10" s="355">
        <f t="shared" si="191"/>
        <v>0</v>
      </c>
      <c r="RDU10" s="355">
        <f t="shared" si="191"/>
        <v>0</v>
      </c>
      <c r="RDV10" s="355">
        <f t="shared" si="191"/>
        <v>0</v>
      </c>
      <c r="RDW10" s="355">
        <f t="shared" si="191"/>
        <v>0</v>
      </c>
      <c r="RDX10" s="355">
        <f t="shared" si="191"/>
        <v>0</v>
      </c>
      <c r="RDY10" s="355">
        <f t="shared" si="191"/>
        <v>0</v>
      </c>
      <c r="RDZ10" s="355">
        <f t="shared" si="191"/>
        <v>0</v>
      </c>
      <c r="REA10" s="355">
        <f t="shared" si="191"/>
        <v>0</v>
      </c>
      <c r="REB10" s="355">
        <f t="shared" si="191"/>
        <v>0</v>
      </c>
      <c r="REC10" s="355">
        <f t="shared" si="191"/>
        <v>0</v>
      </c>
      <c r="RED10" s="355">
        <f t="shared" si="191"/>
        <v>0</v>
      </c>
      <c r="REE10" s="355">
        <f t="shared" si="191"/>
        <v>0</v>
      </c>
      <c r="REF10" s="355">
        <f t="shared" si="191"/>
        <v>0</v>
      </c>
      <c r="REG10" s="355">
        <f t="shared" si="191"/>
        <v>0</v>
      </c>
      <c r="REH10" s="355">
        <f t="shared" si="191"/>
        <v>0</v>
      </c>
      <c r="REI10" s="355">
        <f t="shared" si="191"/>
        <v>0</v>
      </c>
      <c r="REJ10" s="355">
        <f t="shared" si="191"/>
        <v>0</v>
      </c>
      <c r="REK10" s="355">
        <f t="shared" si="191"/>
        <v>0</v>
      </c>
      <c r="REL10" s="355">
        <f t="shared" si="191"/>
        <v>0</v>
      </c>
      <c r="REM10" s="355">
        <f t="shared" si="191"/>
        <v>0</v>
      </c>
      <c r="REN10" s="355">
        <f t="shared" si="191"/>
        <v>0</v>
      </c>
      <c r="REO10" s="355">
        <f t="shared" si="191"/>
        <v>0</v>
      </c>
      <c r="REP10" s="355">
        <f t="shared" si="191"/>
        <v>0</v>
      </c>
      <c r="REQ10" s="355">
        <f t="shared" si="191"/>
        <v>0</v>
      </c>
      <c r="RER10" s="355">
        <f t="shared" si="191"/>
        <v>0</v>
      </c>
      <c r="RES10" s="355">
        <f t="shared" si="191"/>
        <v>0</v>
      </c>
      <c r="RET10" s="355">
        <f t="shared" si="191"/>
        <v>0</v>
      </c>
      <c r="REU10" s="355">
        <f t="shared" si="191"/>
        <v>0</v>
      </c>
      <c r="REV10" s="355">
        <f t="shared" si="191"/>
        <v>0</v>
      </c>
      <c r="REW10" s="355">
        <f t="shared" si="191"/>
        <v>0</v>
      </c>
      <c r="REX10" s="355">
        <f t="shared" si="191"/>
        <v>0</v>
      </c>
      <c r="REY10" s="355">
        <f t="shared" ref="REY10:RHJ10" si="192">SUM(REY4:REY9)</f>
        <v>0</v>
      </c>
      <c r="REZ10" s="355">
        <f t="shared" si="192"/>
        <v>0</v>
      </c>
      <c r="RFA10" s="355">
        <f t="shared" si="192"/>
        <v>0</v>
      </c>
      <c r="RFB10" s="355">
        <f t="shared" si="192"/>
        <v>0</v>
      </c>
      <c r="RFC10" s="355">
        <f t="shared" si="192"/>
        <v>0</v>
      </c>
      <c r="RFD10" s="355">
        <f t="shared" si="192"/>
        <v>0</v>
      </c>
      <c r="RFE10" s="355">
        <f t="shared" si="192"/>
        <v>0</v>
      </c>
      <c r="RFF10" s="355">
        <f t="shared" si="192"/>
        <v>0</v>
      </c>
      <c r="RFG10" s="355">
        <f t="shared" si="192"/>
        <v>0</v>
      </c>
      <c r="RFH10" s="355">
        <f t="shared" si="192"/>
        <v>0</v>
      </c>
      <c r="RFI10" s="355">
        <f t="shared" si="192"/>
        <v>0</v>
      </c>
      <c r="RFJ10" s="355">
        <f t="shared" si="192"/>
        <v>0</v>
      </c>
      <c r="RFK10" s="355">
        <f t="shared" si="192"/>
        <v>0</v>
      </c>
      <c r="RFL10" s="355">
        <f t="shared" si="192"/>
        <v>0</v>
      </c>
      <c r="RFM10" s="355">
        <f t="shared" si="192"/>
        <v>0</v>
      </c>
      <c r="RFN10" s="355">
        <f t="shared" si="192"/>
        <v>0</v>
      </c>
      <c r="RFO10" s="355">
        <f t="shared" si="192"/>
        <v>0</v>
      </c>
      <c r="RFP10" s="355">
        <f t="shared" si="192"/>
        <v>0</v>
      </c>
      <c r="RFQ10" s="355">
        <f t="shared" si="192"/>
        <v>0</v>
      </c>
      <c r="RFR10" s="355">
        <f t="shared" si="192"/>
        <v>0</v>
      </c>
      <c r="RFS10" s="355">
        <f t="shared" si="192"/>
        <v>0</v>
      </c>
      <c r="RFT10" s="355">
        <f t="shared" si="192"/>
        <v>0</v>
      </c>
      <c r="RFU10" s="355">
        <f t="shared" si="192"/>
        <v>0</v>
      </c>
      <c r="RFV10" s="355">
        <f t="shared" si="192"/>
        <v>0</v>
      </c>
      <c r="RFW10" s="355">
        <f t="shared" si="192"/>
        <v>0</v>
      </c>
      <c r="RFX10" s="355">
        <f t="shared" si="192"/>
        <v>0</v>
      </c>
      <c r="RFY10" s="355">
        <f t="shared" si="192"/>
        <v>0</v>
      </c>
      <c r="RFZ10" s="355">
        <f t="shared" si="192"/>
        <v>0</v>
      </c>
      <c r="RGA10" s="355">
        <f t="shared" si="192"/>
        <v>0</v>
      </c>
      <c r="RGB10" s="355">
        <f t="shared" si="192"/>
        <v>0</v>
      </c>
      <c r="RGC10" s="355">
        <f t="shared" si="192"/>
        <v>0</v>
      </c>
      <c r="RGD10" s="355">
        <f t="shared" si="192"/>
        <v>0</v>
      </c>
      <c r="RGE10" s="355">
        <f t="shared" si="192"/>
        <v>0</v>
      </c>
      <c r="RGF10" s="355">
        <f t="shared" si="192"/>
        <v>0</v>
      </c>
      <c r="RGG10" s="355">
        <f t="shared" si="192"/>
        <v>0</v>
      </c>
      <c r="RGH10" s="355">
        <f t="shared" si="192"/>
        <v>0</v>
      </c>
      <c r="RGI10" s="355">
        <f t="shared" si="192"/>
        <v>0</v>
      </c>
      <c r="RGJ10" s="355">
        <f t="shared" si="192"/>
        <v>0</v>
      </c>
      <c r="RGK10" s="355">
        <f t="shared" si="192"/>
        <v>0</v>
      </c>
      <c r="RGL10" s="355">
        <f t="shared" si="192"/>
        <v>0</v>
      </c>
      <c r="RGM10" s="355">
        <f t="shared" si="192"/>
        <v>0</v>
      </c>
      <c r="RGN10" s="355">
        <f t="shared" si="192"/>
        <v>0</v>
      </c>
      <c r="RGO10" s="355">
        <f t="shared" si="192"/>
        <v>0</v>
      </c>
      <c r="RGP10" s="355">
        <f t="shared" si="192"/>
        <v>0</v>
      </c>
      <c r="RGQ10" s="355">
        <f t="shared" si="192"/>
        <v>0</v>
      </c>
      <c r="RGR10" s="355">
        <f t="shared" si="192"/>
        <v>0</v>
      </c>
      <c r="RGS10" s="355">
        <f t="shared" si="192"/>
        <v>0</v>
      </c>
      <c r="RGT10" s="355">
        <f t="shared" si="192"/>
        <v>0</v>
      </c>
      <c r="RGU10" s="355">
        <f t="shared" si="192"/>
        <v>0</v>
      </c>
      <c r="RGV10" s="355">
        <f t="shared" si="192"/>
        <v>0</v>
      </c>
      <c r="RGW10" s="355">
        <f t="shared" si="192"/>
        <v>0</v>
      </c>
      <c r="RGX10" s="355">
        <f t="shared" si="192"/>
        <v>0</v>
      </c>
      <c r="RGY10" s="355">
        <f t="shared" si="192"/>
        <v>0</v>
      </c>
      <c r="RGZ10" s="355">
        <f t="shared" si="192"/>
        <v>0</v>
      </c>
      <c r="RHA10" s="355">
        <f t="shared" si="192"/>
        <v>0</v>
      </c>
      <c r="RHB10" s="355">
        <f t="shared" si="192"/>
        <v>0</v>
      </c>
      <c r="RHC10" s="355">
        <f t="shared" si="192"/>
        <v>0</v>
      </c>
      <c r="RHD10" s="355">
        <f t="shared" si="192"/>
        <v>0</v>
      </c>
      <c r="RHE10" s="355">
        <f t="shared" si="192"/>
        <v>0</v>
      </c>
      <c r="RHF10" s="355">
        <f t="shared" si="192"/>
        <v>0</v>
      </c>
      <c r="RHG10" s="355">
        <f t="shared" si="192"/>
        <v>0</v>
      </c>
      <c r="RHH10" s="355">
        <f t="shared" si="192"/>
        <v>0</v>
      </c>
      <c r="RHI10" s="355">
        <f t="shared" si="192"/>
        <v>0</v>
      </c>
      <c r="RHJ10" s="355">
        <f t="shared" si="192"/>
        <v>0</v>
      </c>
      <c r="RHK10" s="355">
        <f t="shared" ref="RHK10:RJV10" si="193">SUM(RHK4:RHK9)</f>
        <v>0</v>
      </c>
      <c r="RHL10" s="355">
        <f t="shared" si="193"/>
        <v>0</v>
      </c>
      <c r="RHM10" s="355">
        <f t="shared" si="193"/>
        <v>0</v>
      </c>
      <c r="RHN10" s="355">
        <f t="shared" si="193"/>
        <v>0</v>
      </c>
      <c r="RHO10" s="355">
        <f t="shared" si="193"/>
        <v>0</v>
      </c>
      <c r="RHP10" s="355">
        <f t="shared" si="193"/>
        <v>0</v>
      </c>
      <c r="RHQ10" s="355">
        <f t="shared" si="193"/>
        <v>0</v>
      </c>
      <c r="RHR10" s="355">
        <f t="shared" si="193"/>
        <v>0</v>
      </c>
      <c r="RHS10" s="355">
        <f t="shared" si="193"/>
        <v>0</v>
      </c>
      <c r="RHT10" s="355">
        <f t="shared" si="193"/>
        <v>0</v>
      </c>
      <c r="RHU10" s="355">
        <f t="shared" si="193"/>
        <v>0</v>
      </c>
      <c r="RHV10" s="355">
        <f t="shared" si="193"/>
        <v>0</v>
      </c>
      <c r="RHW10" s="355">
        <f t="shared" si="193"/>
        <v>0</v>
      </c>
      <c r="RHX10" s="355">
        <f t="shared" si="193"/>
        <v>0</v>
      </c>
      <c r="RHY10" s="355">
        <f t="shared" si="193"/>
        <v>0</v>
      </c>
      <c r="RHZ10" s="355">
        <f t="shared" si="193"/>
        <v>0</v>
      </c>
      <c r="RIA10" s="355">
        <f t="shared" si="193"/>
        <v>0</v>
      </c>
      <c r="RIB10" s="355">
        <f t="shared" si="193"/>
        <v>0</v>
      </c>
      <c r="RIC10" s="355">
        <f t="shared" si="193"/>
        <v>0</v>
      </c>
      <c r="RID10" s="355">
        <f t="shared" si="193"/>
        <v>0</v>
      </c>
      <c r="RIE10" s="355">
        <f t="shared" si="193"/>
        <v>0</v>
      </c>
      <c r="RIF10" s="355">
        <f t="shared" si="193"/>
        <v>0</v>
      </c>
      <c r="RIG10" s="355">
        <f t="shared" si="193"/>
        <v>0</v>
      </c>
      <c r="RIH10" s="355">
        <f t="shared" si="193"/>
        <v>0</v>
      </c>
      <c r="RII10" s="355">
        <f t="shared" si="193"/>
        <v>0</v>
      </c>
      <c r="RIJ10" s="355">
        <f t="shared" si="193"/>
        <v>0</v>
      </c>
      <c r="RIK10" s="355">
        <f t="shared" si="193"/>
        <v>0</v>
      </c>
      <c r="RIL10" s="355">
        <f t="shared" si="193"/>
        <v>0</v>
      </c>
      <c r="RIM10" s="355">
        <f t="shared" si="193"/>
        <v>0</v>
      </c>
      <c r="RIN10" s="355">
        <f t="shared" si="193"/>
        <v>0</v>
      </c>
      <c r="RIO10" s="355">
        <f t="shared" si="193"/>
        <v>0</v>
      </c>
      <c r="RIP10" s="355">
        <f t="shared" si="193"/>
        <v>0</v>
      </c>
      <c r="RIQ10" s="355">
        <f t="shared" si="193"/>
        <v>0</v>
      </c>
      <c r="RIR10" s="355">
        <f t="shared" si="193"/>
        <v>0</v>
      </c>
      <c r="RIS10" s="355">
        <f t="shared" si="193"/>
        <v>0</v>
      </c>
      <c r="RIT10" s="355">
        <f t="shared" si="193"/>
        <v>0</v>
      </c>
      <c r="RIU10" s="355">
        <f t="shared" si="193"/>
        <v>0</v>
      </c>
      <c r="RIV10" s="355">
        <f t="shared" si="193"/>
        <v>0</v>
      </c>
      <c r="RIW10" s="355">
        <f t="shared" si="193"/>
        <v>0</v>
      </c>
      <c r="RIX10" s="355">
        <f t="shared" si="193"/>
        <v>0</v>
      </c>
      <c r="RIY10" s="355">
        <f t="shared" si="193"/>
        <v>0</v>
      </c>
      <c r="RIZ10" s="355">
        <f t="shared" si="193"/>
        <v>0</v>
      </c>
      <c r="RJA10" s="355">
        <f t="shared" si="193"/>
        <v>0</v>
      </c>
      <c r="RJB10" s="355">
        <f t="shared" si="193"/>
        <v>0</v>
      </c>
      <c r="RJC10" s="355">
        <f t="shared" si="193"/>
        <v>0</v>
      </c>
      <c r="RJD10" s="355">
        <f t="shared" si="193"/>
        <v>0</v>
      </c>
      <c r="RJE10" s="355">
        <f t="shared" si="193"/>
        <v>0</v>
      </c>
      <c r="RJF10" s="355">
        <f t="shared" si="193"/>
        <v>0</v>
      </c>
      <c r="RJG10" s="355">
        <f t="shared" si="193"/>
        <v>0</v>
      </c>
      <c r="RJH10" s="355">
        <f t="shared" si="193"/>
        <v>0</v>
      </c>
      <c r="RJI10" s="355">
        <f t="shared" si="193"/>
        <v>0</v>
      </c>
      <c r="RJJ10" s="355">
        <f t="shared" si="193"/>
        <v>0</v>
      </c>
      <c r="RJK10" s="355">
        <f t="shared" si="193"/>
        <v>0</v>
      </c>
      <c r="RJL10" s="355">
        <f t="shared" si="193"/>
        <v>0</v>
      </c>
      <c r="RJM10" s="355">
        <f t="shared" si="193"/>
        <v>0</v>
      </c>
      <c r="RJN10" s="355">
        <f t="shared" si="193"/>
        <v>0</v>
      </c>
      <c r="RJO10" s="355">
        <f t="shared" si="193"/>
        <v>0</v>
      </c>
      <c r="RJP10" s="355">
        <f t="shared" si="193"/>
        <v>0</v>
      </c>
      <c r="RJQ10" s="355">
        <f t="shared" si="193"/>
        <v>0</v>
      </c>
      <c r="RJR10" s="355">
        <f t="shared" si="193"/>
        <v>0</v>
      </c>
      <c r="RJS10" s="355">
        <f t="shared" si="193"/>
        <v>0</v>
      </c>
      <c r="RJT10" s="355">
        <f t="shared" si="193"/>
        <v>0</v>
      </c>
      <c r="RJU10" s="355">
        <f t="shared" si="193"/>
        <v>0</v>
      </c>
      <c r="RJV10" s="355">
        <f t="shared" si="193"/>
        <v>0</v>
      </c>
      <c r="RJW10" s="355">
        <f t="shared" ref="RJW10:RMH10" si="194">SUM(RJW4:RJW9)</f>
        <v>0</v>
      </c>
      <c r="RJX10" s="355">
        <f t="shared" si="194"/>
        <v>0</v>
      </c>
      <c r="RJY10" s="355">
        <f t="shared" si="194"/>
        <v>0</v>
      </c>
      <c r="RJZ10" s="355">
        <f t="shared" si="194"/>
        <v>0</v>
      </c>
      <c r="RKA10" s="355">
        <f t="shared" si="194"/>
        <v>0</v>
      </c>
      <c r="RKB10" s="355">
        <f t="shared" si="194"/>
        <v>0</v>
      </c>
      <c r="RKC10" s="355">
        <f t="shared" si="194"/>
        <v>0</v>
      </c>
      <c r="RKD10" s="355">
        <f t="shared" si="194"/>
        <v>0</v>
      </c>
      <c r="RKE10" s="355">
        <f t="shared" si="194"/>
        <v>0</v>
      </c>
      <c r="RKF10" s="355">
        <f t="shared" si="194"/>
        <v>0</v>
      </c>
      <c r="RKG10" s="355">
        <f t="shared" si="194"/>
        <v>0</v>
      </c>
      <c r="RKH10" s="355">
        <f t="shared" si="194"/>
        <v>0</v>
      </c>
      <c r="RKI10" s="355">
        <f t="shared" si="194"/>
        <v>0</v>
      </c>
      <c r="RKJ10" s="355">
        <f t="shared" si="194"/>
        <v>0</v>
      </c>
      <c r="RKK10" s="355">
        <f t="shared" si="194"/>
        <v>0</v>
      </c>
      <c r="RKL10" s="355">
        <f t="shared" si="194"/>
        <v>0</v>
      </c>
      <c r="RKM10" s="355">
        <f t="shared" si="194"/>
        <v>0</v>
      </c>
      <c r="RKN10" s="355">
        <f t="shared" si="194"/>
        <v>0</v>
      </c>
      <c r="RKO10" s="355">
        <f t="shared" si="194"/>
        <v>0</v>
      </c>
      <c r="RKP10" s="355">
        <f t="shared" si="194"/>
        <v>0</v>
      </c>
      <c r="RKQ10" s="355">
        <f t="shared" si="194"/>
        <v>0</v>
      </c>
      <c r="RKR10" s="355">
        <f t="shared" si="194"/>
        <v>0</v>
      </c>
      <c r="RKS10" s="355">
        <f t="shared" si="194"/>
        <v>0</v>
      </c>
      <c r="RKT10" s="355">
        <f t="shared" si="194"/>
        <v>0</v>
      </c>
      <c r="RKU10" s="355">
        <f t="shared" si="194"/>
        <v>0</v>
      </c>
      <c r="RKV10" s="355">
        <f t="shared" si="194"/>
        <v>0</v>
      </c>
      <c r="RKW10" s="355">
        <f t="shared" si="194"/>
        <v>0</v>
      </c>
      <c r="RKX10" s="355">
        <f t="shared" si="194"/>
        <v>0</v>
      </c>
      <c r="RKY10" s="355">
        <f t="shared" si="194"/>
        <v>0</v>
      </c>
      <c r="RKZ10" s="355">
        <f t="shared" si="194"/>
        <v>0</v>
      </c>
      <c r="RLA10" s="355">
        <f t="shared" si="194"/>
        <v>0</v>
      </c>
      <c r="RLB10" s="355">
        <f t="shared" si="194"/>
        <v>0</v>
      </c>
      <c r="RLC10" s="355">
        <f t="shared" si="194"/>
        <v>0</v>
      </c>
      <c r="RLD10" s="355">
        <f t="shared" si="194"/>
        <v>0</v>
      </c>
      <c r="RLE10" s="355">
        <f t="shared" si="194"/>
        <v>0</v>
      </c>
      <c r="RLF10" s="355">
        <f t="shared" si="194"/>
        <v>0</v>
      </c>
      <c r="RLG10" s="355">
        <f t="shared" si="194"/>
        <v>0</v>
      </c>
      <c r="RLH10" s="355">
        <f t="shared" si="194"/>
        <v>0</v>
      </c>
      <c r="RLI10" s="355">
        <f t="shared" si="194"/>
        <v>0</v>
      </c>
      <c r="RLJ10" s="355">
        <f t="shared" si="194"/>
        <v>0</v>
      </c>
      <c r="RLK10" s="355">
        <f t="shared" si="194"/>
        <v>0</v>
      </c>
      <c r="RLL10" s="355">
        <f t="shared" si="194"/>
        <v>0</v>
      </c>
      <c r="RLM10" s="355">
        <f t="shared" si="194"/>
        <v>0</v>
      </c>
      <c r="RLN10" s="355">
        <f t="shared" si="194"/>
        <v>0</v>
      </c>
      <c r="RLO10" s="355">
        <f t="shared" si="194"/>
        <v>0</v>
      </c>
      <c r="RLP10" s="355">
        <f t="shared" si="194"/>
        <v>0</v>
      </c>
      <c r="RLQ10" s="355">
        <f t="shared" si="194"/>
        <v>0</v>
      </c>
      <c r="RLR10" s="355">
        <f t="shared" si="194"/>
        <v>0</v>
      </c>
      <c r="RLS10" s="355">
        <f t="shared" si="194"/>
        <v>0</v>
      </c>
      <c r="RLT10" s="355">
        <f t="shared" si="194"/>
        <v>0</v>
      </c>
      <c r="RLU10" s="355">
        <f t="shared" si="194"/>
        <v>0</v>
      </c>
      <c r="RLV10" s="355">
        <f t="shared" si="194"/>
        <v>0</v>
      </c>
      <c r="RLW10" s="355">
        <f t="shared" si="194"/>
        <v>0</v>
      </c>
      <c r="RLX10" s="355">
        <f t="shared" si="194"/>
        <v>0</v>
      </c>
      <c r="RLY10" s="355">
        <f t="shared" si="194"/>
        <v>0</v>
      </c>
      <c r="RLZ10" s="355">
        <f t="shared" si="194"/>
        <v>0</v>
      </c>
      <c r="RMA10" s="355">
        <f t="shared" si="194"/>
        <v>0</v>
      </c>
      <c r="RMB10" s="355">
        <f t="shared" si="194"/>
        <v>0</v>
      </c>
      <c r="RMC10" s="355">
        <f t="shared" si="194"/>
        <v>0</v>
      </c>
      <c r="RMD10" s="355">
        <f t="shared" si="194"/>
        <v>0</v>
      </c>
      <c r="RME10" s="355">
        <f t="shared" si="194"/>
        <v>0</v>
      </c>
      <c r="RMF10" s="355">
        <f t="shared" si="194"/>
        <v>0</v>
      </c>
      <c r="RMG10" s="355">
        <f t="shared" si="194"/>
        <v>0</v>
      </c>
      <c r="RMH10" s="355">
        <f t="shared" si="194"/>
        <v>0</v>
      </c>
      <c r="RMI10" s="355">
        <f t="shared" ref="RMI10:ROT10" si="195">SUM(RMI4:RMI9)</f>
        <v>0</v>
      </c>
      <c r="RMJ10" s="355">
        <f t="shared" si="195"/>
        <v>0</v>
      </c>
      <c r="RMK10" s="355">
        <f t="shared" si="195"/>
        <v>0</v>
      </c>
      <c r="RML10" s="355">
        <f t="shared" si="195"/>
        <v>0</v>
      </c>
      <c r="RMM10" s="355">
        <f t="shared" si="195"/>
        <v>0</v>
      </c>
      <c r="RMN10" s="355">
        <f t="shared" si="195"/>
        <v>0</v>
      </c>
      <c r="RMO10" s="355">
        <f t="shared" si="195"/>
        <v>0</v>
      </c>
      <c r="RMP10" s="355">
        <f t="shared" si="195"/>
        <v>0</v>
      </c>
      <c r="RMQ10" s="355">
        <f t="shared" si="195"/>
        <v>0</v>
      </c>
      <c r="RMR10" s="355">
        <f t="shared" si="195"/>
        <v>0</v>
      </c>
      <c r="RMS10" s="355">
        <f t="shared" si="195"/>
        <v>0</v>
      </c>
      <c r="RMT10" s="355">
        <f t="shared" si="195"/>
        <v>0</v>
      </c>
      <c r="RMU10" s="355">
        <f t="shared" si="195"/>
        <v>0</v>
      </c>
      <c r="RMV10" s="355">
        <f t="shared" si="195"/>
        <v>0</v>
      </c>
      <c r="RMW10" s="355">
        <f t="shared" si="195"/>
        <v>0</v>
      </c>
      <c r="RMX10" s="355">
        <f t="shared" si="195"/>
        <v>0</v>
      </c>
      <c r="RMY10" s="355">
        <f t="shared" si="195"/>
        <v>0</v>
      </c>
      <c r="RMZ10" s="355">
        <f t="shared" si="195"/>
        <v>0</v>
      </c>
      <c r="RNA10" s="355">
        <f t="shared" si="195"/>
        <v>0</v>
      </c>
      <c r="RNB10" s="355">
        <f t="shared" si="195"/>
        <v>0</v>
      </c>
      <c r="RNC10" s="355">
        <f t="shared" si="195"/>
        <v>0</v>
      </c>
      <c r="RND10" s="355">
        <f t="shared" si="195"/>
        <v>0</v>
      </c>
      <c r="RNE10" s="355">
        <f t="shared" si="195"/>
        <v>0</v>
      </c>
      <c r="RNF10" s="355">
        <f t="shared" si="195"/>
        <v>0</v>
      </c>
      <c r="RNG10" s="355">
        <f t="shared" si="195"/>
        <v>0</v>
      </c>
      <c r="RNH10" s="355">
        <f t="shared" si="195"/>
        <v>0</v>
      </c>
      <c r="RNI10" s="355">
        <f t="shared" si="195"/>
        <v>0</v>
      </c>
      <c r="RNJ10" s="355">
        <f t="shared" si="195"/>
        <v>0</v>
      </c>
      <c r="RNK10" s="355">
        <f t="shared" si="195"/>
        <v>0</v>
      </c>
      <c r="RNL10" s="355">
        <f t="shared" si="195"/>
        <v>0</v>
      </c>
      <c r="RNM10" s="355">
        <f t="shared" si="195"/>
        <v>0</v>
      </c>
      <c r="RNN10" s="355">
        <f t="shared" si="195"/>
        <v>0</v>
      </c>
      <c r="RNO10" s="355">
        <f t="shared" si="195"/>
        <v>0</v>
      </c>
      <c r="RNP10" s="355">
        <f t="shared" si="195"/>
        <v>0</v>
      </c>
      <c r="RNQ10" s="355">
        <f t="shared" si="195"/>
        <v>0</v>
      </c>
      <c r="RNR10" s="355">
        <f t="shared" si="195"/>
        <v>0</v>
      </c>
      <c r="RNS10" s="355">
        <f t="shared" si="195"/>
        <v>0</v>
      </c>
      <c r="RNT10" s="355">
        <f t="shared" si="195"/>
        <v>0</v>
      </c>
      <c r="RNU10" s="355">
        <f t="shared" si="195"/>
        <v>0</v>
      </c>
      <c r="RNV10" s="355">
        <f t="shared" si="195"/>
        <v>0</v>
      </c>
      <c r="RNW10" s="355">
        <f t="shared" si="195"/>
        <v>0</v>
      </c>
      <c r="RNX10" s="355">
        <f t="shared" si="195"/>
        <v>0</v>
      </c>
      <c r="RNY10" s="355">
        <f t="shared" si="195"/>
        <v>0</v>
      </c>
      <c r="RNZ10" s="355">
        <f t="shared" si="195"/>
        <v>0</v>
      </c>
      <c r="ROA10" s="355">
        <f t="shared" si="195"/>
        <v>0</v>
      </c>
      <c r="ROB10" s="355">
        <f t="shared" si="195"/>
        <v>0</v>
      </c>
      <c r="ROC10" s="355">
        <f t="shared" si="195"/>
        <v>0</v>
      </c>
      <c r="ROD10" s="355">
        <f t="shared" si="195"/>
        <v>0</v>
      </c>
      <c r="ROE10" s="355">
        <f t="shared" si="195"/>
        <v>0</v>
      </c>
      <c r="ROF10" s="355">
        <f t="shared" si="195"/>
        <v>0</v>
      </c>
      <c r="ROG10" s="355">
        <f t="shared" si="195"/>
        <v>0</v>
      </c>
      <c r="ROH10" s="355">
        <f t="shared" si="195"/>
        <v>0</v>
      </c>
      <c r="ROI10" s="355">
        <f t="shared" si="195"/>
        <v>0</v>
      </c>
      <c r="ROJ10" s="355">
        <f t="shared" si="195"/>
        <v>0</v>
      </c>
      <c r="ROK10" s="355">
        <f t="shared" si="195"/>
        <v>0</v>
      </c>
      <c r="ROL10" s="355">
        <f t="shared" si="195"/>
        <v>0</v>
      </c>
      <c r="ROM10" s="355">
        <f t="shared" si="195"/>
        <v>0</v>
      </c>
      <c r="RON10" s="355">
        <f t="shared" si="195"/>
        <v>0</v>
      </c>
      <c r="ROO10" s="355">
        <f t="shared" si="195"/>
        <v>0</v>
      </c>
      <c r="ROP10" s="355">
        <f t="shared" si="195"/>
        <v>0</v>
      </c>
      <c r="ROQ10" s="355">
        <f t="shared" si="195"/>
        <v>0</v>
      </c>
      <c r="ROR10" s="355">
        <f t="shared" si="195"/>
        <v>0</v>
      </c>
      <c r="ROS10" s="355">
        <f t="shared" si="195"/>
        <v>0</v>
      </c>
      <c r="ROT10" s="355">
        <f t="shared" si="195"/>
        <v>0</v>
      </c>
      <c r="ROU10" s="355">
        <f t="shared" ref="ROU10:RRF10" si="196">SUM(ROU4:ROU9)</f>
        <v>0</v>
      </c>
      <c r="ROV10" s="355">
        <f t="shared" si="196"/>
        <v>0</v>
      </c>
      <c r="ROW10" s="355">
        <f t="shared" si="196"/>
        <v>0</v>
      </c>
      <c r="ROX10" s="355">
        <f t="shared" si="196"/>
        <v>0</v>
      </c>
      <c r="ROY10" s="355">
        <f t="shared" si="196"/>
        <v>0</v>
      </c>
      <c r="ROZ10" s="355">
        <f t="shared" si="196"/>
        <v>0</v>
      </c>
      <c r="RPA10" s="355">
        <f t="shared" si="196"/>
        <v>0</v>
      </c>
      <c r="RPB10" s="355">
        <f t="shared" si="196"/>
        <v>0</v>
      </c>
      <c r="RPC10" s="355">
        <f t="shared" si="196"/>
        <v>0</v>
      </c>
      <c r="RPD10" s="355">
        <f t="shared" si="196"/>
        <v>0</v>
      </c>
      <c r="RPE10" s="355">
        <f t="shared" si="196"/>
        <v>0</v>
      </c>
      <c r="RPF10" s="355">
        <f t="shared" si="196"/>
        <v>0</v>
      </c>
      <c r="RPG10" s="355">
        <f t="shared" si="196"/>
        <v>0</v>
      </c>
      <c r="RPH10" s="355">
        <f t="shared" si="196"/>
        <v>0</v>
      </c>
      <c r="RPI10" s="355">
        <f t="shared" si="196"/>
        <v>0</v>
      </c>
      <c r="RPJ10" s="355">
        <f t="shared" si="196"/>
        <v>0</v>
      </c>
      <c r="RPK10" s="355">
        <f t="shared" si="196"/>
        <v>0</v>
      </c>
      <c r="RPL10" s="355">
        <f t="shared" si="196"/>
        <v>0</v>
      </c>
      <c r="RPM10" s="355">
        <f t="shared" si="196"/>
        <v>0</v>
      </c>
      <c r="RPN10" s="355">
        <f t="shared" si="196"/>
        <v>0</v>
      </c>
      <c r="RPO10" s="355">
        <f t="shared" si="196"/>
        <v>0</v>
      </c>
      <c r="RPP10" s="355">
        <f t="shared" si="196"/>
        <v>0</v>
      </c>
      <c r="RPQ10" s="355">
        <f t="shared" si="196"/>
        <v>0</v>
      </c>
      <c r="RPR10" s="355">
        <f t="shared" si="196"/>
        <v>0</v>
      </c>
      <c r="RPS10" s="355">
        <f t="shared" si="196"/>
        <v>0</v>
      </c>
      <c r="RPT10" s="355">
        <f t="shared" si="196"/>
        <v>0</v>
      </c>
      <c r="RPU10" s="355">
        <f t="shared" si="196"/>
        <v>0</v>
      </c>
      <c r="RPV10" s="355">
        <f t="shared" si="196"/>
        <v>0</v>
      </c>
      <c r="RPW10" s="355">
        <f t="shared" si="196"/>
        <v>0</v>
      </c>
      <c r="RPX10" s="355">
        <f t="shared" si="196"/>
        <v>0</v>
      </c>
      <c r="RPY10" s="355">
        <f t="shared" si="196"/>
        <v>0</v>
      </c>
      <c r="RPZ10" s="355">
        <f t="shared" si="196"/>
        <v>0</v>
      </c>
      <c r="RQA10" s="355">
        <f t="shared" si="196"/>
        <v>0</v>
      </c>
      <c r="RQB10" s="355">
        <f t="shared" si="196"/>
        <v>0</v>
      </c>
      <c r="RQC10" s="355">
        <f t="shared" si="196"/>
        <v>0</v>
      </c>
      <c r="RQD10" s="355">
        <f t="shared" si="196"/>
        <v>0</v>
      </c>
      <c r="RQE10" s="355">
        <f t="shared" si="196"/>
        <v>0</v>
      </c>
      <c r="RQF10" s="355">
        <f t="shared" si="196"/>
        <v>0</v>
      </c>
      <c r="RQG10" s="355">
        <f t="shared" si="196"/>
        <v>0</v>
      </c>
      <c r="RQH10" s="355">
        <f t="shared" si="196"/>
        <v>0</v>
      </c>
      <c r="RQI10" s="355">
        <f t="shared" si="196"/>
        <v>0</v>
      </c>
      <c r="RQJ10" s="355">
        <f t="shared" si="196"/>
        <v>0</v>
      </c>
      <c r="RQK10" s="355">
        <f t="shared" si="196"/>
        <v>0</v>
      </c>
      <c r="RQL10" s="355">
        <f t="shared" si="196"/>
        <v>0</v>
      </c>
      <c r="RQM10" s="355">
        <f t="shared" si="196"/>
        <v>0</v>
      </c>
      <c r="RQN10" s="355">
        <f t="shared" si="196"/>
        <v>0</v>
      </c>
      <c r="RQO10" s="355">
        <f t="shared" si="196"/>
        <v>0</v>
      </c>
      <c r="RQP10" s="355">
        <f t="shared" si="196"/>
        <v>0</v>
      </c>
      <c r="RQQ10" s="355">
        <f t="shared" si="196"/>
        <v>0</v>
      </c>
      <c r="RQR10" s="355">
        <f t="shared" si="196"/>
        <v>0</v>
      </c>
      <c r="RQS10" s="355">
        <f t="shared" si="196"/>
        <v>0</v>
      </c>
      <c r="RQT10" s="355">
        <f t="shared" si="196"/>
        <v>0</v>
      </c>
      <c r="RQU10" s="355">
        <f t="shared" si="196"/>
        <v>0</v>
      </c>
      <c r="RQV10" s="355">
        <f t="shared" si="196"/>
        <v>0</v>
      </c>
      <c r="RQW10" s="355">
        <f t="shared" si="196"/>
        <v>0</v>
      </c>
      <c r="RQX10" s="355">
        <f t="shared" si="196"/>
        <v>0</v>
      </c>
      <c r="RQY10" s="355">
        <f t="shared" si="196"/>
        <v>0</v>
      </c>
      <c r="RQZ10" s="355">
        <f t="shared" si="196"/>
        <v>0</v>
      </c>
      <c r="RRA10" s="355">
        <f t="shared" si="196"/>
        <v>0</v>
      </c>
      <c r="RRB10" s="355">
        <f t="shared" si="196"/>
        <v>0</v>
      </c>
      <c r="RRC10" s="355">
        <f t="shared" si="196"/>
        <v>0</v>
      </c>
      <c r="RRD10" s="355">
        <f t="shared" si="196"/>
        <v>0</v>
      </c>
      <c r="RRE10" s="355">
        <f t="shared" si="196"/>
        <v>0</v>
      </c>
      <c r="RRF10" s="355">
        <f t="shared" si="196"/>
        <v>0</v>
      </c>
      <c r="RRG10" s="355">
        <f t="shared" ref="RRG10:RTR10" si="197">SUM(RRG4:RRG9)</f>
        <v>0</v>
      </c>
      <c r="RRH10" s="355">
        <f t="shared" si="197"/>
        <v>0</v>
      </c>
      <c r="RRI10" s="355">
        <f t="shared" si="197"/>
        <v>0</v>
      </c>
      <c r="RRJ10" s="355">
        <f t="shared" si="197"/>
        <v>0</v>
      </c>
      <c r="RRK10" s="355">
        <f t="shared" si="197"/>
        <v>0</v>
      </c>
      <c r="RRL10" s="355">
        <f t="shared" si="197"/>
        <v>0</v>
      </c>
      <c r="RRM10" s="355">
        <f t="shared" si="197"/>
        <v>0</v>
      </c>
      <c r="RRN10" s="355">
        <f t="shared" si="197"/>
        <v>0</v>
      </c>
      <c r="RRO10" s="355">
        <f t="shared" si="197"/>
        <v>0</v>
      </c>
      <c r="RRP10" s="355">
        <f t="shared" si="197"/>
        <v>0</v>
      </c>
      <c r="RRQ10" s="355">
        <f t="shared" si="197"/>
        <v>0</v>
      </c>
      <c r="RRR10" s="355">
        <f t="shared" si="197"/>
        <v>0</v>
      </c>
      <c r="RRS10" s="355">
        <f t="shared" si="197"/>
        <v>0</v>
      </c>
      <c r="RRT10" s="355">
        <f t="shared" si="197"/>
        <v>0</v>
      </c>
      <c r="RRU10" s="355">
        <f t="shared" si="197"/>
        <v>0</v>
      </c>
      <c r="RRV10" s="355">
        <f t="shared" si="197"/>
        <v>0</v>
      </c>
      <c r="RRW10" s="355">
        <f t="shared" si="197"/>
        <v>0</v>
      </c>
      <c r="RRX10" s="355">
        <f t="shared" si="197"/>
        <v>0</v>
      </c>
      <c r="RRY10" s="355">
        <f t="shared" si="197"/>
        <v>0</v>
      </c>
      <c r="RRZ10" s="355">
        <f t="shared" si="197"/>
        <v>0</v>
      </c>
      <c r="RSA10" s="355">
        <f t="shared" si="197"/>
        <v>0</v>
      </c>
      <c r="RSB10" s="355">
        <f t="shared" si="197"/>
        <v>0</v>
      </c>
      <c r="RSC10" s="355">
        <f t="shared" si="197"/>
        <v>0</v>
      </c>
      <c r="RSD10" s="355">
        <f t="shared" si="197"/>
        <v>0</v>
      </c>
      <c r="RSE10" s="355">
        <f t="shared" si="197"/>
        <v>0</v>
      </c>
      <c r="RSF10" s="355">
        <f t="shared" si="197"/>
        <v>0</v>
      </c>
      <c r="RSG10" s="355">
        <f t="shared" si="197"/>
        <v>0</v>
      </c>
      <c r="RSH10" s="355">
        <f t="shared" si="197"/>
        <v>0</v>
      </c>
      <c r="RSI10" s="355">
        <f t="shared" si="197"/>
        <v>0</v>
      </c>
      <c r="RSJ10" s="355">
        <f t="shared" si="197"/>
        <v>0</v>
      </c>
      <c r="RSK10" s="355">
        <f t="shared" si="197"/>
        <v>0</v>
      </c>
      <c r="RSL10" s="355">
        <f t="shared" si="197"/>
        <v>0</v>
      </c>
      <c r="RSM10" s="355">
        <f t="shared" si="197"/>
        <v>0</v>
      </c>
      <c r="RSN10" s="355">
        <f t="shared" si="197"/>
        <v>0</v>
      </c>
      <c r="RSO10" s="355">
        <f t="shared" si="197"/>
        <v>0</v>
      </c>
      <c r="RSP10" s="355">
        <f t="shared" si="197"/>
        <v>0</v>
      </c>
      <c r="RSQ10" s="355">
        <f t="shared" si="197"/>
        <v>0</v>
      </c>
      <c r="RSR10" s="355">
        <f t="shared" si="197"/>
        <v>0</v>
      </c>
      <c r="RSS10" s="355">
        <f t="shared" si="197"/>
        <v>0</v>
      </c>
      <c r="RST10" s="355">
        <f t="shared" si="197"/>
        <v>0</v>
      </c>
      <c r="RSU10" s="355">
        <f t="shared" si="197"/>
        <v>0</v>
      </c>
      <c r="RSV10" s="355">
        <f t="shared" si="197"/>
        <v>0</v>
      </c>
      <c r="RSW10" s="355">
        <f t="shared" si="197"/>
        <v>0</v>
      </c>
      <c r="RSX10" s="355">
        <f t="shared" si="197"/>
        <v>0</v>
      </c>
      <c r="RSY10" s="355">
        <f t="shared" si="197"/>
        <v>0</v>
      </c>
      <c r="RSZ10" s="355">
        <f t="shared" si="197"/>
        <v>0</v>
      </c>
      <c r="RTA10" s="355">
        <f t="shared" si="197"/>
        <v>0</v>
      </c>
      <c r="RTB10" s="355">
        <f t="shared" si="197"/>
        <v>0</v>
      </c>
      <c r="RTC10" s="355">
        <f t="shared" si="197"/>
        <v>0</v>
      </c>
      <c r="RTD10" s="355">
        <f t="shared" si="197"/>
        <v>0</v>
      </c>
      <c r="RTE10" s="355">
        <f t="shared" si="197"/>
        <v>0</v>
      </c>
      <c r="RTF10" s="355">
        <f t="shared" si="197"/>
        <v>0</v>
      </c>
      <c r="RTG10" s="355">
        <f t="shared" si="197"/>
        <v>0</v>
      </c>
      <c r="RTH10" s="355">
        <f t="shared" si="197"/>
        <v>0</v>
      </c>
      <c r="RTI10" s="355">
        <f t="shared" si="197"/>
        <v>0</v>
      </c>
      <c r="RTJ10" s="355">
        <f t="shared" si="197"/>
        <v>0</v>
      </c>
      <c r="RTK10" s="355">
        <f t="shared" si="197"/>
        <v>0</v>
      </c>
      <c r="RTL10" s="355">
        <f t="shared" si="197"/>
        <v>0</v>
      </c>
      <c r="RTM10" s="355">
        <f t="shared" si="197"/>
        <v>0</v>
      </c>
      <c r="RTN10" s="355">
        <f t="shared" si="197"/>
        <v>0</v>
      </c>
      <c r="RTO10" s="355">
        <f t="shared" si="197"/>
        <v>0</v>
      </c>
      <c r="RTP10" s="355">
        <f t="shared" si="197"/>
        <v>0</v>
      </c>
      <c r="RTQ10" s="355">
        <f t="shared" si="197"/>
        <v>0</v>
      </c>
      <c r="RTR10" s="355">
        <f t="shared" si="197"/>
        <v>0</v>
      </c>
      <c r="RTS10" s="355">
        <f t="shared" ref="RTS10:RWD10" si="198">SUM(RTS4:RTS9)</f>
        <v>0</v>
      </c>
      <c r="RTT10" s="355">
        <f t="shared" si="198"/>
        <v>0</v>
      </c>
      <c r="RTU10" s="355">
        <f t="shared" si="198"/>
        <v>0</v>
      </c>
      <c r="RTV10" s="355">
        <f t="shared" si="198"/>
        <v>0</v>
      </c>
      <c r="RTW10" s="355">
        <f t="shared" si="198"/>
        <v>0</v>
      </c>
      <c r="RTX10" s="355">
        <f t="shared" si="198"/>
        <v>0</v>
      </c>
      <c r="RTY10" s="355">
        <f t="shared" si="198"/>
        <v>0</v>
      </c>
      <c r="RTZ10" s="355">
        <f t="shared" si="198"/>
        <v>0</v>
      </c>
      <c r="RUA10" s="355">
        <f t="shared" si="198"/>
        <v>0</v>
      </c>
      <c r="RUB10" s="355">
        <f t="shared" si="198"/>
        <v>0</v>
      </c>
      <c r="RUC10" s="355">
        <f t="shared" si="198"/>
        <v>0</v>
      </c>
      <c r="RUD10" s="355">
        <f t="shared" si="198"/>
        <v>0</v>
      </c>
      <c r="RUE10" s="355">
        <f t="shared" si="198"/>
        <v>0</v>
      </c>
      <c r="RUF10" s="355">
        <f t="shared" si="198"/>
        <v>0</v>
      </c>
      <c r="RUG10" s="355">
        <f t="shared" si="198"/>
        <v>0</v>
      </c>
      <c r="RUH10" s="355">
        <f t="shared" si="198"/>
        <v>0</v>
      </c>
      <c r="RUI10" s="355">
        <f t="shared" si="198"/>
        <v>0</v>
      </c>
      <c r="RUJ10" s="355">
        <f t="shared" si="198"/>
        <v>0</v>
      </c>
      <c r="RUK10" s="355">
        <f t="shared" si="198"/>
        <v>0</v>
      </c>
      <c r="RUL10" s="355">
        <f t="shared" si="198"/>
        <v>0</v>
      </c>
      <c r="RUM10" s="355">
        <f t="shared" si="198"/>
        <v>0</v>
      </c>
      <c r="RUN10" s="355">
        <f t="shared" si="198"/>
        <v>0</v>
      </c>
      <c r="RUO10" s="355">
        <f t="shared" si="198"/>
        <v>0</v>
      </c>
      <c r="RUP10" s="355">
        <f t="shared" si="198"/>
        <v>0</v>
      </c>
      <c r="RUQ10" s="355">
        <f t="shared" si="198"/>
        <v>0</v>
      </c>
      <c r="RUR10" s="355">
        <f t="shared" si="198"/>
        <v>0</v>
      </c>
      <c r="RUS10" s="355">
        <f t="shared" si="198"/>
        <v>0</v>
      </c>
      <c r="RUT10" s="355">
        <f t="shared" si="198"/>
        <v>0</v>
      </c>
      <c r="RUU10" s="355">
        <f t="shared" si="198"/>
        <v>0</v>
      </c>
      <c r="RUV10" s="355">
        <f t="shared" si="198"/>
        <v>0</v>
      </c>
      <c r="RUW10" s="355">
        <f t="shared" si="198"/>
        <v>0</v>
      </c>
      <c r="RUX10" s="355">
        <f t="shared" si="198"/>
        <v>0</v>
      </c>
      <c r="RUY10" s="355">
        <f t="shared" si="198"/>
        <v>0</v>
      </c>
      <c r="RUZ10" s="355">
        <f t="shared" si="198"/>
        <v>0</v>
      </c>
      <c r="RVA10" s="355">
        <f t="shared" si="198"/>
        <v>0</v>
      </c>
      <c r="RVB10" s="355">
        <f t="shared" si="198"/>
        <v>0</v>
      </c>
      <c r="RVC10" s="355">
        <f t="shared" si="198"/>
        <v>0</v>
      </c>
      <c r="RVD10" s="355">
        <f t="shared" si="198"/>
        <v>0</v>
      </c>
      <c r="RVE10" s="355">
        <f t="shared" si="198"/>
        <v>0</v>
      </c>
      <c r="RVF10" s="355">
        <f t="shared" si="198"/>
        <v>0</v>
      </c>
      <c r="RVG10" s="355">
        <f t="shared" si="198"/>
        <v>0</v>
      </c>
      <c r="RVH10" s="355">
        <f t="shared" si="198"/>
        <v>0</v>
      </c>
      <c r="RVI10" s="355">
        <f t="shared" si="198"/>
        <v>0</v>
      </c>
      <c r="RVJ10" s="355">
        <f t="shared" si="198"/>
        <v>0</v>
      </c>
      <c r="RVK10" s="355">
        <f t="shared" si="198"/>
        <v>0</v>
      </c>
      <c r="RVL10" s="355">
        <f t="shared" si="198"/>
        <v>0</v>
      </c>
      <c r="RVM10" s="355">
        <f t="shared" si="198"/>
        <v>0</v>
      </c>
      <c r="RVN10" s="355">
        <f t="shared" si="198"/>
        <v>0</v>
      </c>
      <c r="RVO10" s="355">
        <f t="shared" si="198"/>
        <v>0</v>
      </c>
      <c r="RVP10" s="355">
        <f t="shared" si="198"/>
        <v>0</v>
      </c>
      <c r="RVQ10" s="355">
        <f t="shared" si="198"/>
        <v>0</v>
      </c>
      <c r="RVR10" s="355">
        <f t="shared" si="198"/>
        <v>0</v>
      </c>
      <c r="RVS10" s="355">
        <f t="shared" si="198"/>
        <v>0</v>
      </c>
      <c r="RVT10" s="355">
        <f t="shared" si="198"/>
        <v>0</v>
      </c>
      <c r="RVU10" s="355">
        <f t="shared" si="198"/>
        <v>0</v>
      </c>
      <c r="RVV10" s="355">
        <f t="shared" si="198"/>
        <v>0</v>
      </c>
      <c r="RVW10" s="355">
        <f t="shared" si="198"/>
        <v>0</v>
      </c>
      <c r="RVX10" s="355">
        <f t="shared" si="198"/>
        <v>0</v>
      </c>
      <c r="RVY10" s="355">
        <f t="shared" si="198"/>
        <v>0</v>
      </c>
      <c r="RVZ10" s="355">
        <f t="shared" si="198"/>
        <v>0</v>
      </c>
      <c r="RWA10" s="355">
        <f t="shared" si="198"/>
        <v>0</v>
      </c>
      <c r="RWB10" s="355">
        <f t="shared" si="198"/>
        <v>0</v>
      </c>
      <c r="RWC10" s="355">
        <f t="shared" si="198"/>
        <v>0</v>
      </c>
      <c r="RWD10" s="355">
        <f t="shared" si="198"/>
        <v>0</v>
      </c>
      <c r="RWE10" s="355">
        <f t="shared" ref="RWE10:RYP10" si="199">SUM(RWE4:RWE9)</f>
        <v>0</v>
      </c>
      <c r="RWF10" s="355">
        <f t="shared" si="199"/>
        <v>0</v>
      </c>
      <c r="RWG10" s="355">
        <f t="shared" si="199"/>
        <v>0</v>
      </c>
      <c r="RWH10" s="355">
        <f t="shared" si="199"/>
        <v>0</v>
      </c>
      <c r="RWI10" s="355">
        <f t="shared" si="199"/>
        <v>0</v>
      </c>
      <c r="RWJ10" s="355">
        <f t="shared" si="199"/>
        <v>0</v>
      </c>
      <c r="RWK10" s="355">
        <f t="shared" si="199"/>
        <v>0</v>
      </c>
      <c r="RWL10" s="355">
        <f t="shared" si="199"/>
        <v>0</v>
      </c>
      <c r="RWM10" s="355">
        <f t="shared" si="199"/>
        <v>0</v>
      </c>
      <c r="RWN10" s="355">
        <f t="shared" si="199"/>
        <v>0</v>
      </c>
      <c r="RWO10" s="355">
        <f t="shared" si="199"/>
        <v>0</v>
      </c>
      <c r="RWP10" s="355">
        <f t="shared" si="199"/>
        <v>0</v>
      </c>
      <c r="RWQ10" s="355">
        <f t="shared" si="199"/>
        <v>0</v>
      </c>
      <c r="RWR10" s="355">
        <f t="shared" si="199"/>
        <v>0</v>
      </c>
      <c r="RWS10" s="355">
        <f t="shared" si="199"/>
        <v>0</v>
      </c>
      <c r="RWT10" s="355">
        <f t="shared" si="199"/>
        <v>0</v>
      </c>
      <c r="RWU10" s="355">
        <f t="shared" si="199"/>
        <v>0</v>
      </c>
      <c r="RWV10" s="355">
        <f t="shared" si="199"/>
        <v>0</v>
      </c>
      <c r="RWW10" s="355">
        <f t="shared" si="199"/>
        <v>0</v>
      </c>
      <c r="RWX10" s="355">
        <f t="shared" si="199"/>
        <v>0</v>
      </c>
      <c r="RWY10" s="355">
        <f t="shared" si="199"/>
        <v>0</v>
      </c>
      <c r="RWZ10" s="355">
        <f t="shared" si="199"/>
        <v>0</v>
      </c>
      <c r="RXA10" s="355">
        <f t="shared" si="199"/>
        <v>0</v>
      </c>
      <c r="RXB10" s="355">
        <f t="shared" si="199"/>
        <v>0</v>
      </c>
      <c r="RXC10" s="355">
        <f t="shared" si="199"/>
        <v>0</v>
      </c>
      <c r="RXD10" s="355">
        <f t="shared" si="199"/>
        <v>0</v>
      </c>
      <c r="RXE10" s="355">
        <f t="shared" si="199"/>
        <v>0</v>
      </c>
      <c r="RXF10" s="355">
        <f t="shared" si="199"/>
        <v>0</v>
      </c>
      <c r="RXG10" s="355">
        <f t="shared" si="199"/>
        <v>0</v>
      </c>
      <c r="RXH10" s="355">
        <f t="shared" si="199"/>
        <v>0</v>
      </c>
      <c r="RXI10" s="355">
        <f t="shared" si="199"/>
        <v>0</v>
      </c>
      <c r="RXJ10" s="355">
        <f t="shared" si="199"/>
        <v>0</v>
      </c>
      <c r="RXK10" s="355">
        <f t="shared" si="199"/>
        <v>0</v>
      </c>
      <c r="RXL10" s="355">
        <f t="shared" si="199"/>
        <v>0</v>
      </c>
      <c r="RXM10" s="355">
        <f t="shared" si="199"/>
        <v>0</v>
      </c>
      <c r="RXN10" s="355">
        <f t="shared" si="199"/>
        <v>0</v>
      </c>
      <c r="RXO10" s="355">
        <f t="shared" si="199"/>
        <v>0</v>
      </c>
      <c r="RXP10" s="355">
        <f t="shared" si="199"/>
        <v>0</v>
      </c>
      <c r="RXQ10" s="355">
        <f t="shared" si="199"/>
        <v>0</v>
      </c>
      <c r="RXR10" s="355">
        <f t="shared" si="199"/>
        <v>0</v>
      </c>
      <c r="RXS10" s="355">
        <f t="shared" si="199"/>
        <v>0</v>
      </c>
      <c r="RXT10" s="355">
        <f t="shared" si="199"/>
        <v>0</v>
      </c>
      <c r="RXU10" s="355">
        <f t="shared" si="199"/>
        <v>0</v>
      </c>
      <c r="RXV10" s="355">
        <f t="shared" si="199"/>
        <v>0</v>
      </c>
      <c r="RXW10" s="355">
        <f t="shared" si="199"/>
        <v>0</v>
      </c>
      <c r="RXX10" s="355">
        <f t="shared" si="199"/>
        <v>0</v>
      </c>
      <c r="RXY10" s="355">
        <f t="shared" si="199"/>
        <v>0</v>
      </c>
      <c r="RXZ10" s="355">
        <f t="shared" si="199"/>
        <v>0</v>
      </c>
      <c r="RYA10" s="355">
        <f t="shared" si="199"/>
        <v>0</v>
      </c>
      <c r="RYB10" s="355">
        <f t="shared" si="199"/>
        <v>0</v>
      </c>
      <c r="RYC10" s="355">
        <f t="shared" si="199"/>
        <v>0</v>
      </c>
      <c r="RYD10" s="355">
        <f t="shared" si="199"/>
        <v>0</v>
      </c>
      <c r="RYE10" s="355">
        <f t="shared" si="199"/>
        <v>0</v>
      </c>
      <c r="RYF10" s="355">
        <f t="shared" si="199"/>
        <v>0</v>
      </c>
      <c r="RYG10" s="355">
        <f t="shared" si="199"/>
        <v>0</v>
      </c>
      <c r="RYH10" s="355">
        <f t="shared" si="199"/>
        <v>0</v>
      </c>
      <c r="RYI10" s="355">
        <f t="shared" si="199"/>
        <v>0</v>
      </c>
      <c r="RYJ10" s="355">
        <f t="shared" si="199"/>
        <v>0</v>
      </c>
      <c r="RYK10" s="355">
        <f t="shared" si="199"/>
        <v>0</v>
      </c>
      <c r="RYL10" s="355">
        <f t="shared" si="199"/>
        <v>0</v>
      </c>
      <c r="RYM10" s="355">
        <f t="shared" si="199"/>
        <v>0</v>
      </c>
      <c r="RYN10" s="355">
        <f t="shared" si="199"/>
        <v>0</v>
      </c>
      <c r="RYO10" s="355">
        <f t="shared" si="199"/>
        <v>0</v>
      </c>
      <c r="RYP10" s="355">
        <f t="shared" si="199"/>
        <v>0</v>
      </c>
      <c r="RYQ10" s="355">
        <f t="shared" ref="RYQ10:SBB10" si="200">SUM(RYQ4:RYQ9)</f>
        <v>0</v>
      </c>
      <c r="RYR10" s="355">
        <f t="shared" si="200"/>
        <v>0</v>
      </c>
      <c r="RYS10" s="355">
        <f t="shared" si="200"/>
        <v>0</v>
      </c>
      <c r="RYT10" s="355">
        <f t="shared" si="200"/>
        <v>0</v>
      </c>
      <c r="RYU10" s="355">
        <f t="shared" si="200"/>
        <v>0</v>
      </c>
      <c r="RYV10" s="355">
        <f t="shared" si="200"/>
        <v>0</v>
      </c>
      <c r="RYW10" s="355">
        <f t="shared" si="200"/>
        <v>0</v>
      </c>
      <c r="RYX10" s="355">
        <f t="shared" si="200"/>
        <v>0</v>
      </c>
      <c r="RYY10" s="355">
        <f t="shared" si="200"/>
        <v>0</v>
      </c>
      <c r="RYZ10" s="355">
        <f t="shared" si="200"/>
        <v>0</v>
      </c>
      <c r="RZA10" s="355">
        <f t="shared" si="200"/>
        <v>0</v>
      </c>
      <c r="RZB10" s="355">
        <f t="shared" si="200"/>
        <v>0</v>
      </c>
      <c r="RZC10" s="355">
        <f t="shared" si="200"/>
        <v>0</v>
      </c>
      <c r="RZD10" s="355">
        <f t="shared" si="200"/>
        <v>0</v>
      </c>
      <c r="RZE10" s="355">
        <f t="shared" si="200"/>
        <v>0</v>
      </c>
      <c r="RZF10" s="355">
        <f t="shared" si="200"/>
        <v>0</v>
      </c>
      <c r="RZG10" s="355">
        <f t="shared" si="200"/>
        <v>0</v>
      </c>
      <c r="RZH10" s="355">
        <f t="shared" si="200"/>
        <v>0</v>
      </c>
      <c r="RZI10" s="355">
        <f t="shared" si="200"/>
        <v>0</v>
      </c>
      <c r="RZJ10" s="355">
        <f t="shared" si="200"/>
        <v>0</v>
      </c>
      <c r="RZK10" s="355">
        <f t="shared" si="200"/>
        <v>0</v>
      </c>
      <c r="RZL10" s="355">
        <f t="shared" si="200"/>
        <v>0</v>
      </c>
      <c r="RZM10" s="355">
        <f t="shared" si="200"/>
        <v>0</v>
      </c>
      <c r="RZN10" s="355">
        <f t="shared" si="200"/>
        <v>0</v>
      </c>
      <c r="RZO10" s="355">
        <f t="shared" si="200"/>
        <v>0</v>
      </c>
      <c r="RZP10" s="355">
        <f t="shared" si="200"/>
        <v>0</v>
      </c>
      <c r="RZQ10" s="355">
        <f t="shared" si="200"/>
        <v>0</v>
      </c>
      <c r="RZR10" s="355">
        <f t="shared" si="200"/>
        <v>0</v>
      </c>
      <c r="RZS10" s="355">
        <f t="shared" si="200"/>
        <v>0</v>
      </c>
      <c r="RZT10" s="355">
        <f t="shared" si="200"/>
        <v>0</v>
      </c>
      <c r="RZU10" s="355">
        <f t="shared" si="200"/>
        <v>0</v>
      </c>
      <c r="RZV10" s="355">
        <f t="shared" si="200"/>
        <v>0</v>
      </c>
      <c r="RZW10" s="355">
        <f t="shared" si="200"/>
        <v>0</v>
      </c>
      <c r="RZX10" s="355">
        <f t="shared" si="200"/>
        <v>0</v>
      </c>
      <c r="RZY10" s="355">
        <f t="shared" si="200"/>
        <v>0</v>
      </c>
      <c r="RZZ10" s="355">
        <f t="shared" si="200"/>
        <v>0</v>
      </c>
      <c r="SAA10" s="355">
        <f t="shared" si="200"/>
        <v>0</v>
      </c>
      <c r="SAB10" s="355">
        <f t="shared" si="200"/>
        <v>0</v>
      </c>
      <c r="SAC10" s="355">
        <f t="shared" si="200"/>
        <v>0</v>
      </c>
      <c r="SAD10" s="355">
        <f t="shared" si="200"/>
        <v>0</v>
      </c>
      <c r="SAE10" s="355">
        <f t="shared" si="200"/>
        <v>0</v>
      </c>
      <c r="SAF10" s="355">
        <f t="shared" si="200"/>
        <v>0</v>
      </c>
      <c r="SAG10" s="355">
        <f t="shared" si="200"/>
        <v>0</v>
      </c>
      <c r="SAH10" s="355">
        <f t="shared" si="200"/>
        <v>0</v>
      </c>
      <c r="SAI10" s="355">
        <f t="shared" si="200"/>
        <v>0</v>
      </c>
      <c r="SAJ10" s="355">
        <f t="shared" si="200"/>
        <v>0</v>
      </c>
      <c r="SAK10" s="355">
        <f t="shared" si="200"/>
        <v>0</v>
      </c>
      <c r="SAL10" s="355">
        <f t="shared" si="200"/>
        <v>0</v>
      </c>
      <c r="SAM10" s="355">
        <f t="shared" si="200"/>
        <v>0</v>
      </c>
      <c r="SAN10" s="355">
        <f t="shared" si="200"/>
        <v>0</v>
      </c>
      <c r="SAO10" s="355">
        <f t="shared" si="200"/>
        <v>0</v>
      </c>
      <c r="SAP10" s="355">
        <f t="shared" si="200"/>
        <v>0</v>
      </c>
      <c r="SAQ10" s="355">
        <f t="shared" si="200"/>
        <v>0</v>
      </c>
      <c r="SAR10" s="355">
        <f t="shared" si="200"/>
        <v>0</v>
      </c>
      <c r="SAS10" s="355">
        <f t="shared" si="200"/>
        <v>0</v>
      </c>
      <c r="SAT10" s="355">
        <f t="shared" si="200"/>
        <v>0</v>
      </c>
      <c r="SAU10" s="355">
        <f t="shared" si="200"/>
        <v>0</v>
      </c>
      <c r="SAV10" s="355">
        <f t="shared" si="200"/>
        <v>0</v>
      </c>
      <c r="SAW10" s="355">
        <f t="shared" si="200"/>
        <v>0</v>
      </c>
      <c r="SAX10" s="355">
        <f t="shared" si="200"/>
        <v>0</v>
      </c>
      <c r="SAY10" s="355">
        <f t="shared" si="200"/>
        <v>0</v>
      </c>
      <c r="SAZ10" s="355">
        <f t="shared" si="200"/>
        <v>0</v>
      </c>
      <c r="SBA10" s="355">
        <f t="shared" si="200"/>
        <v>0</v>
      </c>
      <c r="SBB10" s="355">
        <f t="shared" si="200"/>
        <v>0</v>
      </c>
      <c r="SBC10" s="355">
        <f t="shared" ref="SBC10:SDN10" si="201">SUM(SBC4:SBC9)</f>
        <v>0</v>
      </c>
      <c r="SBD10" s="355">
        <f t="shared" si="201"/>
        <v>0</v>
      </c>
      <c r="SBE10" s="355">
        <f t="shared" si="201"/>
        <v>0</v>
      </c>
      <c r="SBF10" s="355">
        <f t="shared" si="201"/>
        <v>0</v>
      </c>
      <c r="SBG10" s="355">
        <f t="shared" si="201"/>
        <v>0</v>
      </c>
      <c r="SBH10" s="355">
        <f t="shared" si="201"/>
        <v>0</v>
      </c>
      <c r="SBI10" s="355">
        <f t="shared" si="201"/>
        <v>0</v>
      </c>
      <c r="SBJ10" s="355">
        <f t="shared" si="201"/>
        <v>0</v>
      </c>
      <c r="SBK10" s="355">
        <f t="shared" si="201"/>
        <v>0</v>
      </c>
      <c r="SBL10" s="355">
        <f t="shared" si="201"/>
        <v>0</v>
      </c>
      <c r="SBM10" s="355">
        <f t="shared" si="201"/>
        <v>0</v>
      </c>
      <c r="SBN10" s="355">
        <f t="shared" si="201"/>
        <v>0</v>
      </c>
      <c r="SBO10" s="355">
        <f t="shared" si="201"/>
        <v>0</v>
      </c>
      <c r="SBP10" s="355">
        <f t="shared" si="201"/>
        <v>0</v>
      </c>
      <c r="SBQ10" s="355">
        <f t="shared" si="201"/>
        <v>0</v>
      </c>
      <c r="SBR10" s="355">
        <f t="shared" si="201"/>
        <v>0</v>
      </c>
      <c r="SBS10" s="355">
        <f t="shared" si="201"/>
        <v>0</v>
      </c>
      <c r="SBT10" s="355">
        <f t="shared" si="201"/>
        <v>0</v>
      </c>
      <c r="SBU10" s="355">
        <f t="shared" si="201"/>
        <v>0</v>
      </c>
      <c r="SBV10" s="355">
        <f t="shared" si="201"/>
        <v>0</v>
      </c>
      <c r="SBW10" s="355">
        <f t="shared" si="201"/>
        <v>0</v>
      </c>
      <c r="SBX10" s="355">
        <f t="shared" si="201"/>
        <v>0</v>
      </c>
      <c r="SBY10" s="355">
        <f t="shared" si="201"/>
        <v>0</v>
      </c>
      <c r="SBZ10" s="355">
        <f t="shared" si="201"/>
        <v>0</v>
      </c>
      <c r="SCA10" s="355">
        <f t="shared" si="201"/>
        <v>0</v>
      </c>
      <c r="SCB10" s="355">
        <f t="shared" si="201"/>
        <v>0</v>
      </c>
      <c r="SCC10" s="355">
        <f t="shared" si="201"/>
        <v>0</v>
      </c>
      <c r="SCD10" s="355">
        <f t="shared" si="201"/>
        <v>0</v>
      </c>
      <c r="SCE10" s="355">
        <f t="shared" si="201"/>
        <v>0</v>
      </c>
      <c r="SCF10" s="355">
        <f t="shared" si="201"/>
        <v>0</v>
      </c>
      <c r="SCG10" s="355">
        <f t="shared" si="201"/>
        <v>0</v>
      </c>
      <c r="SCH10" s="355">
        <f t="shared" si="201"/>
        <v>0</v>
      </c>
      <c r="SCI10" s="355">
        <f t="shared" si="201"/>
        <v>0</v>
      </c>
      <c r="SCJ10" s="355">
        <f t="shared" si="201"/>
        <v>0</v>
      </c>
      <c r="SCK10" s="355">
        <f t="shared" si="201"/>
        <v>0</v>
      </c>
      <c r="SCL10" s="355">
        <f t="shared" si="201"/>
        <v>0</v>
      </c>
      <c r="SCM10" s="355">
        <f t="shared" si="201"/>
        <v>0</v>
      </c>
      <c r="SCN10" s="355">
        <f t="shared" si="201"/>
        <v>0</v>
      </c>
      <c r="SCO10" s="355">
        <f t="shared" si="201"/>
        <v>0</v>
      </c>
      <c r="SCP10" s="355">
        <f t="shared" si="201"/>
        <v>0</v>
      </c>
      <c r="SCQ10" s="355">
        <f t="shared" si="201"/>
        <v>0</v>
      </c>
      <c r="SCR10" s="355">
        <f t="shared" si="201"/>
        <v>0</v>
      </c>
      <c r="SCS10" s="355">
        <f t="shared" si="201"/>
        <v>0</v>
      </c>
      <c r="SCT10" s="355">
        <f t="shared" si="201"/>
        <v>0</v>
      </c>
      <c r="SCU10" s="355">
        <f t="shared" si="201"/>
        <v>0</v>
      </c>
      <c r="SCV10" s="355">
        <f t="shared" si="201"/>
        <v>0</v>
      </c>
      <c r="SCW10" s="355">
        <f t="shared" si="201"/>
        <v>0</v>
      </c>
      <c r="SCX10" s="355">
        <f t="shared" si="201"/>
        <v>0</v>
      </c>
      <c r="SCY10" s="355">
        <f t="shared" si="201"/>
        <v>0</v>
      </c>
      <c r="SCZ10" s="355">
        <f t="shared" si="201"/>
        <v>0</v>
      </c>
      <c r="SDA10" s="355">
        <f t="shared" si="201"/>
        <v>0</v>
      </c>
      <c r="SDB10" s="355">
        <f t="shared" si="201"/>
        <v>0</v>
      </c>
      <c r="SDC10" s="355">
        <f t="shared" si="201"/>
        <v>0</v>
      </c>
      <c r="SDD10" s="355">
        <f t="shared" si="201"/>
        <v>0</v>
      </c>
      <c r="SDE10" s="355">
        <f t="shared" si="201"/>
        <v>0</v>
      </c>
      <c r="SDF10" s="355">
        <f t="shared" si="201"/>
        <v>0</v>
      </c>
      <c r="SDG10" s="355">
        <f t="shared" si="201"/>
        <v>0</v>
      </c>
      <c r="SDH10" s="355">
        <f t="shared" si="201"/>
        <v>0</v>
      </c>
      <c r="SDI10" s="355">
        <f t="shared" si="201"/>
        <v>0</v>
      </c>
      <c r="SDJ10" s="355">
        <f t="shared" si="201"/>
        <v>0</v>
      </c>
      <c r="SDK10" s="355">
        <f t="shared" si="201"/>
        <v>0</v>
      </c>
      <c r="SDL10" s="355">
        <f t="shared" si="201"/>
        <v>0</v>
      </c>
      <c r="SDM10" s="355">
        <f t="shared" si="201"/>
        <v>0</v>
      </c>
      <c r="SDN10" s="355">
        <f t="shared" si="201"/>
        <v>0</v>
      </c>
      <c r="SDO10" s="355">
        <f t="shared" ref="SDO10:SFZ10" si="202">SUM(SDO4:SDO9)</f>
        <v>0</v>
      </c>
      <c r="SDP10" s="355">
        <f t="shared" si="202"/>
        <v>0</v>
      </c>
      <c r="SDQ10" s="355">
        <f t="shared" si="202"/>
        <v>0</v>
      </c>
      <c r="SDR10" s="355">
        <f t="shared" si="202"/>
        <v>0</v>
      </c>
      <c r="SDS10" s="355">
        <f t="shared" si="202"/>
        <v>0</v>
      </c>
      <c r="SDT10" s="355">
        <f t="shared" si="202"/>
        <v>0</v>
      </c>
      <c r="SDU10" s="355">
        <f t="shared" si="202"/>
        <v>0</v>
      </c>
      <c r="SDV10" s="355">
        <f t="shared" si="202"/>
        <v>0</v>
      </c>
      <c r="SDW10" s="355">
        <f t="shared" si="202"/>
        <v>0</v>
      </c>
      <c r="SDX10" s="355">
        <f t="shared" si="202"/>
        <v>0</v>
      </c>
      <c r="SDY10" s="355">
        <f t="shared" si="202"/>
        <v>0</v>
      </c>
      <c r="SDZ10" s="355">
        <f t="shared" si="202"/>
        <v>0</v>
      </c>
      <c r="SEA10" s="355">
        <f t="shared" si="202"/>
        <v>0</v>
      </c>
      <c r="SEB10" s="355">
        <f t="shared" si="202"/>
        <v>0</v>
      </c>
      <c r="SEC10" s="355">
        <f t="shared" si="202"/>
        <v>0</v>
      </c>
      <c r="SED10" s="355">
        <f t="shared" si="202"/>
        <v>0</v>
      </c>
      <c r="SEE10" s="355">
        <f t="shared" si="202"/>
        <v>0</v>
      </c>
      <c r="SEF10" s="355">
        <f t="shared" si="202"/>
        <v>0</v>
      </c>
      <c r="SEG10" s="355">
        <f t="shared" si="202"/>
        <v>0</v>
      </c>
      <c r="SEH10" s="355">
        <f t="shared" si="202"/>
        <v>0</v>
      </c>
      <c r="SEI10" s="355">
        <f t="shared" si="202"/>
        <v>0</v>
      </c>
      <c r="SEJ10" s="355">
        <f t="shared" si="202"/>
        <v>0</v>
      </c>
      <c r="SEK10" s="355">
        <f t="shared" si="202"/>
        <v>0</v>
      </c>
      <c r="SEL10" s="355">
        <f t="shared" si="202"/>
        <v>0</v>
      </c>
      <c r="SEM10" s="355">
        <f t="shared" si="202"/>
        <v>0</v>
      </c>
      <c r="SEN10" s="355">
        <f t="shared" si="202"/>
        <v>0</v>
      </c>
      <c r="SEO10" s="355">
        <f t="shared" si="202"/>
        <v>0</v>
      </c>
      <c r="SEP10" s="355">
        <f t="shared" si="202"/>
        <v>0</v>
      </c>
      <c r="SEQ10" s="355">
        <f t="shared" si="202"/>
        <v>0</v>
      </c>
      <c r="SER10" s="355">
        <f t="shared" si="202"/>
        <v>0</v>
      </c>
      <c r="SES10" s="355">
        <f t="shared" si="202"/>
        <v>0</v>
      </c>
      <c r="SET10" s="355">
        <f t="shared" si="202"/>
        <v>0</v>
      </c>
      <c r="SEU10" s="355">
        <f t="shared" si="202"/>
        <v>0</v>
      </c>
      <c r="SEV10" s="355">
        <f t="shared" si="202"/>
        <v>0</v>
      </c>
      <c r="SEW10" s="355">
        <f t="shared" si="202"/>
        <v>0</v>
      </c>
      <c r="SEX10" s="355">
        <f t="shared" si="202"/>
        <v>0</v>
      </c>
      <c r="SEY10" s="355">
        <f t="shared" si="202"/>
        <v>0</v>
      </c>
      <c r="SEZ10" s="355">
        <f t="shared" si="202"/>
        <v>0</v>
      </c>
      <c r="SFA10" s="355">
        <f t="shared" si="202"/>
        <v>0</v>
      </c>
      <c r="SFB10" s="355">
        <f t="shared" si="202"/>
        <v>0</v>
      </c>
      <c r="SFC10" s="355">
        <f t="shared" si="202"/>
        <v>0</v>
      </c>
      <c r="SFD10" s="355">
        <f t="shared" si="202"/>
        <v>0</v>
      </c>
      <c r="SFE10" s="355">
        <f t="shared" si="202"/>
        <v>0</v>
      </c>
      <c r="SFF10" s="355">
        <f t="shared" si="202"/>
        <v>0</v>
      </c>
      <c r="SFG10" s="355">
        <f t="shared" si="202"/>
        <v>0</v>
      </c>
      <c r="SFH10" s="355">
        <f t="shared" si="202"/>
        <v>0</v>
      </c>
      <c r="SFI10" s="355">
        <f t="shared" si="202"/>
        <v>0</v>
      </c>
      <c r="SFJ10" s="355">
        <f t="shared" si="202"/>
        <v>0</v>
      </c>
      <c r="SFK10" s="355">
        <f t="shared" si="202"/>
        <v>0</v>
      </c>
      <c r="SFL10" s="355">
        <f t="shared" si="202"/>
        <v>0</v>
      </c>
      <c r="SFM10" s="355">
        <f t="shared" si="202"/>
        <v>0</v>
      </c>
      <c r="SFN10" s="355">
        <f t="shared" si="202"/>
        <v>0</v>
      </c>
      <c r="SFO10" s="355">
        <f t="shared" si="202"/>
        <v>0</v>
      </c>
      <c r="SFP10" s="355">
        <f t="shared" si="202"/>
        <v>0</v>
      </c>
      <c r="SFQ10" s="355">
        <f t="shared" si="202"/>
        <v>0</v>
      </c>
      <c r="SFR10" s="355">
        <f t="shared" si="202"/>
        <v>0</v>
      </c>
      <c r="SFS10" s="355">
        <f t="shared" si="202"/>
        <v>0</v>
      </c>
      <c r="SFT10" s="355">
        <f t="shared" si="202"/>
        <v>0</v>
      </c>
      <c r="SFU10" s="355">
        <f t="shared" si="202"/>
        <v>0</v>
      </c>
      <c r="SFV10" s="355">
        <f t="shared" si="202"/>
        <v>0</v>
      </c>
      <c r="SFW10" s="355">
        <f t="shared" si="202"/>
        <v>0</v>
      </c>
      <c r="SFX10" s="355">
        <f t="shared" si="202"/>
        <v>0</v>
      </c>
      <c r="SFY10" s="355">
        <f t="shared" si="202"/>
        <v>0</v>
      </c>
      <c r="SFZ10" s="355">
        <f t="shared" si="202"/>
        <v>0</v>
      </c>
      <c r="SGA10" s="355">
        <f t="shared" ref="SGA10:SIL10" si="203">SUM(SGA4:SGA9)</f>
        <v>0</v>
      </c>
      <c r="SGB10" s="355">
        <f t="shared" si="203"/>
        <v>0</v>
      </c>
      <c r="SGC10" s="355">
        <f t="shared" si="203"/>
        <v>0</v>
      </c>
      <c r="SGD10" s="355">
        <f t="shared" si="203"/>
        <v>0</v>
      </c>
      <c r="SGE10" s="355">
        <f t="shared" si="203"/>
        <v>0</v>
      </c>
      <c r="SGF10" s="355">
        <f t="shared" si="203"/>
        <v>0</v>
      </c>
      <c r="SGG10" s="355">
        <f t="shared" si="203"/>
        <v>0</v>
      </c>
      <c r="SGH10" s="355">
        <f t="shared" si="203"/>
        <v>0</v>
      </c>
      <c r="SGI10" s="355">
        <f t="shared" si="203"/>
        <v>0</v>
      </c>
      <c r="SGJ10" s="355">
        <f t="shared" si="203"/>
        <v>0</v>
      </c>
      <c r="SGK10" s="355">
        <f t="shared" si="203"/>
        <v>0</v>
      </c>
      <c r="SGL10" s="355">
        <f t="shared" si="203"/>
        <v>0</v>
      </c>
      <c r="SGM10" s="355">
        <f t="shared" si="203"/>
        <v>0</v>
      </c>
      <c r="SGN10" s="355">
        <f t="shared" si="203"/>
        <v>0</v>
      </c>
      <c r="SGO10" s="355">
        <f t="shared" si="203"/>
        <v>0</v>
      </c>
      <c r="SGP10" s="355">
        <f t="shared" si="203"/>
        <v>0</v>
      </c>
      <c r="SGQ10" s="355">
        <f t="shared" si="203"/>
        <v>0</v>
      </c>
      <c r="SGR10" s="355">
        <f t="shared" si="203"/>
        <v>0</v>
      </c>
      <c r="SGS10" s="355">
        <f t="shared" si="203"/>
        <v>0</v>
      </c>
      <c r="SGT10" s="355">
        <f t="shared" si="203"/>
        <v>0</v>
      </c>
      <c r="SGU10" s="355">
        <f t="shared" si="203"/>
        <v>0</v>
      </c>
      <c r="SGV10" s="355">
        <f t="shared" si="203"/>
        <v>0</v>
      </c>
      <c r="SGW10" s="355">
        <f t="shared" si="203"/>
        <v>0</v>
      </c>
      <c r="SGX10" s="355">
        <f t="shared" si="203"/>
        <v>0</v>
      </c>
      <c r="SGY10" s="355">
        <f t="shared" si="203"/>
        <v>0</v>
      </c>
      <c r="SGZ10" s="355">
        <f t="shared" si="203"/>
        <v>0</v>
      </c>
      <c r="SHA10" s="355">
        <f t="shared" si="203"/>
        <v>0</v>
      </c>
      <c r="SHB10" s="355">
        <f t="shared" si="203"/>
        <v>0</v>
      </c>
      <c r="SHC10" s="355">
        <f t="shared" si="203"/>
        <v>0</v>
      </c>
      <c r="SHD10" s="355">
        <f t="shared" si="203"/>
        <v>0</v>
      </c>
      <c r="SHE10" s="355">
        <f t="shared" si="203"/>
        <v>0</v>
      </c>
      <c r="SHF10" s="355">
        <f t="shared" si="203"/>
        <v>0</v>
      </c>
      <c r="SHG10" s="355">
        <f t="shared" si="203"/>
        <v>0</v>
      </c>
      <c r="SHH10" s="355">
        <f t="shared" si="203"/>
        <v>0</v>
      </c>
      <c r="SHI10" s="355">
        <f t="shared" si="203"/>
        <v>0</v>
      </c>
      <c r="SHJ10" s="355">
        <f t="shared" si="203"/>
        <v>0</v>
      </c>
      <c r="SHK10" s="355">
        <f t="shared" si="203"/>
        <v>0</v>
      </c>
      <c r="SHL10" s="355">
        <f t="shared" si="203"/>
        <v>0</v>
      </c>
      <c r="SHM10" s="355">
        <f t="shared" si="203"/>
        <v>0</v>
      </c>
      <c r="SHN10" s="355">
        <f t="shared" si="203"/>
        <v>0</v>
      </c>
      <c r="SHO10" s="355">
        <f t="shared" si="203"/>
        <v>0</v>
      </c>
      <c r="SHP10" s="355">
        <f t="shared" si="203"/>
        <v>0</v>
      </c>
      <c r="SHQ10" s="355">
        <f t="shared" si="203"/>
        <v>0</v>
      </c>
      <c r="SHR10" s="355">
        <f t="shared" si="203"/>
        <v>0</v>
      </c>
      <c r="SHS10" s="355">
        <f t="shared" si="203"/>
        <v>0</v>
      </c>
      <c r="SHT10" s="355">
        <f t="shared" si="203"/>
        <v>0</v>
      </c>
      <c r="SHU10" s="355">
        <f t="shared" si="203"/>
        <v>0</v>
      </c>
      <c r="SHV10" s="355">
        <f t="shared" si="203"/>
        <v>0</v>
      </c>
      <c r="SHW10" s="355">
        <f t="shared" si="203"/>
        <v>0</v>
      </c>
      <c r="SHX10" s="355">
        <f t="shared" si="203"/>
        <v>0</v>
      </c>
      <c r="SHY10" s="355">
        <f t="shared" si="203"/>
        <v>0</v>
      </c>
      <c r="SHZ10" s="355">
        <f t="shared" si="203"/>
        <v>0</v>
      </c>
      <c r="SIA10" s="355">
        <f t="shared" si="203"/>
        <v>0</v>
      </c>
      <c r="SIB10" s="355">
        <f t="shared" si="203"/>
        <v>0</v>
      </c>
      <c r="SIC10" s="355">
        <f t="shared" si="203"/>
        <v>0</v>
      </c>
      <c r="SID10" s="355">
        <f t="shared" si="203"/>
        <v>0</v>
      </c>
      <c r="SIE10" s="355">
        <f t="shared" si="203"/>
        <v>0</v>
      </c>
      <c r="SIF10" s="355">
        <f t="shared" si="203"/>
        <v>0</v>
      </c>
      <c r="SIG10" s="355">
        <f t="shared" si="203"/>
        <v>0</v>
      </c>
      <c r="SIH10" s="355">
        <f t="shared" si="203"/>
        <v>0</v>
      </c>
      <c r="SII10" s="355">
        <f t="shared" si="203"/>
        <v>0</v>
      </c>
      <c r="SIJ10" s="355">
        <f t="shared" si="203"/>
        <v>0</v>
      </c>
      <c r="SIK10" s="355">
        <f t="shared" si="203"/>
        <v>0</v>
      </c>
      <c r="SIL10" s="355">
        <f t="shared" si="203"/>
        <v>0</v>
      </c>
      <c r="SIM10" s="355">
        <f t="shared" ref="SIM10:SKX10" si="204">SUM(SIM4:SIM9)</f>
        <v>0</v>
      </c>
      <c r="SIN10" s="355">
        <f t="shared" si="204"/>
        <v>0</v>
      </c>
      <c r="SIO10" s="355">
        <f t="shared" si="204"/>
        <v>0</v>
      </c>
      <c r="SIP10" s="355">
        <f t="shared" si="204"/>
        <v>0</v>
      </c>
      <c r="SIQ10" s="355">
        <f t="shared" si="204"/>
        <v>0</v>
      </c>
      <c r="SIR10" s="355">
        <f t="shared" si="204"/>
        <v>0</v>
      </c>
      <c r="SIS10" s="355">
        <f t="shared" si="204"/>
        <v>0</v>
      </c>
      <c r="SIT10" s="355">
        <f t="shared" si="204"/>
        <v>0</v>
      </c>
      <c r="SIU10" s="355">
        <f t="shared" si="204"/>
        <v>0</v>
      </c>
      <c r="SIV10" s="355">
        <f t="shared" si="204"/>
        <v>0</v>
      </c>
      <c r="SIW10" s="355">
        <f t="shared" si="204"/>
        <v>0</v>
      </c>
      <c r="SIX10" s="355">
        <f t="shared" si="204"/>
        <v>0</v>
      </c>
      <c r="SIY10" s="355">
        <f t="shared" si="204"/>
        <v>0</v>
      </c>
      <c r="SIZ10" s="355">
        <f t="shared" si="204"/>
        <v>0</v>
      </c>
      <c r="SJA10" s="355">
        <f t="shared" si="204"/>
        <v>0</v>
      </c>
      <c r="SJB10" s="355">
        <f t="shared" si="204"/>
        <v>0</v>
      </c>
      <c r="SJC10" s="355">
        <f t="shared" si="204"/>
        <v>0</v>
      </c>
      <c r="SJD10" s="355">
        <f t="shared" si="204"/>
        <v>0</v>
      </c>
      <c r="SJE10" s="355">
        <f t="shared" si="204"/>
        <v>0</v>
      </c>
      <c r="SJF10" s="355">
        <f t="shared" si="204"/>
        <v>0</v>
      </c>
      <c r="SJG10" s="355">
        <f t="shared" si="204"/>
        <v>0</v>
      </c>
      <c r="SJH10" s="355">
        <f t="shared" si="204"/>
        <v>0</v>
      </c>
      <c r="SJI10" s="355">
        <f t="shared" si="204"/>
        <v>0</v>
      </c>
      <c r="SJJ10" s="355">
        <f t="shared" si="204"/>
        <v>0</v>
      </c>
      <c r="SJK10" s="355">
        <f t="shared" si="204"/>
        <v>0</v>
      </c>
      <c r="SJL10" s="355">
        <f t="shared" si="204"/>
        <v>0</v>
      </c>
      <c r="SJM10" s="355">
        <f t="shared" si="204"/>
        <v>0</v>
      </c>
      <c r="SJN10" s="355">
        <f t="shared" si="204"/>
        <v>0</v>
      </c>
      <c r="SJO10" s="355">
        <f t="shared" si="204"/>
        <v>0</v>
      </c>
      <c r="SJP10" s="355">
        <f t="shared" si="204"/>
        <v>0</v>
      </c>
      <c r="SJQ10" s="355">
        <f t="shared" si="204"/>
        <v>0</v>
      </c>
      <c r="SJR10" s="355">
        <f t="shared" si="204"/>
        <v>0</v>
      </c>
      <c r="SJS10" s="355">
        <f t="shared" si="204"/>
        <v>0</v>
      </c>
      <c r="SJT10" s="355">
        <f t="shared" si="204"/>
        <v>0</v>
      </c>
      <c r="SJU10" s="355">
        <f t="shared" si="204"/>
        <v>0</v>
      </c>
      <c r="SJV10" s="355">
        <f t="shared" si="204"/>
        <v>0</v>
      </c>
      <c r="SJW10" s="355">
        <f t="shared" si="204"/>
        <v>0</v>
      </c>
      <c r="SJX10" s="355">
        <f t="shared" si="204"/>
        <v>0</v>
      </c>
      <c r="SJY10" s="355">
        <f t="shared" si="204"/>
        <v>0</v>
      </c>
      <c r="SJZ10" s="355">
        <f t="shared" si="204"/>
        <v>0</v>
      </c>
      <c r="SKA10" s="355">
        <f t="shared" si="204"/>
        <v>0</v>
      </c>
      <c r="SKB10" s="355">
        <f t="shared" si="204"/>
        <v>0</v>
      </c>
      <c r="SKC10" s="355">
        <f t="shared" si="204"/>
        <v>0</v>
      </c>
      <c r="SKD10" s="355">
        <f t="shared" si="204"/>
        <v>0</v>
      </c>
      <c r="SKE10" s="355">
        <f t="shared" si="204"/>
        <v>0</v>
      </c>
      <c r="SKF10" s="355">
        <f t="shared" si="204"/>
        <v>0</v>
      </c>
      <c r="SKG10" s="355">
        <f t="shared" si="204"/>
        <v>0</v>
      </c>
      <c r="SKH10" s="355">
        <f t="shared" si="204"/>
        <v>0</v>
      </c>
      <c r="SKI10" s="355">
        <f t="shared" si="204"/>
        <v>0</v>
      </c>
      <c r="SKJ10" s="355">
        <f t="shared" si="204"/>
        <v>0</v>
      </c>
      <c r="SKK10" s="355">
        <f t="shared" si="204"/>
        <v>0</v>
      </c>
      <c r="SKL10" s="355">
        <f t="shared" si="204"/>
        <v>0</v>
      </c>
      <c r="SKM10" s="355">
        <f t="shared" si="204"/>
        <v>0</v>
      </c>
      <c r="SKN10" s="355">
        <f t="shared" si="204"/>
        <v>0</v>
      </c>
      <c r="SKO10" s="355">
        <f t="shared" si="204"/>
        <v>0</v>
      </c>
      <c r="SKP10" s="355">
        <f t="shared" si="204"/>
        <v>0</v>
      </c>
      <c r="SKQ10" s="355">
        <f t="shared" si="204"/>
        <v>0</v>
      </c>
      <c r="SKR10" s="355">
        <f t="shared" si="204"/>
        <v>0</v>
      </c>
      <c r="SKS10" s="355">
        <f t="shared" si="204"/>
        <v>0</v>
      </c>
      <c r="SKT10" s="355">
        <f t="shared" si="204"/>
        <v>0</v>
      </c>
      <c r="SKU10" s="355">
        <f t="shared" si="204"/>
        <v>0</v>
      </c>
      <c r="SKV10" s="355">
        <f t="shared" si="204"/>
        <v>0</v>
      </c>
      <c r="SKW10" s="355">
        <f t="shared" si="204"/>
        <v>0</v>
      </c>
      <c r="SKX10" s="355">
        <f t="shared" si="204"/>
        <v>0</v>
      </c>
      <c r="SKY10" s="355">
        <f t="shared" ref="SKY10:SNJ10" si="205">SUM(SKY4:SKY9)</f>
        <v>0</v>
      </c>
      <c r="SKZ10" s="355">
        <f t="shared" si="205"/>
        <v>0</v>
      </c>
      <c r="SLA10" s="355">
        <f t="shared" si="205"/>
        <v>0</v>
      </c>
      <c r="SLB10" s="355">
        <f t="shared" si="205"/>
        <v>0</v>
      </c>
      <c r="SLC10" s="355">
        <f t="shared" si="205"/>
        <v>0</v>
      </c>
      <c r="SLD10" s="355">
        <f t="shared" si="205"/>
        <v>0</v>
      </c>
      <c r="SLE10" s="355">
        <f t="shared" si="205"/>
        <v>0</v>
      </c>
      <c r="SLF10" s="355">
        <f t="shared" si="205"/>
        <v>0</v>
      </c>
      <c r="SLG10" s="355">
        <f t="shared" si="205"/>
        <v>0</v>
      </c>
      <c r="SLH10" s="355">
        <f t="shared" si="205"/>
        <v>0</v>
      </c>
      <c r="SLI10" s="355">
        <f t="shared" si="205"/>
        <v>0</v>
      </c>
      <c r="SLJ10" s="355">
        <f t="shared" si="205"/>
        <v>0</v>
      </c>
      <c r="SLK10" s="355">
        <f t="shared" si="205"/>
        <v>0</v>
      </c>
      <c r="SLL10" s="355">
        <f t="shared" si="205"/>
        <v>0</v>
      </c>
      <c r="SLM10" s="355">
        <f t="shared" si="205"/>
        <v>0</v>
      </c>
      <c r="SLN10" s="355">
        <f t="shared" si="205"/>
        <v>0</v>
      </c>
      <c r="SLO10" s="355">
        <f t="shared" si="205"/>
        <v>0</v>
      </c>
      <c r="SLP10" s="355">
        <f t="shared" si="205"/>
        <v>0</v>
      </c>
      <c r="SLQ10" s="355">
        <f t="shared" si="205"/>
        <v>0</v>
      </c>
      <c r="SLR10" s="355">
        <f t="shared" si="205"/>
        <v>0</v>
      </c>
      <c r="SLS10" s="355">
        <f t="shared" si="205"/>
        <v>0</v>
      </c>
      <c r="SLT10" s="355">
        <f t="shared" si="205"/>
        <v>0</v>
      </c>
      <c r="SLU10" s="355">
        <f t="shared" si="205"/>
        <v>0</v>
      </c>
      <c r="SLV10" s="355">
        <f t="shared" si="205"/>
        <v>0</v>
      </c>
      <c r="SLW10" s="355">
        <f t="shared" si="205"/>
        <v>0</v>
      </c>
      <c r="SLX10" s="355">
        <f t="shared" si="205"/>
        <v>0</v>
      </c>
      <c r="SLY10" s="355">
        <f t="shared" si="205"/>
        <v>0</v>
      </c>
      <c r="SLZ10" s="355">
        <f t="shared" si="205"/>
        <v>0</v>
      </c>
      <c r="SMA10" s="355">
        <f t="shared" si="205"/>
        <v>0</v>
      </c>
      <c r="SMB10" s="355">
        <f t="shared" si="205"/>
        <v>0</v>
      </c>
      <c r="SMC10" s="355">
        <f t="shared" si="205"/>
        <v>0</v>
      </c>
      <c r="SMD10" s="355">
        <f t="shared" si="205"/>
        <v>0</v>
      </c>
      <c r="SME10" s="355">
        <f t="shared" si="205"/>
        <v>0</v>
      </c>
      <c r="SMF10" s="355">
        <f t="shared" si="205"/>
        <v>0</v>
      </c>
      <c r="SMG10" s="355">
        <f t="shared" si="205"/>
        <v>0</v>
      </c>
      <c r="SMH10" s="355">
        <f t="shared" si="205"/>
        <v>0</v>
      </c>
      <c r="SMI10" s="355">
        <f t="shared" si="205"/>
        <v>0</v>
      </c>
      <c r="SMJ10" s="355">
        <f t="shared" si="205"/>
        <v>0</v>
      </c>
      <c r="SMK10" s="355">
        <f t="shared" si="205"/>
        <v>0</v>
      </c>
      <c r="SML10" s="355">
        <f t="shared" si="205"/>
        <v>0</v>
      </c>
      <c r="SMM10" s="355">
        <f t="shared" si="205"/>
        <v>0</v>
      </c>
      <c r="SMN10" s="355">
        <f t="shared" si="205"/>
        <v>0</v>
      </c>
      <c r="SMO10" s="355">
        <f t="shared" si="205"/>
        <v>0</v>
      </c>
      <c r="SMP10" s="355">
        <f t="shared" si="205"/>
        <v>0</v>
      </c>
      <c r="SMQ10" s="355">
        <f t="shared" si="205"/>
        <v>0</v>
      </c>
      <c r="SMR10" s="355">
        <f t="shared" si="205"/>
        <v>0</v>
      </c>
      <c r="SMS10" s="355">
        <f t="shared" si="205"/>
        <v>0</v>
      </c>
      <c r="SMT10" s="355">
        <f t="shared" si="205"/>
        <v>0</v>
      </c>
      <c r="SMU10" s="355">
        <f t="shared" si="205"/>
        <v>0</v>
      </c>
      <c r="SMV10" s="355">
        <f t="shared" si="205"/>
        <v>0</v>
      </c>
      <c r="SMW10" s="355">
        <f t="shared" si="205"/>
        <v>0</v>
      </c>
      <c r="SMX10" s="355">
        <f t="shared" si="205"/>
        <v>0</v>
      </c>
      <c r="SMY10" s="355">
        <f t="shared" si="205"/>
        <v>0</v>
      </c>
      <c r="SMZ10" s="355">
        <f t="shared" si="205"/>
        <v>0</v>
      </c>
      <c r="SNA10" s="355">
        <f t="shared" si="205"/>
        <v>0</v>
      </c>
      <c r="SNB10" s="355">
        <f t="shared" si="205"/>
        <v>0</v>
      </c>
      <c r="SNC10" s="355">
        <f t="shared" si="205"/>
        <v>0</v>
      </c>
      <c r="SND10" s="355">
        <f t="shared" si="205"/>
        <v>0</v>
      </c>
      <c r="SNE10" s="355">
        <f t="shared" si="205"/>
        <v>0</v>
      </c>
      <c r="SNF10" s="355">
        <f t="shared" si="205"/>
        <v>0</v>
      </c>
      <c r="SNG10" s="355">
        <f t="shared" si="205"/>
        <v>0</v>
      </c>
      <c r="SNH10" s="355">
        <f t="shared" si="205"/>
        <v>0</v>
      </c>
      <c r="SNI10" s="355">
        <f t="shared" si="205"/>
        <v>0</v>
      </c>
      <c r="SNJ10" s="355">
        <f t="shared" si="205"/>
        <v>0</v>
      </c>
      <c r="SNK10" s="355">
        <f t="shared" ref="SNK10:SPV10" si="206">SUM(SNK4:SNK9)</f>
        <v>0</v>
      </c>
      <c r="SNL10" s="355">
        <f t="shared" si="206"/>
        <v>0</v>
      </c>
      <c r="SNM10" s="355">
        <f t="shared" si="206"/>
        <v>0</v>
      </c>
      <c r="SNN10" s="355">
        <f t="shared" si="206"/>
        <v>0</v>
      </c>
      <c r="SNO10" s="355">
        <f t="shared" si="206"/>
        <v>0</v>
      </c>
      <c r="SNP10" s="355">
        <f t="shared" si="206"/>
        <v>0</v>
      </c>
      <c r="SNQ10" s="355">
        <f t="shared" si="206"/>
        <v>0</v>
      </c>
      <c r="SNR10" s="355">
        <f t="shared" si="206"/>
        <v>0</v>
      </c>
      <c r="SNS10" s="355">
        <f t="shared" si="206"/>
        <v>0</v>
      </c>
      <c r="SNT10" s="355">
        <f t="shared" si="206"/>
        <v>0</v>
      </c>
      <c r="SNU10" s="355">
        <f t="shared" si="206"/>
        <v>0</v>
      </c>
      <c r="SNV10" s="355">
        <f t="shared" si="206"/>
        <v>0</v>
      </c>
      <c r="SNW10" s="355">
        <f t="shared" si="206"/>
        <v>0</v>
      </c>
      <c r="SNX10" s="355">
        <f t="shared" si="206"/>
        <v>0</v>
      </c>
      <c r="SNY10" s="355">
        <f t="shared" si="206"/>
        <v>0</v>
      </c>
      <c r="SNZ10" s="355">
        <f t="shared" si="206"/>
        <v>0</v>
      </c>
      <c r="SOA10" s="355">
        <f t="shared" si="206"/>
        <v>0</v>
      </c>
      <c r="SOB10" s="355">
        <f t="shared" si="206"/>
        <v>0</v>
      </c>
      <c r="SOC10" s="355">
        <f t="shared" si="206"/>
        <v>0</v>
      </c>
      <c r="SOD10" s="355">
        <f t="shared" si="206"/>
        <v>0</v>
      </c>
      <c r="SOE10" s="355">
        <f t="shared" si="206"/>
        <v>0</v>
      </c>
      <c r="SOF10" s="355">
        <f t="shared" si="206"/>
        <v>0</v>
      </c>
      <c r="SOG10" s="355">
        <f t="shared" si="206"/>
        <v>0</v>
      </c>
      <c r="SOH10" s="355">
        <f t="shared" si="206"/>
        <v>0</v>
      </c>
      <c r="SOI10" s="355">
        <f t="shared" si="206"/>
        <v>0</v>
      </c>
      <c r="SOJ10" s="355">
        <f t="shared" si="206"/>
        <v>0</v>
      </c>
      <c r="SOK10" s="355">
        <f t="shared" si="206"/>
        <v>0</v>
      </c>
      <c r="SOL10" s="355">
        <f t="shared" si="206"/>
        <v>0</v>
      </c>
      <c r="SOM10" s="355">
        <f t="shared" si="206"/>
        <v>0</v>
      </c>
      <c r="SON10" s="355">
        <f t="shared" si="206"/>
        <v>0</v>
      </c>
      <c r="SOO10" s="355">
        <f t="shared" si="206"/>
        <v>0</v>
      </c>
      <c r="SOP10" s="355">
        <f t="shared" si="206"/>
        <v>0</v>
      </c>
      <c r="SOQ10" s="355">
        <f t="shared" si="206"/>
        <v>0</v>
      </c>
      <c r="SOR10" s="355">
        <f t="shared" si="206"/>
        <v>0</v>
      </c>
      <c r="SOS10" s="355">
        <f t="shared" si="206"/>
        <v>0</v>
      </c>
      <c r="SOT10" s="355">
        <f t="shared" si="206"/>
        <v>0</v>
      </c>
      <c r="SOU10" s="355">
        <f t="shared" si="206"/>
        <v>0</v>
      </c>
      <c r="SOV10" s="355">
        <f t="shared" si="206"/>
        <v>0</v>
      </c>
      <c r="SOW10" s="355">
        <f t="shared" si="206"/>
        <v>0</v>
      </c>
      <c r="SOX10" s="355">
        <f t="shared" si="206"/>
        <v>0</v>
      </c>
      <c r="SOY10" s="355">
        <f t="shared" si="206"/>
        <v>0</v>
      </c>
      <c r="SOZ10" s="355">
        <f t="shared" si="206"/>
        <v>0</v>
      </c>
      <c r="SPA10" s="355">
        <f t="shared" si="206"/>
        <v>0</v>
      </c>
      <c r="SPB10" s="355">
        <f t="shared" si="206"/>
        <v>0</v>
      </c>
      <c r="SPC10" s="355">
        <f t="shared" si="206"/>
        <v>0</v>
      </c>
      <c r="SPD10" s="355">
        <f t="shared" si="206"/>
        <v>0</v>
      </c>
      <c r="SPE10" s="355">
        <f t="shared" si="206"/>
        <v>0</v>
      </c>
      <c r="SPF10" s="355">
        <f t="shared" si="206"/>
        <v>0</v>
      </c>
      <c r="SPG10" s="355">
        <f t="shared" si="206"/>
        <v>0</v>
      </c>
      <c r="SPH10" s="355">
        <f t="shared" si="206"/>
        <v>0</v>
      </c>
      <c r="SPI10" s="355">
        <f t="shared" si="206"/>
        <v>0</v>
      </c>
      <c r="SPJ10" s="355">
        <f t="shared" si="206"/>
        <v>0</v>
      </c>
      <c r="SPK10" s="355">
        <f t="shared" si="206"/>
        <v>0</v>
      </c>
      <c r="SPL10" s="355">
        <f t="shared" si="206"/>
        <v>0</v>
      </c>
      <c r="SPM10" s="355">
        <f t="shared" si="206"/>
        <v>0</v>
      </c>
      <c r="SPN10" s="355">
        <f t="shared" si="206"/>
        <v>0</v>
      </c>
      <c r="SPO10" s="355">
        <f t="shared" si="206"/>
        <v>0</v>
      </c>
      <c r="SPP10" s="355">
        <f t="shared" si="206"/>
        <v>0</v>
      </c>
      <c r="SPQ10" s="355">
        <f t="shared" si="206"/>
        <v>0</v>
      </c>
      <c r="SPR10" s="355">
        <f t="shared" si="206"/>
        <v>0</v>
      </c>
      <c r="SPS10" s="355">
        <f t="shared" si="206"/>
        <v>0</v>
      </c>
      <c r="SPT10" s="355">
        <f t="shared" si="206"/>
        <v>0</v>
      </c>
      <c r="SPU10" s="355">
        <f t="shared" si="206"/>
        <v>0</v>
      </c>
      <c r="SPV10" s="355">
        <f t="shared" si="206"/>
        <v>0</v>
      </c>
      <c r="SPW10" s="355">
        <f t="shared" ref="SPW10:SSH10" si="207">SUM(SPW4:SPW9)</f>
        <v>0</v>
      </c>
      <c r="SPX10" s="355">
        <f t="shared" si="207"/>
        <v>0</v>
      </c>
      <c r="SPY10" s="355">
        <f t="shared" si="207"/>
        <v>0</v>
      </c>
      <c r="SPZ10" s="355">
        <f t="shared" si="207"/>
        <v>0</v>
      </c>
      <c r="SQA10" s="355">
        <f t="shared" si="207"/>
        <v>0</v>
      </c>
      <c r="SQB10" s="355">
        <f t="shared" si="207"/>
        <v>0</v>
      </c>
      <c r="SQC10" s="355">
        <f t="shared" si="207"/>
        <v>0</v>
      </c>
      <c r="SQD10" s="355">
        <f t="shared" si="207"/>
        <v>0</v>
      </c>
      <c r="SQE10" s="355">
        <f t="shared" si="207"/>
        <v>0</v>
      </c>
      <c r="SQF10" s="355">
        <f t="shared" si="207"/>
        <v>0</v>
      </c>
      <c r="SQG10" s="355">
        <f t="shared" si="207"/>
        <v>0</v>
      </c>
      <c r="SQH10" s="355">
        <f t="shared" si="207"/>
        <v>0</v>
      </c>
      <c r="SQI10" s="355">
        <f t="shared" si="207"/>
        <v>0</v>
      </c>
      <c r="SQJ10" s="355">
        <f t="shared" si="207"/>
        <v>0</v>
      </c>
      <c r="SQK10" s="355">
        <f t="shared" si="207"/>
        <v>0</v>
      </c>
      <c r="SQL10" s="355">
        <f t="shared" si="207"/>
        <v>0</v>
      </c>
      <c r="SQM10" s="355">
        <f t="shared" si="207"/>
        <v>0</v>
      </c>
      <c r="SQN10" s="355">
        <f t="shared" si="207"/>
        <v>0</v>
      </c>
      <c r="SQO10" s="355">
        <f t="shared" si="207"/>
        <v>0</v>
      </c>
      <c r="SQP10" s="355">
        <f t="shared" si="207"/>
        <v>0</v>
      </c>
      <c r="SQQ10" s="355">
        <f t="shared" si="207"/>
        <v>0</v>
      </c>
      <c r="SQR10" s="355">
        <f t="shared" si="207"/>
        <v>0</v>
      </c>
      <c r="SQS10" s="355">
        <f t="shared" si="207"/>
        <v>0</v>
      </c>
      <c r="SQT10" s="355">
        <f t="shared" si="207"/>
        <v>0</v>
      </c>
      <c r="SQU10" s="355">
        <f t="shared" si="207"/>
        <v>0</v>
      </c>
      <c r="SQV10" s="355">
        <f t="shared" si="207"/>
        <v>0</v>
      </c>
      <c r="SQW10" s="355">
        <f t="shared" si="207"/>
        <v>0</v>
      </c>
      <c r="SQX10" s="355">
        <f t="shared" si="207"/>
        <v>0</v>
      </c>
      <c r="SQY10" s="355">
        <f t="shared" si="207"/>
        <v>0</v>
      </c>
      <c r="SQZ10" s="355">
        <f t="shared" si="207"/>
        <v>0</v>
      </c>
      <c r="SRA10" s="355">
        <f t="shared" si="207"/>
        <v>0</v>
      </c>
      <c r="SRB10" s="355">
        <f t="shared" si="207"/>
        <v>0</v>
      </c>
      <c r="SRC10" s="355">
        <f t="shared" si="207"/>
        <v>0</v>
      </c>
      <c r="SRD10" s="355">
        <f t="shared" si="207"/>
        <v>0</v>
      </c>
      <c r="SRE10" s="355">
        <f t="shared" si="207"/>
        <v>0</v>
      </c>
      <c r="SRF10" s="355">
        <f t="shared" si="207"/>
        <v>0</v>
      </c>
      <c r="SRG10" s="355">
        <f t="shared" si="207"/>
        <v>0</v>
      </c>
      <c r="SRH10" s="355">
        <f t="shared" si="207"/>
        <v>0</v>
      </c>
      <c r="SRI10" s="355">
        <f t="shared" si="207"/>
        <v>0</v>
      </c>
      <c r="SRJ10" s="355">
        <f t="shared" si="207"/>
        <v>0</v>
      </c>
      <c r="SRK10" s="355">
        <f t="shared" si="207"/>
        <v>0</v>
      </c>
      <c r="SRL10" s="355">
        <f t="shared" si="207"/>
        <v>0</v>
      </c>
      <c r="SRM10" s="355">
        <f t="shared" si="207"/>
        <v>0</v>
      </c>
      <c r="SRN10" s="355">
        <f t="shared" si="207"/>
        <v>0</v>
      </c>
      <c r="SRO10" s="355">
        <f t="shared" si="207"/>
        <v>0</v>
      </c>
      <c r="SRP10" s="355">
        <f t="shared" si="207"/>
        <v>0</v>
      </c>
      <c r="SRQ10" s="355">
        <f t="shared" si="207"/>
        <v>0</v>
      </c>
      <c r="SRR10" s="355">
        <f t="shared" si="207"/>
        <v>0</v>
      </c>
      <c r="SRS10" s="355">
        <f t="shared" si="207"/>
        <v>0</v>
      </c>
      <c r="SRT10" s="355">
        <f t="shared" si="207"/>
        <v>0</v>
      </c>
      <c r="SRU10" s="355">
        <f t="shared" si="207"/>
        <v>0</v>
      </c>
      <c r="SRV10" s="355">
        <f t="shared" si="207"/>
        <v>0</v>
      </c>
      <c r="SRW10" s="355">
        <f t="shared" si="207"/>
        <v>0</v>
      </c>
      <c r="SRX10" s="355">
        <f t="shared" si="207"/>
        <v>0</v>
      </c>
      <c r="SRY10" s="355">
        <f t="shared" si="207"/>
        <v>0</v>
      </c>
      <c r="SRZ10" s="355">
        <f t="shared" si="207"/>
        <v>0</v>
      </c>
      <c r="SSA10" s="355">
        <f t="shared" si="207"/>
        <v>0</v>
      </c>
      <c r="SSB10" s="355">
        <f t="shared" si="207"/>
        <v>0</v>
      </c>
      <c r="SSC10" s="355">
        <f t="shared" si="207"/>
        <v>0</v>
      </c>
      <c r="SSD10" s="355">
        <f t="shared" si="207"/>
        <v>0</v>
      </c>
      <c r="SSE10" s="355">
        <f t="shared" si="207"/>
        <v>0</v>
      </c>
      <c r="SSF10" s="355">
        <f t="shared" si="207"/>
        <v>0</v>
      </c>
      <c r="SSG10" s="355">
        <f t="shared" si="207"/>
        <v>0</v>
      </c>
      <c r="SSH10" s="355">
        <f t="shared" si="207"/>
        <v>0</v>
      </c>
      <c r="SSI10" s="355">
        <f t="shared" ref="SSI10:SUT10" si="208">SUM(SSI4:SSI9)</f>
        <v>0</v>
      </c>
      <c r="SSJ10" s="355">
        <f t="shared" si="208"/>
        <v>0</v>
      </c>
      <c r="SSK10" s="355">
        <f t="shared" si="208"/>
        <v>0</v>
      </c>
      <c r="SSL10" s="355">
        <f t="shared" si="208"/>
        <v>0</v>
      </c>
      <c r="SSM10" s="355">
        <f t="shared" si="208"/>
        <v>0</v>
      </c>
      <c r="SSN10" s="355">
        <f t="shared" si="208"/>
        <v>0</v>
      </c>
      <c r="SSO10" s="355">
        <f t="shared" si="208"/>
        <v>0</v>
      </c>
      <c r="SSP10" s="355">
        <f t="shared" si="208"/>
        <v>0</v>
      </c>
      <c r="SSQ10" s="355">
        <f t="shared" si="208"/>
        <v>0</v>
      </c>
      <c r="SSR10" s="355">
        <f t="shared" si="208"/>
        <v>0</v>
      </c>
      <c r="SSS10" s="355">
        <f t="shared" si="208"/>
        <v>0</v>
      </c>
      <c r="SST10" s="355">
        <f t="shared" si="208"/>
        <v>0</v>
      </c>
      <c r="SSU10" s="355">
        <f t="shared" si="208"/>
        <v>0</v>
      </c>
      <c r="SSV10" s="355">
        <f t="shared" si="208"/>
        <v>0</v>
      </c>
      <c r="SSW10" s="355">
        <f t="shared" si="208"/>
        <v>0</v>
      </c>
      <c r="SSX10" s="355">
        <f t="shared" si="208"/>
        <v>0</v>
      </c>
      <c r="SSY10" s="355">
        <f t="shared" si="208"/>
        <v>0</v>
      </c>
      <c r="SSZ10" s="355">
        <f t="shared" si="208"/>
        <v>0</v>
      </c>
      <c r="STA10" s="355">
        <f t="shared" si="208"/>
        <v>0</v>
      </c>
      <c r="STB10" s="355">
        <f t="shared" si="208"/>
        <v>0</v>
      </c>
      <c r="STC10" s="355">
        <f t="shared" si="208"/>
        <v>0</v>
      </c>
      <c r="STD10" s="355">
        <f t="shared" si="208"/>
        <v>0</v>
      </c>
      <c r="STE10" s="355">
        <f t="shared" si="208"/>
        <v>0</v>
      </c>
      <c r="STF10" s="355">
        <f t="shared" si="208"/>
        <v>0</v>
      </c>
      <c r="STG10" s="355">
        <f t="shared" si="208"/>
        <v>0</v>
      </c>
      <c r="STH10" s="355">
        <f t="shared" si="208"/>
        <v>0</v>
      </c>
      <c r="STI10" s="355">
        <f t="shared" si="208"/>
        <v>0</v>
      </c>
      <c r="STJ10" s="355">
        <f t="shared" si="208"/>
        <v>0</v>
      </c>
      <c r="STK10" s="355">
        <f t="shared" si="208"/>
        <v>0</v>
      </c>
      <c r="STL10" s="355">
        <f t="shared" si="208"/>
        <v>0</v>
      </c>
      <c r="STM10" s="355">
        <f t="shared" si="208"/>
        <v>0</v>
      </c>
      <c r="STN10" s="355">
        <f t="shared" si="208"/>
        <v>0</v>
      </c>
      <c r="STO10" s="355">
        <f t="shared" si="208"/>
        <v>0</v>
      </c>
      <c r="STP10" s="355">
        <f t="shared" si="208"/>
        <v>0</v>
      </c>
      <c r="STQ10" s="355">
        <f t="shared" si="208"/>
        <v>0</v>
      </c>
      <c r="STR10" s="355">
        <f t="shared" si="208"/>
        <v>0</v>
      </c>
      <c r="STS10" s="355">
        <f t="shared" si="208"/>
        <v>0</v>
      </c>
      <c r="STT10" s="355">
        <f t="shared" si="208"/>
        <v>0</v>
      </c>
      <c r="STU10" s="355">
        <f t="shared" si="208"/>
        <v>0</v>
      </c>
      <c r="STV10" s="355">
        <f t="shared" si="208"/>
        <v>0</v>
      </c>
      <c r="STW10" s="355">
        <f t="shared" si="208"/>
        <v>0</v>
      </c>
      <c r="STX10" s="355">
        <f t="shared" si="208"/>
        <v>0</v>
      </c>
      <c r="STY10" s="355">
        <f t="shared" si="208"/>
        <v>0</v>
      </c>
      <c r="STZ10" s="355">
        <f t="shared" si="208"/>
        <v>0</v>
      </c>
      <c r="SUA10" s="355">
        <f t="shared" si="208"/>
        <v>0</v>
      </c>
      <c r="SUB10" s="355">
        <f t="shared" si="208"/>
        <v>0</v>
      </c>
      <c r="SUC10" s="355">
        <f t="shared" si="208"/>
        <v>0</v>
      </c>
      <c r="SUD10" s="355">
        <f t="shared" si="208"/>
        <v>0</v>
      </c>
      <c r="SUE10" s="355">
        <f t="shared" si="208"/>
        <v>0</v>
      </c>
      <c r="SUF10" s="355">
        <f t="shared" si="208"/>
        <v>0</v>
      </c>
      <c r="SUG10" s="355">
        <f t="shared" si="208"/>
        <v>0</v>
      </c>
      <c r="SUH10" s="355">
        <f t="shared" si="208"/>
        <v>0</v>
      </c>
      <c r="SUI10" s="355">
        <f t="shared" si="208"/>
        <v>0</v>
      </c>
      <c r="SUJ10" s="355">
        <f t="shared" si="208"/>
        <v>0</v>
      </c>
      <c r="SUK10" s="355">
        <f t="shared" si="208"/>
        <v>0</v>
      </c>
      <c r="SUL10" s="355">
        <f t="shared" si="208"/>
        <v>0</v>
      </c>
      <c r="SUM10" s="355">
        <f t="shared" si="208"/>
        <v>0</v>
      </c>
      <c r="SUN10" s="355">
        <f t="shared" si="208"/>
        <v>0</v>
      </c>
      <c r="SUO10" s="355">
        <f t="shared" si="208"/>
        <v>0</v>
      </c>
      <c r="SUP10" s="355">
        <f t="shared" si="208"/>
        <v>0</v>
      </c>
      <c r="SUQ10" s="355">
        <f t="shared" si="208"/>
        <v>0</v>
      </c>
      <c r="SUR10" s="355">
        <f t="shared" si="208"/>
        <v>0</v>
      </c>
      <c r="SUS10" s="355">
        <f t="shared" si="208"/>
        <v>0</v>
      </c>
      <c r="SUT10" s="355">
        <f t="shared" si="208"/>
        <v>0</v>
      </c>
      <c r="SUU10" s="355">
        <f t="shared" ref="SUU10:SXF10" si="209">SUM(SUU4:SUU9)</f>
        <v>0</v>
      </c>
      <c r="SUV10" s="355">
        <f t="shared" si="209"/>
        <v>0</v>
      </c>
      <c r="SUW10" s="355">
        <f t="shared" si="209"/>
        <v>0</v>
      </c>
      <c r="SUX10" s="355">
        <f t="shared" si="209"/>
        <v>0</v>
      </c>
      <c r="SUY10" s="355">
        <f t="shared" si="209"/>
        <v>0</v>
      </c>
      <c r="SUZ10" s="355">
        <f t="shared" si="209"/>
        <v>0</v>
      </c>
      <c r="SVA10" s="355">
        <f t="shared" si="209"/>
        <v>0</v>
      </c>
      <c r="SVB10" s="355">
        <f t="shared" si="209"/>
        <v>0</v>
      </c>
      <c r="SVC10" s="355">
        <f t="shared" si="209"/>
        <v>0</v>
      </c>
      <c r="SVD10" s="355">
        <f t="shared" si="209"/>
        <v>0</v>
      </c>
      <c r="SVE10" s="355">
        <f t="shared" si="209"/>
        <v>0</v>
      </c>
      <c r="SVF10" s="355">
        <f t="shared" si="209"/>
        <v>0</v>
      </c>
      <c r="SVG10" s="355">
        <f t="shared" si="209"/>
        <v>0</v>
      </c>
      <c r="SVH10" s="355">
        <f t="shared" si="209"/>
        <v>0</v>
      </c>
      <c r="SVI10" s="355">
        <f t="shared" si="209"/>
        <v>0</v>
      </c>
      <c r="SVJ10" s="355">
        <f t="shared" si="209"/>
        <v>0</v>
      </c>
      <c r="SVK10" s="355">
        <f t="shared" si="209"/>
        <v>0</v>
      </c>
      <c r="SVL10" s="355">
        <f t="shared" si="209"/>
        <v>0</v>
      </c>
      <c r="SVM10" s="355">
        <f t="shared" si="209"/>
        <v>0</v>
      </c>
      <c r="SVN10" s="355">
        <f t="shared" si="209"/>
        <v>0</v>
      </c>
      <c r="SVO10" s="355">
        <f t="shared" si="209"/>
        <v>0</v>
      </c>
      <c r="SVP10" s="355">
        <f t="shared" si="209"/>
        <v>0</v>
      </c>
      <c r="SVQ10" s="355">
        <f t="shared" si="209"/>
        <v>0</v>
      </c>
      <c r="SVR10" s="355">
        <f t="shared" si="209"/>
        <v>0</v>
      </c>
      <c r="SVS10" s="355">
        <f t="shared" si="209"/>
        <v>0</v>
      </c>
      <c r="SVT10" s="355">
        <f t="shared" si="209"/>
        <v>0</v>
      </c>
      <c r="SVU10" s="355">
        <f t="shared" si="209"/>
        <v>0</v>
      </c>
      <c r="SVV10" s="355">
        <f t="shared" si="209"/>
        <v>0</v>
      </c>
      <c r="SVW10" s="355">
        <f t="shared" si="209"/>
        <v>0</v>
      </c>
      <c r="SVX10" s="355">
        <f t="shared" si="209"/>
        <v>0</v>
      </c>
      <c r="SVY10" s="355">
        <f t="shared" si="209"/>
        <v>0</v>
      </c>
      <c r="SVZ10" s="355">
        <f t="shared" si="209"/>
        <v>0</v>
      </c>
      <c r="SWA10" s="355">
        <f t="shared" si="209"/>
        <v>0</v>
      </c>
      <c r="SWB10" s="355">
        <f t="shared" si="209"/>
        <v>0</v>
      </c>
      <c r="SWC10" s="355">
        <f t="shared" si="209"/>
        <v>0</v>
      </c>
      <c r="SWD10" s="355">
        <f t="shared" si="209"/>
        <v>0</v>
      </c>
      <c r="SWE10" s="355">
        <f t="shared" si="209"/>
        <v>0</v>
      </c>
      <c r="SWF10" s="355">
        <f t="shared" si="209"/>
        <v>0</v>
      </c>
      <c r="SWG10" s="355">
        <f t="shared" si="209"/>
        <v>0</v>
      </c>
      <c r="SWH10" s="355">
        <f t="shared" si="209"/>
        <v>0</v>
      </c>
      <c r="SWI10" s="355">
        <f t="shared" si="209"/>
        <v>0</v>
      </c>
      <c r="SWJ10" s="355">
        <f t="shared" si="209"/>
        <v>0</v>
      </c>
      <c r="SWK10" s="355">
        <f t="shared" si="209"/>
        <v>0</v>
      </c>
      <c r="SWL10" s="355">
        <f t="shared" si="209"/>
        <v>0</v>
      </c>
      <c r="SWM10" s="355">
        <f t="shared" si="209"/>
        <v>0</v>
      </c>
      <c r="SWN10" s="355">
        <f t="shared" si="209"/>
        <v>0</v>
      </c>
      <c r="SWO10" s="355">
        <f t="shared" si="209"/>
        <v>0</v>
      </c>
      <c r="SWP10" s="355">
        <f t="shared" si="209"/>
        <v>0</v>
      </c>
      <c r="SWQ10" s="355">
        <f t="shared" si="209"/>
        <v>0</v>
      </c>
      <c r="SWR10" s="355">
        <f t="shared" si="209"/>
        <v>0</v>
      </c>
      <c r="SWS10" s="355">
        <f t="shared" si="209"/>
        <v>0</v>
      </c>
      <c r="SWT10" s="355">
        <f t="shared" si="209"/>
        <v>0</v>
      </c>
      <c r="SWU10" s="355">
        <f t="shared" si="209"/>
        <v>0</v>
      </c>
      <c r="SWV10" s="355">
        <f t="shared" si="209"/>
        <v>0</v>
      </c>
      <c r="SWW10" s="355">
        <f t="shared" si="209"/>
        <v>0</v>
      </c>
      <c r="SWX10" s="355">
        <f t="shared" si="209"/>
        <v>0</v>
      </c>
      <c r="SWY10" s="355">
        <f t="shared" si="209"/>
        <v>0</v>
      </c>
      <c r="SWZ10" s="355">
        <f t="shared" si="209"/>
        <v>0</v>
      </c>
      <c r="SXA10" s="355">
        <f t="shared" si="209"/>
        <v>0</v>
      </c>
      <c r="SXB10" s="355">
        <f t="shared" si="209"/>
        <v>0</v>
      </c>
      <c r="SXC10" s="355">
        <f t="shared" si="209"/>
        <v>0</v>
      </c>
      <c r="SXD10" s="355">
        <f t="shared" si="209"/>
        <v>0</v>
      </c>
      <c r="SXE10" s="355">
        <f t="shared" si="209"/>
        <v>0</v>
      </c>
      <c r="SXF10" s="355">
        <f t="shared" si="209"/>
        <v>0</v>
      </c>
      <c r="SXG10" s="355">
        <f t="shared" ref="SXG10:SZR10" si="210">SUM(SXG4:SXG9)</f>
        <v>0</v>
      </c>
      <c r="SXH10" s="355">
        <f t="shared" si="210"/>
        <v>0</v>
      </c>
      <c r="SXI10" s="355">
        <f t="shared" si="210"/>
        <v>0</v>
      </c>
      <c r="SXJ10" s="355">
        <f t="shared" si="210"/>
        <v>0</v>
      </c>
      <c r="SXK10" s="355">
        <f t="shared" si="210"/>
        <v>0</v>
      </c>
      <c r="SXL10" s="355">
        <f t="shared" si="210"/>
        <v>0</v>
      </c>
      <c r="SXM10" s="355">
        <f t="shared" si="210"/>
        <v>0</v>
      </c>
      <c r="SXN10" s="355">
        <f t="shared" si="210"/>
        <v>0</v>
      </c>
      <c r="SXO10" s="355">
        <f t="shared" si="210"/>
        <v>0</v>
      </c>
      <c r="SXP10" s="355">
        <f t="shared" si="210"/>
        <v>0</v>
      </c>
      <c r="SXQ10" s="355">
        <f t="shared" si="210"/>
        <v>0</v>
      </c>
      <c r="SXR10" s="355">
        <f t="shared" si="210"/>
        <v>0</v>
      </c>
      <c r="SXS10" s="355">
        <f t="shared" si="210"/>
        <v>0</v>
      </c>
      <c r="SXT10" s="355">
        <f t="shared" si="210"/>
        <v>0</v>
      </c>
      <c r="SXU10" s="355">
        <f t="shared" si="210"/>
        <v>0</v>
      </c>
      <c r="SXV10" s="355">
        <f t="shared" si="210"/>
        <v>0</v>
      </c>
      <c r="SXW10" s="355">
        <f t="shared" si="210"/>
        <v>0</v>
      </c>
      <c r="SXX10" s="355">
        <f t="shared" si="210"/>
        <v>0</v>
      </c>
      <c r="SXY10" s="355">
        <f t="shared" si="210"/>
        <v>0</v>
      </c>
      <c r="SXZ10" s="355">
        <f t="shared" si="210"/>
        <v>0</v>
      </c>
      <c r="SYA10" s="355">
        <f t="shared" si="210"/>
        <v>0</v>
      </c>
      <c r="SYB10" s="355">
        <f t="shared" si="210"/>
        <v>0</v>
      </c>
      <c r="SYC10" s="355">
        <f t="shared" si="210"/>
        <v>0</v>
      </c>
      <c r="SYD10" s="355">
        <f t="shared" si="210"/>
        <v>0</v>
      </c>
      <c r="SYE10" s="355">
        <f t="shared" si="210"/>
        <v>0</v>
      </c>
      <c r="SYF10" s="355">
        <f t="shared" si="210"/>
        <v>0</v>
      </c>
      <c r="SYG10" s="355">
        <f t="shared" si="210"/>
        <v>0</v>
      </c>
      <c r="SYH10" s="355">
        <f t="shared" si="210"/>
        <v>0</v>
      </c>
      <c r="SYI10" s="355">
        <f t="shared" si="210"/>
        <v>0</v>
      </c>
      <c r="SYJ10" s="355">
        <f t="shared" si="210"/>
        <v>0</v>
      </c>
      <c r="SYK10" s="355">
        <f t="shared" si="210"/>
        <v>0</v>
      </c>
      <c r="SYL10" s="355">
        <f t="shared" si="210"/>
        <v>0</v>
      </c>
      <c r="SYM10" s="355">
        <f t="shared" si="210"/>
        <v>0</v>
      </c>
      <c r="SYN10" s="355">
        <f t="shared" si="210"/>
        <v>0</v>
      </c>
      <c r="SYO10" s="355">
        <f t="shared" si="210"/>
        <v>0</v>
      </c>
      <c r="SYP10" s="355">
        <f t="shared" si="210"/>
        <v>0</v>
      </c>
      <c r="SYQ10" s="355">
        <f t="shared" si="210"/>
        <v>0</v>
      </c>
      <c r="SYR10" s="355">
        <f t="shared" si="210"/>
        <v>0</v>
      </c>
      <c r="SYS10" s="355">
        <f t="shared" si="210"/>
        <v>0</v>
      </c>
      <c r="SYT10" s="355">
        <f t="shared" si="210"/>
        <v>0</v>
      </c>
      <c r="SYU10" s="355">
        <f t="shared" si="210"/>
        <v>0</v>
      </c>
      <c r="SYV10" s="355">
        <f t="shared" si="210"/>
        <v>0</v>
      </c>
      <c r="SYW10" s="355">
        <f t="shared" si="210"/>
        <v>0</v>
      </c>
      <c r="SYX10" s="355">
        <f t="shared" si="210"/>
        <v>0</v>
      </c>
      <c r="SYY10" s="355">
        <f t="shared" si="210"/>
        <v>0</v>
      </c>
      <c r="SYZ10" s="355">
        <f t="shared" si="210"/>
        <v>0</v>
      </c>
      <c r="SZA10" s="355">
        <f t="shared" si="210"/>
        <v>0</v>
      </c>
      <c r="SZB10" s="355">
        <f t="shared" si="210"/>
        <v>0</v>
      </c>
      <c r="SZC10" s="355">
        <f t="shared" si="210"/>
        <v>0</v>
      </c>
      <c r="SZD10" s="355">
        <f t="shared" si="210"/>
        <v>0</v>
      </c>
      <c r="SZE10" s="355">
        <f t="shared" si="210"/>
        <v>0</v>
      </c>
      <c r="SZF10" s="355">
        <f t="shared" si="210"/>
        <v>0</v>
      </c>
      <c r="SZG10" s="355">
        <f t="shared" si="210"/>
        <v>0</v>
      </c>
      <c r="SZH10" s="355">
        <f t="shared" si="210"/>
        <v>0</v>
      </c>
      <c r="SZI10" s="355">
        <f t="shared" si="210"/>
        <v>0</v>
      </c>
      <c r="SZJ10" s="355">
        <f t="shared" si="210"/>
        <v>0</v>
      </c>
      <c r="SZK10" s="355">
        <f t="shared" si="210"/>
        <v>0</v>
      </c>
      <c r="SZL10" s="355">
        <f t="shared" si="210"/>
        <v>0</v>
      </c>
      <c r="SZM10" s="355">
        <f t="shared" si="210"/>
        <v>0</v>
      </c>
      <c r="SZN10" s="355">
        <f t="shared" si="210"/>
        <v>0</v>
      </c>
      <c r="SZO10" s="355">
        <f t="shared" si="210"/>
        <v>0</v>
      </c>
      <c r="SZP10" s="355">
        <f t="shared" si="210"/>
        <v>0</v>
      </c>
      <c r="SZQ10" s="355">
        <f t="shared" si="210"/>
        <v>0</v>
      </c>
      <c r="SZR10" s="355">
        <f t="shared" si="210"/>
        <v>0</v>
      </c>
      <c r="SZS10" s="355">
        <f t="shared" ref="SZS10:TCD10" si="211">SUM(SZS4:SZS9)</f>
        <v>0</v>
      </c>
      <c r="SZT10" s="355">
        <f t="shared" si="211"/>
        <v>0</v>
      </c>
      <c r="SZU10" s="355">
        <f t="shared" si="211"/>
        <v>0</v>
      </c>
      <c r="SZV10" s="355">
        <f t="shared" si="211"/>
        <v>0</v>
      </c>
      <c r="SZW10" s="355">
        <f t="shared" si="211"/>
        <v>0</v>
      </c>
      <c r="SZX10" s="355">
        <f t="shared" si="211"/>
        <v>0</v>
      </c>
      <c r="SZY10" s="355">
        <f t="shared" si="211"/>
        <v>0</v>
      </c>
      <c r="SZZ10" s="355">
        <f t="shared" si="211"/>
        <v>0</v>
      </c>
      <c r="TAA10" s="355">
        <f t="shared" si="211"/>
        <v>0</v>
      </c>
      <c r="TAB10" s="355">
        <f t="shared" si="211"/>
        <v>0</v>
      </c>
      <c r="TAC10" s="355">
        <f t="shared" si="211"/>
        <v>0</v>
      </c>
      <c r="TAD10" s="355">
        <f t="shared" si="211"/>
        <v>0</v>
      </c>
      <c r="TAE10" s="355">
        <f t="shared" si="211"/>
        <v>0</v>
      </c>
      <c r="TAF10" s="355">
        <f t="shared" si="211"/>
        <v>0</v>
      </c>
      <c r="TAG10" s="355">
        <f t="shared" si="211"/>
        <v>0</v>
      </c>
      <c r="TAH10" s="355">
        <f t="shared" si="211"/>
        <v>0</v>
      </c>
      <c r="TAI10" s="355">
        <f t="shared" si="211"/>
        <v>0</v>
      </c>
      <c r="TAJ10" s="355">
        <f t="shared" si="211"/>
        <v>0</v>
      </c>
      <c r="TAK10" s="355">
        <f t="shared" si="211"/>
        <v>0</v>
      </c>
      <c r="TAL10" s="355">
        <f t="shared" si="211"/>
        <v>0</v>
      </c>
      <c r="TAM10" s="355">
        <f t="shared" si="211"/>
        <v>0</v>
      </c>
      <c r="TAN10" s="355">
        <f t="shared" si="211"/>
        <v>0</v>
      </c>
      <c r="TAO10" s="355">
        <f t="shared" si="211"/>
        <v>0</v>
      </c>
      <c r="TAP10" s="355">
        <f t="shared" si="211"/>
        <v>0</v>
      </c>
      <c r="TAQ10" s="355">
        <f t="shared" si="211"/>
        <v>0</v>
      </c>
      <c r="TAR10" s="355">
        <f t="shared" si="211"/>
        <v>0</v>
      </c>
      <c r="TAS10" s="355">
        <f t="shared" si="211"/>
        <v>0</v>
      </c>
      <c r="TAT10" s="355">
        <f t="shared" si="211"/>
        <v>0</v>
      </c>
      <c r="TAU10" s="355">
        <f t="shared" si="211"/>
        <v>0</v>
      </c>
      <c r="TAV10" s="355">
        <f t="shared" si="211"/>
        <v>0</v>
      </c>
      <c r="TAW10" s="355">
        <f t="shared" si="211"/>
        <v>0</v>
      </c>
      <c r="TAX10" s="355">
        <f t="shared" si="211"/>
        <v>0</v>
      </c>
      <c r="TAY10" s="355">
        <f t="shared" si="211"/>
        <v>0</v>
      </c>
      <c r="TAZ10" s="355">
        <f t="shared" si="211"/>
        <v>0</v>
      </c>
      <c r="TBA10" s="355">
        <f t="shared" si="211"/>
        <v>0</v>
      </c>
      <c r="TBB10" s="355">
        <f t="shared" si="211"/>
        <v>0</v>
      </c>
      <c r="TBC10" s="355">
        <f t="shared" si="211"/>
        <v>0</v>
      </c>
      <c r="TBD10" s="355">
        <f t="shared" si="211"/>
        <v>0</v>
      </c>
      <c r="TBE10" s="355">
        <f t="shared" si="211"/>
        <v>0</v>
      </c>
      <c r="TBF10" s="355">
        <f t="shared" si="211"/>
        <v>0</v>
      </c>
      <c r="TBG10" s="355">
        <f t="shared" si="211"/>
        <v>0</v>
      </c>
      <c r="TBH10" s="355">
        <f t="shared" si="211"/>
        <v>0</v>
      </c>
      <c r="TBI10" s="355">
        <f t="shared" si="211"/>
        <v>0</v>
      </c>
      <c r="TBJ10" s="355">
        <f t="shared" si="211"/>
        <v>0</v>
      </c>
      <c r="TBK10" s="355">
        <f t="shared" si="211"/>
        <v>0</v>
      </c>
      <c r="TBL10" s="355">
        <f t="shared" si="211"/>
        <v>0</v>
      </c>
      <c r="TBM10" s="355">
        <f t="shared" si="211"/>
        <v>0</v>
      </c>
      <c r="TBN10" s="355">
        <f t="shared" si="211"/>
        <v>0</v>
      </c>
      <c r="TBO10" s="355">
        <f t="shared" si="211"/>
        <v>0</v>
      </c>
      <c r="TBP10" s="355">
        <f t="shared" si="211"/>
        <v>0</v>
      </c>
      <c r="TBQ10" s="355">
        <f t="shared" si="211"/>
        <v>0</v>
      </c>
      <c r="TBR10" s="355">
        <f t="shared" si="211"/>
        <v>0</v>
      </c>
      <c r="TBS10" s="355">
        <f t="shared" si="211"/>
        <v>0</v>
      </c>
      <c r="TBT10" s="355">
        <f t="shared" si="211"/>
        <v>0</v>
      </c>
      <c r="TBU10" s="355">
        <f t="shared" si="211"/>
        <v>0</v>
      </c>
      <c r="TBV10" s="355">
        <f t="shared" si="211"/>
        <v>0</v>
      </c>
      <c r="TBW10" s="355">
        <f t="shared" si="211"/>
        <v>0</v>
      </c>
      <c r="TBX10" s="355">
        <f t="shared" si="211"/>
        <v>0</v>
      </c>
      <c r="TBY10" s="355">
        <f t="shared" si="211"/>
        <v>0</v>
      </c>
      <c r="TBZ10" s="355">
        <f t="shared" si="211"/>
        <v>0</v>
      </c>
      <c r="TCA10" s="355">
        <f t="shared" si="211"/>
        <v>0</v>
      </c>
      <c r="TCB10" s="355">
        <f t="shared" si="211"/>
        <v>0</v>
      </c>
      <c r="TCC10" s="355">
        <f t="shared" si="211"/>
        <v>0</v>
      </c>
      <c r="TCD10" s="355">
        <f t="shared" si="211"/>
        <v>0</v>
      </c>
      <c r="TCE10" s="355">
        <f t="shared" ref="TCE10:TEP10" si="212">SUM(TCE4:TCE9)</f>
        <v>0</v>
      </c>
      <c r="TCF10" s="355">
        <f t="shared" si="212"/>
        <v>0</v>
      </c>
      <c r="TCG10" s="355">
        <f t="shared" si="212"/>
        <v>0</v>
      </c>
      <c r="TCH10" s="355">
        <f t="shared" si="212"/>
        <v>0</v>
      </c>
      <c r="TCI10" s="355">
        <f t="shared" si="212"/>
        <v>0</v>
      </c>
      <c r="TCJ10" s="355">
        <f t="shared" si="212"/>
        <v>0</v>
      </c>
      <c r="TCK10" s="355">
        <f t="shared" si="212"/>
        <v>0</v>
      </c>
      <c r="TCL10" s="355">
        <f t="shared" si="212"/>
        <v>0</v>
      </c>
      <c r="TCM10" s="355">
        <f t="shared" si="212"/>
        <v>0</v>
      </c>
      <c r="TCN10" s="355">
        <f t="shared" si="212"/>
        <v>0</v>
      </c>
      <c r="TCO10" s="355">
        <f t="shared" si="212"/>
        <v>0</v>
      </c>
      <c r="TCP10" s="355">
        <f t="shared" si="212"/>
        <v>0</v>
      </c>
      <c r="TCQ10" s="355">
        <f t="shared" si="212"/>
        <v>0</v>
      </c>
      <c r="TCR10" s="355">
        <f t="shared" si="212"/>
        <v>0</v>
      </c>
      <c r="TCS10" s="355">
        <f t="shared" si="212"/>
        <v>0</v>
      </c>
      <c r="TCT10" s="355">
        <f t="shared" si="212"/>
        <v>0</v>
      </c>
      <c r="TCU10" s="355">
        <f t="shared" si="212"/>
        <v>0</v>
      </c>
      <c r="TCV10" s="355">
        <f t="shared" si="212"/>
        <v>0</v>
      </c>
      <c r="TCW10" s="355">
        <f t="shared" si="212"/>
        <v>0</v>
      </c>
      <c r="TCX10" s="355">
        <f t="shared" si="212"/>
        <v>0</v>
      </c>
      <c r="TCY10" s="355">
        <f t="shared" si="212"/>
        <v>0</v>
      </c>
      <c r="TCZ10" s="355">
        <f t="shared" si="212"/>
        <v>0</v>
      </c>
      <c r="TDA10" s="355">
        <f t="shared" si="212"/>
        <v>0</v>
      </c>
      <c r="TDB10" s="355">
        <f t="shared" si="212"/>
        <v>0</v>
      </c>
      <c r="TDC10" s="355">
        <f t="shared" si="212"/>
        <v>0</v>
      </c>
      <c r="TDD10" s="355">
        <f t="shared" si="212"/>
        <v>0</v>
      </c>
      <c r="TDE10" s="355">
        <f t="shared" si="212"/>
        <v>0</v>
      </c>
      <c r="TDF10" s="355">
        <f t="shared" si="212"/>
        <v>0</v>
      </c>
      <c r="TDG10" s="355">
        <f t="shared" si="212"/>
        <v>0</v>
      </c>
      <c r="TDH10" s="355">
        <f t="shared" si="212"/>
        <v>0</v>
      </c>
      <c r="TDI10" s="355">
        <f t="shared" si="212"/>
        <v>0</v>
      </c>
      <c r="TDJ10" s="355">
        <f t="shared" si="212"/>
        <v>0</v>
      </c>
      <c r="TDK10" s="355">
        <f t="shared" si="212"/>
        <v>0</v>
      </c>
      <c r="TDL10" s="355">
        <f t="shared" si="212"/>
        <v>0</v>
      </c>
      <c r="TDM10" s="355">
        <f t="shared" si="212"/>
        <v>0</v>
      </c>
      <c r="TDN10" s="355">
        <f t="shared" si="212"/>
        <v>0</v>
      </c>
      <c r="TDO10" s="355">
        <f t="shared" si="212"/>
        <v>0</v>
      </c>
      <c r="TDP10" s="355">
        <f t="shared" si="212"/>
        <v>0</v>
      </c>
      <c r="TDQ10" s="355">
        <f t="shared" si="212"/>
        <v>0</v>
      </c>
      <c r="TDR10" s="355">
        <f t="shared" si="212"/>
        <v>0</v>
      </c>
      <c r="TDS10" s="355">
        <f t="shared" si="212"/>
        <v>0</v>
      </c>
      <c r="TDT10" s="355">
        <f t="shared" si="212"/>
        <v>0</v>
      </c>
      <c r="TDU10" s="355">
        <f t="shared" si="212"/>
        <v>0</v>
      </c>
      <c r="TDV10" s="355">
        <f t="shared" si="212"/>
        <v>0</v>
      </c>
      <c r="TDW10" s="355">
        <f t="shared" si="212"/>
        <v>0</v>
      </c>
      <c r="TDX10" s="355">
        <f t="shared" si="212"/>
        <v>0</v>
      </c>
      <c r="TDY10" s="355">
        <f t="shared" si="212"/>
        <v>0</v>
      </c>
      <c r="TDZ10" s="355">
        <f t="shared" si="212"/>
        <v>0</v>
      </c>
      <c r="TEA10" s="355">
        <f t="shared" si="212"/>
        <v>0</v>
      </c>
      <c r="TEB10" s="355">
        <f t="shared" si="212"/>
        <v>0</v>
      </c>
      <c r="TEC10" s="355">
        <f t="shared" si="212"/>
        <v>0</v>
      </c>
      <c r="TED10" s="355">
        <f t="shared" si="212"/>
        <v>0</v>
      </c>
      <c r="TEE10" s="355">
        <f t="shared" si="212"/>
        <v>0</v>
      </c>
      <c r="TEF10" s="355">
        <f t="shared" si="212"/>
        <v>0</v>
      </c>
      <c r="TEG10" s="355">
        <f t="shared" si="212"/>
        <v>0</v>
      </c>
      <c r="TEH10" s="355">
        <f t="shared" si="212"/>
        <v>0</v>
      </c>
      <c r="TEI10" s="355">
        <f t="shared" si="212"/>
        <v>0</v>
      </c>
      <c r="TEJ10" s="355">
        <f t="shared" si="212"/>
        <v>0</v>
      </c>
      <c r="TEK10" s="355">
        <f t="shared" si="212"/>
        <v>0</v>
      </c>
      <c r="TEL10" s="355">
        <f t="shared" si="212"/>
        <v>0</v>
      </c>
      <c r="TEM10" s="355">
        <f t="shared" si="212"/>
        <v>0</v>
      </c>
      <c r="TEN10" s="355">
        <f t="shared" si="212"/>
        <v>0</v>
      </c>
      <c r="TEO10" s="355">
        <f t="shared" si="212"/>
        <v>0</v>
      </c>
      <c r="TEP10" s="355">
        <f t="shared" si="212"/>
        <v>0</v>
      </c>
      <c r="TEQ10" s="355">
        <f t="shared" ref="TEQ10:THB10" si="213">SUM(TEQ4:TEQ9)</f>
        <v>0</v>
      </c>
      <c r="TER10" s="355">
        <f t="shared" si="213"/>
        <v>0</v>
      </c>
      <c r="TES10" s="355">
        <f t="shared" si="213"/>
        <v>0</v>
      </c>
      <c r="TET10" s="355">
        <f t="shared" si="213"/>
        <v>0</v>
      </c>
      <c r="TEU10" s="355">
        <f t="shared" si="213"/>
        <v>0</v>
      </c>
      <c r="TEV10" s="355">
        <f t="shared" si="213"/>
        <v>0</v>
      </c>
      <c r="TEW10" s="355">
        <f t="shared" si="213"/>
        <v>0</v>
      </c>
      <c r="TEX10" s="355">
        <f t="shared" si="213"/>
        <v>0</v>
      </c>
      <c r="TEY10" s="355">
        <f t="shared" si="213"/>
        <v>0</v>
      </c>
      <c r="TEZ10" s="355">
        <f t="shared" si="213"/>
        <v>0</v>
      </c>
      <c r="TFA10" s="355">
        <f t="shared" si="213"/>
        <v>0</v>
      </c>
      <c r="TFB10" s="355">
        <f t="shared" si="213"/>
        <v>0</v>
      </c>
      <c r="TFC10" s="355">
        <f t="shared" si="213"/>
        <v>0</v>
      </c>
      <c r="TFD10" s="355">
        <f t="shared" si="213"/>
        <v>0</v>
      </c>
      <c r="TFE10" s="355">
        <f t="shared" si="213"/>
        <v>0</v>
      </c>
      <c r="TFF10" s="355">
        <f t="shared" si="213"/>
        <v>0</v>
      </c>
      <c r="TFG10" s="355">
        <f t="shared" si="213"/>
        <v>0</v>
      </c>
      <c r="TFH10" s="355">
        <f t="shared" si="213"/>
        <v>0</v>
      </c>
      <c r="TFI10" s="355">
        <f t="shared" si="213"/>
        <v>0</v>
      </c>
      <c r="TFJ10" s="355">
        <f t="shared" si="213"/>
        <v>0</v>
      </c>
      <c r="TFK10" s="355">
        <f t="shared" si="213"/>
        <v>0</v>
      </c>
      <c r="TFL10" s="355">
        <f t="shared" si="213"/>
        <v>0</v>
      </c>
      <c r="TFM10" s="355">
        <f t="shared" si="213"/>
        <v>0</v>
      </c>
      <c r="TFN10" s="355">
        <f t="shared" si="213"/>
        <v>0</v>
      </c>
      <c r="TFO10" s="355">
        <f t="shared" si="213"/>
        <v>0</v>
      </c>
      <c r="TFP10" s="355">
        <f t="shared" si="213"/>
        <v>0</v>
      </c>
      <c r="TFQ10" s="355">
        <f t="shared" si="213"/>
        <v>0</v>
      </c>
      <c r="TFR10" s="355">
        <f t="shared" si="213"/>
        <v>0</v>
      </c>
      <c r="TFS10" s="355">
        <f t="shared" si="213"/>
        <v>0</v>
      </c>
      <c r="TFT10" s="355">
        <f t="shared" si="213"/>
        <v>0</v>
      </c>
      <c r="TFU10" s="355">
        <f t="shared" si="213"/>
        <v>0</v>
      </c>
      <c r="TFV10" s="355">
        <f t="shared" si="213"/>
        <v>0</v>
      </c>
      <c r="TFW10" s="355">
        <f t="shared" si="213"/>
        <v>0</v>
      </c>
      <c r="TFX10" s="355">
        <f t="shared" si="213"/>
        <v>0</v>
      </c>
      <c r="TFY10" s="355">
        <f t="shared" si="213"/>
        <v>0</v>
      </c>
      <c r="TFZ10" s="355">
        <f t="shared" si="213"/>
        <v>0</v>
      </c>
      <c r="TGA10" s="355">
        <f t="shared" si="213"/>
        <v>0</v>
      </c>
      <c r="TGB10" s="355">
        <f t="shared" si="213"/>
        <v>0</v>
      </c>
      <c r="TGC10" s="355">
        <f t="shared" si="213"/>
        <v>0</v>
      </c>
      <c r="TGD10" s="355">
        <f t="shared" si="213"/>
        <v>0</v>
      </c>
      <c r="TGE10" s="355">
        <f t="shared" si="213"/>
        <v>0</v>
      </c>
      <c r="TGF10" s="355">
        <f t="shared" si="213"/>
        <v>0</v>
      </c>
      <c r="TGG10" s="355">
        <f t="shared" si="213"/>
        <v>0</v>
      </c>
      <c r="TGH10" s="355">
        <f t="shared" si="213"/>
        <v>0</v>
      </c>
      <c r="TGI10" s="355">
        <f t="shared" si="213"/>
        <v>0</v>
      </c>
      <c r="TGJ10" s="355">
        <f t="shared" si="213"/>
        <v>0</v>
      </c>
      <c r="TGK10" s="355">
        <f t="shared" si="213"/>
        <v>0</v>
      </c>
      <c r="TGL10" s="355">
        <f t="shared" si="213"/>
        <v>0</v>
      </c>
      <c r="TGM10" s="355">
        <f t="shared" si="213"/>
        <v>0</v>
      </c>
      <c r="TGN10" s="355">
        <f t="shared" si="213"/>
        <v>0</v>
      </c>
      <c r="TGO10" s="355">
        <f t="shared" si="213"/>
        <v>0</v>
      </c>
      <c r="TGP10" s="355">
        <f t="shared" si="213"/>
        <v>0</v>
      </c>
      <c r="TGQ10" s="355">
        <f t="shared" si="213"/>
        <v>0</v>
      </c>
      <c r="TGR10" s="355">
        <f t="shared" si="213"/>
        <v>0</v>
      </c>
      <c r="TGS10" s="355">
        <f t="shared" si="213"/>
        <v>0</v>
      </c>
      <c r="TGT10" s="355">
        <f t="shared" si="213"/>
        <v>0</v>
      </c>
      <c r="TGU10" s="355">
        <f t="shared" si="213"/>
        <v>0</v>
      </c>
      <c r="TGV10" s="355">
        <f t="shared" si="213"/>
        <v>0</v>
      </c>
      <c r="TGW10" s="355">
        <f t="shared" si="213"/>
        <v>0</v>
      </c>
      <c r="TGX10" s="355">
        <f t="shared" si="213"/>
        <v>0</v>
      </c>
      <c r="TGY10" s="355">
        <f t="shared" si="213"/>
        <v>0</v>
      </c>
      <c r="TGZ10" s="355">
        <f t="shared" si="213"/>
        <v>0</v>
      </c>
      <c r="THA10" s="355">
        <f t="shared" si="213"/>
        <v>0</v>
      </c>
      <c r="THB10" s="355">
        <f t="shared" si="213"/>
        <v>0</v>
      </c>
      <c r="THC10" s="355">
        <f t="shared" ref="THC10:TJN10" si="214">SUM(THC4:THC9)</f>
        <v>0</v>
      </c>
      <c r="THD10" s="355">
        <f t="shared" si="214"/>
        <v>0</v>
      </c>
      <c r="THE10" s="355">
        <f t="shared" si="214"/>
        <v>0</v>
      </c>
      <c r="THF10" s="355">
        <f t="shared" si="214"/>
        <v>0</v>
      </c>
      <c r="THG10" s="355">
        <f t="shared" si="214"/>
        <v>0</v>
      </c>
      <c r="THH10" s="355">
        <f t="shared" si="214"/>
        <v>0</v>
      </c>
      <c r="THI10" s="355">
        <f t="shared" si="214"/>
        <v>0</v>
      </c>
      <c r="THJ10" s="355">
        <f t="shared" si="214"/>
        <v>0</v>
      </c>
      <c r="THK10" s="355">
        <f t="shared" si="214"/>
        <v>0</v>
      </c>
      <c r="THL10" s="355">
        <f t="shared" si="214"/>
        <v>0</v>
      </c>
      <c r="THM10" s="355">
        <f t="shared" si="214"/>
        <v>0</v>
      </c>
      <c r="THN10" s="355">
        <f t="shared" si="214"/>
        <v>0</v>
      </c>
      <c r="THO10" s="355">
        <f t="shared" si="214"/>
        <v>0</v>
      </c>
      <c r="THP10" s="355">
        <f t="shared" si="214"/>
        <v>0</v>
      </c>
      <c r="THQ10" s="355">
        <f t="shared" si="214"/>
        <v>0</v>
      </c>
      <c r="THR10" s="355">
        <f t="shared" si="214"/>
        <v>0</v>
      </c>
      <c r="THS10" s="355">
        <f t="shared" si="214"/>
        <v>0</v>
      </c>
      <c r="THT10" s="355">
        <f t="shared" si="214"/>
        <v>0</v>
      </c>
      <c r="THU10" s="355">
        <f t="shared" si="214"/>
        <v>0</v>
      </c>
      <c r="THV10" s="355">
        <f t="shared" si="214"/>
        <v>0</v>
      </c>
      <c r="THW10" s="355">
        <f t="shared" si="214"/>
        <v>0</v>
      </c>
      <c r="THX10" s="355">
        <f t="shared" si="214"/>
        <v>0</v>
      </c>
      <c r="THY10" s="355">
        <f t="shared" si="214"/>
        <v>0</v>
      </c>
      <c r="THZ10" s="355">
        <f t="shared" si="214"/>
        <v>0</v>
      </c>
      <c r="TIA10" s="355">
        <f t="shared" si="214"/>
        <v>0</v>
      </c>
      <c r="TIB10" s="355">
        <f t="shared" si="214"/>
        <v>0</v>
      </c>
      <c r="TIC10" s="355">
        <f t="shared" si="214"/>
        <v>0</v>
      </c>
      <c r="TID10" s="355">
        <f t="shared" si="214"/>
        <v>0</v>
      </c>
      <c r="TIE10" s="355">
        <f t="shared" si="214"/>
        <v>0</v>
      </c>
      <c r="TIF10" s="355">
        <f t="shared" si="214"/>
        <v>0</v>
      </c>
      <c r="TIG10" s="355">
        <f t="shared" si="214"/>
        <v>0</v>
      </c>
      <c r="TIH10" s="355">
        <f t="shared" si="214"/>
        <v>0</v>
      </c>
      <c r="TII10" s="355">
        <f t="shared" si="214"/>
        <v>0</v>
      </c>
      <c r="TIJ10" s="355">
        <f t="shared" si="214"/>
        <v>0</v>
      </c>
      <c r="TIK10" s="355">
        <f t="shared" si="214"/>
        <v>0</v>
      </c>
      <c r="TIL10" s="355">
        <f t="shared" si="214"/>
        <v>0</v>
      </c>
      <c r="TIM10" s="355">
        <f t="shared" si="214"/>
        <v>0</v>
      </c>
      <c r="TIN10" s="355">
        <f t="shared" si="214"/>
        <v>0</v>
      </c>
      <c r="TIO10" s="355">
        <f t="shared" si="214"/>
        <v>0</v>
      </c>
      <c r="TIP10" s="355">
        <f t="shared" si="214"/>
        <v>0</v>
      </c>
      <c r="TIQ10" s="355">
        <f t="shared" si="214"/>
        <v>0</v>
      </c>
      <c r="TIR10" s="355">
        <f t="shared" si="214"/>
        <v>0</v>
      </c>
      <c r="TIS10" s="355">
        <f t="shared" si="214"/>
        <v>0</v>
      </c>
      <c r="TIT10" s="355">
        <f t="shared" si="214"/>
        <v>0</v>
      </c>
      <c r="TIU10" s="355">
        <f t="shared" si="214"/>
        <v>0</v>
      </c>
      <c r="TIV10" s="355">
        <f t="shared" si="214"/>
        <v>0</v>
      </c>
      <c r="TIW10" s="355">
        <f t="shared" si="214"/>
        <v>0</v>
      </c>
      <c r="TIX10" s="355">
        <f t="shared" si="214"/>
        <v>0</v>
      </c>
      <c r="TIY10" s="355">
        <f t="shared" si="214"/>
        <v>0</v>
      </c>
      <c r="TIZ10" s="355">
        <f t="shared" si="214"/>
        <v>0</v>
      </c>
      <c r="TJA10" s="355">
        <f t="shared" si="214"/>
        <v>0</v>
      </c>
      <c r="TJB10" s="355">
        <f t="shared" si="214"/>
        <v>0</v>
      </c>
      <c r="TJC10" s="355">
        <f t="shared" si="214"/>
        <v>0</v>
      </c>
      <c r="TJD10" s="355">
        <f t="shared" si="214"/>
        <v>0</v>
      </c>
      <c r="TJE10" s="355">
        <f t="shared" si="214"/>
        <v>0</v>
      </c>
      <c r="TJF10" s="355">
        <f t="shared" si="214"/>
        <v>0</v>
      </c>
      <c r="TJG10" s="355">
        <f t="shared" si="214"/>
        <v>0</v>
      </c>
      <c r="TJH10" s="355">
        <f t="shared" si="214"/>
        <v>0</v>
      </c>
      <c r="TJI10" s="355">
        <f t="shared" si="214"/>
        <v>0</v>
      </c>
      <c r="TJJ10" s="355">
        <f t="shared" si="214"/>
        <v>0</v>
      </c>
      <c r="TJK10" s="355">
        <f t="shared" si="214"/>
        <v>0</v>
      </c>
      <c r="TJL10" s="355">
        <f t="shared" si="214"/>
        <v>0</v>
      </c>
      <c r="TJM10" s="355">
        <f t="shared" si="214"/>
        <v>0</v>
      </c>
      <c r="TJN10" s="355">
        <f t="shared" si="214"/>
        <v>0</v>
      </c>
      <c r="TJO10" s="355">
        <f t="shared" ref="TJO10:TLZ10" si="215">SUM(TJO4:TJO9)</f>
        <v>0</v>
      </c>
      <c r="TJP10" s="355">
        <f t="shared" si="215"/>
        <v>0</v>
      </c>
      <c r="TJQ10" s="355">
        <f t="shared" si="215"/>
        <v>0</v>
      </c>
      <c r="TJR10" s="355">
        <f t="shared" si="215"/>
        <v>0</v>
      </c>
      <c r="TJS10" s="355">
        <f t="shared" si="215"/>
        <v>0</v>
      </c>
      <c r="TJT10" s="355">
        <f t="shared" si="215"/>
        <v>0</v>
      </c>
      <c r="TJU10" s="355">
        <f t="shared" si="215"/>
        <v>0</v>
      </c>
      <c r="TJV10" s="355">
        <f t="shared" si="215"/>
        <v>0</v>
      </c>
      <c r="TJW10" s="355">
        <f t="shared" si="215"/>
        <v>0</v>
      </c>
      <c r="TJX10" s="355">
        <f t="shared" si="215"/>
        <v>0</v>
      </c>
      <c r="TJY10" s="355">
        <f t="shared" si="215"/>
        <v>0</v>
      </c>
      <c r="TJZ10" s="355">
        <f t="shared" si="215"/>
        <v>0</v>
      </c>
      <c r="TKA10" s="355">
        <f t="shared" si="215"/>
        <v>0</v>
      </c>
      <c r="TKB10" s="355">
        <f t="shared" si="215"/>
        <v>0</v>
      </c>
      <c r="TKC10" s="355">
        <f t="shared" si="215"/>
        <v>0</v>
      </c>
      <c r="TKD10" s="355">
        <f t="shared" si="215"/>
        <v>0</v>
      </c>
      <c r="TKE10" s="355">
        <f t="shared" si="215"/>
        <v>0</v>
      </c>
      <c r="TKF10" s="355">
        <f t="shared" si="215"/>
        <v>0</v>
      </c>
      <c r="TKG10" s="355">
        <f t="shared" si="215"/>
        <v>0</v>
      </c>
      <c r="TKH10" s="355">
        <f t="shared" si="215"/>
        <v>0</v>
      </c>
      <c r="TKI10" s="355">
        <f t="shared" si="215"/>
        <v>0</v>
      </c>
      <c r="TKJ10" s="355">
        <f t="shared" si="215"/>
        <v>0</v>
      </c>
      <c r="TKK10" s="355">
        <f t="shared" si="215"/>
        <v>0</v>
      </c>
      <c r="TKL10" s="355">
        <f t="shared" si="215"/>
        <v>0</v>
      </c>
      <c r="TKM10" s="355">
        <f t="shared" si="215"/>
        <v>0</v>
      </c>
      <c r="TKN10" s="355">
        <f t="shared" si="215"/>
        <v>0</v>
      </c>
      <c r="TKO10" s="355">
        <f t="shared" si="215"/>
        <v>0</v>
      </c>
      <c r="TKP10" s="355">
        <f t="shared" si="215"/>
        <v>0</v>
      </c>
      <c r="TKQ10" s="355">
        <f t="shared" si="215"/>
        <v>0</v>
      </c>
      <c r="TKR10" s="355">
        <f t="shared" si="215"/>
        <v>0</v>
      </c>
      <c r="TKS10" s="355">
        <f t="shared" si="215"/>
        <v>0</v>
      </c>
      <c r="TKT10" s="355">
        <f t="shared" si="215"/>
        <v>0</v>
      </c>
      <c r="TKU10" s="355">
        <f t="shared" si="215"/>
        <v>0</v>
      </c>
      <c r="TKV10" s="355">
        <f t="shared" si="215"/>
        <v>0</v>
      </c>
      <c r="TKW10" s="355">
        <f t="shared" si="215"/>
        <v>0</v>
      </c>
      <c r="TKX10" s="355">
        <f t="shared" si="215"/>
        <v>0</v>
      </c>
      <c r="TKY10" s="355">
        <f t="shared" si="215"/>
        <v>0</v>
      </c>
      <c r="TKZ10" s="355">
        <f t="shared" si="215"/>
        <v>0</v>
      </c>
      <c r="TLA10" s="355">
        <f t="shared" si="215"/>
        <v>0</v>
      </c>
      <c r="TLB10" s="355">
        <f t="shared" si="215"/>
        <v>0</v>
      </c>
      <c r="TLC10" s="355">
        <f t="shared" si="215"/>
        <v>0</v>
      </c>
      <c r="TLD10" s="355">
        <f t="shared" si="215"/>
        <v>0</v>
      </c>
      <c r="TLE10" s="355">
        <f t="shared" si="215"/>
        <v>0</v>
      </c>
      <c r="TLF10" s="355">
        <f t="shared" si="215"/>
        <v>0</v>
      </c>
      <c r="TLG10" s="355">
        <f t="shared" si="215"/>
        <v>0</v>
      </c>
      <c r="TLH10" s="355">
        <f t="shared" si="215"/>
        <v>0</v>
      </c>
      <c r="TLI10" s="355">
        <f t="shared" si="215"/>
        <v>0</v>
      </c>
      <c r="TLJ10" s="355">
        <f t="shared" si="215"/>
        <v>0</v>
      </c>
      <c r="TLK10" s="355">
        <f t="shared" si="215"/>
        <v>0</v>
      </c>
      <c r="TLL10" s="355">
        <f t="shared" si="215"/>
        <v>0</v>
      </c>
      <c r="TLM10" s="355">
        <f t="shared" si="215"/>
        <v>0</v>
      </c>
      <c r="TLN10" s="355">
        <f t="shared" si="215"/>
        <v>0</v>
      </c>
      <c r="TLO10" s="355">
        <f t="shared" si="215"/>
        <v>0</v>
      </c>
      <c r="TLP10" s="355">
        <f t="shared" si="215"/>
        <v>0</v>
      </c>
      <c r="TLQ10" s="355">
        <f t="shared" si="215"/>
        <v>0</v>
      </c>
      <c r="TLR10" s="355">
        <f t="shared" si="215"/>
        <v>0</v>
      </c>
      <c r="TLS10" s="355">
        <f t="shared" si="215"/>
        <v>0</v>
      </c>
      <c r="TLT10" s="355">
        <f t="shared" si="215"/>
        <v>0</v>
      </c>
      <c r="TLU10" s="355">
        <f t="shared" si="215"/>
        <v>0</v>
      </c>
      <c r="TLV10" s="355">
        <f t="shared" si="215"/>
        <v>0</v>
      </c>
      <c r="TLW10" s="355">
        <f t="shared" si="215"/>
        <v>0</v>
      </c>
      <c r="TLX10" s="355">
        <f t="shared" si="215"/>
        <v>0</v>
      </c>
      <c r="TLY10" s="355">
        <f t="shared" si="215"/>
        <v>0</v>
      </c>
      <c r="TLZ10" s="355">
        <f t="shared" si="215"/>
        <v>0</v>
      </c>
      <c r="TMA10" s="355">
        <f t="shared" ref="TMA10:TOL10" si="216">SUM(TMA4:TMA9)</f>
        <v>0</v>
      </c>
      <c r="TMB10" s="355">
        <f t="shared" si="216"/>
        <v>0</v>
      </c>
      <c r="TMC10" s="355">
        <f t="shared" si="216"/>
        <v>0</v>
      </c>
      <c r="TMD10" s="355">
        <f t="shared" si="216"/>
        <v>0</v>
      </c>
      <c r="TME10" s="355">
        <f t="shared" si="216"/>
        <v>0</v>
      </c>
      <c r="TMF10" s="355">
        <f t="shared" si="216"/>
        <v>0</v>
      </c>
      <c r="TMG10" s="355">
        <f t="shared" si="216"/>
        <v>0</v>
      </c>
      <c r="TMH10" s="355">
        <f t="shared" si="216"/>
        <v>0</v>
      </c>
      <c r="TMI10" s="355">
        <f t="shared" si="216"/>
        <v>0</v>
      </c>
      <c r="TMJ10" s="355">
        <f t="shared" si="216"/>
        <v>0</v>
      </c>
      <c r="TMK10" s="355">
        <f t="shared" si="216"/>
        <v>0</v>
      </c>
      <c r="TML10" s="355">
        <f t="shared" si="216"/>
        <v>0</v>
      </c>
      <c r="TMM10" s="355">
        <f t="shared" si="216"/>
        <v>0</v>
      </c>
      <c r="TMN10" s="355">
        <f t="shared" si="216"/>
        <v>0</v>
      </c>
      <c r="TMO10" s="355">
        <f t="shared" si="216"/>
        <v>0</v>
      </c>
      <c r="TMP10" s="355">
        <f t="shared" si="216"/>
        <v>0</v>
      </c>
      <c r="TMQ10" s="355">
        <f t="shared" si="216"/>
        <v>0</v>
      </c>
      <c r="TMR10" s="355">
        <f t="shared" si="216"/>
        <v>0</v>
      </c>
      <c r="TMS10" s="355">
        <f t="shared" si="216"/>
        <v>0</v>
      </c>
      <c r="TMT10" s="355">
        <f t="shared" si="216"/>
        <v>0</v>
      </c>
      <c r="TMU10" s="355">
        <f t="shared" si="216"/>
        <v>0</v>
      </c>
      <c r="TMV10" s="355">
        <f t="shared" si="216"/>
        <v>0</v>
      </c>
      <c r="TMW10" s="355">
        <f t="shared" si="216"/>
        <v>0</v>
      </c>
      <c r="TMX10" s="355">
        <f t="shared" si="216"/>
        <v>0</v>
      </c>
      <c r="TMY10" s="355">
        <f t="shared" si="216"/>
        <v>0</v>
      </c>
      <c r="TMZ10" s="355">
        <f t="shared" si="216"/>
        <v>0</v>
      </c>
      <c r="TNA10" s="355">
        <f t="shared" si="216"/>
        <v>0</v>
      </c>
      <c r="TNB10" s="355">
        <f t="shared" si="216"/>
        <v>0</v>
      </c>
      <c r="TNC10" s="355">
        <f t="shared" si="216"/>
        <v>0</v>
      </c>
      <c r="TND10" s="355">
        <f t="shared" si="216"/>
        <v>0</v>
      </c>
      <c r="TNE10" s="355">
        <f t="shared" si="216"/>
        <v>0</v>
      </c>
      <c r="TNF10" s="355">
        <f t="shared" si="216"/>
        <v>0</v>
      </c>
      <c r="TNG10" s="355">
        <f t="shared" si="216"/>
        <v>0</v>
      </c>
      <c r="TNH10" s="355">
        <f t="shared" si="216"/>
        <v>0</v>
      </c>
      <c r="TNI10" s="355">
        <f t="shared" si="216"/>
        <v>0</v>
      </c>
      <c r="TNJ10" s="355">
        <f t="shared" si="216"/>
        <v>0</v>
      </c>
      <c r="TNK10" s="355">
        <f t="shared" si="216"/>
        <v>0</v>
      </c>
      <c r="TNL10" s="355">
        <f t="shared" si="216"/>
        <v>0</v>
      </c>
      <c r="TNM10" s="355">
        <f t="shared" si="216"/>
        <v>0</v>
      </c>
      <c r="TNN10" s="355">
        <f t="shared" si="216"/>
        <v>0</v>
      </c>
      <c r="TNO10" s="355">
        <f t="shared" si="216"/>
        <v>0</v>
      </c>
      <c r="TNP10" s="355">
        <f t="shared" si="216"/>
        <v>0</v>
      </c>
      <c r="TNQ10" s="355">
        <f t="shared" si="216"/>
        <v>0</v>
      </c>
      <c r="TNR10" s="355">
        <f t="shared" si="216"/>
        <v>0</v>
      </c>
      <c r="TNS10" s="355">
        <f t="shared" si="216"/>
        <v>0</v>
      </c>
      <c r="TNT10" s="355">
        <f t="shared" si="216"/>
        <v>0</v>
      </c>
      <c r="TNU10" s="355">
        <f t="shared" si="216"/>
        <v>0</v>
      </c>
      <c r="TNV10" s="355">
        <f t="shared" si="216"/>
        <v>0</v>
      </c>
      <c r="TNW10" s="355">
        <f t="shared" si="216"/>
        <v>0</v>
      </c>
      <c r="TNX10" s="355">
        <f t="shared" si="216"/>
        <v>0</v>
      </c>
      <c r="TNY10" s="355">
        <f t="shared" si="216"/>
        <v>0</v>
      </c>
      <c r="TNZ10" s="355">
        <f t="shared" si="216"/>
        <v>0</v>
      </c>
      <c r="TOA10" s="355">
        <f t="shared" si="216"/>
        <v>0</v>
      </c>
      <c r="TOB10" s="355">
        <f t="shared" si="216"/>
        <v>0</v>
      </c>
      <c r="TOC10" s="355">
        <f t="shared" si="216"/>
        <v>0</v>
      </c>
      <c r="TOD10" s="355">
        <f t="shared" si="216"/>
        <v>0</v>
      </c>
      <c r="TOE10" s="355">
        <f t="shared" si="216"/>
        <v>0</v>
      </c>
      <c r="TOF10" s="355">
        <f t="shared" si="216"/>
        <v>0</v>
      </c>
      <c r="TOG10" s="355">
        <f t="shared" si="216"/>
        <v>0</v>
      </c>
      <c r="TOH10" s="355">
        <f t="shared" si="216"/>
        <v>0</v>
      </c>
      <c r="TOI10" s="355">
        <f t="shared" si="216"/>
        <v>0</v>
      </c>
      <c r="TOJ10" s="355">
        <f t="shared" si="216"/>
        <v>0</v>
      </c>
      <c r="TOK10" s="355">
        <f t="shared" si="216"/>
        <v>0</v>
      </c>
      <c r="TOL10" s="355">
        <f t="shared" si="216"/>
        <v>0</v>
      </c>
      <c r="TOM10" s="355">
        <f t="shared" ref="TOM10:TQX10" si="217">SUM(TOM4:TOM9)</f>
        <v>0</v>
      </c>
      <c r="TON10" s="355">
        <f t="shared" si="217"/>
        <v>0</v>
      </c>
      <c r="TOO10" s="355">
        <f t="shared" si="217"/>
        <v>0</v>
      </c>
      <c r="TOP10" s="355">
        <f t="shared" si="217"/>
        <v>0</v>
      </c>
      <c r="TOQ10" s="355">
        <f t="shared" si="217"/>
        <v>0</v>
      </c>
      <c r="TOR10" s="355">
        <f t="shared" si="217"/>
        <v>0</v>
      </c>
      <c r="TOS10" s="355">
        <f t="shared" si="217"/>
        <v>0</v>
      </c>
      <c r="TOT10" s="355">
        <f t="shared" si="217"/>
        <v>0</v>
      </c>
      <c r="TOU10" s="355">
        <f t="shared" si="217"/>
        <v>0</v>
      </c>
      <c r="TOV10" s="355">
        <f t="shared" si="217"/>
        <v>0</v>
      </c>
      <c r="TOW10" s="355">
        <f t="shared" si="217"/>
        <v>0</v>
      </c>
      <c r="TOX10" s="355">
        <f t="shared" si="217"/>
        <v>0</v>
      </c>
      <c r="TOY10" s="355">
        <f t="shared" si="217"/>
        <v>0</v>
      </c>
      <c r="TOZ10" s="355">
        <f t="shared" si="217"/>
        <v>0</v>
      </c>
      <c r="TPA10" s="355">
        <f t="shared" si="217"/>
        <v>0</v>
      </c>
      <c r="TPB10" s="355">
        <f t="shared" si="217"/>
        <v>0</v>
      </c>
      <c r="TPC10" s="355">
        <f t="shared" si="217"/>
        <v>0</v>
      </c>
      <c r="TPD10" s="355">
        <f t="shared" si="217"/>
        <v>0</v>
      </c>
      <c r="TPE10" s="355">
        <f t="shared" si="217"/>
        <v>0</v>
      </c>
      <c r="TPF10" s="355">
        <f t="shared" si="217"/>
        <v>0</v>
      </c>
      <c r="TPG10" s="355">
        <f t="shared" si="217"/>
        <v>0</v>
      </c>
      <c r="TPH10" s="355">
        <f t="shared" si="217"/>
        <v>0</v>
      </c>
      <c r="TPI10" s="355">
        <f t="shared" si="217"/>
        <v>0</v>
      </c>
      <c r="TPJ10" s="355">
        <f t="shared" si="217"/>
        <v>0</v>
      </c>
      <c r="TPK10" s="355">
        <f t="shared" si="217"/>
        <v>0</v>
      </c>
      <c r="TPL10" s="355">
        <f t="shared" si="217"/>
        <v>0</v>
      </c>
      <c r="TPM10" s="355">
        <f t="shared" si="217"/>
        <v>0</v>
      </c>
      <c r="TPN10" s="355">
        <f t="shared" si="217"/>
        <v>0</v>
      </c>
      <c r="TPO10" s="355">
        <f t="shared" si="217"/>
        <v>0</v>
      </c>
      <c r="TPP10" s="355">
        <f t="shared" si="217"/>
        <v>0</v>
      </c>
      <c r="TPQ10" s="355">
        <f t="shared" si="217"/>
        <v>0</v>
      </c>
      <c r="TPR10" s="355">
        <f t="shared" si="217"/>
        <v>0</v>
      </c>
      <c r="TPS10" s="355">
        <f t="shared" si="217"/>
        <v>0</v>
      </c>
      <c r="TPT10" s="355">
        <f t="shared" si="217"/>
        <v>0</v>
      </c>
      <c r="TPU10" s="355">
        <f t="shared" si="217"/>
        <v>0</v>
      </c>
      <c r="TPV10" s="355">
        <f t="shared" si="217"/>
        <v>0</v>
      </c>
      <c r="TPW10" s="355">
        <f t="shared" si="217"/>
        <v>0</v>
      </c>
      <c r="TPX10" s="355">
        <f t="shared" si="217"/>
        <v>0</v>
      </c>
      <c r="TPY10" s="355">
        <f t="shared" si="217"/>
        <v>0</v>
      </c>
      <c r="TPZ10" s="355">
        <f t="shared" si="217"/>
        <v>0</v>
      </c>
      <c r="TQA10" s="355">
        <f t="shared" si="217"/>
        <v>0</v>
      </c>
      <c r="TQB10" s="355">
        <f t="shared" si="217"/>
        <v>0</v>
      </c>
      <c r="TQC10" s="355">
        <f t="shared" si="217"/>
        <v>0</v>
      </c>
      <c r="TQD10" s="355">
        <f t="shared" si="217"/>
        <v>0</v>
      </c>
      <c r="TQE10" s="355">
        <f t="shared" si="217"/>
        <v>0</v>
      </c>
      <c r="TQF10" s="355">
        <f t="shared" si="217"/>
        <v>0</v>
      </c>
      <c r="TQG10" s="355">
        <f t="shared" si="217"/>
        <v>0</v>
      </c>
      <c r="TQH10" s="355">
        <f t="shared" si="217"/>
        <v>0</v>
      </c>
      <c r="TQI10" s="355">
        <f t="shared" si="217"/>
        <v>0</v>
      </c>
      <c r="TQJ10" s="355">
        <f t="shared" si="217"/>
        <v>0</v>
      </c>
      <c r="TQK10" s="355">
        <f t="shared" si="217"/>
        <v>0</v>
      </c>
      <c r="TQL10" s="355">
        <f t="shared" si="217"/>
        <v>0</v>
      </c>
      <c r="TQM10" s="355">
        <f t="shared" si="217"/>
        <v>0</v>
      </c>
      <c r="TQN10" s="355">
        <f t="shared" si="217"/>
        <v>0</v>
      </c>
      <c r="TQO10" s="355">
        <f t="shared" si="217"/>
        <v>0</v>
      </c>
      <c r="TQP10" s="355">
        <f t="shared" si="217"/>
        <v>0</v>
      </c>
      <c r="TQQ10" s="355">
        <f t="shared" si="217"/>
        <v>0</v>
      </c>
      <c r="TQR10" s="355">
        <f t="shared" si="217"/>
        <v>0</v>
      </c>
      <c r="TQS10" s="355">
        <f t="shared" si="217"/>
        <v>0</v>
      </c>
      <c r="TQT10" s="355">
        <f t="shared" si="217"/>
        <v>0</v>
      </c>
      <c r="TQU10" s="355">
        <f t="shared" si="217"/>
        <v>0</v>
      </c>
      <c r="TQV10" s="355">
        <f t="shared" si="217"/>
        <v>0</v>
      </c>
      <c r="TQW10" s="355">
        <f t="shared" si="217"/>
        <v>0</v>
      </c>
      <c r="TQX10" s="355">
        <f t="shared" si="217"/>
        <v>0</v>
      </c>
      <c r="TQY10" s="355">
        <f t="shared" ref="TQY10:TTJ10" si="218">SUM(TQY4:TQY9)</f>
        <v>0</v>
      </c>
      <c r="TQZ10" s="355">
        <f t="shared" si="218"/>
        <v>0</v>
      </c>
      <c r="TRA10" s="355">
        <f t="shared" si="218"/>
        <v>0</v>
      </c>
      <c r="TRB10" s="355">
        <f t="shared" si="218"/>
        <v>0</v>
      </c>
      <c r="TRC10" s="355">
        <f t="shared" si="218"/>
        <v>0</v>
      </c>
      <c r="TRD10" s="355">
        <f t="shared" si="218"/>
        <v>0</v>
      </c>
      <c r="TRE10" s="355">
        <f t="shared" si="218"/>
        <v>0</v>
      </c>
      <c r="TRF10" s="355">
        <f t="shared" si="218"/>
        <v>0</v>
      </c>
      <c r="TRG10" s="355">
        <f t="shared" si="218"/>
        <v>0</v>
      </c>
      <c r="TRH10" s="355">
        <f t="shared" si="218"/>
        <v>0</v>
      </c>
      <c r="TRI10" s="355">
        <f t="shared" si="218"/>
        <v>0</v>
      </c>
      <c r="TRJ10" s="355">
        <f t="shared" si="218"/>
        <v>0</v>
      </c>
      <c r="TRK10" s="355">
        <f t="shared" si="218"/>
        <v>0</v>
      </c>
      <c r="TRL10" s="355">
        <f t="shared" si="218"/>
        <v>0</v>
      </c>
      <c r="TRM10" s="355">
        <f t="shared" si="218"/>
        <v>0</v>
      </c>
      <c r="TRN10" s="355">
        <f t="shared" si="218"/>
        <v>0</v>
      </c>
      <c r="TRO10" s="355">
        <f t="shared" si="218"/>
        <v>0</v>
      </c>
      <c r="TRP10" s="355">
        <f t="shared" si="218"/>
        <v>0</v>
      </c>
      <c r="TRQ10" s="355">
        <f t="shared" si="218"/>
        <v>0</v>
      </c>
      <c r="TRR10" s="355">
        <f t="shared" si="218"/>
        <v>0</v>
      </c>
      <c r="TRS10" s="355">
        <f t="shared" si="218"/>
        <v>0</v>
      </c>
      <c r="TRT10" s="355">
        <f t="shared" si="218"/>
        <v>0</v>
      </c>
      <c r="TRU10" s="355">
        <f t="shared" si="218"/>
        <v>0</v>
      </c>
      <c r="TRV10" s="355">
        <f t="shared" si="218"/>
        <v>0</v>
      </c>
      <c r="TRW10" s="355">
        <f t="shared" si="218"/>
        <v>0</v>
      </c>
      <c r="TRX10" s="355">
        <f t="shared" si="218"/>
        <v>0</v>
      </c>
      <c r="TRY10" s="355">
        <f t="shared" si="218"/>
        <v>0</v>
      </c>
      <c r="TRZ10" s="355">
        <f t="shared" si="218"/>
        <v>0</v>
      </c>
      <c r="TSA10" s="355">
        <f t="shared" si="218"/>
        <v>0</v>
      </c>
      <c r="TSB10" s="355">
        <f t="shared" si="218"/>
        <v>0</v>
      </c>
      <c r="TSC10" s="355">
        <f t="shared" si="218"/>
        <v>0</v>
      </c>
      <c r="TSD10" s="355">
        <f t="shared" si="218"/>
        <v>0</v>
      </c>
      <c r="TSE10" s="355">
        <f t="shared" si="218"/>
        <v>0</v>
      </c>
      <c r="TSF10" s="355">
        <f t="shared" si="218"/>
        <v>0</v>
      </c>
      <c r="TSG10" s="355">
        <f t="shared" si="218"/>
        <v>0</v>
      </c>
      <c r="TSH10" s="355">
        <f t="shared" si="218"/>
        <v>0</v>
      </c>
      <c r="TSI10" s="355">
        <f t="shared" si="218"/>
        <v>0</v>
      </c>
      <c r="TSJ10" s="355">
        <f t="shared" si="218"/>
        <v>0</v>
      </c>
      <c r="TSK10" s="355">
        <f t="shared" si="218"/>
        <v>0</v>
      </c>
      <c r="TSL10" s="355">
        <f t="shared" si="218"/>
        <v>0</v>
      </c>
      <c r="TSM10" s="355">
        <f t="shared" si="218"/>
        <v>0</v>
      </c>
      <c r="TSN10" s="355">
        <f t="shared" si="218"/>
        <v>0</v>
      </c>
      <c r="TSO10" s="355">
        <f t="shared" si="218"/>
        <v>0</v>
      </c>
      <c r="TSP10" s="355">
        <f t="shared" si="218"/>
        <v>0</v>
      </c>
      <c r="TSQ10" s="355">
        <f t="shared" si="218"/>
        <v>0</v>
      </c>
      <c r="TSR10" s="355">
        <f t="shared" si="218"/>
        <v>0</v>
      </c>
      <c r="TSS10" s="355">
        <f t="shared" si="218"/>
        <v>0</v>
      </c>
      <c r="TST10" s="355">
        <f t="shared" si="218"/>
        <v>0</v>
      </c>
      <c r="TSU10" s="355">
        <f t="shared" si="218"/>
        <v>0</v>
      </c>
      <c r="TSV10" s="355">
        <f t="shared" si="218"/>
        <v>0</v>
      </c>
      <c r="TSW10" s="355">
        <f t="shared" si="218"/>
        <v>0</v>
      </c>
      <c r="TSX10" s="355">
        <f t="shared" si="218"/>
        <v>0</v>
      </c>
      <c r="TSY10" s="355">
        <f t="shared" si="218"/>
        <v>0</v>
      </c>
      <c r="TSZ10" s="355">
        <f t="shared" si="218"/>
        <v>0</v>
      </c>
      <c r="TTA10" s="355">
        <f t="shared" si="218"/>
        <v>0</v>
      </c>
      <c r="TTB10" s="355">
        <f t="shared" si="218"/>
        <v>0</v>
      </c>
      <c r="TTC10" s="355">
        <f t="shared" si="218"/>
        <v>0</v>
      </c>
      <c r="TTD10" s="355">
        <f t="shared" si="218"/>
        <v>0</v>
      </c>
      <c r="TTE10" s="355">
        <f t="shared" si="218"/>
        <v>0</v>
      </c>
      <c r="TTF10" s="355">
        <f t="shared" si="218"/>
        <v>0</v>
      </c>
      <c r="TTG10" s="355">
        <f t="shared" si="218"/>
        <v>0</v>
      </c>
      <c r="TTH10" s="355">
        <f t="shared" si="218"/>
        <v>0</v>
      </c>
      <c r="TTI10" s="355">
        <f t="shared" si="218"/>
        <v>0</v>
      </c>
      <c r="TTJ10" s="355">
        <f t="shared" si="218"/>
        <v>0</v>
      </c>
      <c r="TTK10" s="355">
        <f t="shared" ref="TTK10:TVV10" si="219">SUM(TTK4:TTK9)</f>
        <v>0</v>
      </c>
      <c r="TTL10" s="355">
        <f t="shared" si="219"/>
        <v>0</v>
      </c>
      <c r="TTM10" s="355">
        <f t="shared" si="219"/>
        <v>0</v>
      </c>
      <c r="TTN10" s="355">
        <f t="shared" si="219"/>
        <v>0</v>
      </c>
      <c r="TTO10" s="355">
        <f t="shared" si="219"/>
        <v>0</v>
      </c>
      <c r="TTP10" s="355">
        <f t="shared" si="219"/>
        <v>0</v>
      </c>
      <c r="TTQ10" s="355">
        <f t="shared" si="219"/>
        <v>0</v>
      </c>
      <c r="TTR10" s="355">
        <f t="shared" si="219"/>
        <v>0</v>
      </c>
      <c r="TTS10" s="355">
        <f t="shared" si="219"/>
        <v>0</v>
      </c>
      <c r="TTT10" s="355">
        <f t="shared" si="219"/>
        <v>0</v>
      </c>
      <c r="TTU10" s="355">
        <f t="shared" si="219"/>
        <v>0</v>
      </c>
      <c r="TTV10" s="355">
        <f t="shared" si="219"/>
        <v>0</v>
      </c>
      <c r="TTW10" s="355">
        <f t="shared" si="219"/>
        <v>0</v>
      </c>
      <c r="TTX10" s="355">
        <f t="shared" si="219"/>
        <v>0</v>
      </c>
      <c r="TTY10" s="355">
        <f t="shared" si="219"/>
        <v>0</v>
      </c>
      <c r="TTZ10" s="355">
        <f t="shared" si="219"/>
        <v>0</v>
      </c>
      <c r="TUA10" s="355">
        <f t="shared" si="219"/>
        <v>0</v>
      </c>
      <c r="TUB10" s="355">
        <f t="shared" si="219"/>
        <v>0</v>
      </c>
      <c r="TUC10" s="355">
        <f t="shared" si="219"/>
        <v>0</v>
      </c>
      <c r="TUD10" s="355">
        <f t="shared" si="219"/>
        <v>0</v>
      </c>
      <c r="TUE10" s="355">
        <f t="shared" si="219"/>
        <v>0</v>
      </c>
      <c r="TUF10" s="355">
        <f t="shared" si="219"/>
        <v>0</v>
      </c>
      <c r="TUG10" s="355">
        <f t="shared" si="219"/>
        <v>0</v>
      </c>
      <c r="TUH10" s="355">
        <f t="shared" si="219"/>
        <v>0</v>
      </c>
      <c r="TUI10" s="355">
        <f t="shared" si="219"/>
        <v>0</v>
      </c>
      <c r="TUJ10" s="355">
        <f t="shared" si="219"/>
        <v>0</v>
      </c>
      <c r="TUK10" s="355">
        <f t="shared" si="219"/>
        <v>0</v>
      </c>
      <c r="TUL10" s="355">
        <f t="shared" si="219"/>
        <v>0</v>
      </c>
      <c r="TUM10" s="355">
        <f t="shared" si="219"/>
        <v>0</v>
      </c>
      <c r="TUN10" s="355">
        <f t="shared" si="219"/>
        <v>0</v>
      </c>
      <c r="TUO10" s="355">
        <f t="shared" si="219"/>
        <v>0</v>
      </c>
      <c r="TUP10" s="355">
        <f t="shared" si="219"/>
        <v>0</v>
      </c>
      <c r="TUQ10" s="355">
        <f t="shared" si="219"/>
        <v>0</v>
      </c>
      <c r="TUR10" s="355">
        <f t="shared" si="219"/>
        <v>0</v>
      </c>
      <c r="TUS10" s="355">
        <f t="shared" si="219"/>
        <v>0</v>
      </c>
      <c r="TUT10" s="355">
        <f t="shared" si="219"/>
        <v>0</v>
      </c>
      <c r="TUU10" s="355">
        <f t="shared" si="219"/>
        <v>0</v>
      </c>
      <c r="TUV10" s="355">
        <f t="shared" si="219"/>
        <v>0</v>
      </c>
      <c r="TUW10" s="355">
        <f t="shared" si="219"/>
        <v>0</v>
      </c>
      <c r="TUX10" s="355">
        <f t="shared" si="219"/>
        <v>0</v>
      </c>
      <c r="TUY10" s="355">
        <f t="shared" si="219"/>
        <v>0</v>
      </c>
      <c r="TUZ10" s="355">
        <f t="shared" si="219"/>
        <v>0</v>
      </c>
      <c r="TVA10" s="355">
        <f t="shared" si="219"/>
        <v>0</v>
      </c>
      <c r="TVB10" s="355">
        <f t="shared" si="219"/>
        <v>0</v>
      </c>
      <c r="TVC10" s="355">
        <f t="shared" si="219"/>
        <v>0</v>
      </c>
      <c r="TVD10" s="355">
        <f t="shared" si="219"/>
        <v>0</v>
      </c>
      <c r="TVE10" s="355">
        <f t="shared" si="219"/>
        <v>0</v>
      </c>
      <c r="TVF10" s="355">
        <f t="shared" si="219"/>
        <v>0</v>
      </c>
      <c r="TVG10" s="355">
        <f t="shared" si="219"/>
        <v>0</v>
      </c>
      <c r="TVH10" s="355">
        <f t="shared" si="219"/>
        <v>0</v>
      </c>
      <c r="TVI10" s="355">
        <f t="shared" si="219"/>
        <v>0</v>
      </c>
      <c r="TVJ10" s="355">
        <f t="shared" si="219"/>
        <v>0</v>
      </c>
      <c r="TVK10" s="355">
        <f t="shared" si="219"/>
        <v>0</v>
      </c>
      <c r="TVL10" s="355">
        <f t="shared" si="219"/>
        <v>0</v>
      </c>
      <c r="TVM10" s="355">
        <f t="shared" si="219"/>
        <v>0</v>
      </c>
      <c r="TVN10" s="355">
        <f t="shared" si="219"/>
        <v>0</v>
      </c>
      <c r="TVO10" s="355">
        <f t="shared" si="219"/>
        <v>0</v>
      </c>
      <c r="TVP10" s="355">
        <f t="shared" si="219"/>
        <v>0</v>
      </c>
      <c r="TVQ10" s="355">
        <f t="shared" si="219"/>
        <v>0</v>
      </c>
      <c r="TVR10" s="355">
        <f t="shared" si="219"/>
        <v>0</v>
      </c>
      <c r="TVS10" s="355">
        <f t="shared" si="219"/>
        <v>0</v>
      </c>
      <c r="TVT10" s="355">
        <f t="shared" si="219"/>
        <v>0</v>
      </c>
      <c r="TVU10" s="355">
        <f t="shared" si="219"/>
        <v>0</v>
      </c>
      <c r="TVV10" s="355">
        <f t="shared" si="219"/>
        <v>0</v>
      </c>
      <c r="TVW10" s="355">
        <f t="shared" ref="TVW10:TYH10" si="220">SUM(TVW4:TVW9)</f>
        <v>0</v>
      </c>
      <c r="TVX10" s="355">
        <f t="shared" si="220"/>
        <v>0</v>
      </c>
      <c r="TVY10" s="355">
        <f t="shared" si="220"/>
        <v>0</v>
      </c>
      <c r="TVZ10" s="355">
        <f t="shared" si="220"/>
        <v>0</v>
      </c>
      <c r="TWA10" s="355">
        <f t="shared" si="220"/>
        <v>0</v>
      </c>
      <c r="TWB10" s="355">
        <f t="shared" si="220"/>
        <v>0</v>
      </c>
      <c r="TWC10" s="355">
        <f t="shared" si="220"/>
        <v>0</v>
      </c>
      <c r="TWD10" s="355">
        <f t="shared" si="220"/>
        <v>0</v>
      </c>
      <c r="TWE10" s="355">
        <f t="shared" si="220"/>
        <v>0</v>
      </c>
      <c r="TWF10" s="355">
        <f t="shared" si="220"/>
        <v>0</v>
      </c>
      <c r="TWG10" s="355">
        <f t="shared" si="220"/>
        <v>0</v>
      </c>
      <c r="TWH10" s="355">
        <f t="shared" si="220"/>
        <v>0</v>
      </c>
      <c r="TWI10" s="355">
        <f t="shared" si="220"/>
        <v>0</v>
      </c>
      <c r="TWJ10" s="355">
        <f t="shared" si="220"/>
        <v>0</v>
      </c>
      <c r="TWK10" s="355">
        <f t="shared" si="220"/>
        <v>0</v>
      </c>
      <c r="TWL10" s="355">
        <f t="shared" si="220"/>
        <v>0</v>
      </c>
      <c r="TWM10" s="355">
        <f t="shared" si="220"/>
        <v>0</v>
      </c>
      <c r="TWN10" s="355">
        <f t="shared" si="220"/>
        <v>0</v>
      </c>
      <c r="TWO10" s="355">
        <f t="shared" si="220"/>
        <v>0</v>
      </c>
      <c r="TWP10" s="355">
        <f t="shared" si="220"/>
        <v>0</v>
      </c>
      <c r="TWQ10" s="355">
        <f t="shared" si="220"/>
        <v>0</v>
      </c>
      <c r="TWR10" s="355">
        <f t="shared" si="220"/>
        <v>0</v>
      </c>
      <c r="TWS10" s="355">
        <f t="shared" si="220"/>
        <v>0</v>
      </c>
      <c r="TWT10" s="355">
        <f t="shared" si="220"/>
        <v>0</v>
      </c>
      <c r="TWU10" s="355">
        <f t="shared" si="220"/>
        <v>0</v>
      </c>
      <c r="TWV10" s="355">
        <f t="shared" si="220"/>
        <v>0</v>
      </c>
      <c r="TWW10" s="355">
        <f t="shared" si="220"/>
        <v>0</v>
      </c>
      <c r="TWX10" s="355">
        <f t="shared" si="220"/>
        <v>0</v>
      </c>
      <c r="TWY10" s="355">
        <f t="shared" si="220"/>
        <v>0</v>
      </c>
      <c r="TWZ10" s="355">
        <f t="shared" si="220"/>
        <v>0</v>
      </c>
      <c r="TXA10" s="355">
        <f t="shared" si="220"/>
        <v>0</v>
      </c>
      <c r="TXB10" s="355">
        <f t="shared" si="220"/>
        <v>0</v>
      </c>
      <c r="TXC10" s="355">
        <f t="shared" si="220"/>
        <v>0</v>
      </c>
      <c r="TXD10" s="355">
        <f t="shared" si="220"/>
        <v>0</v>
      </c>
      <c r="TXE10" s="355">
        <f t="shared" si="220"/>
        <v>0</v>
      </c>
      <c r="TXF10" s="355">
        <f t="shared" si="220"/>
        <v>0</v>
      </c>
      <c r="TXG10" s="355">
        <f t="shared" si="220"/>
        <v>0</v>
      </c>
      <c r="TXH10" s="355">
        <f t="shared" si="220"/>
        <v>0</v>
      </c>
      <c r="TXI10" s="355">
        <f t="shared" si="220"/>
        <v>0</v>
      </c>
      <c r="TXJ10" s="355">
        <f t="shared" si="220"/>
        <v>0</v>
      </c>
      <c r="TXK10" s="355">
        <f t="shared" si="220"/>
        <v>0</v>
      </c>
      <c r="TXL10" s="355">
        <f t="shared" si="220"/>
        <v>0</v>
      </c>
      <c r="TXM10" s="355">
        <f t="shared" si="220"/>
        <v>0</v>
      </c>
      <c r="TXN10" s="355">
        <f t="shared" si="220"/>
        <v>0</v>
      </c>
      <c r="TXO10" s="355">
        <f t="shared" si="220"/>
        <v>0</v>
      </c>
      <c r="TXP10" s="355">
        <f t="shared" si="220"/>
        <v>0</v>
      </c>
      <c r="TXQ10" s="355">
        <f t="shared" si="220"/>
        <v>0</v>
      </c>
      <c r="TXR10" s="355">
        <f t="shared" si="220"/>
        <v>0</v>
      </c>
      <c r="TXS10" s="355">
        <f t="shared" si="220"/>
        <v>0</v>
      </c>
      <c r="TXT10" s="355">
        <f t="shared" si="220"/>
        <v>0</v>
      </c>
      <c r="TXU10" s="355">
        <f t="shared" si="220"/>
        <v>0</v>
      </c>
      <c r="TXV10" s="355">
        <f t="shared" si="220"/>
        <v>0</v>
      </c>
      <c r="TXW10" s="355">
        <f t="shared" si="220"/>
        <v>0</v>
      </c>
      <c r="TXX10" s="355">
        <f t="shared" si="220"/>
        <v>0</v>
      </c>
      <c r="TXY10" s="355">
        <f t="shared" si="220"/>
        <v>0</v>
      </c>
      <c r="TXZ10" s="355">
        <f t="shared" si="220"/>
        <v>0</v>
      </c>
      <c r="TYA10" s="355">
        <f t="shared" si="220"/>
        <v>0</v>
      </c>
      <c r="TYB10" s="355">
        <f t="shared" si="220"/>
        <v>0</v>
      </c>
      <c r="TYC10" s="355">
        <f t="shared" si="220"/>
        <v>0</v>
      </c>
      <c r="TYD10" s="355">
        <f t="shared" si="220"/>
        <v>0</v>
      </c>
      <c r="TYE10" s="355">
        <f t="shared" si="220"/>
        <v>0</v>
      </c>
      <c r="TYF10" s="355">
        <f t="shared" si="220"/>
        <v>0</v>
      </c>
      <c r="TYG10" s="355">
        <f t="shared" si="220"/>
        <v>0</v>
      </c>
      <c r="TYH10" s="355">
        <f t="shared" si="220"/>
        <v>0</v>
      </c>
      <c r="TYI10" s="355">
        <f t="shared" ref="TYI10:UAT10" si="221">SUM(TYI4:TYI9)</f>
        <v>0</v>
      </c>
      <c r="TYJ10" s="355">
        <f t="shared" si="221"/>
        <v>0</v>
      </c>
      <c r="TYK10" s="355">
        <f t="shared" si="221"/>
        <v>0</v>
      </c>
      <c r="TYL10" s="355">
        <f t="shared" si="221"/>
        <v>0</v>
      </c>
      <c r="TYM10" s="355">
        <f t="shared" si="221"/>
        <v>0</v>
      </c>
      <c r="TYN10" s="355">
        <f t="shared" si="221"/>
        <v>0</v>
      </c>
      <c r="TYO10" s="355">
        <f t="shared" si="221"/>
        <v>0</v>
      </c>
      <c r="TYP10" s="355">
        <f t="shared" si="221"/>
        <v>0</v>
      </c>
      <c r="TYQ10" s="355">
        <f t="shared" si="221"/>
        <v>0</v>
      </c>
      <c r="TYR10" s="355">
        <f t="shared" si="221"/>
        <v>0</v>
      </c>
      <c r="TYS10" s="355">
        <f t="shared" si="221"/>
        <v>0</v>
      </c>
      <c r="TYT10" s="355">
        <f t="shared" si="221"/>
        <v>0</v>
      </c>
      <c r="TYU10" s="355">
        <f t="shared" si="221"/>
        <v>0</v>
      </c>
      <c r="TYV10" s="355">
        <f t="shared" si="221"/>
        <v>0</v>
      </c>
      <c r="TYW10" s="355">
        <f t="shared" si="221"/>
        <v>0</v>
      </c>
      <c r="TYX10" s="355">
        <f t="shared" si="221"/>
        <v>0</v>
      </c>
      <c r="TYY10" s="355">
        <f t="shared" si="221"/>
        <v>0</v>
      </c>
      <c r="TYZ10" s="355">
        <f t="shared" si="221"/>
        <v>0</v>
      </c>
      <c r="TZA10" s="355">
        <f t="shared" si="221"/>
        <v>0</v>
      </c>
      <c r="TZB10" s="355">
        <f t="shared" si="221"/>
        <v>0</v>
      </c>
      <c r="TZC10" s="355">
        <f t="shared" si="221"/>
        <v>0</v>
      </c>
      <c r="TZD10" s="355">
        <f t="shared" si="221"/>
        <v>0</v>
      </c>
      <c r="TZE10" s="355">
        <f t="shared" si="221"/>
        <v>0</v>
      </c>
      <c r="TZF10" s="355">
        <f t="shared" si="221"/>
        <v>0</v>
      </c>
      <c r="TZG10" s="355">
        <f t="shared" si="221"/>
        <v>0</v>
      </c>
      <c r="TZH10" s="355">
        <f t="shared" si="221"/>
        <v>0</v>
      </c>
      <c r="TZI10" s="355">
        <f t="shared" si="221"/>
        <v>0</v>
      </c>
      <c r="TZJ10" s="355">
        <f t="shared" si="221"/>
        <v>0</v>
      </c>
      <c r="TZK10" s="355">
        <f t="shared" si="221"/>
        <v>0</v>
      </c>
      <c r="TZL10" s="355">
        <f t="shared" si="221"/>
        <v>0</v>
      </c>
      <c r="TZM10" s="355">
        <f t="shared" si="221"/>
        <v>0</v>
      </c>
      <c r="TZN10" s="355">
        <f t="shared" si="221"/>
        <v>0</v>
      </c>
      <c r="TZO10" s="355">
        <f t="shared" si="221"/>
        <v>0</v>
      </c>
      <c r="TZP10" s="355">
        <f t="shared" si="221"/>
        <v>0</v>
      </c>
      <c r="TZQ10" s="355">
        <f t="shared" si="221"/>
        <v>0</v>
      </c>
      <c r="TZR10" s="355">
        <f t="shared" si="221"/>
        <v>0</v>
      </c>
      <c r="TZS10" s="355">
        <f t="shared" si="221"/>
        <v>0</v>
      </c>
      <c r="TZT10" s="355">
        <f t="shared" si="221"/>
        <v>0</v>
      </c>
      <c r="TZU10" s="355">
        <f t="shared" si="221"/>
        <v>0</v>
      </c>
      <c r="TZV10" s="355">
        <f t="shared" si="221"/>
        <v>0</v>
      </c>
      <c r="TZW10" s="355">
        <f t="shared" si="221"/>
        <v>0</v>
      </c>
      <c r="TZX10" s="355">
        <f t="shared" si="221"/>
        <v>0</v>
      </c>
      <c r="TZY10" s="355">
        <f t="shared" si="221"/>
        <v>0</v>
      </c>
      <c r="TZZ10" s="355">
        <f t="shared" si="221"/>
        <v>0</v>
      </c>
      <c r="UAA10" s="355">
        <f t="shared" si="221"/>
        <v>0</v>
      </c>
      <c r="UAB10" s="355">
        <f t="shared" si="221"/>
        <v>0</v>
      </c>
      <c r="UAC10" s="355">
        <f t="shared" si="221"/>
        <v>0</v>
      </c>
      <c r="UAD10" s="355">
        <f t="shared" si="221"/>
        <v>0</v>
      </c>
      <c r="UAE10" s="355">
        <f t="shared" si="221"/>
        <v>0</v>
      </c>
      <c r="UAF10" s="355">
        <f t="shared" si="221"/>
        <v>0</v>
      </c>
      <c r="UAG10" s="355">
        <f t="shared" si="221"/>
        <v>0</v>
      </c>
      <c r="UAH10" s="355">
        <f t="shared" si="221"/>
        <v>0</v>
      </c>
      <c r="UAI10" s="355">
        <f t="shared" si="221"/>
        <v>0</v>
      </c>
      <c r="UAJ10" s="355">
        <f t="shared" si="221"/>
        <v>0</v>
      </c>
      <c r="UAK10" s="355">
        <f t="shared" si="221"/>
        <v>0</v>
      </c>
      <c r="UAL10" s="355">
        <f t="shared" si="221"/>
        <v>0</v>
      </c>
      <c r="UAM10" s="355">
        <f t="shared" si="221"/>
        <v>0</v>
      </c>
      <c r="UAN10" s="355">
        <f t="shared" si="221"/>
        <v>0</v>
      </c>
      <c r="UAO10" s="355">
        <f t="shared" si="221"/>
        <v>0</v>
      </c>
      <c r="UAP10" s="355">
        <f t="shared" si="221"/>
        <v>0</v>
      </c>
      <c r="UAQ10" s="355">
        <f t="shared" si="221"/>
        <v>0</v>
      </c>
      <c r="UAR10" s="355">
        <f t="shared" si="221"/>
        <v>0</v>
      </c>
      <c r="UAS10" s="355">
        <f t="shared" si="221"/>
        <v>0</v>
      </c>
      <c r="UAT10" s="355">
        <f t="shared" si="221"/>
        <v>0</v>
      </c>
      <c r="UAU10" s="355">
        <f t="shared" ref="UAU10:UDF10" si="222">SUM(UAU4:UAU9)</f>
        <v>0</v>
      </c>
      <c r="UAV10" s="355">
        <f t="shared" si="222"/>
        <v>0</v>
      </c>
      <c r="UAW10" s="355">
        <f t="shared" si="222"/>
        <v>0</v>
      </c>
      <c r="UAX10" s="355">
        <f t="shared" si="222"/>
        <v>0</v>
      </c>
      <c r="UAY10" s="355">
        <f t="shared" si="222"/>
        <v>0</v>
      </c>
      <c r="UAZ10" s="355">
        <f t="shared" si="222"/>
        <v>0</v>
      </c>
      <c r="UBA10" s="355">
        <f t="shared" si="222"/>
        <v>0</v>
      </c>
      <c r="UBB10" s="355">
        <f t="shared" si="222"/>
        <v>0</v>
      </c>
      <c r="UBC10" s="355">
        <f t="shared" si="222"/>
        <v>0</v>
      </c>
      <c r="UBD10" s="355">
        <f t="shared" si="222"/>
        <v>0</v>
      </c>
      <c r="UBE10" s="355">
        <f t="shared" si="222"/>
        <v>0</v>
      </c>
      <c r="UBF10" s="355">
        <f t="shared" si="222"/>
        <v>0</v>
      </c>
      <c r="UBG10" s="355">
        <f t="shared" si="222"/>
        <v>0</v>
      </c>
      <c r="UBH10" s="355">
        <f t="shared" si="222"/>
        <v>0</v>
      </c>
      <c r="UBI10" s="355">
        <f t="shared" si="222"/>
        <v>0</v>
      </c>
      <c r="UBJ10" s="355">
        <f t="shared" si="222"/>
        <v>0</v>
      </c>
      <c r="UBK10" s="355">
        <f t="shared" si="222"/>
        <v>0</v>
      </c>
      <c r="UBL10" s="355">
        <f t="shared" si="222"/>
        <v>0</v>
      </c>
      <c r="UBM10" s="355">
        <f t="shared" si="222"/>
        <v>0</v>
      </c>
      <c r="UBN10" s="355">
        <f t="shared" si="222"/>
        <v>0</v>
      </c>
      <c r="UBO10" s="355">
        <f t="shared" si="222"/>
        <v>0</v>
      </c>
      <c r="UBP10" s="355">
        <f t="shared" si="222"/>
        <v>0</v>
      </c>
      <c r="UBQ10" s="355">
        <f t="shared" si="222"/>
        <v>0</v>
      </c>
      <c r="UBR10" s="355">
        <f t="shared" si="222"/>
        <v>0</v>
      </c>
      <c r="UBS10" s="355">
        <f t="shared" si="222"/>
        <v>0</v>
      </c>
      <c r="UBT10" s="355">
        <f t="shared" si="222"/>
        <v>0</v>
      </c>
      <c r="UBU10" s="355">
        <f t="shared" si="222"/>
        <v>0</v>
      </c>
      <c r="UBV10" s="355">
        <f t="shared" si="222"/>
        <v>0</v>
      </c>
      <c r="UBW10" s="355">
        <f t="shared" si="222"/>
        <v>0</v>
      </c>
      <c r="UBX10" s="355">
        <f t="shared" si="222"/>
        <v>0</v>
      </c>
      <c r="UBY10" s="355">
        <f t="shared" si="222"/>
        <v>0</v>
      </c>
      <c r="UBZ10" s="355">
        <f t="shared" si="222"/>
        <v>0</v>
      </c>
      <c r="UCA10" s="355">
        <f t="shared" si="222"/>
        <v>0</v>
      </c>
      <c r="UCB10" s="355">
        <f t="shared" si="222"/>
        <v>0</v>
      </c>
      <c r="UCC10" s="355">
        <f t="shared" si="222"/>
        <v>0</v>
      </c>
      <c r="UCD10" s="355">
        <f t="shared" si="222"/>
        <v>0</v>
      </c>
      <c r="UCE10" s="355">
        <f t="shared" si="222"/>
        <v>0</v>
      </c>
      <c r="UCF10" s="355">
        <f t="shared" si="222"/>
        <v>0</v>
      </c>
      <c r="UCG10" s="355">
        <f t="shared" si="222"/>
        <v>0</v>
      </c>
      <c r="UCH10" s="355">
        <f t="shared" si="222"/>
        <v>0</v>
      </c>
      <c r="UCI10" s="355">
        <f t="shared" si="222"/>
        <v>0</v>
      </c>
      <c r="UCJ10" s="355">
        <f t="shared" si="222"/>
        <v>0</v>
      </c>
      <c r="UCK10" s="355">
        <f t="shared" si="222"/>
        <v>0</v>
      </c>
      <c r="UCL10" s="355">
        <f t="shared" si="222"/>
        <v>0</v>
      </c>
      <c r="UCM10" s="355">
        <f t="shared" si="222"/>
        <v>0</v>
      </c>
      <c r="UCN10" s="355">
        <f t="shared" si="222"/>
        <v>0</v>
      </c>
      <c r="UCO10" s="355">
        <f t="shared" si="222"/>
        <v>0</v>
      </c>
      <c r="UCP10" s="355">
        <f t="shared" si="222"/>
        <v>0</v>
      </c>
      <c r="UCQ10" s="355">
        <f t="shared" si="222"/>
        <v>0</v>
      </c>
      <c r="UCR10" s="355">
        <f t="shared" si="222"/>
        <v>0</v>
      </c>
      <c r="UCS10" s="355">
        <f t="shared" si="222"/>
        <v>0</v>
      </c>
      <c r="UCT10" s="355">
        <f t="shared" si="222"/>
        <v>0</v>
      </c>
      <c r="UCU10" s="355">
        <f t="shared" si="222"/>
        <v>0</v>
      </c>
      <c r="UCV10" s="355">
        <f t="shared" si="222"/>
        <v>0</v>
      </c>
      <c r="UCW10" s="355">
        <f t="shared" si="222"/>
        <v>0</v>
      </c>
      <c r="UCX10" s="355">
        <f t="shared" si="222"/>
        <v>0</v>
      </c>
      <c r="UCY10" s="355">
        <f t="shared" si="222"/>
        <v>0</v>
      </c>
      <c r="UCZ10" s="355">
        <f t="shared" si="222"/>
        <v>0</v>
      </c>
      <c r="UDA10" s="355">
        <f t="shared" si="222"/>
        <v>0</v>
      </c>
      <c r="UDB10" s="355">
        <f t="shared" si="222"/>
        <v>0</v>
      </c>
      <c r="UDC10" s="355">
        <f t="shared" si="222"/>
        <v>0</v>
      </c>
      <c r="UDD10" s="355">
        <f t="shared" si="222"/>
        <v>0</v>
      </c>
      <c r="UDE10" s="355">
        <f t="shared" si="222"/>
        <v>0</v>
      </c>
      <c r="UDF10" s="355">
        <f t="shared" si="222"/>
        <v>0</v>
      </c>
      <c r="UDG10" s="355">
        <f t="shared" ref="UDG10:UFR10" si="223">SUM(UDG4:UDG9)</f>
        <v>0</v>
      </c>
      <c r="UDH10" s="355">
        <f t="shared" si="223"/>
        <v>0</v>
      </c>
      <c r="UDI10" s="355">
        <f t="shared" si="223"/>
        <v>0</v>
      </c>
      <c r="UDJ10" s="355">
        <f t="shared" si="223"/>
        <v>0</v>
      </c>
      <c r="UDK10" s="355">
        <f t="shared" si="223"/>
        <v>0</v>
      </c>
      <c r="UDL10" s="355">
        <f t="shared" si="223"/>
        <v>0</v>
      </c>
      <c r="UDM10" s="355">
        <f t="shared" si="223"/>
        <v>0</v>
      </c>
      <c r="UDN10" s="355">
        <f t="shared" si="223"/>
        <v>0</v>
      </c>
      <c r="UDO10" s="355">
        <f t="shared" si="223"/>
        <v>0</v>
      </c>
      <c r="UDP10" s="355">
        <f t="shared" si="223"/>
        <v>0</v>
      </c>
      <c r="UDQ10" s="355">
        <f t="shared" si="223"/>
        <v>0</v>
      </c>
      <c r="UDR10" s="355">
        <f t="shared" si="223"/>
        <v>0</v>
      </c>
      <c r="UDS10" s="355">
        <f t="shared" si="223"/>
        <v>0</v>
      </c>
      <c r="UDT10" s="355">
        <f t="shared" si="223"/>
        <v>0</v>
      </c>
      <c r="UDU10" s="355">
        <f t="shared" si="223"/>
        <v>0</v>
      </c>
      <c r="UDV10" s="355">
        <f t="shared" si="223"/>
        <v>0</v>
      </c>
      <c r="UDW10" s="355">
        <f t="shared" si="223"/>
        <v>0</v>
      </c>
      <c r="UDX10" s="355">
        <f t="shared" si="223"/>
        <v>0</v>
      </c>
      <c r="UDY10" s="355">
        <f t="shared" si="223"/>
        <v>0</v>
      </c>
      <c r="UDZ10" s="355">
        <f t="shared" si="223"/>
        <v>0</v>
      </c>
      <c r="UEA10" s="355">
        <f t="shared" si="223"/>
        <v>0</v>
      </c>
      <c r="UEB10" s="355">
        <f t="shared" si="223"/>
        <v>0</v>
      </c>
      <c r="UEC10" s="355">
        <f t="shared" si="223"/>
        <v>0</v>
      </c>
      <c r="UED10" s="355">
        <f t="shared" si="223"/>
        <v>0</v>
      </c>
      <c r="UEE10" s="355">
        <f t="shared" si="223"/>
        <v>0</v>
      </c>
      <c r="UEF10" s="355">
        <f t="shared" si="223"/>
        <v>0</v>
      </c>
      <c r="UEG10" s="355">
        <f t="shared" si="223"/>
        <v>0</v>
      </c>
      <c r="UEH10" s="355">
        <f t="shared" si="223"/>
        <v>0</v>
      </c>
      <c r="UEI10" s="355">
        <f t="shared" si="223"/>
        <v>0</v>
      </c>
      <c r="UEJ10" s="355">
        <f t="shared" si="223"/>
        <v>0</v>
      </c>
      <c r="UEK10" s="355">
        <f t="shared" si="223"/>
        <v>0</v>
      </c>
      <c r="UEL10" s="355">
        <f t="shared" si="223"/>
        <v>0</v>
      </c>
      <c r="UEM10" s="355">
        <f t="shared" si="223"/>
        <v>0</v>
      </c>
      <c r="UEN10" s="355">
        <f t="shared" si="223"/>
        <v>0</v>
      </c>
      <c r="UEO10" s="355">
        <f t="shared" si="223"/>
        <v>0</v>
      </c>
      <c r="UEP10" s="355">
        <f t="shared" si="223"/>
        <v>0</v>
      </c>
      <c r="UEQ10" s="355">
        <f t="shared" si="223"/>
        <v>0</v>
      </c>
      <c r="UER10" s="355">
        <f t="shared" si="223"/>
        <v>0</v>
      </c>
      <c r="UES10" s="355">
        <f t="shared" si="223"/>
        <v>0</v>
      </c>
      <c r="UET10" s="355">
        <f t="shared" si="223"/>
        <v>0</v>
      </c>
      <c r="UEU10" s="355">
        <f t="shared" si="223"/>
        <v>0</v>
      </c>
      <c r="UEV10" s="355">
        <f t="shared" si="223"/>
        <v>0</v>
      </c>
      <c r="UEW10" s="355">
        <f t="shared" si="223"/>
        <v>0</v>
      </c>
      <c r="UEX10" s="355">
        <f t="shared" si="223"/>
        <v>0</v>
      </c>
      <c r="UEY10" s="355">
        <f t="shared" si="223"/>
        <v>0</v>
      </c>
      <c r="UEZ10" s="355">
        <f t="shared" si="223"/>
        <v>0</v>
      </c>
      <c r="UFA10" s="355">
        <f t="shared" si="223"/>
        <v>0</v>
      </c>
      <c r="UFB10" s="355">
        <f t="shared" si="223"/>
        <v>0</v>
      </c>
      <c r="UFC10" s="355">
        <f t="shared" si="223"/>
        <v>0</v>
      </c>
      <c r="UFD10" s="355">
        <f t="shared" si="223"/>
        <v>0</v>
      </c>
      <c r="UFE10" s="355">
        <f t="shared" si="223"/>
        <v>0</v>
      </c>
      <c r="UFF10" s="355">
        <f t="shared" si="223"/>
        <v>0</v>
      </c>
      <c r="UFG10" s="355">
        <f t="shared" si="223"/>
        <v>0</v>
      </c>
      <c r="UFH10" s="355">
        <f t="shared" si="223"/>
        <v>0</v>
      </c>
      <c r="UFI10" s="355">
        <f t="shared" si="223"/>
        <v>0</v>
      </c>
      <c r="UFJ10" s="355">
        <f t="shared" si="223"/>
        <v>0</v>
      </c>
      <c r="UFK10" s="355">
        <f t="shared" si="223"/>
        <v>0</v>
      </c>
      <c r="UFL10" s="355">
        <f t="shared" si="223"/>
        <v>0</v>
      </c>
      <c r="UFM10" s="355">
        <f t="shared" si="223"/>
        <v>0</v>
      </c>
      <c r="UFN10" s="355">
        <f t="shared" si="223"/>
        <v>0</v>
      </c>
      <c r="UFO10" s="355">
        <f t="shared" si="223"/>
        <v>0</v>
      </c>
      <c r="UFP10" s="355">
        <f t="shared" si="223"/>
        <v>0</v>
      </c>
      <c r="UFQ10" s="355">
        <f t="shared" si="223"/>
        <v>0</v>
      </c>
      <c r="UFR10" s="355">
        <f t="shared" si="223"/>
        <v>0</v>
      </c>
      <c r="UFS10" s="355">
        <f t="shared" ref="UFS10:UID10" si="224">SUM(UFS4:UFS9)</f>
        <v>0</v>
      </c>
      <c r="UFT10" s="355">
        <f t="shared" si="224"/>
        <v>0</v>
      </c>
      <c r="UFU10" s="355">
        <f t="shared" si="224"/>
        <v>0</v>
      </c>
      <c r="UFV10" s="355">
        <f t="shared" si="224"/>
        <v>0</v>
      </c>
      <c r="UFW10" s="355">
        <f t="shared" si="224"/>
        <v>0</v>
      </c>
      <c r="UFX10" s="355">
        <f t="shared" si="224"/>
        <v>0</v>
      </c>
      <c r="UFY10" s="355">
        <f t="shared" si="224"/>
        <v>0</v>
      </c>
      <c r="UFZ10" s="355">
        <f t="shared" si="224"/>
        <v>0</v>
      </c>
      <c r="UGA10" s="355">
        <f t="shared" si="224"/>
        <v>0</v>
      </c>
      <c r="UGB10" s="355">
        <f t="shared" si="224"/>
        <v>0</v>
      </c>
      <c r="UGC10" s="355">
        <f t="shared" si="224"/>
        <v>0</v>
      </c>
      <c r="UGD10" s="355">
        <f t="shared" si="224"/>
        <v>0</v>
      </c>
      <c r="UGE10" s="355">
        <f t="shared" si="224"/>
        <v>0</v>
      </c>
      <c r="UGF10" s="355">
        <f t="shared" si="224"/>
        <v>0</v>
      </c>
      <c r="UGG10" s="355">
        <f t="shared" si="224"/>
        <v>0</v>
      </c>
      <c r="UGH10" s="355">
        <f t="shared" si="224"/>
        <v>0</v>
      </c>
      <c r="UGI10" s="355">
        <f t="shared" si="224"/>
        <v>0</v>
      </c>
      <c r="UGJ10" s="355">
        <f t="shared" si="224"/>
        <v>0</v>
      </c>
      <c r="UGK10" s="355">
        <f t="shared" si="224"/>
        <v>0</v>
      </c>
      <c r="UGL10" s="355">
        <f t="shared" si="224"/>
        <v>0</v>
      </c>
      <c r="UGM10" s="355">
        <f t="shared" si="224"/>
        <v>0</v>
      </c>
      <c r="UGN10" s="355">
        <f t="shared" si="224"/>
        <v>0</v>
      </c>
      <c r="UGO10" s="355">
        <f t="shared" si="224"/>
        <v>0</v>
      </c>
      <c r="UGP10" s="355">
        <f t="shared" si="224"/>
        <v>0</v>
      </c>
      <c r="UGQ10" s="355">
        <f t="shared" si="224"/>
        <v>0</v>
      </c>
      <c r="UGR10" s="355">
        <f t="shared" si="224"/>
        <v>0</v>
      </c>
      <c r="UGS10" s="355">
        <f t="shared" si="224"/>
        <v>0</v>
      </c>
      <c r="UGT10" s="355">
        <f t="shared" si="224"/>
        <v>0</v>
      </c>
      <c r="UGU10" s="355">
        <f t="shared" si="224"/>
        <v>0</v>
      </c>
      <c r="UGV10" s="355">
        <f t="shared" si="224"/>
        <v>0</v>
      </c>
      <c r="UGW10" s="355">
        <f t="shared" si="224"/>
        <v>0</v>
      </c>
      <c r="UGX10" s="355">
        <f t="shared" si="224"/>
        <v>0</v>
      </c>
      <c r="UGY10" s="355">
        <f t="shared" si="224"/>
        <v>0</v>
      </c>
      <c r="UGZ10" s="355">
        <f t="shared" si="224"/>
        <v>0</v>
      </c>
      <c r="UHA10" s="355">
        <f t="shared" si="224"/>
        <v>0</v>
      </c>
      <c r="UHB10" s="355">
        <f t="shared" si="224"/>
        <v>0</v>
      </c>
      <c r="UHC10" s="355">
        <f t="shared" si="224"/>
        <v>0</v>
      </c>
      <c r="UHD10" s="355">
        <f t="shared" si="224"/>
        <v>0</v>
      </c>
      <c r="UHE10" s="355">
        <f t="shared" si="224"/>
        <v>0</v>
      </c>
      <c r="UHF10" s="355">
        <f t="shared" si="224"/>
        <v>0</v>
      </c>
      <c r="UHG10" s="355">
        <f t="shared" si="224"/>
        <v>0</v>
      </c>
      <c r="UHH10" s="355">
        <f t="shared" si="224"/>
        <v>0</v>
      </c>
      <c r="UHI10" s="355">
        <f t="shared" si="224"/>
        <v>0</v>
      </c>
      <c r="UHJ10" s="355">
        <f t="shared" si="224"/>
        <v>0</v>
      </c>
      <c r="UHK10" s="355">
        <f t="shared" si="224"/>
        <v>0</v>
      </c>
      <c r="UHL10" s="355">
        <f t="shared" si="224"/>
        <v>0</v>
      </c>
      <c r="UHM10" s="355">
        <f t="shared" si="224"/>
        <v>0</v>
      </c>
      <c r="UHN10" s="355">
        <f t="shared" si="224"/>
        <v>0</v>
      </c>
      <c r="UHO10" s="355">
        <f t="shared" si="224"/>
        <v>0</v>
      </c>
      <c r="UHP10" s="355">
        <f t="shared" si="224"/>
        <v>0</v>
      </c>
      <c r="UHQ10" s="355">
        <f t="shared" si="224"/>
        <v>0</v>
      </c>
      <c r="UHR10" s="355">
        <f t="shared" si="224"/>
        <v>0</v>
      </c>
      <c r="UHS10" s="355">
        <f t="shared" si="224"/>
        <v>0</v>
      </c>
      <c r="UHT10" s="355">
        <f t="shared" si="224"/>
        <v>0</v>
      </c>
      <c r="UHU10" s="355">
        <f t="shared" si="224"/>
        <v>0</v>
      </c>
      <c r="UHV10" s="355">
        <f t="shared" si="224"/>
        <v>0</v>
      </c>
      <c r="UHW10" s="355">
        <f t="shared" si="224"/>
        <v>0</v>
      </c>
      <c r="UHX10" s="355">
        <f t="shared" si="224"/>
        <v>0</v>
      </c>
      <c r="UHY10" s="355">
        <f t="shared" si="224"/>
        <v>0</v>
      </c>
      <c r="UHZ10" s="355">
        <f t="shared" si="224"/>
        <v>0</v>
      </c>
      <c r="UIA10" s="355">
        <f t="shared" si="224"/>
        <v>0</v>
      </c>
      <c r="UIB10" s="355">
        <f t="shared" si="224"/>
        <v>0</v>
      </c>
      <c r="UIC10" s="355">
        <f t="shared" si="224"/>
        <v>0</v>
      </c>
      <c r="UID10" s="355">
        <f t="shared" si="224"/>
        <v>0</v>
      </c>
      <c r="UIE10" s="355">
        <f t="shared" ref="UIE10:UKP10" si="225">SUM(UIE4:UIE9)</f>
        <v>0</v>
      </c>
      <c r="UIF10" s="355">
        <f t="shared" si="225"/>
        <v>0</v>
      </c>
      <c r="UIG10" s="355">
        <f t="shared" si="225"/>
        <v>0</v>
      </c>
      <c r="UIH10" s="355">
        <f t="shared" si="225"/>
        <v>0</v>
      </c>
      <c r="UII10" s="355">
        <f t="shared" si="225"/>
        <v>0</v>
      </c>
      <c r="UIJ10" s="355">
        <f t="shared" si="225"/>
        <v>0</v>
      </c>
      <c r="UIK10" s="355">
        <f t="shared" si="225"/>
        <v>0</v>
      </c>
      <c r="UIL10" s="355">
        <f t="shared" si="225"/>
        <v>0</v>
      </c>
      <c r="UIM10" s="355">
        <f t="shared" si="225"/>
        <v>0</v>
      </c>
      <c r="UIN10" s="355">
        <f t="shared" si="225"/>
        <v>0</v>
      </c>
      <c r="UIO10" s="355">
        <f t="shared" si="225"/>
        <v>0</v>
      </c>
      <c r="UIP10" s="355">
        <f t="shared" si="225"/>
        <v>0</v>
      </c>
      <c r="UIQ10" s="355">
        <f t="shared" si="225"/>
        <v>0</v>
      </c>
      <c r="UIR10" s="355">
        <f t="shared" si="225"/>
        <v>0</v>
      </c>
      <c r="UIS10" s="355">
        <f t="shared" si="225"/>
        <v>0</v>
      </c>
      <c r="UIT10" s="355">
        <f t="shared" si="225"/>
        <v>0</v>
      </c>
      <c r="UIU10" s="355">
        <f t="shared" si="225"/>
        <v>0</v>
      </c>
      <c r="UIV10" s="355">
        <f t="shared" si="225"/>
        <v>0</v>
      </c>
      <c r="UIW10" s="355">
        <f t="shared" si="225"/>
        <v>0</v>
      </c>
      <c r="UIX10" s="355">
        <f t="shared" si="225"/>
        <v>0</v>
      </c>
      <c r="UIY10" s="355">
        <f t="shared" si="225"/>
        <v>0</v>
      </c>
      <c r="UIZ10" s="355">
        <f t="shared" si="225"/>
        <v>0</v>
      </c>
      <c r="UJA10" s="355">
        <f t="shared" si="225"/>
        <v>0</v>
      </c>
      <c r="UJB10" s="355">
        <f t="shared" si="225"/>
        <v>0</v>
      </c>
      <c r="UJC10" s="355">
        <f t="shared" si="225"/>
        <v>0</v>
      </c>
      <c r="UJD10" s="355">
        <f t="shared" si="225"/>
        <v>0</v>
      </c>
      <c r="UJE10" s="355">
        <f t="shared" si="225"/>
        <v>0</v>
      </c>
      <c r="UJF10" s="355">
        <f t="shared" si="225"/>
        <v>0</v>
      </c>
      <c r="UJG10" s="355">
        <f t="shared" si="225"/>
        <v>0</v>
      </c>
      <c r="UJH10" s="355">
        <f t="shared" si="225"/>
        <v>0</v>
      </c>
      <c r="UJI10" s="355">
        <f t="shared" si="225"/>
        <v>0</v>
      </c>
      <c r="UJJ10" s="355">
        <f t="shared" si="225"/>
        <v>0</v>
      </c>
      <c r="UJK10" s="355">
        <f t="shared" si="225"/>
        <v>0</v>
      </c>
      <c r="UJL10" s="355">
        <f t="shared" si="225"/>
        <v>0</v>
      </c>
      <c r="UJM10" s="355">
        <f t="shared" si="225"/>
        <v>0</v>
      </c>
      <c r="UJN10" s="355">
        <f t="shared" si="225"/>
        <v>0</v>
      </c>
      <c r="UJO10" s="355">
        <f t="shared" si="225"/>
        <v>0</v>
      </c>
      <c r="UJP10" s="355">
        <f t="shared" si="225"/>
        <v>0</v>
      </c>
      <c r="UJQ10" s="355">
        <f t="shared" si="225"/>
        <v>0</v>
      </c>
      <c r="UJR10" s="355">
        <f t="shared" si="225"/>
        <v>0</v>
      </c>
      <c r="UJS10" s="355">
        <f t="shared" si="225"/>
        <v>0</v>
      </c>
      <c r="UJT10" s="355">
        <f t="shared" si="225"/>
        <v>0</v>
      </c>
      <c r="UJU10" s="355">
        <f t="shared" si="225"/>
        <v>0</v>
      </c>
      <c r="UJV10" s="355">
        <f t="shared" si="225"/>
        <v>0</v>
      </c>
      <c r="UJW10" s="355">
        <f t="shared" si="225"/>
        <v>0</v>
      </c>
      <c r="UJX10" s="355">
        <f t="shared" si="225"/>
        <v>0</v>
      </c>
      <c r="UJY10" s="355">
        <f t="shared" si="225"/>
        <v>0</v>
      </c>
      <c r="UJZ10" s="355">
        <f t="shared" si="225"/>
        <v>0</v>
      </c>
      <c r="UKA10" s="355">
        <f t="shared" si="225"/>
        <v>0</v>
      </c>
      <c r="UKB10" s="355">
        <f t="shared" si="225"/>
        <v>0</v>
      </c>
      <c r="UKC10" s="355">
        <f t="shared" si="225"/>
        <v>0</v>
      </c>
      <c r="UKD10" s="355">
        <f t="shared" si="225"/>
        <v>0</v>
      </c>
      <c r="UKE10" s="355">
        <f t="shared" si="225"/>
        <v>0</v>
      </c>
      <c r="UKF10" s="355">
        <f t="shared" si="225"/>
        <v>0</v>
      </c>
      <c r="UKG10" s="355">
        <f t="shared" si="225"/>
        <v>0</v>
      </c>
      <c r="UKH10" s="355">
        <f t="shared" si="225"/>
        <v>0</v>
      </c>
      <c r="UKI10" s="355">
        <f t="shared" si="225"/>
        <v>0</v>
      </c>
      <c r="UKJ10" s="355">
        <f t="shared" si="225"/>
        <v>0</v>
      </c>
      <c r="UKK10" s="355">
        <f t="shared" si="225"/>
        <v>0</v>
      </c>
      <c r="UKL10" s="355">
        <f t="shared" si="225"/>
        <v>0</v>
      </c>
      <c r="UKM10" s="355">
        <f t="shared" si="225"/>
        <v>0</v>
      </c>
      <c r="UKN10" s="355">
        <f t="shared" si="225"/>
        <v>0</v>
      </c>
      <c r="UKO10" s="355">
        <f t="shared" si="225"/>
        <v>0</v>
      </c>
      <c r="UKP10" s="355">
        <f t="shared" si="225"/>
        <v>0</v>
      </c>
      <c r="UKQ10" s="355">
        <f t="shared" ref="UKQ10:UNB10" si="226">SUM(UKQ4:UKQ9)</f>
        <v>0</v>
      </c>
      <c r="UKR10" s="355">
        <f t="shared" si="226"/>
        <v>0</v>
      </c>
      <c r="UKS10" s="355">
        <f t="shared" si="226"/>
        <v>0</v>
      </c>
      <c r="UKT10" s="355">
        <f t="shared" si="226"/>
        <v>0</v>
      </c>
      <c r="UKU10" s="355">
        <f t="shared" si="226"/>
        <v>0</v>
      </c>
      <c r="UKV10" s="355">
        <f t="shared" si="226"/>
        <v>0</v>
      </c>
      <c r="UKW10" s="355">
        <f t="shared" si="226"/>
        <v>0</v>
      </c>
      <c r="UKX10" s="355">
        <f t="shared" si="226"/>
        <v>0</v>
      </c>
      <c r="UKY10" s="355">
        <f t="shared" si="226"/>
        <v>0</v>
      </c>
      <c r="UKZ10" s="355">
        <f t="shared" si="226"/>
        <v>0</v>
      </c>
      <c r="ULA10" s="355">
        <f t="shared" si="226"/>
        <v>0</v>
      </c>
      <c r="ULB10" s="355">
        <f t="shared" si="226"/>
        <v>0</v>
      </c>
      <c r="ULC10" s="355">
        <f t="shared" si="226"/>
        <v>0</v>
      </c>
      <c r="ULD10" s="355">
        <f t="shared" si="226"/>
        <v>0</v>
      </c>
      <c r="ULE10" s="355">
        <f t="shared" si="226"/>
        <v>0</v>
      </c>
      <c r="ULF10" s="355">
        <f t="shared" si="226"/>
        <v>0</v>
      </c>
      <c r="ULG10" s="355">
        <f t="shared" si="226"/>
        <v>0</v>
      </c>
      <c r="ULH10" s="355">
        <f t="shared" si="226"/>
        <v>0</v>
      </c>
      <c r="ULI10" s="355">
        <f t="shared" si="226"/>
        <v>0</v>
      </c>
      <c r="ULJ10" s="355">
        <f t="shared" si="226"/>
        <v>0</v>
      </c>
      <c r="ULK10" s="355">
        <f t="shared" si="226"/>
        <v>0</v>
      </c>
      <c r="ULL10" s="355">
        <f t="shared" si="226"/>
        <v>0</v>
      </c>
      <c r="ULM10" s="355">
        <f t="shared" si="226"/>
        <v>0</v>
      </c>
      <c r="ULN10" s="355">
        <f t="shared" si="226"/>
        <v>0</v>
      </c>
      <c r="ULO10" s="355">
        <f t="shared" si="226"/>
        <v>0</v>
      </c>
      <c r="ULP10" s="355">
        <f t="shared" si="226"/>
        <v>0</v>
      </c>
      <c r="ULQ10" s="355">
        <f t="shared" si="226"/>
        <v>0</v>
      </c>
      <c r="ULR10" s="355">
        <f t="shared" si="226"/>
        <v>0</v>
      </c>
      <c r="ULS10" s="355">
        <f t="shared" si="226"/>
        <v>0</v>
      </c>
      <c r="ULT10" s="355">
        <f t="shared" si="226"/>
        <v>0</v>
      </c>
      <c r="ULU10" s="355">
        <f t="shared" si="226"/>
        <v>0</v>
      </c>
      <c r="ULV10" s="355">
        <f t="shared" si="226"/>
        <v>0</v>
      </c>
      <c r="ULW10" s="355">
        <f t="shared" si="226"/>
        <v>0</v>
      </c>
      <c r="ULX10" s="355">
        <f t="shared" si="226"/>
        <v>0</v>
      </c>
      <c r="ULY10" s="355">
        <f t="shared" si="226"/>
        <v>0</v>
      </c>
      <c r="ULZ10" s="355">
        <f t="shared" si="226"/>
        <v>0</v>
      </c>
      <c r="UMA10" s="355">
        <f t="shared" si="226"/>
        <v>0</v>
      </c>
      <c r="UMB10" s="355">
        <f t="shared" si="226"/>
        <v>0</v>
      </c>
      <c r="UMC10" s="355">
        <f t="shared" si="226"/>
        <v>0</v>
      </c>
      <c r="UMD10" s="355">
        <f t="shared" si="226"/>
        <v>0</v>
      </c>
      <c r="UME10" s="355">
        <f t="shared" si="226"/>
        <v>0</v>
      </c>
      <c r="UMF10" s="355">
        <f t="shared" si="226"/>
        <v>0</v>
      </c>
      <c r="UMG10" s="355">
        <f t="shared" si="226"/>
        <v>0</v>
      </c>
      <c r="UMH10" s="355">
        <f t="shared" si="226"/>
        <v>0</v>
      </c>
      <c r="UMI10" s="355">
        <f t="shared" si="226"/>
        <v>0</v>
      </c>
      <c r="UMJ10" s="355">
        <f t="shared" si="226"/>
        <v>0</v>
      </c>
      <c r="UMK10" s="355">
        <f t="shared" si="226"/>
        <v>0</v>
      </c>
      <c r="UML10" s="355">
        <f t="shared" si="226"/>
        <v>0</v>
      </c>
      <c r="UMM10" s="355">
        <f t="shared" si="226"/>
        <v>0</v>
      </c>
      <c r="UMN10" s="355">
        <f t="shared" si="226"/>
        <v>0</v>
      </c>
      <c r="UMO10" s="355">
        <f t="shared" si="226"/>
        <v>0</v>
      </c>
      <c r="UMP10" s="355">
        <f t="shared" si="226"/>
        <v>0</v>
      </c>
      <c r="UMQ10" s="355">
        <f t="shared" si="226"/>
        <v>0</v>
      </c>
      <c r="UMR10" s="355">
        <f t="shared" si="226"/>
        <v>0</v>
      </c>
      <c r="UMS10" s="355">
        <f t="shared" si="226"/>
        <v>0</v>
      </c>
      <c r="UMT10" s="355">
        <f t="shared" si="226"/>
        <v>0</v>
      </c>
      <c r="UMU10" s="355">
        <f t="shared" si="226"/>
        <v>0</v>
      </c>
      <c r="UMV10" s="355">
        <f t="shared" si="226"/>
        <v>0</v>
      </c>
      <c r="UMW10" s="355">
        <f t="shared" si="226"/>
        <v>0</v>
      </c>
      <c r="UMX10" s="355">
        <f t="shared" si="226"/>
        <v>0</v>
      </c>
      <c r="UMY10" s="355">
        <f t="shared" si="226"/>
        <v>0</v>
      </c>
      <c r="UMZ10" s="355">
        <f t="shared" si="226"/>
        <v>0</v>
      </c>
      <c r="UNA10" s="355">
        <f t="shared" si="226"/>
        <v>0</v>
      </c>
      <c r="UNB10" s="355">
        <f t="shared" si="226"/>
        <v>0</v>
      </c>
      <c r="UNC10" s="355">
        <f t="shared" ref="UNC10:UPN10" si="227">SUM(UNC4:UNC9)</f>
        <v>0</v>
      </c>
      <c r="UND10" s="355">
        <f t="shared" si="227"/>
        <v>0</v>
      </c>
      <c r="UNE10" s="355">
        <f t="shared" si="227"/>
        <v>0</v>
      </c>
      <c r="UNF10" s="355">
        <f t="shared" si="227"/>
        <v>0</v>
      </c>
      <c r="UNG10" s="355">
        <f t="shared" si="227"/>
        <v>0</v>
      </c>
      <c r="UNH10" s="355">
        <f t="shared" si="227"/>
        <v>0</v>
      </c>
      <c r="UNI10" s="355">
        <f t="shared" si="227"/>
        <v>0</v>
      </c>
      <c r="UNJ10" s="355">
        <f t="shared" si="227"/>
        <v>0</v>
      </c>
      <c r="UNK10" s="355">
        <f t="shared" si="227"/>
        <v>0</v>
      </c>
      <c r="UNL10" s="355">
        <f t="shared" si="227"/>
        <v>0</v>
      </c>
      <c r="UNM10" s="355">
        <f t="shared" si="227"/>
        <v>0</v>
      </c>
      <c r="UNN10" s="355">
        <f t="shared" si="227"/>
        <v>0</v>
      </c>
      <c r="UNO10" s="355">
        <f t="shared" si="227"/>
        <v>0</v>
      </c>
      <c r="UNP10" s="355">
        <f t="shared" si="227"/>
        <v>0</v>
      </c>
      <c r="UNQ10" s="355">
        <f t="shared" si="227"/>
        <v>0</v>
      </c>
      <c r="UNR10" s="355">
        <f t="shared" si="227"/>
        <v>0</v>
      </c>
      <c r="UNS10" s="355">
        <f t="shared" si="227"/>
        <v>0</v>
      </c>
      <c r="UNT10" s="355">
        <f t="shared" si="227"/>
        <v>0</v>
      </c>
      <c r="UNU10" s="355">
        <f t="shared" si="227"/>
        <v>0</v>
      </c>
      <c r="UNV10" s="355">
        <f t="shared" si="227"/>
        <v>0</v>
      </c>
      <c r="UNW10" s="355">
        <f t="shared" si="227"/>
        <v>0</v>
      </c>
      <c r="UNX10" s="355">
        <f t="shared" si="227"/>
        <v>0</v>
      </c>
      <c r="UNY10" s="355">
        <f t="shared" si="227"/>
        <v>0</v>
      </c>
      <c r="UNZ10" s="355">
        <f t="shared" si="227"/>
        <v>0</v>
      </c>
      <c r="UOA10" s="355">
        <f t="shared" si="227"/>
        <v>0</v>
      </c>
      <c r="UOB10" s="355">
        <f t="shared" si="227"/>
        <v>0</v>
      </c>
      <c r="UOC10" s="355">
        <f t="shared" si="227"/>
        <v>0</v>
      </c>
      <c r="UOD10" s="355">
        <f t="shared" si="227"/>
        <v>0</v>
      </c>
      <c r="UOE10" s="355">
        <f t="shared" si="227"/>
        <v>0</v>
      </c>
      <c r="UOF10" s="355">
        <f t="shared" si="227"/>
        <v>0</v>
      </c>
      <c r="UOG10" s="355">
        <f t="shared" si="227"/>
        <v>0</v>
      </c>
      <c r="UOH10" s="355">
        <f t="shared" si="227"/>
        <v>0</v>
      </c>
      <c r="UOI10" s="355">
        <f t="shared" si="227"/>
        <v>0</v>
      </c>
      <c r="UOJ10" s="355">
        <f t="shared" si="227"/>
        <v>0</v>
      </c>
      <c r="UOK10" s="355">
        <f t="shared" si="227"/>
        <v>0</v>
      </c>
      <c r="UOL10" s="355">
        <f t="shared" si="227"/>
        <v>0</v>
      </c>
      <c r="UOM10" s="355">
        <f t="shared" si="227"/>
        <v>0</v>
      </c>
      <c r="UON10" s="355">
        <f t="shared" si="227"/>
        <v>0</v>
      </c>
      <c r="UOO10" s="355">
        <f t="shared" si="227"/>
        <v>0</v>
      </c>
      <c r="UOP10" s="355">
        <f t="shared" si="227"/>
        <v>0</v>
      </c>
      <c r="UOQ10" s="355">
        <f t="shared" si="227"/>
        <v>0</v>
      </c>
      <c r="UOR10" s="355">
        <f t="shared" si="227"/>
        <v>0</v>
      </c>
      <c r="UOS10" s="355">
        <f t="shared" si="227"/>
        <v>0</v>
      </c>
      <c r="UOT10" s="355">
        <f t="shared" si="227"/>
        <v>0</v>
      </c>
      <c r="UOU10" s="355">
        <f t="shared" si="227"/>
        <v>0</v>
      </c>
      <c r="UOV10" s="355">
        <f t="shared" si="227"/>
        <v>0</v>
      </c>
      <c r="UOW10" s="355">
        <f t="shared" si="227"/>
        <v>0</v>
      </c>
      <c r="UOX10" s="355">
        <f t="shared" si="227"/>
        <v>0</v>
      </c>
      <c r="UOY10" s="355">
        <f t="shared" si="227"/>
        <v>0</v>
      </c>
      <c r="UOZ10" s="355">
        <f t="shared" si="227"/>
        <v>0</v>
      </c>
      <c r="UPA10" s="355">
        <f t="shared" si="227"/>
        <v>0</v>
      </c>
      <c r="UPB10" s="355">
        <f t="shared" si="227"/>
        <v>0</v>
      </c>
      <c r="UPC10" s="355">
        <f t="shared" si="227"/>
        <v>0</v>
      </c>
      <c r="UPD10" s="355">
        <f t="shared" si="227"/>
        <v>0</v>
      </c>
      <c r="UPE10" s="355">
        <f t="shared" si="227"/>
        <v>0</v>
      </c>
      <c r="UPF10" s="355">
        <f t="shared" si="227"/>
        <v>0</v>
      </c>
      <c r="UPG10" s="355">
        <f t="shared" si="227"/>
        <v>0</v>
      </c>
      <c r="UPH10" s="355">
        <f t="shared" si="227"/>
        <v>0</v>
      </c>
      <c r="UPI10" s="355">
        <f t="shared" si="227"/>
        <v>0</v>
      </c>
      <c r="UPJ10" s="355">
        <f t="shared" si="227"/>
        <v>0</v>
      </c>
      <c r="UPK10" s="355">
        <f t="shared" si="227"/>
        <v>0</v>
      </c>
      <c r="UPL10" s="355">
        <f t="shared" si="227"/>
        <v>0</v>
      </c>
      <c r="UPM10" s="355">
        <f t="shared" si="227"/>
        <v>0</v>
      </c>
      <c r="UPN10" s="355">
        <f t="shared" si="227"/>
        <v>0</v>
      </c>
      <c r="UPO10" s="355">
        <f t="shared" ref="UPO10:URZ10" si="228">SUM(UPO4:UPO9)</f>
        <v>0</v>
      </c>
      <c r="UPP10" s="355">
        <f t="shared" si="228"/>
        <v>0</v>
      </c>
      <c r="UPQ10" s="355">
        <f t="shared" si="228"/>
        <v>0</v>
      </c>
      <c r="UPR10" s="355">
        <f t="shared" si="228"/>
        <v>0</v>
      </c>
      <c r="UPS10" s="355">
        <f t="shared" si="228"/>
        <v>0</v>
      </c>
      <c r="UPT10" s="355">
        <f t="shared" si="228"/>
        <v>0</v>
      </c>
      <c r="UPU10" s="355">
        <f t="shared" si="228"/>
        <v>0</v>
      </c>
      <c r="UPV10" s="355">
        <f t="shared" si="228"/>
        <v>0</v>
      </c>
      <c r="UPW10" s="355">
        <f t="shared" si="228"/>
        <v>0</v>
      </c>
      <c r="UPX10" s="355">
        <f t="shared" si="228"/>
        <v>0</v>
      </c>
      <c r="UPY10" s="355">
        <f t="shared" si="228"/>
        <v>0</v>
      </c>
      <c r="UPZ10" s="355">
        <f t="shared" si="228"/>
        <v>0</v>
      </c>
      <c r="UQA10" s="355">
        <f t="shared" si="228"/>
        <v>0</v>
      </c>
      <c r="UQB10" s="355">
        <f t="shared" si="228"/>
        <v>0</v>
      </c>
      <c r="UQC10" s="355">
        <f t="shared" si="228"/>
        <v>0</v>
      </c>
      <c r="UQD10" s="355">
        <f t="shared" si="228"/>
        <v>0</v>
      </c>
      <c r="UQE10" s="355">
        <f t="shared" si="228"/>
        <v>0</v>
      </c>
      <c r="UQF10" s="355">
        <f t="shared" si="228"/>
        <v>0</v>
      </c>
      <c r="UQG10" s="355">
        <f t="shared" si="228"/>
        <v>0</v>
      </c>
      <c r="UQH10" s="355">
        <f t="shared" si="228"/>
        <v>0</v>
      </c>
      <c r="UQI10" s="355">
        <f t="shared" si="228"/>
        <v>0</v>
      </c>
      <c r="UQJ10" s="355">
        <f t="shared" si="228"/>
        <v>0</v>
      </c>
      <c r="UQK10" s="355">
        <f t="shared" si="228"/>
        <v>0</v>
      </c>
      <c r="UQL10" s="355">
        <f t="shared" si="228"/>
        <v>0</v>
      </c>
      <c r="UQM10" s="355">
        <f t="shared" si="228"/>
        <v>0</v>
      </c>
      <c r="UQN10" s="355">
        <f t="shared" si="228"/>
        <v>0</v>
      </c>
      <c r="UQO10" s="355">
        <f t="shared" si="228"/>
        <v>0</v>
      </c>
      <c r="UQP10" s="355">
        <f t="shared" si="228"/>
        <v>0</v>
      </c>
      <c r="UQQ10" s="355">
        <f t="shared" si="228"/>
        <v>0</v>
      </c>
      <c r="UQR10" s="355">
        <f t="shared" si="228"/>
        <v>0</v>
      </c>
      <c r="UQS10" s="355">
        <f t="shared" si="228"/>
        <v>0</v>
      </c>
      <c r="UQT10" s="355">
        <f t="shared" si="228"/>
        <v>0</v>
      </c>
      <c r="UQU10" s="355">
        <f t="shared" si="228"/>
        <v>0</v>
      </c>
      <c r="UQV10" s="355">
        <f t="shared" si="228"/>
        <v>0</v>
      </c>
      <c r="UQW10" s="355">
        <f t="shared" si="228"/>
        <v>0</v>
      </c>
      <c r="UQX10" s="355">
        <f t="shared" si="228"/>
        <v>0</v>
      </c>
      <c r="UQY10" s="355">
        <f t="shared" si="228"/>
        <v>0</v>
      </c>
      <c r="UQZ10" s="355">
        <f t="shared" si="228"/>
        <v>0</v>
      </c>
      <c r="URA10" s="355">
        <f t="shared" si="228"/>
        <v>0</v>
      </c>
      <c r="URB10" s="355">
        <f t="shared" si="228"/>
        <v>0</v>
      </c>
      <c r="URC10" s="355">
        <f t="shared" si="228"/>
        <v>0</v>
      </c>
      <c r="URD10" s="355">
        <f t="shared" si="228"/>
        <v>0</v>
      </c>
      <c r="URE10" s="355">
        <f t="shared" si="228"/>
        <v>0</v>
      </c>
      <c r="URF10" s="355">
        <f t="shared" si="228"/>
        <v>0</v>
      </c>
      <c r="URG10" s="355">
        <f t="shared" si="228"/>
        <v>0</v>
      </c>
      <c r="URH10" s="355">
        <f t="shared" si="228"/>
        <v>0</v>
      </c>
      <c r="URI10" s="355">
        <f t="shared" si="228"/>
        <v>0</v>
      </c>
      <c r="URJ10" s="355">
        <f t="shared" si="228"/>
        <v>0</v>
      </c>
      <c r="URK10" s="355">
        <f t="shared" si="228"/>
        <v>0</v>
      </c>
      <c r="URL10" s="355">
        <f t="shared" si="228"/>
        <v>0</v>
      </c>
      <c r="URM10" s="355">
        <f t="shared" si="228"/>
        <v>0</v>
      </c>
      <c r="URN10" s="355">
        <f t="shared" si="228"/>
        <v>0</v>
      </c>
      <c r="URO10" s="355">
        <f t="shared" si="228"/>
        <v>0</v>
      </c>
      <c r="URP10" s="355">
        <f t="shared" si="228"/>
        <v>0</v>
      </c>
      <c r="URQ10" s="355">
        <f t="shared" si="228"/>
        <v>0</v>
      </c>
      <c r="URR10" s="355">
        <f t="shared" si="228"/>
        <v>0</v>
      </c>
      <c r="URS10" s="355">
        <f t="shared" si="228"/>
        <v>0</v>
      </c>
      <c r="URT10" s="355">
        <f t="shared" si="228"/>
        <v>0</v>
      </c>
      <c r="URU10" s="355">
        <f t="shared" si="228"/>
        <v>0</v>
      </c>
      <c r="URV10" s="355">
        <f t="shared" si="228"/>
        <v>0</v>
      </c>
      <c r="URW10" s="355">
        <f t="shared" si="228"/>
        <v>0</v>
      </c>
      <c r="URX10" s="355">
        <f t="shared" si="228"/>
        <v>0</v>
      </c>
      <c r="URY10" s="355">
        <f t="shared" si="228"/>
        <v>0</v>
      </c>
      <c r="URZ10" s="355">
        <f t="shared" si="228"/>
        <v>0</v>
      </c>
      <c r="USA10" s="355">
        <f t="shared" ref="USA10:UUL10" si="229">SUM(USA4:USA9)</f>
        <v>0</v>
      </c>
      <c r="USB10" s="355">
        <f t="shared" si="229"/>
        <v>0</v>
      </c>
      <c r="USC10" s="355">
        <f t="shared" si="229"/>
        <v>0</v>
      </c>
      <c r="USD10" s="355">
        <f t="shared" si="229"/>
        <v>0</v>
      </c>
      <c r="USE10" s="355">
        <f t="shared" si="229"/>
        <v>0</v>
      </c>
      <c r="USF10" s="355">
        <f t="shared" si="229"/>
        <v>0</v>
      </c>
      <c r="USG10" s="355">
        <f t="shared" si="229"/>
        <v>0</v>
      </c>
      <c r="USH10" s="355">
        <f t="shared" si="229"/>
        <v>0</v>
      </c>
      <c r="USI10" s="355">
        <f t="shared" si="229"/>
        <v>0</v>
      </c>
      <c r="USJ10" s="355">
        <f t="shared" si="229"/>
        <v>0</v>
      </c>
      <c r="USK10" s="355">
        <f t="shared" si="229"/>
        <v>0</v>
      </c>
      <c r="USL10" s="355">
        <f t="shared" si="229"/>
        <v>0</v>
      </c>
      <c r="USM10" s="355">
        <f t="shared" si="229"/>
        <v>0</v>
      </c>
      <c r="USN10" s="355">
        <f t="shared" si="229"/>
        <v>0</v>
      </c>
      <c r="USO10" s="355">
        <f t="shared" si="229"/>
        <v>0</v>
      </c>
      <c r="USP10" s="355">
        <f t="shared" si="229"/>
        <v>0</v>
      </c>
      <c r="USQ10" s="355">
        <f t="shared" si="229"/>
        <v>0</v>
      </c>
      <c r="USR10" s="355">
        <f t="shared" si="229"/>
        <v>0</v>
      </c>
      <c r="USS10" s="355">
        <f t="shared" si="229"/>
        <v>0</v>
      </c>
      <c r="UST10" s="355">
        <f t="shared" si="229"/>
        <v>0</v>
      </c>
      <c r="USU10" s="355">
        <f t="shared" si="229"/>
        <v>0</v>
      </c>
      <c r="USV10" s="355">
        <f t="shared" si="229"/>
        <v>0</v>
      </c>
      <c r="USW10" s="355">
        <f t="shared" si="229"/>
        <v>0</v>
      </c>
      <c r="USX10" s="355">
        <f t="shared" si="229"/>
        <v>0</v>
      </c>
      <c r="USY10" s="355">
        <f t="shared" si="229"/>
        <v>0</v>
      </c>
      <c r="USZ10" s="355">
        <f t="shared" si="229"/>
        <v>0</v>
      </c>
      <c r="UTA10" s="355">
        <f t="shared" si="229"/>
        <v>0</v>
      </c>
      <c r="UTB10" s="355">
        <f t="shared" si="229"/>
        <v>0</v>
      </c>
      <c r="UTC10" s="355">
        <f t="shared" si="229"/>
        <v>0</v>
      </c>
      <c r="UTD10" s="355">
        <f t="shared" si="229"/>
        <v>0</v>
      </c>
      <c r="UTE10" s="355">
        <f t="shared" si="229"/>
        <v>0</v>
      </c>
      <c r="UTF10" s="355">
        <f t="shared" si="229"/>
        <v>0</v>
      </c>
      <c r="UTG10" s="355">
        <f t="shared" si="229"/>
        <v>0</v>
      </c>
      <c r="UTH10" s="355">
        <f t="shared" si="229"/>
        <v>0</v>
      </c>
      <c r="UTI10" s="355">
        <f t="shared" si="229"/>
        <v>0</v>
      </c>
      <c r="UTJ10" s="355">
        <f t="shared" si="229"/>
        <v>0</v>
      </c>
      <c r="UTK10" s="355">
        <f t="shared" si="229"/>
        <v>0</v>
      </c>
      <c r="UTL10" s="355">
        <f t="shared" si="229"/>
        <v>0</v>
      </c>
      <c r="UTM10" s="355">
        <f t="shared" si="229"/>
        <v>0</v>
      </c>
      <c r="UTN10" s="355">
        <f t="shared" si="229"/>
        <v>0</v>
      </c>
      <c r="UTO10" s="355">
        <f t="shared" si="229"/>
        <v>0</v>
      </c>
      <c r="UTP10" s="355">
        <f t="shared" si="229"/>
        <v>0</v>
      </c>
      <c r="UTQ10" s="355">
        <f t="shared" si="229"/>
        <v>0</v>
      </c>
      <c r="UTR10" s="355">
        <f t="shared" si="229"/>
        <v>0</v>
      </c>
      <c r="UTS10" s="355">
        <f t="shared" si="229"/>
        <v>0</v>
      </c>
      <c r="UTT10" s="355">
        <f t="shared" si="229"/>
        <v>0</v>
      </c>
      <c r="UTU10" s="355">
        <f t="shared" si="229"/>
        <v>0</v>
      </c>
      <c r="UTV10" s="355">
        <f t="shared" si="229"/>
        <v>0</v>
      </c>
      <c r="UTW10" s="355">
        <f t="shared" si="229"/>
        <v>0</v>
      </c>
      <c r="UTX10" s="355">
        <f t="shared" si="229"/>
        <v>0</v>
      </c>
      <c r="UTY10" s="355">
        <f t="shared" si="229"/>
        <v>0</v>
      </c>
      <c r="UTZ10" s="355">
        <f t="shared" si="229"/>
        <v>0</v>
      </c>
      <c r="UUA10" s="355">
        <f t="shared" si="229"/>
        <v>0</v>
      </c>
      <c r="UUB10" s="355">
        <f t="shared" si="229"/>
        <v>0</v>
      </c>
      <c r="UUC10" s="355">
        <f t="shared" si="229"/>
        <v>0</v>
      </c>
      <c r="UUD10" s="355">
        <f t="shared" si="229"/>
        <v>0</v>
      </c>
      <c r="UUE10" s="355">
        <f t="shared" si="229"/>
        <v>0</v>
      </c>
      <c r="UUF10" s="355">
        <f t="shared" si="229"/>
        <v>0</v>
      </c>
      <c r="UUG10" s="355">
        <f t="shared" si="229"/>
        <v>0</v>
      </c>
      <c r="UUH10" s="355">
        <f t="shared" si="229"/>
        <v>0</v>
      </c>
      <c r="UUI10" s="355">
        <f t="shared" si="229"/>
        <v>0</v>
      </c>
      <c r="UUJ10" s="355">
        <f t="shared" si="229"/>
        <v>0</v>
      </c>
      <c r="UUK10" s="355">
        <f t="shared" si="229"/>
        <v>0</v>
      </c>
      <c r="UUL10" s="355">
        <f t="shared" si="229"/>
        <v>0</v>
      </c>
      <c r="UUM10" s="355">
        <f t="shared" ref="UUM10:UWX10" si="230">SUM(UUM4:UUM9)</f>
        <v>0</v>
      </c>
      <c r="UUN10" s="355">
        <f t="shared" si="230"/>
        <v>0</v>
      </c>
      <c r="UUO10" s="355">
        <f t="shared" si="230"/>
        <v>0</v>
      </c>
      <c r="UUP10" s="355">
        <f t="shared" si="230"/>
        <v>0</v>
      </c>
      <c r="UUQ10" s="355">
        <f t="shared" si="230"/>
        <v>0</v>
      </c>
      <c r="UUR10" s="355">
        <f t="shared" si="230"/>
        <v>0</v>
      </c>
      <c r="UUS10" s="355">
        <f t="shared" si="230"/>
        <v>0</v>
      </c>
      <c r="UUT10" s="355">
        <f t="shared" si="230"/>
        <v>0</v>
      </c>
      <c r="UUU10" s="355">
        <f t="shared" si="230"/>
        <v>0</v>
      </c>
      <c r="UUV10" s="355">
        <f t="shared" si="230"/>
        <v>0</v>
      </c>
      <c r="UUW10" s="355">
        <f t="shared" si="230"/>
        <v>0</v>
      </c>
      <c r="UUX10" s="355">
        <f t="shared" si="230"/>
        <v>0</v>
      </c>
      <c r="UUY10" s="355">
        <f t="shared" si="230"/>
        <v>0</v>
      </c>
      <c r="UUZ10" s="355">
        <f t="shared" si="230"/>
        <v>0</v>
      </c>
      <c r="UVA10" s="355">
        <f t="shared" si="230"/>
        <v>0</v>
      </c>
      <c r="UVB10" s="355">
        <f t="shared" si="230"/>
        <v>0</v>
      </c>
      <c r="UVC10" s="355">
        <f t="shared" si="230"/>
        <v>0</v>
      </c>
      <c r="UVD10" s="355">
        <f t="shared" si="230"/>
        <v>0</v>
      </c>
      <c r="UVE10" s="355">
        <f t="shared" si="230"/>
        <v>0</v>
      </c>
      <c r="UVF10" s="355">
        <f t="shared" si="230"/>
        <v>0</v>
      </c>
      <c r="UVG10" s="355">
        <f t="shared" si="230"/>
        <v>0</v>
      </c>
      <c r="UVH10" s="355">
        <f t="shared" si="230"/>
        <v>0</v>
      </c>
      <c r="UVI10" s="355">
        <f t="shared" si="230"/>
        <v>0</v>
      </c>
      <c r="UVJ10" s="355">
        <f t="shared" si="230"/>
        <v>0</v>
      </c>
      <c r="UVK10" s="355">
        <f t="shared" si="230"/>
        <v>0</v>
      </c>
      <c r="UVL10" s="355">
        <f t="shared" si="230"/>
        <v>0</v>
      </c>
      <c r="UVM10" s="355">
        <f t="shared" si="230"/>
        <v>0</v>
      </c>
      <c r="UVN10" s="355">
        <f t="shared" si="230"/>
        <v>0</v>
      </c>
      <c r="UVO10" s="355">
        <f t="shared" si="230"/>
        <v>0</v>
      </c>
      <c r="UVP10" s="355">
        <f t="shared" si="230"/>
        <v>0</v>
      </c>
      <c r="UVQ10" s="355">
        <f t="shared" si="230"/>
        <v>0</v>
      </c>
      <c r="UVR10" s="355">
        <f t="shared" si="230"/>
        <v>0</v>
      </c>
      <c r="UVS10" s="355">
        <f t="shared" si="230"/>
        <v>0</v>
      </c>
      <c r="UVT10" s="355">
        <f t="shared" si="230"/>
        <v>0</v>
      </c>
      <c r="UVU10" s="355">
        <f t="shared" si="230"/>
        <v>0</v>
      </c>
      <c r="UVV10" s="355">
        <f t="shared" si="230"/>
        <v>0</v>
      </c>
      <c r="UVW10" s="355">
        <f t="shared" si="230"/>
        <v>0</v>
      </c>
      <c r="UVX10" s="355">
        <f t="shared" si="230"/>
        <v>0</v>
      </c>
      <c r="UVY10" s="355">
        <f t="shared" si="230"/>
        <v>0</v>
      </c>
      <c r="UVZ10" s="355">
        <f t="shared" si="230"/>
        <v>0</v>
      </c>
      <c r="UWA10" s="355">
        <f t="shared" si="230"/>
        <v>0</v>
      </c>
      <c r="UWB10" s="355">
        <f t="shared" si="230"/>
        <v>0</v>
      </c>
      <c r="UWC10" s="355">
        <f t="shared" si="230"/>
        <v>0</v>
      </c>
      <c r="UWD10" s="355">
        <f t="shared" si="230"/>
        <v>0</v>
      </c>
      <c r="UWE10" s="355">
        <f t="shared" si="230"/>
        <v>0</v>
      </c>
      <c r="UWF10" s="355">
        <f t="shared" si="230"/>
        <v>0</v>
      </c>
      <c r="UWG10" s="355">
        <f t="shared" si="230"/>
        <v>0</v>
      </c>
      <c r="UWH10" s="355">
        <f t="shared" si="230"/>
        <v>0</v>
      </c>
      <c r="UWI10" s="355">
        <f t="shared" si="230"/>
        <v>0</v>
      </c>
      <c r="UWJ10" s="355">
        <f t="shared" si="230"/>
        <v>0</v>
      </c>
      <c r="UWK10" s="355">
        <f t="shared" si="230"/>
        <v>0</v>
      </c>
      <c r="UWL10" s="355">
        <f t="shared" si="230"/>
        <v>0</v>
      </c>
      <c r="UWM10" s="355">
        <f t="shared" si="230"/>
        <v>0</v>
      </c>
      <c r="UWN10" s="355">
        <f t="shared" si="230"/>
        <v>0</v>
      </c>
      <c r="UWO10" s="355">
        <f t="shared" si="230"/>
        <v>0</v>
      </c>
      <c r="UWP10" s="355">
        <f t="shared" si="230"/>
        <v>0</v>
      </c>
      <c r="UWQ10" s="355">
        <f t="shared" si="230"/>
        <v>0</v>
      </c>
      <c r="UWR10" s="355">
        <f t="shared" si="230"/>
        <v>0</v>
      </c>
      <c r="UWS10" s="355">
        <f t="shared" si="230"/>
        <v>0</v>
      </c>
      <c r="UWT10" s="355">
        <f t="shared" si="230"/>
        <v>0</v>
      </c>
      <c r="UWU10" s="355">
        <f t="shared" si="230"/>
        <v>0</v>
      </c>
      <c r="UWV10" s="355">
        <f t="shared" si="230"/>
        <v>0</v>
      </c>
      <c r="UWW10" s="355">
        <f t="shared" si="230"/>
        <v>0</v>
      </c>
      <c r="UWX10" s="355">
        <f t="shared" si="230"/>
        <v>0</v>
      </c>
      <c r="UWY10" s="355">
        <f t="shared" ref="UWY10:UZJ10" si="231">SUM(UWY4:UWY9)</f>
        <v>0</v>
      </c>
      <c r="UWZ10" s="355">
        <f t="shared" si="231"/>
        <v>0</v>
      </c>
      <c r="UXA10" s="355">
        <f t="shared" si="231"/>
        <v>0</v>
      </c>
      <c r="UXB10" s="355">
        <f t="shared" si="231"/>
        <v>0</v>
      </c>
      <c r="UXC10" s="355">
        <f t="shared" si="231"/>
        <v>0</v>
      </c>
      <c r="UXD10" s="355">
        <f t="shared" si="231"/>
        <v>0</v>
      </c>
      <c r="UXE10" s="355">
        <f t="shared" si="231"/>
        <v>0</v>
      </c>
      <c r="UXF10" s="355">
        <f t="shared" si="231"/>
        <v>0</v>
      </c>
      <c r="UXG10" s="355">
        <f t="shared" si="231"/>
        <v>0</v>
      </c>
      <c r="UXH10" s="355">
        <f t="shared" si="231"/>
        <v>0</v>
      </c>
      <c r="UXI10" s="355">
        <f t="shared" si="231"/>
        <v>0</v>
      </c>
      <c r="UXJ10" s="355">
        <f t="shared" si="231"/>
        <v>0</v>
      </c>
      <c r="UXK10" s="355">
        <f t="shared" si="231"/>
        <v>0</v>
      </c>
      <c r="UXL10" s="355">
        <f t="shared" si="231"/>
        <v>0</v>
      </c>
      <c r="UXM10" s="355">
        <f t="shared" si="231"/>
        <v>0</v>
      </c>
      <c r="UXN10" s="355">
        <f t="shared" si="231"/>
        <v>0</v>
      </c>
      <c r="UXO10" s="355">
        <f t="shared" si="231"/>
        <v>0</v>
      </c>
      <c r="UXP10" s="355">
        <f t="shared" si="231"/>
        <v>0</v>
      </c>
      <c r="UXQ10" s="355">
        <f t="shared" si="231"/>
        <v>0</v>
      </c>
      <c r="UXR10" s="355">
        <f t="shared" si="231"/>
        <v>0</v>
      </c>
      <c r="UXS10" s="355">
        <f t="shared" si="231"/>
        <v>0</v>
      </c>
      <c r="UXT10" s="355">
        <f t="shared" si="231"/>
        <v>0</v>
      </c>
      <c r="UXU10" s="355">
        <f t="shared" si="231"/>
        <v>0</v>
      </c>
      <c r="UXV10" s="355">
        <f t="shared" si="231"/>
        <v>0</v>
      </c>
      <c r="UXW10" s="355">
        <f t="shared" si="231"/>
        <v>0</v>
      </c>
      <c r="UXX10" s="355">
        <f t="shared" si="231"/>
        <v>0</v>
      </c>
      <c r="UXY10" s="355">
        <f t="shared" si="231"/>
        <v>0</v>
      </c>
      <c r="UXZ10" s="355">
        <f t="shared" si="231"/>
        <v>0</v>
      </c>
      <c r="UYA10" s="355">
        <f t="shared" si="231"/>
        <v>0</v>
      </c>
      <c r="UYB10" s="355">
        <f t="shared" si="231"/>
        <v>0</v>
      </c>
      <c r="UYC10" s="355">
        <f t="shared" si="231"/>
        <v>0</v>
      </c>
      <c r="UYD10" s="355">
        <f t="shared" si="231"/>
        <v>0</v>
      </c>
      <c r="UYE10" s="355">
        <f t="shared" si="231"/>
        <v>0</v>
      </c>
      <c r="UYF10" s="355">
        <f t="shared" si="231"/>
        <v>0</v>
      </c>
      <c r="UYG10" s="355">
        <f t="shared" si="231"/>
        <v>0</v>
      </c>
      <c r="UYH10" s="355">
        <f t="shared" si="231"/>
        <v>0</v>
      </c>
      <c r="UYI10" s="355">
        <f t="shared" si="231"/>
        <v>0</v>
      </c>
      <c r="UYJ10" s="355">
        <f t="shared" si="231"/>
        <v>0</v>
      </c>
      <c r="UYK10" s="355">
        <f t="shared" si="231"/>
        <v>0</v>
      </c>
      <c r="UYL10" s="355">
        <f t="shared" si="231"/>
        <v>0</v>
      </c>
      <c r="UYM10" s="355">
        <f t="shared" si="231"/>
        <v>0</v>
      </c>
      <c r="UYN10" s="355">
        <f t="shared" si="231"/>
        <v>0</v>
      </c>
      <c r="UYO10" s="355">
        <f t="shared" si="231"/>
        <v>0</v>
      </c>
      <c r="UYP10" s="355">
        <f t="shared" si="231"/>
        <v>0</v>
      </c>
      <c r="UYQ10" s="355">
        <f t="shared" si="231"/>
        <v>0</v>
      </c>
      <c r="UYR10" s="355">
        <f t="shared" si="231"/>
        <v>0</v>
      </c>
      <c r="UYS10" s="355">
        <f t="shared" si="231"/>
        <v>0</v>
      </c>
      <c r="UYT10" s="355">
        <f t="shared" si="231"/>
        <v>0</v>
      </c>
      <c r="UYU10" s="355">
        <f t="shared" si="231"/>
        <v>0</v>
      </c>
      <c r="UYV10" s="355">
        <f t="shared" si="231"/>
        <v>0</v>
      </c>
      <c r="UYW10" s="355">
        <f t="shared" si="231"/>
        <v>0</v>
      </c>
      <c r="UYX10" s="355">
        <f t="shared" si="231"/>
        <v>0</v>
      </c>
      <c r="UYY10" s="355">
        <f t="shared" si="231"/>
        <v>0</v>
      </c>
      <c r="UYZ10" s="355">
        <f t="shared" si="231"/>
        <v>0</v>
      </c>
      <c r="UZA10" s="355">
        <f t="shared" si="231"/>
        <v>0</v>
      </c>
      <c r="UZB10" s="355">
        <f t="shared" si="231"/>
        <v>0</v>
      </c>
      <c r="UZC10" s="355">
        <f t="shared" si="231"/>
        <v>0</v>
      </c>
      <c r="UZD10" s="355">
        <f t="shared" si="231"/>
        <v>0</v>
      </c>
      <c r="UZE10" s="355">
        <f t="shared" si="231"/>
        <v>0</v>
      </c>
      <c r="UZF10" s="355">
        <f t="shared" si="231"/>
        <v>0</v>
      </c>
      <c r="UZG10" s="355">
        <f t="shared" si="231"/>
        <v>0</v>
      </c>
      <c r="UZH10" s="355">
        <f t="shared" si="231"/>
        <v>0</v>
      </c>
      <c r="UZI10" s="355">
        <f t="shared" si="231"/>
        <v>0</v>
      </c>
      <c r="UZJ10" s="355">
        <f t="shared" si="231"/>
        <v>0</v>
      </c>
      <c r="UZK10" s="355">
        <f t="shared" ref="UZK10:VBV10" si="232">SUM(UZK4:UZK9)</f>
        <v>0</v>
      </c>
      <c r="UZL10" s="355">
        <f t="shared" si="232"/>
        <v>0</v>
      </c>
      <c r="UZM10" s="355">
        <f t="shared" si="232"/>
        <v>0</v>
      </c>
      <c r="UZN10" s="355">
        <f t="shared" si="232"/>
        <v>0</v>
      </c>
      <c r="UZO10" s="355">
        <f t="shared" si="232"/>
        <v>0</v>
      </c>
      <c r="UZP10" s="355">
        <f t="shared" si="232"/>
        <v>0</v>
      </c>
      <c r="UZQ10" s="355">
        <f t="shared" si="232"/>
        <v>0</v>
      </c>
      <c r="UZR10" s="355">
        <f t="shared" si="232"/>
        <v>0</v>
      </c>
      <c r="UZS10" s="355">
        <f t="shared" si="232"/>
        <v>0</v>
      </c>
      <c r="UZT10" s="355">
        <f t="shared" si="232"/>
        <v>0</v>
      </c>
      <c r="UZU10" s="355">
        <f t="shared" si="232"/>
        <v>0</v>
      </c>
      <c r="UZV10" s="355">
        <f t="shared" si="232"/>
        <v>0</v>
      </c>
      <c r="UZW10" s="355">
        <f t="shared" si="232"/>
        <v>0</v>
      </c>
      <c r="UZX10" s="355">
        <f t="shared" si="232"/>
        <v>0</v>
      </c>
      <c r="UZY10" s="355">
        <f t="shared" si="232"/>
        <v>0</v>
      </c>
      <c r="UZZ10" s="355">
        <f t="shared" si="232"/>
        <v>0</v>
      </c>
      <c r="VAA10" s="355">
        <f t="shared" si="232"/>
        <v>0</v>
      </c>
      <c r="VAB10" s="355">
        <f t="shared" si="232"/>
        <v>0</v>
      </c>
      <c r="VAC10" s="355">
        <f t="shared" si="232"/>
        <v>0</v>
      </c>
      <c r="VAD10" s="355">
        <f t="shared" si="232"/>
        <v>0</v>
      </c>
      <c r="VAE10" s="355">
        <f t="shared" si="232"/>
        <v>0</v>
      </c>
      <c r="VAF10" s="355">
        <f t="shared" si="232"/>
        <v>0</v>
      </c>
      <c r="VAG10" s="355">
        <f t="shared" si="232"/>
        <v>0</v>
      </c>
      <c r="VAH10" s="355">
        <f t="shared" si="232"/>
        <v>0</v>
      </c>
      <c r="VAI10" s="355">
        <f t="shared" si="232"/>
        <v>0</v>
      </c>
      <c r="VAJ10" s="355">
        <f t="shared" si="232"/>
        <v>0</v>
      </c>
      <c r="VAK10" s="355">
        <f t="shared" si="232"/>
        <v>0</v>
      </c>
      <c r="VAL10" s="355">
        <f t="shared" si="232"/>
        <v>0</v>
      </c>
      <c r="VAM10" s="355">
        <f t="shared" si="232"/>
        <v>0</v>
      </c>
      <c r="VAN10" s="355">
        <f t="shared" si="232"/>
        <v>0</v>
      </c>
      <c r="VAO10" s="355">
        <f t="shared" si="232"/>
        <v>0</v>
      </c>
      <c r="VAP10" s="355">
        <f t="shared" si="232"/>
        <v>0</v>
      </c>
      <c r="VAQ10" s="355">
        <f t="shared" si="232"/>
        <v>0</v>
      </c>
      <c r="VAR10" s="355">
        <f t="shared" si="232"/>
        <v>0</v>
      </c>
      <c r="VAS10" s="355">
        <f t="shared" si="232"/>
        <v>0</v>
      </c>
      <c r="VAT10" s="355">
        <f t="shared" si="232"/>
        <v>0</v>
      </c>
      <c r="VAU10" s="355">
        <f t="shared" si="232"/>
        <v>0</v>
      </c>
      <c r="VAV10" s="355">
        <f t="shared" si="232"/>
        <v>0</v>
      </c>
      <c r="VAW10" s="355">
        <f t="shared" si="232"/>
        <v>0</v>
      </c>
      <c r="VAX10" s="355">
        <f t="shared" si="232"/>
        <v>0</v>
      </c>
      <c r="VAY10" s="355">
        <f t="shared" si="232"/>
        <v>0</v>
      </c>
      <c r="VAZ10" s="355">
        <f t="shared" si="232"/>
        <v>0</v>
      </c>
      <c r="VBA10" s="355">
        <f t="shared" si="232"/>
        <v>0</v>
      </c>
      <c r="VBB10" s="355">
        <f t="shared" si="232"/>
        <v>0</v>
      </c>
      <c r="VBC10" s="355">
        <f t="shared" si="232"/>
        <v>0</v>
      </c>
      <c r="VBD10" s="355">
        <f t="shared" si="232"/>
        <v>0</v>
      </c>
      <c r="VBE10" s="355">
        <f t="shared" si="232"/>
        <v>0</v>
      </c>
      <c r="VBF10" s="355">
        <f t="shared" si="232"/>
        <v>0</v>
      </c>
      <c r="VBG10" s="355">
        <f t="shared" si="232"/>
        <v>0</v>
      </c>
      <c r="VBH10" s="355">
        <f t="shared" si="232"/>
        <v>0</v>
      </c>
      <c r="VBI10" s="355">
        <f t="shared" si="232"/>
        <v>0</v>
      </c>
      <c r="VBJ10" s="355">
        <f t="shared" si="232"/>
        <v>0</v>
      </c>
      <c r="VBK10" s="355">
        <f t="shared" si="232"/>
        <v>0</v>
      </c>
      <c r="VBL10" s="355">
        <f t="shared" si="232"/>
        <v>0</v>
      </c>
      <c r="VBM10" s="355">
        <f t="shared" si="232"/>
        <v>0</v>
      </c>
      <c r="VBN10" s="355">
        <f t="shared" si="232"/>
        <v>0</v>
      </c>
      <c r="VBO10" s="355">
        <f t="shared" si="232"/>
        <v>0</v>
      </c>
      <c r="VBP10" s="355">
        <f t="shared" si="232"/>
        <v>0</v>
      </c>
      <c r="VBQ10" s="355">
        <f t="shared" si="232"/>
        <v>0</v>
      </c>
      <c r="VBR10" s="355">
        <f t="shared" si="232"/>
        <v>0</v>
      </c>
      <c r="VBS10" s="355">
        <f t="shared" si="232"/>
        <v>0</v>
      </c>
      <c r="VBT10" s="355">
        <f t="shared" si="232"/>
        <v>0</v>
      </c>
      <c r="VBU10" s="355">
        <f t="shared" si="232"/>
        <v>0</v>
      </c>
      <c r="VBV10" s="355">
        <f t="shared" si="232"/>
        <v>0</v>
      </c>
      <c r="VBW10" s="355">
        <f t="shared" ref="VBW10:VEH10" si="233">SUM(VBW4:VBW9)</f>
        <v>0</v>
      </c>
      <c r="VBX10" s="355">
        <f t="shared" si="233"/>
        <v>0</v>
      </c>
      <c r="VBY10" s="355">
        <f t="shared" si="233"/>
        <v>0</v>
      </c>
      <c r="VBZ10" s="355">
        <f t="shared" si="233"/>
        <v>0</v>
      </c>
      <c r="VCA10" s="355">
        <f t="shared" si="233"/>
        <v>0</v>
      </c>
      <c r="VCB10" s="355">
        <f t="shared" si="233"/>
        <v>0</v>
      </c>
      <c r="VCC10" s="355">
        <f t="shared" si="233"/>
        <v>0</v>
      </c>
      <c r="VCD10" s="355">
        <f t="shared" si="233"/>
        <v>0</v>
      </c>
      <c r="VCE10" s="355">
        <f t="shared" si="233"/>
        <v>0</v>
      </c>
      <c r="VCF10" s="355">
        <f t="shared" si="233"/>
        <v>0</v>
      </c>
      <c r="VCG10" s="355">
        <f t="shared" si="233"/>
        <v>0</v>
      </c>
      <c r="VCH10" s="355">
        <f t="shared" si="233"/>
        <v>0</v>
      </c>
      <c r="VCI10" s="355">
        <f t="shared" si="233"/>
        <v>0</v>
      </c>
      <c r="VCJ10" s="355">
        <f t="shared" si="233"/>
        <v>0</v>
      </c>
      <c r="VCK10" s="355">
        <f t="shared" si="233"/>
        <v>0</v>
      </c>
      <c r="VCL10" s="355">
        <f t="shared" si="233"/>
        <v>0</v>
      </c>
      <c r="VCM10" s="355">
        <f t="shared" si="233"/>
        <v>0</v>
      </c>
      <c r="VCN10" s="355">
        <f t="shared" si="233"/>
        <v>0</v>
      </c>
      <c r="VCO10" s="355">
        <f t="shared" si="233"/>
        <v>0</v>
      </c>
      <c r="VCP10" s="355">
        <f t="shared" si="233"/>
        <v>0</v>
      </c>
      <c r="VCQ10" s="355">
        <f t="shared" si="233"/>
        <v>0</v>
      </c>
      <c r="VCR10" s="355">
        <f t="shared" si="233"/>
        <v>0</v>
      </c>
      <c r="VCS10" s="355">
        <f t="shared" si="233"/>
        <v>0</v>
      </c>
      <c r="VCT10" s="355">
        <f t="shared" si="233"/>
        <v>0</v>
      </c>
      <c r="VCU10" s="355">
        <f t="shared" si="233"/>
        <v>0</v>
      </c>
      <c r="VCV10" s="355">
        <f t="shared" si="233"/>
        <v>0</v>
      </c>
      <c r="VCW10" s="355">
        <f t="shared" si="233"/>
        <v>0</v>
      </c>
      <c r="VCX10" s="355">
        <f t="shared" si="233"/>
        <v>0</v>
      </c>
      <c r="VCY10" s="355">
        <f t="shared" si="233"/>
        <v>0</v>
      </c>
      <c r="VCZ10" s="355">
        <f t="shared" si="233"/>
        <v>0</v>
      </c>
      <c r="VDA10" s="355">
        <f t="shared" si="233"/>
        <v>0</v>
      </c>
      <c r="VDB10" s="355">
        <f t="shared" si="233"/>
        <v>0</v>
      </c>
      <c r="VDC10" s="355">
        <f t="shared" si="233"/>
        <v>0</v>
      </c>
      <c r="VDD10" s="355">
        <f t="shared" si="233"/>
        <v>0</v>
      </c>
      <c r="VDE10" s="355">
        <f t="shared" si="233"/>
        <v>0</v>
      </c>
      <c r="VDF10" s="355">
        <f t="shared" si="233"/>
        <v>0</v>
      </c>
      <c r="VDG10" s="355">
        <f t="shared" si="233"/>
        <v>0</v>
      </c>
      <c r="VDH10" s="355">
        <f t="shared" si="233"/>
        <v>0</v>
      </c>
      <c r="VDI10" s="355">
        <f t="shared" si="233"/>
        <v>0</v>
      </c>
      <c r="VDJ10" s="355">
        <f t="shared" si="233"/>
        <v>0</v>
      </c>
      <c r="VDK10" s="355">
        <f t="shared" si="233"/>
        <v>0</v>
      </c>
      <c r="VDL10" s="355">
        <f t="shared" si="233"/>
        <v>0</v>
      </c>
      <c r="VDM10" s="355">
        <f t="shared" si="233"/>
        <v>0</v>
      </c>
      <c r="VDN10" s="355">
        <f t="shared" si="233"/>
        <v>0</v>
      </c>
      <c r="VDO10" s="355">
        <f t="shared" si="233"/>
        <v>0</v>
      </c>
      <c r="VDP10" s="355">
        <f t="shared" si="233"/>
        <v>0</v>
      </c>
      <c r="VDQ10" s="355">
        <f t="shared" si="233"/>
        <v>0</v>
      </c>
      <c r="VDR10" s="355">
        <f t="shared" si="233"/>
        <v>0</v>
      </c>
      <c r="VDS10" s="355">
        <f t="shared" si="233"/>
        <v>0</v>
      </c>
      <c r="VDT10" s="355">
        <f t="shared" si="233"/>
        <v>0</v>
      </c>
      <c r="VDU10" s="355">
        <f t="shared" si="233"/>
        <v>0</v>
      </c>
      <c r="VDV10" s="355">
        <f t="shared" si="233"/>
        <v>0</v>
      </c>
      <c r="VDW10" s="355">
        <f t="shared" si="233"/>
        <v>0</v>
      </c>
      <c r="VDX10" s="355">
        <f t="shared" si="233"/>
        <v>0</v>
      </c>
      <c r="VDY10" s="355">
        <f t="shared" si="233"/>
        <v>0</v>
      </c>
      <c r="VDZ10" s="355">
        <f t="shared" si="233"/>
        <v>0</v>
      </c>
      <c r="VEA10" s="355">
        <f t="shared" si="233"/>
        <v>0</v>
      </c>
      <c r="VEB10" s="355">
        <f t="shared" si="233"/>
        <v>0</v>
      </c>
      <c r="VEC10" s="355">
        <f t="shared" si="233"/>
        <v>0</v>
      </c>
      <c r="VED10" s="355">
        <f t="shared" si="233"/>
        <v>0</v>
      </c>
      <c r="VEE10" s="355">
        <f t="shared" si="233"/>
        <v>0</v>
      </c>
      <c r="VEF10" s="355">
        <f t="shared" si="233"/>
        <v>0</v>
      </c>
      <c r="VEG10" s="355">
        <f t="shared" si="233"/>
        <v>0</v>
      </c>
      <c r="VEH10" s="355">
        <f t="shared" si="233"/>
        <v>0</v>
      </c>
      <c r="VEI10" s="355">
        <f t="shared" ref="VEI10:VGT10" si="234">SUM(VEI4:VEI9)</f>
        <v>0</v>
      </c>
      <c r="VEJ10" s="355">
        <f t="shared" si="234"/>
        <v>0</v>
      </c>
      <c r="VEK10" s="355">
        <f t="shared" si="234"/>
        <v>0</v>
      </c>
      <c r="VEL10" s="355">
        <f t="shared" si="234"/>
        <v>0</v>
      </c>
      <c r="VEM10" s="355">
        <f t="shared" si="234"/>
        <v>0</v>
      </c>
      <c r="VEN10" s="355">
        <f t="shared" si="234"/>
        <v>0</v>
      </c>
      <c r="VEO10" s="355">
        <f t="shared" si="234"/>
        <v>0</v>
      </c>
      <c r="VEP10" s="355">
        <f t="shared" si="234"/>
        <v>0</v>
      </c>
      <c r="VEQ10" s="355">
        <f t="shared" si="234"/>
        <v>0</v>
      </c>
      <c r="VER10" s="355">
        <f t="shared" si="234"/>
        <v>0</v>
      </c>
      <c r="VES10" s="355">
        <f t="shared" si="234"/>
        <v>0</v>
      </c>
      <c r="VET10" s="355">
        <f t="shared" si="234"/>
        <v>0</v>
      </c>
      <c r="VEU10" s="355">
        <f t="shared" si="234"/>
        <v>0</v>
      </c>
      <c r="VEV10" s="355">
        <f t="shared" si="234"/>
        <v>0</v>
      </c>
      <c r="VEW10" s="355">
        <f t="shared" si="234"/>
        <v>0</v>
      </c>
      <c r="VEX10" s="355">
        <f t="shared" si="234"/>
        <v>0</v>
      </c>
      <c r="VEY10" s="355">
        <f t="shared" si="234"/>
        <v>0</v>
      </c>
      <c r="VEZ10" s="355">
        <f t="shared" si="234"/>
        <v>0</v>
      </c>
      <c r="VFA10" s="355">
        <f t="shared" si="234"/>
        <v>0</v>
      </c>
      <c r="VFB10" s="355">
        <f t="shared" si="234"/>
        <v>0</v>
      </c>
      <c r="VFC10" s="355">
        <f t="shared" si="234"/>
        <v>0</v>
      </c>
      <c r="VFD10" s="355">
        <f t="shared" si="234"/>
        <v>0</v>
      </c>
      <c r="VFE10" s="355">
        <f t="shared" si="234"/>
        <v>0</v>
      </c>
      <c r="VFF10" s="355">
        <f t="shared" si="234"/>
        <v>0</v>
      </c>
      <c r="VFG10" s="355">
        <f t="shared" si="234"/>
        <v>0</v>
      </c>
      <c r="VFH10" s="355">
        <f t="shared" si="234"/>
        <v>0</v>
      </c>
      <c r="VFI10" s="355">
        <f t="shared" si="234"/>
        <v>0</v>
      </c>
      <c r="VFJ10" s="355">
        <f t="shared" si="234"/>
        <v>0</v>
      </c>
      <c r="VFK10" s="355">
        <f t="shared" si="234"/>
        <v>0</v>
      </c>
      <c r="VFL10" s="355">
        <f t="shared" si="234"/>
        <v>0</v>
      </c>
      <c r="VFM10" s="355">
        <f t="shared" si="234"/>
        <v>0</v>
      </c>
      <c r="VFN10" s="355">
        <f t="shared" si="234"/>
        <v>0</v>
      </c>
      <c r="VFO10" s="355">
        <f t="shared" si="234"/>
        <v>0</v>
      </c>
      <c r="VFP10" s="355">
        <f t="shared" si="234"/>
        <v>0</v>
      </c>
      <c r="VFQ10" s="355">
        <f t="shared" si="234"/>
        <v>0</v>
      </c>
      <c r="VFR10" s="355">
        <f t="shared" si="234"/>
        <v>0</v>
      </c>
      <c r="VFS10" s="355">
        <f t="shared" si="234"/>
        <v>0</v>
      </c>
      <c r="VFT10" s="355">
        <f t="shared" si="234"/>
        <v>0</v>
      </c>
      <c r="VFU10" s="355">
        <f t="shared" si="234"/>
        <v>0</v>
      </c>
      <c r="VFV10" s="355">
        <f t="shared" si="234"/>
        <v>0</v>
      </c>
      <c r="VFW10" s="355">
        <f t="shared" si="234"/>
        <v>0</v>
      </c>
      <c r="VFX10" s="355">
        <f t="shared" si="234"/>
        <v>0</v>
      </c>
      <c r="VFY10" s="355">
        <f t="shared" si="234"/>
        <v>0</v>
      </c>
      <c r="VFZ10" s="355">
        <f t="shared" si="234"/>
        <v>0</v>
      </c>
      <c r="VGA10" s="355">
        <f t="shared" si="234"/>
        <v>0</v>
      </c>
      <c r="VGB10" s="355">
        <f t="shared" si="234"/>
        <v>0</v>
      </c>
      <c r="VGC10" s="355">
        <f t="shared" si="234"/>
        <v>0</v>
      </c>
      <c r="VGD10" s="355">
        <f t="shared" si="234"/>
        <v>0</v>
      </c>
      <c r="VGE10" s="355">
        <f t="shared" si="234"/>
        <v>0</v>
      </c>
      <c r="VGF10" s="355">
        <f t="shared" si="234"/>
        <v>0</v>
      </c>
      <c r="VGG10" s="355">
        <f t="shared" si="234"/>
        <v>0</v>
      </c>
      <c r="VGH10" s="355">
        <f t="shared" si="234"/>
        <v>0</v>
      </c>
      <c r="VGI10" s="355">
        <f t="shared" si="234"/>
        <v>0</v>
      </c>
      <c r="VGJ10" s="355">
        <f t="shared" si="234"/>
        <v>0</v>
      </c>
      <c r="VGK10" s="355">
        <f t="shared" si="234"/>
        <v>0</v>
      </c>
      <c r="VGL10" s="355">
        <f t="shared" si="234"/>
        <v>0</v>
      </c>
      <c r="VGM10" s="355">
        <f t="shared" si="234"/>
        <v>0</v>
      </c>
      <c r="VGN10" s="355">
        <f t="shared" si="234"/>
        <v>0</v>
      </c>
      <c r="VGO10" s="355">
        <f t="shared" si="234"/>
        <v>0</v>
      </c>
      <c r="VGP10" s="355">
        <f t="shared" si="234"/>
        <v>0</v>
      </c>
      <c r="VGQ10" s="355">
        <f t="shared" si="234"/>
        <v>0</v>
      </c>
      <c r="VGR10" s="355">
        <f t="shared" si="234"/>
        <v>0</v>
      </c>
      <c r="VGS10" s="355">
        <f t="shared" si="234"/>
        <v>0</v>
      </c>
      <c r="VGT10" s="355">
        <f t="shared" si="234"/>
        <v>0</v>
      </c>
      <c r="VGU10" s="355">
        <f t="shared" ref="VGU10:VJF10" si="235">SUM(VGU4:VGU9)</f>
        <v>0</v>
      </c>
      <c r="VGV10" s="355">
        <f t="shared" si="235"/>
        <v>0</v>
      </c>
      <c r="VGW10" s="355">
        <f t="shared" si="235"/>
        <v>0</v>
      </c>
      <c r="VGX10" s="355">
        <f t="shared" si="235"/>
        <v>0</v>
      </c>
      <c r="VGY10" s="355">
        <f t="shared" si="235"/>
        <v>0</v>
      </c>
      <c r="VGZ10" s="355">
        <f t="shared" si="235"/>
        <v>0</v>
      </c>
      <c r="VHA10" s="355">
        <f t="shared" si="235"/>
        <v>0</v>
      </c>
      <c r="VHB10" s="355">
        <f t="shared" si="235"/>
        <v>0</v>
      </c>
      <c r="VHC10" s="355">
        <f t="shared" si="235"/>
        <v>0</v>
      </c>
      <c r="VHD10" s="355">
        <f t="shared" si="235"/>
        <v>0</v>
      </c>
      <c r="VHE10" s="355">
        <f t="shared" si="235"/>
        <v>0</v>
      </c>
      <c r="VHF10" s="355">
        <f t="shared" si="235"/>
        <v>0</v>
      </c>
      <c r="VHG10" s="355">
        <f t="shared" si="235"/>
        <v>0</v>
      </c>
      <c r="VHH10" s="355">
        <f t="shared" si="235"/>
        <v>0</v>
      </c>
      <c r="VHI10" s="355">
        <f t="shared" si="235"/>
        <v>0</v>
      </c>
      <c r="VHJ10" s="355">
        <f t="shared" si="235"/>
        <v>0</v>
      </c>
      <c r="VHK10" s="355">
        <f t="shared" si="235"/>
        <v>0</v>
      </c>
      <c r="VHL10" s="355">
        <f t="shared" si="235"/>
        <v>0</v>
      </c>
      <c r="VHM10" s="355">
        <f t="shared" si="235"/>
        <v>0</v>
      </c>
      <c r="VHN10" s="355">
        <f t="shared" si="235"/>
        <v>0</v>
      </c>
      <c r="VHO10" s="355">
        <f t="shared" si="235"/>
        <v>0</v>
      </c>
      <c r="VHP10" s="355">
        <f t="shared" si="235"/>
        <v>0</v>
      </c>
      <c r="VHQ10" s="355">
        <f t="shared" si="235"/>
        <v>0</v>
      </c>
      <c r="VHR10" s="355">
        <f t="shared" si="235"/>
        <v>0</v>
      </c>
      <c r="VHS10" s="355">
        <f t="shared" si="235"/>
        <v>0</v>
      </c>
      <c r="VHT10" s="355">
        <f t="shared" si="235"/>
        <v>0</v>
      </c>
      <c r="VHU10" s="355">
        <f t="shared" si="235"/>
        <v>0</v>
      </c>
      <c r="VHV10" s="355">
        <f t="shared" si="235"/>
        <v>0</v>
      </c>
      <c r="VHW10" s="355">
        <f t="shared" si="235"/>
        <v>0</v>
      </c>
      <c r="VHX10" s="355">
        <f t="shared" si="235"/>
        <v>0</v>
      </c>
      <c r="VHY10" s="355">
        <f t="shared" si="235"/>
        <v>0</v>
      </c>
      <c r="VHZ10" s="355">
        <f t="shared" si="235"/>
        <v>0</v>
      </c>
      <c r="VIA10" s="355">
        <f t="shared" si="235"/>
        <v>0</v>
      </c>
      <c r="VIB10" s="355">
        <f t="shared" si="235"/>
        <v>0</v>
      </c>
      <c r="VIC10" s="355">
        <f t="shared" si="235"/>
        <v>0</v>
      </c>
      <c r="VID10" s="355">
        <f t="shared" si="235"/>
        <v>0</v>
      </c>
      <c r="VIE10" s="355">
        <f t="shared" si="235"/>
        <v>0</v>
      </c>
      <c r="VIF10" s="355">
        <f t="shared" si="235"/>
        <v>0</v>
      </c>
      <c r="VIG10" s="355">
        <f t="shared" si="235"/>
        <v>0</v>
      </c>
      <c r="VIH10" s="355">
        <f t="shared" si="235"/>
        <v>0</v>
      </c>
      <c r="VII10" s="355">
        <f t="shared" si="235"/>
        <v>0</v>
      </c>
      <c r="VIJ10" s="355">
        <f t="shared" si="235"/>
        <v>0</v>
      </c>
      <c r="VIK10" s="355">
        <f t="shared" si="235"/>
        <v>0</v>
      </c>
      <c r="VIL10" s="355">
        <f t="shared" si="235"/>
        <v>0</v>
      </c>
      <c r="VIM10" s="355">
        <f t="shared" si="235"/>
        <v>0</v>
      </c>
      <c r="VIN10" s="355">
        <f t="shared" si="235"/>
        <v>0</v>
      </c>
      <c r="VIO10" s="355">
        <f t="shared" si="235"/>
        <v>0</v>
      </c>
      <c r="VIP10" s="355">
        <f t="shared" si="235"/>
        <v>0</v>
      </c>
      <c r="VIQ10" s="355">
        <f t="shared" si="235"/>
        <v>0</v>
      </c>
      <c r="VIR10" s="355">
        <f t="shared" si="235"/>
        <v>0</v>
      </c>
      <c r="VIS10" s="355">
        <f t="shared" si="235"/>
        <v>0</v>
      </c>
      <c r="VIT10" s="355">
        <f t="shared" si="235"/>
        <v>0</v>
      </c>
      <c r="VIU10" s="355">
        <f t="shared" si="235"/>
        <v>0</v>
      </c>
      <c r="VIV10" s="355">
        <f t="shared" si="235"/>
        <v>0</v>
      </c>
      <c r="VIW10" s="355">
        <f t="shared" si="235"/>
        <v>0</v>
      </c>
      <c r="VIX10" s="355">
        <f t="shared" si="235"/>
        <v>0</v>
      </c>
      <c r="VIY10" s="355">
        <f t="shared" si="235"/>
        <v>0</v>
      </c>
      <c r="VIZ10" s="355">
        <f t="shared" si="235"/>
        <v>0</v>
      </c>
      <c r="VJA10" s="355">
        <f t="shared" si="235"/>
        <v>0</v>
      </c>
      <c r="VJB10" s="355">
        <f t="shared" si="235"/>
        <v>0</v>
      </c>
      <c r="VJC10" s="355">
        <f t="shared" si="235"/>
        <v>0</v>
      </c>
      <c r="VJD10" s="355">
        <f t="shared" si="235"/>
        <v>0</v>
      </c>
      <c r="VJE10" s="355">
        <f t="shared" si="235"/>
        <v>0</v>
      </c>
      <c r="VJF10" s="355">
        <f t="shared" si="235"/>
        <v>0</v>
      </c>
      <c r="VJG10" s="355">
        <f t="shared" ref="VJG10:VLR10" si="236">SUM(VJG4:VJG9)</f>
        <v>0</v>
      </c>
      <c r="VJH10" s="355">
        <f t="shared" si="236"/>
        <v>0</v>
      </c>
      <c r="VJI10" s="355">
        <f t="shared" si="236"/>
        <v>0</v>
      </c>
      <c r="VJJ10" s="355">
        <f t="shared" si="236"/>
        <v>0</v>
      </c>
      <c r="VJK10" s="355">
        <f t="shared" si="236"/>
        <v>0</v>
      </c>
      <c r="VJL10" s="355">
        <f t="shared" si="236"/>
        <v>0</v>
      </c>
      <c r="VJM10" s="355">
        <f t="shared" si="236"/>
        <v>0</v>
      </c>
      <c r="VJN10" s="355">
        <f t="shared" si="236"/>
        <v>0</v>
      </c>
      <c r="VJO10" s="355">
        <f t="shared" si="236"/>
        <v>0</v>
      </c>
      <c r="VJP10" s="355">
        <f t="shared" si="236"/>
        <v>0</v>
      </c>
      <c r="VJQ10" s="355">
        <f t="shared" si="236"/>
        <v>0</v>
      </c>
      <c r="VJR10" s="355">
        <f t="shared" si="236"/>
        <v>0</v>
      </c>
      <c r="VJS10" s="355">
        <f t="shared" si="236"/>
        <v>0</v>
      </c>
      <c r="VJT10" s="355">
        <f t="shared" si="236"/>
        <v>0</v>
      </c>
      <c r="VJU10" s="355">
        <f t="shared" si="236"/>
        <v>0</v>
      </c>
      <c r="VJV10" s="355">
        <f t="shared" si="236"/>
        <v>0</v>
      </c>
      <c r="VJW10" s="355">
        <f t="shared" si="236"/>
        <v>0</v>
      </c>
      <c r="VJX10" s="355">
        <f t="shared" si="236"/>
        <v>0</v>
      </c>
      <c r="VJY10" s="355">
        <f t="shared" si="236"/>
        <v>0</v>
      </c>
      <c r="VJZ10" s="355">
        <f t="shared" si="236"/>
        <v>0</v>
      </c>
      <c r="VKA10" s="355">
        <f t="shared" si="236"/>
        <v>0</v>
      </c>
      <c r="VKB10" s="355">
        <f t="shared" si="236"/>
        <v>0</v>
      </c>
      <c r="VKC10" s="355">
        <f t="shared" si="236"/>
        <v>0</v>
      </c>
      <c r="VKD10" s="355">
        <f t="shared" si="236"/>
        <v>0</v>
      </c>
      <c r="VKE10" s="355">
        <f t="shared" si="236"/>
        <v>0</v>
      </c>
      <c r="VKF10" s="355">
        <f t="shared" si="236"/>
        <v>0</v>
      </c>
      <c r="VKG10" s="355">
        <f t="shared" si="236"/>
        <v>0</v>
      </c>
      <c r="VKH10" s="355">
        <f t="shared" si="236"/>
        <v>0</v>
      </c>
      <c r="VKI10" s="355">
        <f t="shared" si="236"/>
        <v>0</v>
      </c>
      <c r="VKJ10" s="355">
        <f t="shared" si="236"/>
        <v>0</v>
      </c>
      <c r="VKK10" s="355">
        <f t="shared" si="236"/>
        <v>0</v>
      </c>
      <c r="VKL10" s="355">
        <f t="shared" si="236"/>
        <v>0</v>
      </c>
      <c r="VKM10" s="355">
        <f t="shared" si="236"/>
        <v>0</v>
      </c>
      <c r="VKN10" s="355">
        <f t="shared" si="236"/>
        <v>0</v>
      </c>
      <c r="VKO10" s="355">
        <f t="shared" si="236"/>
        <v>0</v>
      </c>
      <c r="VKP10" s="355">
        <f t="shared" si="236"/>
        <v>0</v>
      </c>
      <c r="VKQ10" s="355">
        <f t="shared" si="236"/>
        <v>0</v>
      </c>
      <c r="VKR10" s="355">
        <f t="shared" si="236"/>
        <v>0</v>
      </c>
      <c r="VKS10" s="355">
        <f t="shared" si="236"/>
        <v>0</v>
      </c>
      <c r="VKT10" s="355">
        <f t="shared" si="236"/>
        <v>0</v>
      </c>
      <c r="VKU10" s="355">
        <f t="shared" si="236"/>
        <v>0</v>
      </c>
      <c r="VKV10" s="355">
        <f t="shared" si="236"/>
        <v>0</v>
      </c>
      <c r="VKW10" s="355">
        <f t="shared" si="236"/>
        <v>0</v>
      </c>
      <c r="VKX10" s="355">
        <f t="shared" si="236"/>
        <v>0</v>
      </c>
      <c r="VKY10" s="355">
        <f t="shared" si="236"/>
        <v>0</v>
      </c>
      <c r="VKZ10" s="355">
        <f t="shared" si="236"/>
        <v>0</v>
      </c>
      <c r="VLA10" s="355">
        <f t="shared" si="236"/>
        <v>0</v>
      </c>
      <c r="VLB10" s="355">
        <f t="shared" si="236"/>
        <v>0</v>
      </c>
      <c r="VLC10" s="355">
        <f t="shared" si="236"/>
        <v>0</v>
      </c>
      <c r="VLD10" s="355">
        <f t="shared" si="236"/>
        <v>0</v>
      </c>
      <c r="VLE10" s="355">
        <f t="shared" si="236"/>
        <v>0</v>
      </c>
      <c r="VLF10" s="355">
        <f t="shared" si="236"/>
        <v>0</v>
      </c>
      <c r="VLG10" s="355">
        <f t="shared" si="236"/>
        <v>0</v>
      </c>
      <c r="VLH10" s="355">
        <f t="shared" si="236"/>
        <v>0</v>
      </c>
      <c r="VLI10" s="355">
        <f t="shared" si="236"/>
        <v>0</v>
      </c>
      <c r="VLJ10" s="355">
        <f t="shared" si="236"/>
        <v>0</v>
      </c>
      <c r="VLK10" s="355">
        <f t="shared" si="236"/>
        <v>0</v>
      </c>
      <c r="VLL10" s="355">
        <f t="shared" si="236"/>
        <v>0</v>
      </c>
      <c r="VLM10" s="355">
        <f t="shared" si="236"/>
        <v>0</v>
      </c>
      <c r="VLN10" s="355">
        <f t="shared" si="236"/>
        <v>0</v>
      </c>
      <c r="VLO10" s="355">
        <f t="shared" si="236"/>
        <v>0</v>
      </c>
      <c r="VLP10" s="355">
        <f t="shared" si="236"/>
        <v>0</v>
      </c>
      <c r="VLQ10" s="355">
        <f t="shared" si="236"/>
        <v>0</v>
      </c>
      <c r="VLR10" s="355">
        <f t="shared" si="236"/>
        <v>0</v>
      </c>
      <c r="VLS10" s="355">
        <f t="shared" ref="VLS10:VOD10" si="237">SUM(VLS4:VLS9)</f>
        <v>0</v>
      </c>
      <c r="VLT10" s="355">
        <f t="shared" si="237"/>
        <v>0</v>
      </c>
      <c r="VLU10" s="355">
        <f t="shared" si="237"/>
        <v>0</v>
      </c>
      <c r="VLV10" s="355">
        <f t="shared" si="237"/>
        <v>0</v>
      </c>
      <c r="VLW10" s="355">
        <f t="shared" si="237"/>
        <v>0</v>
      </c>
      <c r="VLX10" s="355">
        <f t="shared" si="237"/>
        <v>0</v>
      </c>
      <c r="VLY10" s="355">
        <f t="shared" si="237"/>
        <v>0</v>
      </c>
      <c r="VLZ10" s="355">
        <f t="shared" si="237"/>
        <v>0</v>
      </c>
      <c r="VMA10" s="355">
        <f t="shared" si="237"/>
        <v>0</v>
      </c>
      <c r="VMB10" s="355">
        <f t="shared" si="237"/>
        <v>0</v>
      </c>
      <c r="VMC10" s="355">
        <f t="shared" si="237"/>
        <v>0</v>
      </c>
      <c r="VMD10" s="355">
        <f t="shared" si="237"/>
        <v>0</v>
      </c>
      <c r="VME10" s="355">
        <f t="shared" si="237"/>
        <v>0</v>
      </c>
      <c r="VMF10" s="355">
        <f t="shared" si="237"/>
        <v>0</v>
      </c>
      <c r="VMG10" s="355">
        <f t="shared" si="237"/>
        <v>0</v>
      </c>
      <c r="VMH10" s="355">
        <f t="shared" si="237"/>
        <v>0</v>
      </c>
      <c r="VMI10" s="355">
        <f t="shared" si="237"/>
        <v>0</v>
      </c>
      <c r="VMJ10" s="355">
        <f t="shared" si="237"/>
        <v>0</v>
      </c>
      <c r="VMK10" s="355">
        <f t="shared" si="237"/>
        <v>0</v>
      </c>
      <c r="VML10" s="355">
        <f t="shared" si="237"/>
        <v>0</v>
      </c>
      <c r="VMM10" s="355">
        <f t="shared" si="237"/>
        <v>0</v>
      </c>
      <c r="VMN10" s="355">
        <f t="shared" si="237"/>
        <v>0</v>
      </c>
      <c r="VMO10" s="355">
        <f t="shared" si="237"/>
        <v>0</v>
      </c>
      <c r="VMP10" s="355">
        <f t="shared" si="237"/>
        <v>0</v>
      </c>
      <c r="VMQ10" s="355">
        <f t="shared" si="237"/>
        <v>0</v>
      </c>
      <c r="VMR10" s="355">
        <f t="shared" si="237"/>
        <v>0</v>
      </c>
      <c r="VMS10" s="355">
        <f t="shared" si="237"/>
        <v>0</v>
      </c>
      <c r="VMT10" s="355">
        <f t="shared" si="237"/>
        <v>0</v>
      </c>
      <c r="VMU10" s="355">
        <f t="shared" si="237"/>
        <v>0</v>
      </c>
      <c r="VMV10" s="355">
        <f t="shared" si="237"/>
        <v>0</v>
      </c>
      <c r="VMW10" s="355">
        <f t="shared" si="237"/>
        <v>0</v>
      </c>
      <c r="VMX10" s="355">
        <f t="shared" si="237"/>
        <v>0</v>
      </c>
      <c r="VMY10" s="355">
        <f t="shared" si="237"/>
        <v>0</v>
      </c>
      <c r="VMZ10" s="355">
        <f t="shared" si="237"/>
        <v>0</v>
      </c>
      <c r="VNA10" s="355">
        <f t="shared" si="237"/>
        <v>0</v>
      </c>
      <c r="VNB10" s="355">
        <f t="shared" si="237"/>
        <v>0</v>
      </c>
      <c r="VNC10" s="355">
        <f t="shared" si="237"/>
        <v>0</v>
      </c>
      <c r="VND10" s="355">
        <f t="shared" si="237"/>
        <v>0</v>
      </c>
      <c r="VNE10" s="355">
        <f t="shared" si="237"/>
        <v>0</v>
      </c>
      <c r="VNF10" s="355">
        <f t="shared" si="237"/>
        <v>0</v>
      </c>
      <c r="VNG10" s="355">
        <f t="shared" si="237"/>
        <v>0</v>
      </c>
      <c r="VNH10" s="355">
        <f t="shared" si="237"/>
        <v>0</v>
      </c>
      <c r="VNI10" s="355">
        <f t="shared" si="237"/>
        <v>0</v>
      </c>
      <c r="VNJ10" s="355">
        <f t="shared" si="237"/>
        <v>0</v>
      </c>
      <c r="VNK10" s="355">
        <f t="shared" si="237"/>
        <v>0</v>
      </c>
      <c r="VNL10" s="355">
        <f t="shared" si="237"/>
        <v>0</v>
      </c>
      <c r="VNM10" s="355">
        <f t="shared" si="237"/>
        <v>0</v>
      </c>
      <c r="VNN10" s="355">
        <f t="shared" si="237"/>
        <v>0</v>
      </c>
      <c r="VNO10" s="355">
        <f t="shared" si="237"/>
        <v>0</v>
      </c>
      <c r="VNP10" s="355">
        <f t="shared" si="237"/>
        <v>0</v>
      </c>
      <c r="VNQ10" s="355">
        <f t="shared" si="237"/>
        <v>0</v>
      </c>
      <c r="VNR10" s="355">
        <f t="shared" si="237"/>
        <v>0</v>
      </c>
      <c r="VNS10" s="355">
        <f t="shared" si="237"/>
        <v>0</v>
      </c>
      <c r="VNT10" s="355">
        <f t="shared" si="237"/>
        <v>0</v>
      </c>
      <c r="VNU10" s="355">
        <f t="shared" si="237"/>
        <v>0</v>
      </c>
      <c r="VNV10" s="355">
        <f t="shared" si="237"/>
        <v>0</v>
      </c>
      <c r="VNW10" s="355">
        <f t="shared" si="237"/>
        <v>0</v>
      </c>
      <c r="VNX10" s="355">
        <f t="shared" si="237"/>
        <v>0</v>
      </c>
      <c r="VNY10" s="355">
        <f t="shared" si="237"/>
        <v>0</v>
      </c>
      <c r="VNZ10" s="355">
        <f t="shared" si="237"/>
        <v>0</v>
      </c>
      <c r="VOA10" s="355">
        <f t="shared" si="237"/>
        <v>0</v>
      </c>
      <c r="VOB10" s="355">
        <f t="shared" si="237"/>
        <v>0</v>
      </c>
      <c r="VOC10" s="355">
        <f t="shared" si="237"/>
        <v>0</v>
      </c>
      <c r="VOD10" s="355">
        <f t="shared" si="237"/>
        <v>0</v>
      </c>
      <c r="VOE10" s="355">
        <f t="shared" ref="VOE10:VQP10" si="238">SUM(VOE4:VOE9)</f>
        <v>0</v>
      </c>
      <c r="VOF10" s="355">
        <f t="shared" si="238"/>
        <v>0</v>
      </c>
      <c r="VOG10" s="355">
        <f t="shared" si="238"/>
        <v>0</v>
      </c>
      <c r="VOH10" s="355">
        <f t="shared" si="238"/>
        <v>0</v>
      </c>
      <c r="VOI10" s="355">
        <f t="shared" si="238"/>
        <v>0</v>
      </c>
      <c r="VOJ10" s="355">
        <f t="shared" si="238"/>
        <v>0</v>
      </c>
      <c r="VOK10" s="355">
        <f t="shared" si="238"/>
        <v>0</v>
      </c>
      <c r="VOL10" s="355">
        <f t="shared" si="238"/>
        <v>0</v>
      </c>
      <c r="VOM10" s="355">
        <f t="shared" si="238"/>
        <v>0</v>
      </c>
      <c r="VON10" s="355">
        <f t="shared" si="238"/>
        <v>0</v>
      </c>
      <c r="VOO10" s="355">
        <f t="shared" si="238"/>
        <v>0</v>
      </c>
      <c r="VOP10" s="355">
        <f t="shared" si="238"/>
        <v>0</v>
      </c>
      <c r="VOQ10" s="355">
        <f t="shared" si="238"/>
        <v>0</v>
      </c>
      <c r="VOR10" s="355">
        <f t="shared" si="238"/>
        <v>0</v>
      </c>
      <c r="VOS10" s="355">
        <f t="shared" si="238"/>
        <v>0</v>
      </c>
      <c r="VOT10" s="355">
        <f t="shared" si="238"/>
        <v>0</v>
      </c>
      <c r="VOU10" s="355">
        <f t="shared" si="238"/>
        <v>0</v>
      </c>
      <c r="VOV10" s="355">
        <f t="shared" si="238"/>
        <v>0</v>
      </c>
      <c r="VOW10" s="355">
        <f t="shared" si="238"/>
        <v>0</v>
      </c>
      <c r="VOX10" s="355">
        <f t="shared" si="238"/>
        <v>0</v>
      </c>
      <c r="VOY10" s="355">
        <f t="shared" si="238"/>
        <v>0</v>
      </c>
      <c r="VOZ10" s="355">
        <f t="shared" si="238"/>
        <v>0</v>
      </c>
      <c r="VPA10" s="355">
        <f t="shared" si="238"/>
        <v>0</v>
      </c>
      <c r="VPB10" s="355">
        <f t="shared" si="238"/>
        <v>0</v>
      </c>
      <c r="VPC10" s="355">
        <f t="shared" si="238"/>
        <v>0</v>
      </c>
      <c r="VPD10" s="355">
        <f t="shared" si="238"/>
        <v>0</v>
      </c>
      <c r="VPE10" s="355">
        <f t="shared" si="238"/>
        <v>0</v>
      </c>
      <c r="VPF10" s="355">
        <f t="shared" si="238"/>
        <v>0</v>
      </c>
      <c r="VPG10" s="355">
        <f t="shared" si="238"/>
        <v>0</v>
      </c>
      <c r="VPH10" s="355">
        <f t="shared" si="238"/>
        <v>0</v>
      </c>
      <c r="VPI10" s="355">
        <f t="shared" si="238"/>
        <v>0</v>
      </c>
      <c r="VPJ10" s="355">
        <f t="shared" si="238"/>
        <v>0</v>
      </c>
      <c r="VPK10" s="355">
        <f t="shared" si="238"/>
        <v>0</v>
      </c>
      <c r="VPL10" s="355">
        <f t="shared" si="238"/>
        <v>0</v>
      </c>
      <c r="VPM10" s="355">
        <f t="shared" si="238"/>
        <v>0</v>
      </c>
      <c r="VPN10" s="355">
        <f t="shared" si="238"/>
        <v>0</v>
      </c>
      <c r="VPO10" s="355">
        <f t="shared" si="238"/>
        <v>0</v>
      </c>
      <c r="VPP10" s="355">
        <f t="shared" si="238"/>
        <v>0</v>
      </c>
      <c r="VPQ10" s="355">
        <f t="shared" si="238"/>
        <v>0</v>
      </c>
      <c r="VPR10" s="355">
        <f t="shared" si="238"/>
        <v>0</v>
      </c>
      <c r="VPS10" s="355">
        <f t="shared" si="238"/>
        <v>0</v>
      </c>
      <c r="VPT10" s="355">
        <f t="shared" si="238"/>
        <v>0</v>
      </c>
      <c r="VPU10" s="355">
        <f t="shared" si="238"/>
        <v>0</v>
      </c>
      <c r="VPV10" s="355">
        <f t="shared" si="238"/>
        <v>0</v>
      </c>
      <c r="VPW10" s="355">
        <f t="shared" si="238"/>
        <v>0</v>
      </c>
      <c r="VPX10" s="355">
        <f t="shared" si="238"/>
        <v>0</v>
      </c>
      <c r="VPY10" s="355">
        <f t="shared" si="238"/>
        <v>0</v>
      </c>
      <c r="VPZ10" s="355">
        <f t="shared" si="238"/>
        <v>0</v>
      </c>
      <c r="VQA10" s="355">
        <f t="shared" si="238"/>
        <v>0</v>
      </c>
      <c r="VQB10" s="355">
        <f t="shared" si="238"/>
        <v>0</v>
      </c>
      <c r="VQC10" s="355">
        <f t="shared" si="238"/>
        <v>0</v>
      </c>
      <c r="VQD10" s="355">
        <f t="shared" si="238"/>
        <v>0</v>
      </c>
      <c r="VQE10" s="355">
        <f t="shared" si="238"/>
        <v>0</v>
      </c>
      <c r="VQF10" s="355">
        <f t="shared" si="238"/>
        <v>0</v>
      </c>
      <c r="VQG10" s="355">
        <f t="shared" si="238"/>
        <v>0</v>
      </c>
      <c r="VQH10" s="355">
        <f t="shared" si="238"/>
        <v>0</v>
      </c>
      <c r="VQI10" s="355">
        <f t="shared" si="238"/>
        <v>0</v>
      </c>
      <c r="VQJ10" s="355">
        <f t="shared" si="238"/>
        <v>0</v>
      </c>
      <c r="VQK10" s="355">
        <f t="shared" si="238"/>
        <v>0</v>
      </c>
      <c r="VQL10" s="355">
        <f t="shared" si="238"/>
        <v>0</v>
      </c>
      <c r="VQM10" s="355">
        <f t="shared" si="238"/>
        <v>0</v>
      </c>
      <c r="VQN10" s="355">
        <f t="shared" si="238"/>
        <v>0</v>
      </c>
      <c r="VQO10" s="355">
        <f t="shared" si="238"/>
        <v>0</v>
      </c>
      <c r="VQP10" s="355">
        <f t="shared" si="238"/>
        <v>0</v>
      </c>
      <c r="VQQ10" s="355">
        <f t="shared" ref="VQQ10:VTB10" si="239">SUM(VQQ4:VQQ9)</f>
        <v>0</v>
      </c>
      <c r="VQR10" s="355">
        <f t="shared" si="239"/>
        <v>0</v>
      </c>
      <c r="VQS10" s="355">
        <f t="shared" si="239"/>
        <v>0</v>
      </c>
      <c r="VQT10" s="355">
        <f t="shared" si="239"/>
        <v>0</v>
      </c>
      <c r="VQU10" s="355">
        <f t="shared" si="239"/>
        <v>0</v>
      </c>
      <c r="VQV10" s="355">
        <f t="shared" si="239"/>
        <v>0</v>
      </c>
      <c r="VQW10" s="355">
        <f t="shared" si="239"/>
        <v>0</v>
      </c>
      <c r="VQX10" s="355">
        <f t="shared" si="239"/>
        <v>0</v>
      </c>
      <c r="VQY10" s="355">
        <f t="shared" si="239"/>
        <v>0</v>
      </c>
      <c r="VQZ10" s="355">
        <f t="shared" si="239"/>
        <v>0</v>
      </c>
      <c r="VRA10" s="355">
        <f t="shared" si="239"/>
        <v>0</v>
      </c>
      <c r="VRB10" s="355">
        <f t="shared" si="239"/>
        <v>0</v>
      </c>
      <c r="VRC10" s="355">
        <f t="shared" si="239"/>
        <v>0</v>
      </c>
      <c r="VRD10" s="355">
        <f t="shared" si="239"/>
        <v>0</v>
      </c>
      <c r="VRE10" s="355">
        <f t="shared" si="239"/>
        <v>0</v>
      </c>
      <c r="VRF10" s="355">
        <f t="shared" si="239"/>
        <v>0</v>
      </c>
      <c r="VRG10" s="355">
        <f t="shared" si="239"/>
        <v>0</v>
      </c>
      <c r="VRH10" s="355">
        <f t="shared" si="239"/>
        <v>0</v>
      </c>
      <c r="VRI10" s="355">
        <f t="shared" si="239"/>
        <v>0</v>
      </c>
      <c r="VRJ10" s="355">
        <f t="shared" si="239"/>
        <v>0</v>
      </c>
      <c r="VRK10" s="355">
        <f t="shared" si="239"/>
        <v>0</v>
      </c>
      <c r="VRL10" s="355">
        <f t="shared" si="239"/>
        <v>0</v>
      </c>
      <c r="VRM10" s="355">
        <f t="shared" si="239"/>
        <v>0</v>
      </c>
      <c r="VRN10" s="355">
        <f t="shared" si="239"/>
        <v>0</v>
      </c>
      <c r="VRO10" s="355">
        <f t="shared" si="239"/>
        <v>0</v>
      </c>
      <c r="VRP10" s="355">
        <f t="shared" si="239"/>
        <v>0</v>
      </c>
      <c r="VRQ10" s="355">
        <f t="shared" si="239"/>
        <v>0</v>
      </c>
      <c r="VRR10" s="355">
        <f t="shared" si="239"/>
        <v>0</v>
      </c>
      <c r="VRS10" s="355">
        <f t="shared" si="239"/>
        <v>0</v>
      </c>
      <c r="VRT10" s="355">
        <f t="shared" si="239"/>
        <v>0</v>
      </c>
      <c r="VRU10" s="355">
        <f t="shared" si="239"/>
        <v>0</v>
      </c>
      <c r="VRV10" s="355">
        <f t="shared" si="239"/>
        <v>0</v>
      </c>
      <c r="VRW10" s="355">
        <f t="shared" si="239"/>
        <v>0</v>
      </c>
      <c r="VRX10" s="355">
        <f t="shared" si="239"/>
        <v>0</v>
      </c>
      <c r="VRY10" s="355">
        <f t="shared" si="239"/>
        <v>0</v>
      </c>
      <c r="VRZ10" s="355">
        <f t="shared" si="239"/>
        <v>0</v>
      </c>
      <c r="VSA10" s="355">
        <f t="shared" si="239"/>
        <v>0</v>
      </c>
      <c r="VSB10" s="355">
        <f t="shared" si="239"/>
        <v>0</v>
      </c>
      <c r="VSC10" s="355">
        <f t="shared" si="239"/>
        <v>0</v>
      </c>
      <c r="VSD10" s="355">
        <f t="shared" si="239"/>
        <v>0</v>
      </c>
      <c r="VSE10" s="355">
        <f t="shared" si="239"/>
        <v>0</v>
      </c>
      <c r="VSF10" s="355">
        <f t="shared" si="239"/>
        <v>0</v>
      </c>
      <c r="VSG10" s="355">
        <f t="shared" si="239"/>
        <v>0</v>
      </c>
      <c r="VSH10" s="355">
        <f t="shared" si="239"/>
        <v>0</v>
      </c>
      <c r="VSI10" s="355">
        <f t="shared" si="239"/>
        <v>0</v>
      </c>
      <c r="VSJ10" s="355">
        <f t="shared" si="239"/>
        <v>0</v>
      </c>
      <c r="VSK10" s="355">
        <f t="shared" si="239"/>
        <v>0</v>
      </c>
      <c r="VSL10" s="355">
        <f t="shared" si="239"/>
        <v>0</v>
      </c>
      <c r="VSM10" s="355">
        <f t="shared" si="239"/>
        <v>0</v>
      </c>
      <c r="VSN10" s="355">
        <f t="shared" si="239"/>
        <v>0</v>
      </c>
      <c r="VSO10" s="355">
        <f t="shared" si="239"/>
        <v>0</v>
      </c>
      <c r="VSP10" s="355">
        <f t="shared" si="239"/>
        <v>0</v>
      </c>
      <c r="VSQ10" s="355">
        <f t="shared" si="239"/>
        <v>0</v>
      </c>
      <c r="VSR10" s="355">
        <f t="shared" si="239"/>
        <v>0</v>
      </c>
      <c r="VSS10" s="355">
        <f t="shared" si="239"/>
        <v>0</v>
      </c>
      <c r="VST10" s="355">
        <f t="shared" si="239"/>
        <v>0</v>
      </c>
      <c r="VSU10" s="355">
        <f t="shared" si="239"/>
        <v>0</v>
      </c>
      <c r="VSV10" s="355">
        <f t="shared" si="239"/>
        <v>0</v>
      </c>
      <c r="VSW10" s="355">
        <f t="shared" si="239"/>
        <v>0</v>
      </c>
      <c r="VSX10" s="355">
        <f t="shared" si="239"/>
        <v>0</v>
      </c>
      <c r="VSY10" s="355">
        <f t="shared" si="239"/>
        <v>0</v>
      </c>
      <c r="VSZ10" s="355">
        <f t="shared" si="239"/>
        <v>0</v>
      </c>
      <c r="VTA10" s="355">
        <f t="shared" si="239"/>
        <v>0</v>
      </c>
      <c r="VTB10" s="355">
        <f t="shared" si="239"/>
        <v>0</v>
      </c>
      <c r="VTC10" s="355">
        <f t="shared" ref="VTC10:VVN10" si="240">SUM(VTC4:VTC9)</f>
        <v>0</v>
      </c>
      <c r="VTD10" s="355">
        <f t="shared" si="240"/>
        <v>0</v>
      </c>
      <c r="VTE10" s="355">
        <f t="shared" si="240"/>
        <v>0</v>
      </c>
      <c r="VTF10" s="355">
        <f t="shared" si="240"/>
        <v>0</v>
      </c>
      <c r="VTG10" s="355">
        <f t="shared" si="240"/>
        <v>0</v>
      </c>
      <c r="VTH10" s="355">
        <f t="shared" si="240"/>
        <v>0</v>
      </c>
      <c r="VTI10" s="355">
        <f t="shared" si="240"/>
        <v>0</v>
      </c>
      <c r="VTJ10" s="355">
        <f t="shared" si="240"/>
        <v>0</v>
      </c>
      <c r="VTK10" s="355">
        <f t="shared" si="240"/>
        <v>0</v>
      </c>
      <c r="VTL10" s="355">
        <f t="shared" si="240"/>
        <v>0</v>
      </c>
      <c r="VTM10" s="355">
        <f t="shared" si="240"/>
        <v>0</v>
      </c>
      <c r="VTN10" s="355">
        <f t="shared" si="240"/>
        <v>0</v>
      </c>
      <c r="VTO10" s="355">
        <f t="shared" si="240"/>
        <v>0</v>
      </c>
      <c r="VTP10" s="355">
        <f t="shared" si="240"/>
        <v>0</v>
      </c>
      <c r="VTQ10" s="355">
        <f t="shared" si="240"/>
        <v>0</v>
      </c>
      <c r="VTR10" s="355">
        <f t="shared" si="240"/>
        <v>0</v>
      </c>
      <c r="VTS10" s="355">
        <f t="shared" si="240"/>
        <v>0</v>
      </c>
      <c r="VTT10" s="355">
        <f t="shared" si="240"/>
        <v>0</v>
      </c>
      <c r="VTU10" s="355">
        <f t="shared" si="240"/>
        <v>0</v>
      </c>
      <c r="VTV10" s="355">
        <f t="shared" si="240"/>
        <v>0</v>
      </c>
      <c r="VTW10" s="355">
        <f t="shared" si="240"/>
        <v>0</v>
      </c>
      <c r="VTX10" s="355">
        <f t="shared" si="240"/>
        <v>0</v>
      </c>
      <c r="VTY10" s="355">
        <f t="shared" si="240"/>
        <v>0</v>
      </c>
      <c r="VTZ10" s="355">
        <f t="shared" si="240"/>
        <v>0</v>
      </c>
      <c r="VUA10" s="355">
        <f t="shared" si="240"/>
        <v>0</v>
      </c>
      <c r="VUB10" s="355">
        <f t="shared" si="240"/>
        <v>0</v>
      </c>
      <c r="VUC10" s="355">
        <f t="shared" si="240"/>
        <v>0</v>
      </c>
      <c r="VUD10" s="355">
        <f t="shared" si="240"/>
        <v>0</v>
      </c>
      <c r="VUE10" s="355">
        <f t="shared" si="240"/>
        <v>0</v>
      </c>
      <c r="VUF10" s="355">
        <f t="shared" si="240"/>
        <v>0</v>
      </c>
      <c r="VUG10" s="355">
        <f t="shared" si="240"/>
        <v>0</v>
      </c>
      <c r="VUH10" s="355">
        <f t="shared" si="240"/>
        <v>0</v>
      </c>
      <c r="VUI10" s="355">
        <f t="shared" si="240"/>
        <v>0</v>
      </c>
      <c r="VUJ10" s="355">
        <f t="shared" si="240"/>
        <v>0</v>
      </c>
      <c r="VUK10" s="355">
        <f t="shared" si="240"/>
        <v>0</v>
      </c>
      <c r="VUL10" s="355">
        <f t="shared" si="240"/>
        <v>0</v>
      </c>
      <c r="VUM10" s="355">
        <f t="shared" si="240"/>
        <v>0</v>
      </c>
      <c r="VUN10" s="355">
        <f t="shared" si="240"/>
        <v>0</v>
      </c>
      <c r="VUO10" s="355">
        <f t="shared" si="240"/>
        <v>0</v>
      </c>
      <c r="VUP10" s="355">
        <f t="shared" si="240"/>
        <v>0</v>
      </c>
      <c r="VUQ10" s="355">
        <f t="shared" si="240"/>
        <v>0</v>
      </c>
      <c r="VUR10" s="355">
        <f t="shared" si="240"/>
        <v>0</v>
      </c>
      <c r="VUS10" s="355">
        <f t="shared" si="240"/>
        <v>0</v>
      </c>
      <c r="VUT10" s="355">
        <f t="shared" si="240"/>
        <v>0</v>
      </c>
      <c r="VUU10" s="355">
        <f t="shared" si="240"/>
        <v>0</v>
      </c>
      <c r="VUV10" s="355">
        <f t="shared" si="240"/>
        <v>0</v>
      </c>
      <c r="VUW10" s="355">
        <f t="shared" si="240"/>
        <v>0</v>
      </c>
      <c r="VUX10" s="355">
        <f t="shared" si="240"/>
        <v>0</v>
      </c>
      <c r="VUY10" s="355">
        <f t="shared" si="240"/>
        <v>0</v>
      </c>
      <c r="VUZ10" s="355">
        <f t="shared" si="240"/>
        <v>0</v>
      </c>
      <c r="VVA10" s="355">
        <f t="shared" si="240"/>
        <v>0</v>
      </c>
      <c r="VVB10" s="355">
        <f t="shared" si="240"/>
        <v>0</v>
      </c>
      <c r="VVC10" s="355">
        <f t="shared" si="240"/>
        <v>0</v>
      </c>
      <c r="VVD10" s="355">
        <f t="shared" si="240"/>
        <v>0</v>
      </c>
      <c r="VVE10" s="355">
        <f t="shared" si="240"/>
        <v>0</v>
      </c>
      <c r="VVF10" s="355">
        <f t="shared" si="240"/>
        <v>0</v>
      </c>
      <c r="VVG10" s="355">
        <f t="shared" si="240"/>
        <v>0</v>
      </c>
      <c r="VVH10" s="355">
        <f t="shared" si="240"/>
        <v>0</v>
      </c>
      <c r="VVI10" s="355">
        <f t="shared" si="240"/>
        <v>0</v>
      </c>
      <c r="VVJ10" s="355">
        <f t="shared" si="240"/>
        <v>0</v>
      </c>
      <c r="VVK10" s="355">
        <f t="shared" si="240"/>
        <v>0</v>
      </c>
      <c r="VVL10" s="355">
        <f t="shared" si="240"/>
        <v>0</v>
      </c>
      <c r="VVM10" s="355">
        <f t="shared" si="240"/>
        <v>0</v>
      </c>
      <c r="VVN10" s="355">
        <f t="shared" si="240"/>
        <v>0</v>
      </c>
      <c r="VVO10" s="355">
        <f t="shared" ref="VVO10:VXZ10" si="241">SUM(VVO4:VVO9)</f>
        <v>0</v>
      </c>
      <c r="VVP10" s="355">
        <f t="shared" si="241"/>
        <v>0</v>
      </c>
      <c r="VVQ10" s="355">
        <f t="shared" si="241"/>
        <v>0</v>
      </c>
      <c r="VVR10" s="355">
        <f t="shared" si="241"/>
        <v>0</v>
      </c>
      <c r="VVS10" s="355">
        <f t="shared" si="241"/>
        <v>0</v>
      </c>
      <c r="VVT10" s="355">
        <f t="shared" si="241"/>
        <v>0</v>
      </c>
      <c r="VVU10" s="355">
        <f t="shared" si="241"/>
        <v>0</v>
      </c>
      <c r="VVV10" s="355">
        <f t="shared" si="241"/>
        <v>0</v>
      </c>
      <c r="VVW10" s="355">
        <f t="shared" si="241"/>
        <v>0</v>
      </c>
      <c r="VVX10" s="355">
        <f t="shared" si="241"/>
        <v>0</v>
      </c>
      <c r="VVY10" s="355">
        <f t="shared" si="241"/>
        <v>0</v>
      </c>
      <c r="VVZ10" s="355">
        <f t="shared" si="241"/>
        <v>0</v>
      </c>
      <c r="VWA10" s="355">
        <f t="shared" si="241"/>
        <v>0</v>
      </c>
      <c r="VWB10" s="355">
        <f t="shared" si="241"/>
        <v>0</v>
      </c>
      <c r="VWC10" s="355">
        <f t="shared" si="241"/>
        <v>0</v>
      </c>
      <c r="VWD10" s="355">
        <f t="shared" si="241"/>
        <v>0</v>
      </c>
      <c r="VWE10" s="355">
        <f t="shared" si="241"/>
        <v>0</v>
      </c>
      <c r="VWF10" s="355">
        <f t="shared" si="241"/>
        <v>0</v>
      </c>
      <c r="VWG10" s="355">
        <f t="shared" si="241"/>
        <v>0</v>
      </c>
      <c r="VWH10" s="355">
        <f t="shared" si="241"/>
        <v>0</v>
      </c>
      <c r="VWI10" s="355">
        <f t="shared" si="241"/>
        <v>0</v>
      </c>
      <c r="VWJ10" s="355">
        <f t="shared" si="241"/>
        <v>0</v>
      </c>
      <c r="VWK10" s="355">
        <f t="shared" si="241"/>
        <v>0</v>
      </c>
      <c r="VWL10" s="355">
        <f t="shared" si="241"/>
        <v>0</v>
      </c>
      <c r="VWM10" s="355">
        <f t="shared" si="241"/>
        <v>0</v>
      </c>
      <c r="VWN10" s="355">
        <f t="shared" si="241"/>
        <v>0</v>
      </c>
      <c r="VWO10" s="355">
        <f t="shared" si="241"/>
        <v>0</v>
      </c>
      <c r="VWP10" s="355">
        <f t="shared" si="241"/>
        <v>0</v>
      </c>
      <c r="VWQ10" s="355">
        <f t="shared" si="241"/>
        <v>0</v>
      </c>
      <c r="VWR10" s="355">
        <f t="shared" si="241"/>
        <v>0</v>
      </c>
      <c r="VWS10" s="355">
        <f t="shared" si="241"/>
        <v>0</v>
      </c>
      <c r="VWT10" s="355">
        <f t="shared" si="241"/>
        <v>0</v>
      </c>
      <c r="VWU10" s="355">
        <f t="shared" si="241"/>
        <v>0</v>
      </c>
      <c r="VWV10" s="355">
        <f t="shared" si="241"/>
        <v>0</v>
      </c>
      <c r="VWW10" s="355">
        <f t="shared" si="241"/>
        <v>0</v>
      </c>
      <c r="VWX10" s="355">
        <f t="shared" si="241"/>
        <v>0</v>
      </c>
      <c r="VWY10" s="355">
        <f t="shared" si="241"/>
        <v>0</v>
      </c>
      <c r="VWZ10" s="355">
        <f t="shared" si="241"/>
        <v>0</v>
      </c>
      <c r="VXA10" s="355">
        <f t="shared" si="241"/>
        <v>0</v>
      </c>
      <c r="VXB10" s="355">
        <f t="shared" si="241"/>
        <v>0</v>
      </c>
      <c r="VXC10" s="355">
        <f t="shared" si="241"/>
        <v>0</v>
      </c>
      <c r="VXD10" s="355">
        <f t="shared" si="241"/>
        <v>0</v>
      </c>
      <c r="VXE10" s="355">
        <f t="shared" si="241"/>
        <v>0</v>
      </c>
      <c r="VXF10" s="355">
        <f t="shared" si="241"/>
        <v>0</v>
      </c>
      <c r="VXG10" s="355">
        <f t="shared" si="241"/>
        <v>0</v>
      </c>
      <c r="VXH10" s="355">
        <f t="shared" si="241"/>
        <v>0</v>
      </c>
      <c r="VXI10" s="355">
        <f t="shared" si="241"/>
        <v>0</v>
      </c>
      <c r="VXJ10" s="355">
        <f t="shared" si="241"/>
        <v>0</v>
      </c>
      <c r="VXK10" s="355">
        <f t="shared" si="241"/>
        <v>0</v>
      </c>
      <c r="VXL10" s="355">
        <f t="shared" si="241"/>
        <v>0</v>
      </c>
      <c r="VXM10" s="355">
        <f t="shared" si="241"/>
        <v>0</v>
      </c>
      <c r="VXN10" s="355">
        <f t="shared" si="241"/>
        <v>0</v>
      </c>
      <c r="VXO10" s="355">
        <f t="shared" si="241"/>
        <v>0</v>
      </c>
      <c r="VXP10" s="355">
        <f t="shared" si="241"/>
        <v>0</v>
      </c>
      <c r="VXQ10" s="355">
        <f t="shared" si="241"/>
        <v>0</v>
      </c>
      <c r="VXR10" s="355">
        <f t="shared" si="241"/>
        <v>0</v>
      </c>
      <c r="VXS10" s="355">
        <f t="shared" si="241"/>
        <v>0</v>
      </c>
      <c r="VXT10" s="355">
        <f t="shared" si="241"/>
        <v>0</v>
      </c>
      <c r="VXU10" s="355">
        <f t="shared" si="241"/>
        <v>0</v>
      </c>
      <c r="VXV10" s="355">
        <f t="shared" si="241"/>
        <v>0</v>
      </c>
      <c r="VXW10" s="355">
        <f t="shared" si="241"/>
        <v>0</v>
      </c>
      <c r="VXX10" s="355">
        <f t="shared" si="241"/>
        <v>0</v>
      </c>
      <c r="VXY10" s="355">
        <f t="shared" si="241"/>
        <v>0</v>
      </c>
      <c r="VXZ10" s="355">
        <f t="shared" si="241"/>
        <v>0</v>
      </c>
      <c r="VYA10" s="355">
        <f t="shared" ref="VYA10:WAL10" si="242">SUM(VYA4:VYA9)</f>
        <v>0</v>
      </c>
      <c r="VYB10" s="355">
        <f t="shared" si="242"/>
        <v>0</v>
      </c>
      <c r="VYC10" s="355">
        <f t="shared" si="242"/>
        <v>0</v>
      </c>
      <c r="VYD10" s="355">
        <f t="shared" si="242"/>
        <v>0</v>
      </c>
      <c r="VYE10" s="355">
        <f t="shared" si="242"/>
        <v>0</v>
      </c>
      <c r="VYF10" s="355">
        <f t="shared" si="242"/>
        <v>0</v>
      </c>
      <c r="VYG10" s="355">
        <f t="shared" si="242"/>
        <v>0</v>
      </c>
      <c r="VYH10" s="355">
        <f t="shared" si="242"/>
        <v>0</v>
      </c>
      <c r="VYI10" s="355">
        <f t="shared" si="242"/>
        <v>0</v>
      </c>
      <c r="VYJ10" s="355">
        <f t="shared" si="242"/>
        <v>0</v>
      </c>
      <c r="VYK10" s="355">
        <f t="shared" si="242"/>
        <v>0</v>
      </c>
      <c r="VYL10" s="355">
        <f t="shared" si="242"/>
        <v>0</v>
      </c>
      <c r="VYM10" s="355">
        <f t="shared" si="242"/>
        <v>0</v>
      </c>
      <c r="VYN10" s="355">
        <f t="shared" si="242"/>
        <v>0</v>
      </c>
      <c r="VYO10" s="355">
        <f t="shared" si="242"/>
        <v>0</v>
      </c>
      <c r="VYP10" s="355">
        <f t="shared" si="242"/>
        <v>0</v>
      </c>
      <c r="VYQ10" s="355">
        <f t="shared" si="242"/>
        <v>0</v>
      </c>
      <c r="VYR10" s="355">
        <f t="shared" si="242"/>
        <v>0</v>
      </c>
      <c r="VYS10" s="355">
        <f t="shared" si="242"/>
        <v>0</v>
      </c>
      <c r="VYT10" s="355">
        <f t="shared" si="242"/>
        <v>0</v>
      </c>
      <c r="VYU10" s="355">
        <f t="shared" si="242"/>
        <v>0</v>
      </c>
      <c r="VYV10" s="355">
        <f t="shared" si="242"/>
        <v>0</v>
      </c>
      <c r="VYW10" s="355">
        <f t="shared" si="242"/>
        <v>0</v>
      </c>
      <c r="VYX10" s="355">
        <f t="shared" si="242"/>
        <v>0</v>
      </c>
      <c r="VYY10" s="355">
        <f t="shared" si="242"/>
        <v>0</v>
      </c>
      <c r="VYZ10" s="355">
        <f t="shared" si="242"/>
        <v>0</v>
      </c>
      <c r="VZA10" s="355">
        <f t="shared" si="242"/>
        <v>0</v>
      </c>
      <c r="VZB10" s="355">
        <f t="shared" si="242"/>
        <v>0</v>
      </c>
      <c r="VZC10" s="355">
        <f t="shared" si="242"/>
        <v>0</v>
      </c>
      <c r="VZD10" s="355">
        <f t="shared" si="242"/>
        <v>0</v>
      </c>
      <c r="VZE10" s="355">
        <f t="shared" si="242"/>
        <v>0</v>
      </c>
      <c r="VZF10" s="355">
        <f t="shared" si="242"/>
        <v>0</v>
      </c>
      <c r="VZG10" s="355">
        <f t="shared" si="242"/>
        <v>0</v>
      </c>
      <c r="VZH10" s="355">
        <f t="shared" si="242"/>
        <v>0</v>
      </c>
      <c r="VZI10" s="355">
        <f t="shared" si="242"/>
        <v>0</v>
      </c>
      <c r="VZJ10" s="355">
        <f t="shared" si="242"/>
        <v>0</v>
      </c>
      <c r="VZK10" s="355">
        <f t="shared" si="242"/>
        <v>0</v>
      </c>
      <c r="VZL10" s="355">
        <f t="shared" si="242"/>
        <v>0</v>
      </c>
      <c r="VZM10" s="355">
        <f t="shared" si="242"/>
        <v>0</v>
      </c>
      <c r="VZN10" s="355">
        <f t="shared" si="242"/>
        <v>0</v>
      </c>
      <c r="VZO10" s="355">
        <f t="shared" si="242"/>
        <v>0</v>
      </c>
      <c r="VZP10" s="355">
        <f t="shared" si="242"/>
        <v>0</v>
      </c>
      <c r="VZQ10" s="355">
        <f t="shared" si="242"/>
        <v>0</v>
      </c>
      <c r="VZR10" s="355">
        <f t="shared" si="242"/>
        <v>0</v>
      </c>
      <c r="VZS10" s="355">
        <f t="shared" si="242"/>
        <v>0</v>
      </c>
      <c r="VZT10" s="355">
        <f t="shared" si="242"/>
        <v>0</v>
      </c>
      <c r="VZU10" s="355">
        <f t="shared" si="242"/>
        <v>0</v>
      </c>
      <c r="VZV10" s="355">
        <f t="shared" si="242"/>
        <v>0</v>
      </c>
      <c r="VZW10" s="355">
        <f t="shared" si="242"/>
        <v>0</v>
      </c>
      <c r="VZX10" s="355">
        <f t="shared" si="242"/>
        <v>0</v>
      </c>
      <c r="VZY10" s="355">
        <f t="shared" si="242"/>
        <v>0</v>
      </c>
      <c r="VZZ10" s="355">
        <f t="shared" si="242"/>
        <v>0</v>
      </c>
      <c r="WAA10" s="355">
        <f t="shared" si="242"/>
        <v>0</v>
      </c>
      <c r="WAB10" s="355">
        <f t="shared" si="242"/>
        <v>0</v>
      </c>
      <c r="WAC10" s="355">
        <f t="shared" si="242"/>
        <v>0</v>
      </c>
      <c r="WAD10" s="355">
        <f t="shared" si="242"/>
        <v>0</v>
      </c>
      <c r="WAE10" s="355">
        <f t="shared" si="242"/>
        <v>0</v>
      </c>
      <c r="WAF10" s="355">
        <f t="shared" si="242"/>
        <v>0</v>
      </c>
      <c r="WAG10" s="355">
        <f t="shared" si="242"/>
        <v>0</v>
      </c>
      <c r="WAH10" s="355">
        <f t="shared" si="242"/>
        <v>0</v>
      </c>
      <c r="WAI10" s="355">
        <f t="shared" si="242"/>
        <v>0</v>
      </c>
      <c r="WAJ10" s="355">
        <f t="shared" si="242"/>
        <v>0</v>
      </c>
      <c r="WAK10" s="355">
        <f t="shared" si="242"/>
        <v>0</v>
      </c>
      <c r="WAL10" s="355">
        <f t="shared" si="242"/>
        <v>0</v>
      </c>
      <c r="WAM10" s="355">
        <f t="shared" ref="WAM10:WCX10" si="243">SUM(WAM4:WAM9)</f>
        <v>0</v>
      </c>
      <c r="WAN10" s="355">
        <f t="shared" si="243"/>
        <v>0</v>
      </c>
      <c r="WAO10" s="355">
        <f t="shared" si="243"/>
        <v>0</v>
      </c>
      <c r="WAP10" s="355">
        <f t="shared" si="243"/>
        <v>0</v>
      </c>
      <c r="WAQ10" s="355">
        <f t="shared" si="243"/>
        <v>0</v>
      </c>
      <c r="WAR10" s="355">
        <f t="shared" si="243"/>
        <v>0</v>
      </c>
      <c r="WAS10" s="355">
        <f t="shared" si="243"/>
        <v>0</v>
      </c>
      <c r="WAT10" s="355">
        <f t="shared" si="243"/>
        <v>0</v>
      </c>
      <c r="WAU10" s="355">
        <f t="shared" si="243"/>
        <v>0</v>
      </c>
      <c r="WAV10" s="355">
        <f t="shared" si="243"/>
        <v>0</v>
      </c>
      <c r="WAW10" s="355">
        <f t="shared" si="243"/>
        <v>0</v>
      </c>
      <c r="WAX10" s="355">
        <f t="shared" si="243"/>
        <v>0</v>
      </c>
      <c r="WAY10" s="355">
        <f t="shared" si="243"/>
        <v>0</v>
      </c>
      <c r="WAZ10" s="355">
        <f t="shared" si="243"/>
        <v>0</v>
      </c>
      <c r="WBA10" s="355">
        <f t="shared" si="243"/>
        <v>0</v>
      </c>
      <c r="WBB10" s="355">
        <f t="shared" si="243"/>
        <v>0</v>
      </c>
      <c r="WBC10" s="355">
        <f t="shared" si="243"/>
        <v>0</v>
      </c>
      <c r="WBD10" s="355">
        <f t="shared" si="243"/>
        <v>0</v>
      </c>
      <c r="WBE10" s="355">
        <f t="shared" si="243"/>
        <v>0</v>
      </c>
      <c r="WBF10" s="355">
        <f t="shared" si="243"/>
        <v>0</v>
      </c>
      <c r="WBG10" s="355">
        <f t="shared" si="243"/>
        <v>0</v>
      </c>
      <c r="WBH10" s="355">
        <f t="shared" si="243"/>
        <v>0</v>
      </c>
      <c r="WBI10" s="355">
        <f t="shared" si="243"/>
        <v>0</v>
      </c>
      <c r="WBJ10" s="355">
        <f t="shared" si="243"/>
        <v>0</v>
      </c>
      <c r="WBK10" s="355">
        <f t="shared" si="243"/>
        <v>0</v>
      </c>
      <c r="WBL10" s="355">
        <f t="shared" si="243"/>
        <v>0</v>
      </c>
      <c r="WBM10" s="355">
        <f t="shared" si="243"/>
        <v>0</v>
      </c>
      <c r="WBN10" s="355">
        <f t="shared" si="243"/>
        <v>0</v>
      </c>
      <c r="WBO10" s="355">
        <f t="shared" si="243"/>
        <v>0</v>
      </c>
      <c r="WBP10" s="355">
        <f t="shared" si="243"/>
        <v>0</v>
      </c>
      <c r="WBQ10" s="355">
        <f t="shared" si="243"/>
        <v>0</v>
      </c>
      <c r="WBR10" s="355">
        <f t="shared" si="243"/>
        <v>0</v>
      </c>
      <c r="WBS10" s="355">
        <f t="shared" si="243"/>
        <v>0</v>
      </c>
      <c r="WBT10" s="355">
        <f t="shared" si="243"/>
        <v>0</v>
      </c>
      <c r="WBU10" s="355">
        <f t="shared" si="243"/>
        <v>0</v>
      </c>
      <c r="WBV10" s="355">
        <f t="shared" si="243"/>
        <v>0</v>
      </c>
      <c r="WBW10" s="355">
        <f t="shared" si="243"/>
        <v>0</v>
      </c>
      <c r="WBX10" s="355">
        <f t="shared" si="243"/>
        <v>0</v>
      </c>
      <c r="WBY10" s="355">
        <f t="shared" si="243"/>
        <v>0</v>
      </c>
      <c r="WBZ10" s="355">
        <f t="shared" si="243"/>
        <v>0</v>
      </c>
      <c r="WCA10" s="355">
        <f t="shared" si="243"/>
        <v>0</v>
      </c>
      <c r="WCB10" s="355">
        <f t="shared" si="243"/>
        <v>0</v>
      </c>
      <c r="WCC10" s="355">
        <f t="shared" si="243"/>
        <v>0</v>
      </c>
      <c r="WCD10" s="355">
        <f t="shared" si="243"/>
        <v>0</v>
      </c>
      <c r="WCE10" s="355">
        <f t="shared" si="243"/>
        <v>0</v>
      </c>
      <c r="WCF10" s="355">
        <f t="shared" si="243"/>
        <v>0</v>
      </c>
      <c r="WCG10" s="355">
        <f t="shared" si="243"/>
        <v>0</v>
      </c>
      <c r="WCH10" s="355">
        <f t="shared" si="243"/>
        <v>0</v>
      </c>
      <c r="WCI10" s="355">
        <f t="shared" si="243"/>
        <v>0</v>
      </c>
      <c r="WCJ10" s="355">
        <f t="shared" si="243"/>
        <v>0</v>
      </c>
      <c r="WCK10" s="355">
        <f t="shared" si="243"/>
        <v>0</v>
      </c>
      <c r="WCL10" s="355">
        <f t="shared" si="243"/>
        <v>0</v>
      </c>
      <c r="WCM10" s="355">
        <f t="shared" si="243"/>
        <v>0</v>
      </c>
      <c r="WCN10" s="355">
        <f t="shared" si="243"/>
        <v>0</v>
      </c>
      <c r="WCO10" s="355">
        <f t="shared" si="243"/>
        <v>0</v>
      </c>
      <c r="WCP10" s="355">
        <f t="shared" si="243"/>
        <v>0</v>
      </c>
      <c r="WCQ10" s="355">
        <f t="shared" si="243"/>
        <v>0</v>
      </c>
      <c r="WCR10" s="355">
        <f t="shared" si="243"/>
        <v>0</v>
      </c>
      <c r="WCS10" s="355">
        <f t="shared" si="243"/>
        <v>0</v>
      </c>
      <c r="WCT10" s="355">
        <f t="shared" si="243"/>
        <v>0</v>
      </c>
      <c r="WCU10" s="355">
        <f t="shared" si="243"/>
        <v>0</v>
      </c>
      <c r="WCV10" s="355">
        <f t="shared" si="243"/>
        <v>0</v>
      </c>
      <c r="WCW10" s="355">
        <f t="shared" si="243"/>
        <v>0</v>
      </c>
      <c r="WCX10" s="355">
        <f t="shared" si="243"/>
        <v>0</v>
      </c>
      <c r="WCY10" s="355">
        <f t="shared" ref="WCY10:WFJ10" si="244">SUM(WCY4:WCY9)</f>
        <v>0</v>
      </c>
      <c r="WCZ10" s="355">
        <f t="shared" si="244"/>
        <v>0</v>
      </c>
      <c r="WDA10" s="355">
        <f t="shared" si="244"/>
        <v>0</v>
      </c>
      <c r="WDB10" s="355">
        <f t="shared" si="244"/>
        <v>0</v>
      </c>
      <c r="WDC10" s="355">
        <f t="shared" si="244"/>
        <v>0</v>
      </c>
      <c r="WDD10" s="355">
        <f t="shared" si="244"/>
        <v>0</v>
      </c>
      <c r="WDE10" s="355">
        <f t="shared" si="244"/>
        <v>0</v>
      </c>
      <c r="WDF10" s="355">
        <f t="shared" si="244"/>
        <v>0</v>
      </c>
      <c r="WDG10" s="355">
        <f t="shared" si="244"/>
        <v>0</v>
      </c>
      <c r="WDH10" s="355">
        <f t="shared" si="244"/>
        <v>0</v>
      </c>
      <c r="WDI10" s="355">
        <f t="shared" si="244"/>
        <v>0</v>
      </c>
      <c r="WDJ10" s="355">
        <f t="shared" si="244"/>
        <v>0</v>
      </c>
      <c r="WDK10" s="355">
        <f t="shared" si="244"/>
        <v>0</v>
      </c>
      <c r="WDL10" s="355">
        <f t="shared" si="244"/>
        <v>0</v>
      </c>
      <c r="WDM10" s="355">
        <f t="shared" si="244"/>
        <v>0</v>
      </c>
      <c r="WDN10" s="355">
        <f t="shared" si="244"/>
        <v>0</v>
      </c>
      <c r="WDO10" s="355">
        <f t="shared" si="244"/>
        <v>0</v>
      </c>
      <c r="WDP10" s="355">
        <f t="shared" si="244"/>
        <v>0</v>
      </c>
      <c r="WDQ10" s="355">
        <f t="shared" si="244"/>
        <v>0</v>
      </c>
      <c r="WDR10" s="355">
        <f t="shared" si="244"/>
        <v>0</v>
      </c>
      <c r="WDS10" s="355">
        <f t="shared" si="244"/>
        <v>0</v>
      </c>
      <c r="WDT10" s="355">
        <f t="shared" si="244"/>
        <v>0</v>
      </c>
      <c r="WDU10" s="355">
        <f t="shared" si="244"/>
        <v>0</v>
      </c>
      <c r="WDV10" s="355">
        <f t="shared" si="244"/>
        <v>0</v>
      </c>
      <c r="WDW10" s="355">
        <f t="shared" si="244"/>
        <v>0</v>
      </c>
      <c r="WDX10" s="355">
        <f t="shared" si="244"/>
        <v>0</v>
      </c>
      <c r="WDY10" s="355">
        <f t="shared" si="244"/>
        <v>0</v>
      </c>
      <c r="WDZ10" s="355">
        <f t="shared" si="244"/>
        <v>0</v>
      </c>
      <c r="WEA10" s="355">
        <f t="shared" si="244"/>
        <v>0</v>
      </c>
      <c r="WEB10" s="355">
        <f t="shared" si="244"/>
        <v>0</v>
      </c>
      <c r="WEC10" s="355">
        <f t="shared" si="244"/>
        <v>0</v>
      </c>
      <c r="WED10" s="355">
        <f t="shared" si="244"/>
        <v>0</v>
      </c>
      <c r="WEE10" s="355">
        <f t="shared" si="244"/>
        <v>0</v>
      </c>
      <c r="WEF10" s="355">
        <f t="shared" si="244"/>
        <v>0</v>
      </c>
      <c r="WEG10" s="355">
        <f t="shared" si="244"/>
        <v>0</v>
      </c>
      <c r="WEH10" s="355">
        <f t="shared" si="244"/>
        <v>0</v>
      </c>
      <c r="WEI10" s="355">
        <f t="shared" si="244"/>
        <v>0</v>
      </c>
      <c r="WEJ10" s="355">
        <f t="shared" si="244"/>
        <v>0</v>
      </c>
      <c r="WEK10" s="355">
        <f t="shared" si="244"/>
        <v>0</v>
      </c>
      <c r="WEL10" s="355">
        <f t="shared" si="244"/>
        <v>0</v>
      </c>
      <c r="WEM10" s="355">
        <f t="shared" si="244"/>
        <v>0</v>
      </c>
      <c r="WEN10" s="355">
        <f t="shared" si="244"/>
        <v>0</v>
      </c>
      <c r="WEO10" s="355">
        <f t="shared" si="244"/>
        <v>0</v>
      </c>
      <c r="WEP10" s="355">
        <f t="shared" si="244"/>
        <v>0</v>
      </c>
      <c r="WEQ10" s="355">
        <f t="shared" si="244"/>
        <v>0</v>
      </c>
      <c r="WER10" s="355">
        <f t="shared" si="244"/>
        <v>0</v>
      </c>
      <c r="WES10" s="355">
        <f t="shared" si="244"/>
        <v>0</v>
      </c>
      <c r="WET10" s="355">
        <f t="shared" si="244"/>
        <v>0</v>
      </c>
      <c r="WEU10" s="355">
        <f t="shared" si="244"/>
        <v>0</v>
      </c>
      <c r="WEV10" s="355">
        <f t="shared" si="244"/>
        <v>0</v>
      </c>
      <c r="WEW10" s="355">
        <f t="shared" si="244"/>
        <v>0</v>
      </c>
      <c r="WEX10" s="355">
        <f t="shared" si="244"/>
        <v>0</v>
      </c>
      <c r="WEY10" s="355">
        <f t="shared" si="244"/>
        <v>0</v>
      </c>
      <c r="WEZ10" s="355">
        <f t="shared" si="244"/>
        <v>0</v>
      </c>
      <c r="WFA10" s="355">
        <f t="shared" si="244"/>
        <v>0</v>
      </c>
      <c r="WFB10" s="355">
        <f t="shared" si="244"/>
        <v>0</v>
      </c>
      <c r="WFC10" s="355">
        <f t="shared" si="244"/>
        <v>0</v>
      </c>
      <c r="WFD10" s="355">
        <f t="shared" si="244"/>
        <v>0</v>
      </c>
      <c r="WFE10" s="355">
        <f t="shared" si="244"/>
        <v>0</v>
      </c>
      <c r="WFF10" s="355">
        <f t="shared" si="244"/>
        <v>0</v>
      </c>
      <c r="WFG10" s="355">
        <f t="shared" si="244"/>
        <v>0</v>
      </c>
      <c r="WFH10" s="355">
        <f t="shared" si="244"/>
        <v>0</v>
      </c>
      <c r="WFI10" s="355">
        <f t="shared" si="244"/>
        <v>0</v>
      </c>
      <c r="WFJ10" s="355">
        <f t="shared" si="244"/>
        <v>0</v>
      </c>
      <c r="WFK10" s="355">
        <f t="shared" ref="WFK10:WHV10" si="245">SUM(WFK4:WFK9)</f>
        <v>0</v>
      </c>
      <c r="WFL10" s="355">
        <f t="shared" si="245"/>
        <v>0</v>
      </c>
      <c r="WFM10" s="355">
        <f t="shared" si="245"/>
        <v>0</v>
      </c>
      <c r="WFN10" s="355">
        <f t="shared" si="245"/>
        <v>0</v>
      </c>
      <c r="WFO10" s="355">
        <f t="shared" si="245"/>
        <v>0</v>
      </c>
      <c r="WFP10" s="355">
        <f t="shared" si="245"/>
        <v>0</v>
      </c>
      <c r="WFQ10" s="355">
        <f t="shared" si="245"/>
        <v>0</v>
      </c>
      <c r="WFR10" s="355">
        <f t="shared" si="245"/>
        <v>0</v>
      </c>
      <c r="WFS10" s="355">
        <f t="shared" si="245"/>
        <v>0</v>
      </c>
      <c r="WFT10" s="355">
        <f t="shared" si="245"/>
        <v>0</v>
      </c>
      <c r="WFU10" s="355">
        <f t="shared" si="245"/>
        <v>0</v>
      </c>
      <c r="WFV10" s="355">
        <f t="shared" si="245"/>
        <v>0</v>
      </c>
      <c r="WFW10" s="355">
        <f t="shared" si="245"/>
        <v>0</v>
      </c>
      <c r="WFX10" s="355">
        <f t="shared" si="245"/>
        <v>0</v>
      </c>
      <c r="WFY10" s="355">
        <f t="shared" si="245"/>
        <v>0</v>
      </c>
      <c r="WFZ10" s="355">
        <f t="shared" si="245"/>
        <v>0</v>
      </c>
      <c r="WGA10" s="355">
        <f t="shared" si="245"/>
        <v>0</v>
      </c>
      <c r="WGB10" s="355">
        <f t="shared" si="245"/>
        <v>0</v>
      </c>
      <c r="WGC10" s="355">
        <f t="shared" si="245"/>
        <v>0</v>
      </c>
      <c r="WGD10" s="355">
        <f t="shared" si="245"/>
        <v>0</v>
      </c>
      <c r="WGE10" s="355">
        <f t="shared" si="245"/>
        <v>0</v>
      </c>
      <c r="WGF10" s="355">
        <f t="shared" si="245"/>
        <v>0</v>
      </c>
      <c r="WGG10" s="355">
        <f t="shared" si="245"/>
        <v>0</v>
      </c>
      <c r="WGH10" s="355">
        <f t="shared" si="245"/>
        <v>0</v>
      </c>
      <c r="WGI10" s="355">
        <f t="shared" si="245"/>
        <v>0</v>
      </c>
      <c r="WGJ10" s="355">
        <f t="shared" si="245"/>
        <v>0</v>
      </c>
      <c r="WGK10" s="355">
        <f t="shared" si="245"/>
        <v>0</v>
      </c>
      <c r="WGL10" s="355">
        <f t="shared" si="245"/>
        <v>0</v>
      </c>
      <c r="WGM10" s="355">
        <f t="shared" si="245"/>
        <v>0</v>
      </c>
      <c r="WGN10" s="355">
        <f t="shared" si="245"/>
        <v>0</v>
      </c>
      <c r="WGO10" s="355">
        <f t="shared" si="245"/>
        <v>0</v>
      </c>
      <c r="WGP10" s="355">
        <f t="shared" si="245"/>
        <v>0</v>
      </c>
      <c r="WGQ10" s="355">
        <f t="shared" si="245"/>
        <v>0</v>
      </c>
      <c r="WGR10" s="355">
        <f t="shared" si="245"/>
        <v>0</v>
      </c>
      <c r="WGS10" s="355">
        <f t="shared" si="245"/>
        <v>0</v>
      </c>
      <c r="WGT10" s="355">
        <f t="shared" si="245"/>
        <v>0</v>
      </c>
      <c r="WGU10" s="355">
        <f t="shared" si="245"/>
        <v>0</v>
      </c>
      <c r="WGV10" s="355">
        <f t="shared" si="245"/>
        <v>0</v>
      </c>
      <c r="WGW10" s="355">
        <f t="shared" si="245"/>
        <v>0</v>
      </c>
      <c r="WGX10" s="355">
        <f t="shared" si="245"/>
        <v>0</v>
      </c>
      <c r="WGY10" s="355">
        <f t="shared" si="245"/>
        <v>0</v>
      </c>
      <c r="WGZ10" s="355">
        <f t="shared" si="245"/>
        <v>0</v>
      </c>
      <c r="WHA10" s="355">
        <f t="shared" si="245"/>
        <v>0</v>
      </c>
      <c r="WHB10" s="355">
        <f t="shared" si="245"/>
        <v>0</v>
      </c>
      <c r="WHC10" s="355">
        <f t="shared" si="245"/>
        <v>0</v>
      </c>
      <c r="WHD10" s="355">
        <f t="shared" si="245"/>
        <v>0</v>
      </c>
      <c r="WHE10" s="355">
        <f t="shared" si="245"/>
        <v>0</v>
      </c>
      <c r="WHF10" s="355">
        <f t="shared" si="245"/>
        <v>0</v>
      </c>
      <c r="WHG10" s="355">
        <f t="shared" si="245"/>
        <v>0</v>
      </c>
      <c r="WHH10" s="355">
        <f t="shared" si="245"/>
        <v>0</v>
      </c>
      <c r="WHI10" s="355">
        <f t="shared" si="245"/>
        <v>0</v>
      </c>
      <c r="WHJ10" s="355">
        <f t="shared" si="245"/>
        <v>0</v>
      </c>
      <c r="WHK10" s="355">
        <f t="shared" si="245"/>
        <v>0</v>
      </c>
      <c r="WHL10" s="355">
        <f t="shared" si="245"/>
        <v>0</v>
      </c>
      <c r="WHM10" s="355">
        <f t="shared" si="245"/>
        <v>0</v>
      </c>
      <c r="WHN10" s="355">
        <f t="shared" si="245"/>
        <v>0</v>
      </c>
      <c r="WHO10" s="355">
        <f t="shared" si="245"/>
        <v>0</v>
      </c>
      <c r="WHP10" s="355">
        <f t="shared" si="245"/>
        <v>0</v>
      </c>
      <c r="WHQ10" s="355">
        <f t="shared" si="245"/>
        <v>0</v>
      </c>
      <c r="WHR10" s="355">
        <f t="shared" si="245"/>
        <v>0</v>
      </c>
      <c r="WHS10" s="355">
        <f t="shared" si="245"/>
        <v>0</v>
      </c>
      <c r="WHT10" s="355">
        <f t="shared" si="245"/>
        <v>0</v>
      </c>
      <c r="WHU10" s="355">
        <f t="shared" si="245"/>
        <v>0</v>
      </c>
      <c r="WHV10" s="355">
        <f t="shared" si="245"/>
        <v>0</v>
      </c>
      <c r="WHW10" s="355">
        <f t="shared" ref="WHW10:WKH10" si="246">SUM(WHW4:WHW9)</f>
        <v>0</v>
      </c>
      <c r="WHX10" s="355">
        <f t="shared" si="246"/>
        <v>0</v>
      </c>
      <c r="WHY10" s="355">
        <f t="shared" si="246"/>
        <v>0</v>
      </c>
      <c r="WHZ10" s="355">
        <f t="shared" si="246"/>
        <v>0</v>
      </c>
      <c r="WIA10" s="355">
        <f t="shared" si="246"/>
        <v>0</v>
      </c>
      <c r="WIB10" s="355">
        <f t="shared" si="246"/>
        <v>0</v>
      </c>
      <c r="WIC10" s="355">
        <f t="shared" si="246"/>
        <v>0</v>
      </c>
      <c r="WID10" s="355">
        <f t="shared" si="246"/>
        <v>0</v>
      </c>
      <c r="WIE10" s="355">
        <f t="shared" si="246"/>
        <v>0</v>
      </c>
      <c r="WIF10" s="355">
        <f t="shared" si="246"/>
        <v>0</v>
      </c>
      <c r="WIG10" s="355">
        <f t="shared" si="246"/>
        <v>0</v>
      </c>
      <c r="WIH10" s="355">
        <f t="shared" si="246"/>
        <v>0</v>
      </c>
      <c r="WII10" s="355">
        <f t="shared" si="246"/>
        <v>0</v>
      </c>
      <c r="WIJ10" s="355">
        <f t="shared" si="246"/>
        <v>0</v>
      </c>
      <c r="WIK10" s="355">
        <f t="shared" si="246"/>
        <v>0</v>
      </c>
      <c r="WIL10" s="355">
        <f t="shared" si="246"/>
        <v>0</v>
      </c>
      <c r="WIM10" s="355">
        <f t="shared" si="246"/>
        <v>0</v>
      </c>
      <c r="WIN10" s="355">
        <f t="shared" si="246"/>
        <v>0</v>
      </c>
      <c r="WIO10" s="355">
        <f t="shared" si="246"/>
        <v>0</v>
      </c>
      <c r="WIP10" s="355">
        <f t="shared" si="246"/>
        <v>0</v>
      </c>
      <c r="WIQ10" s="355">
        <f t="shared" si="246"/>
        <v>0</v>
      </c>
      <c r="WIR10" s="355">
        <f t="shared" si="246"/>
        <v>0</v>
      </c>
      <c r="WIS10" s="355">
        <f t="shared" si="246"/>
        <v>0</v>
      </c>
      <c r="WIT10" s="355">
        <f t="shared" si="246"/>
        <v>0</v>
      </c>
      <c r="WIU10" s="355">
        <f t="shared" si="246"/>
        <v>0</v>
      </c>
      <c r="WIV10" s="355">
        <f t="shared" si="246"/>
        <v>0</v>
      </c>
      <c r="WIW10" s="355">
        <f t="shared" si="246"/>
        <v>0</v>
      </c>
      <c r="WIX10" s="355">
        <f t="shared" si="246"/>
        <v>0</v>
      </c>
      <c r="WIY10" s="355">
        <f t="shared" si="246"/>
        <v>0</v>
      </c>
      <c r="WIZ10" s="355">
        <f t="shared" si="246"/>
        <v>0</v>
      </c>
      <c r="WJA10" s="355">
        <f t="shared" si="246"/>
        <v>0</v>
      </c>
      <c r="WJB10" s="355">
        <f t="shared" si="246"/>
        <v>0</v>
      </c>
      <c r="WJC10" s="355">
        <f t="shared" si="246"/>
        <v>0</v>
      </c>
      <c r="WJD10" s="355">
        <f t="shared" si="246"/>
        <v>0</v>
      </c>
      <c r="WJE10" s="355">
        <f t="shared" si="246"/>
        <v>0</v>
      </c>
      <c r="WJF10" s="355">
        <f t="shared" si="246"/>
        <v>0</v>
      </c>
      <c r="WJG10" s="355">
        <f t="shared" si="246"/>
        <v>0</v>
      </c>
      <c r="WJH10" s="355">
        <f t="shared" si="246"/>
        <v>0</v>
      </c>
      <c r="WJI10" s="355">
        <f t="shared" si="246"/>
        <v>0</v>
      </c>
      <c r="WJJ10" s="355">
        <f t="shared" si="246"/>
        <v>0</v>
      </c>
      <c r="WJK10" s="355">
        <f t="shared" si="246"/>
        <v>0</v>
      </c>
      <c r="WJL10" s="355">
        <f t="shared" si="246"/>
        <v>0</v>
      </c>
      <c r="WJM10" s="355">
        <f t="shared" si="246"/>
        <v>0</v>
      </c>
      <c r="WJN10" s="355">
        <f t="shared" si="246"/>
        <v>0</v>
      </c>
      <c r="WJO10" s="355">
        <f t="shared" si="246"/>
        <v>0</v>
      </c>
      <c r="WJP10" s="355">
        <f t="shared" si="246"/>
        <v>0</v>
      </c>
      <c r="WJQ10" s="355">
        <f t="shared" si="246"/>
        <v>0</v>
      </c>
      <c r="WJR10" s="355">
        <f t="shared" si="246"/>
        <v>0</v>
      </c>
      <c r="WJS10" s="355">
        <f t="shared" si="246"/>
        <v>0</v>
      </c>
      <c r="WJT10" s="355">
        <f t="shared" si="246"/>
        <v>0</v>
      </c>
      <c r="WJU10" s="355">
        <f t="shared" si="246"/>
        <v>0</v>
      </c>
      <c r="WJV10" s="355">
        <f t="shared" si="246"/>
        <v>0</v>
      </c>
      <c r="WJW10" s="355">
        <f t="shared" si="246"/>
        <v>0</v>
      </c>
      <c r="WJX10" s="355">
        <f t="shared" si="246"/>
        <v>0</v>
      </c>
      <c r="WJY10" s="355">
        <f t="shared" si="246"/>
        <v>0</v>
      </c>
      <c r="WJZ10" s="355">
        <f t="shared" si="246"/>
        <v>0</v>
      </c>
      <c r="WKA10" s="355">
        <f t="shared" si="246"/>
        <v>0</v>
      </c>
      <c r="WKB10" s="355">
        <f t="shared" si="246"/>
        <v>0</v>
      </c>
      <c r="WKC10" s="355">
        <f t="shared" si="246"/>
        <v>0</v>
      </c>
      <c r="WKD10" s="355">
        <f t="shared" si="246"/>
        <v>0</v>
      </c>
      <c r="WKE10" s="355">
        <f t="shared" si="246"/>
        <v>0</v>
      </c>
      <c r="WKF10" s="355">
        <f t="shared" si="246"/>
        <v>0</v>
      </c>
      <c r="WKG10" s="355">
        <f t="shared" si="246"/>
        <v>0</v>
      </c>
      <c r="WKH10" s="355">
        <f t="shared" si="246"/>
        <v>0</v>
      </c>
      <c r="WKI10" s="355">
        <f t="shared" ref="WKI10:WMT10" si="247">SUM(WKI4:WKI9)</f>
        <v>0</v>
      </c>
      <c r="WKJ10" s="355">
        <f t="shared" si="247"/>
        <v>0</v>
      </c>
      <c r="WKK10" s="355">
        <f t="shared" si="247"/>
        <v>0</v>
      </c>
      <c r="WKL10" s="355">
        <f t="shared" si="247"/>
        <v>0</v>
      </c>
      <c r="WKM10" s="355">
        <f t="shared" si="247"/>
        <v>0</v>
      </c>
      <c r="WKN10" s="355">
        <f t="shared" si="247"/>
        <v>0</v>
      </c>
      <c r="WKO10" s="355">
        <f t="shared" si="247"/>
        <v>0</v>
      </c>
      <c r="WKP10" s="355">
        <f t="shared" si="247"/>
        <v>0</v>
      </c>
      <c r="WKQ10" s="355">
        <f t="shared" si="247"/>
        <v>0</v>
      </c>
      <c r="WKR10" s="355">
        <f t="shared" si="247"/>
        <v>0</v>
      </c>
      <c r="WKS10" s="355">
        <f t="shared" si="247"/>
        <v>0</v>
      </c>
      <c r="WKT10" s="355">
        <f t="shared" si="247"/>
        <v>0</v>
      </c>
      <c r="WKU10" s="355">
        <f t="shared" si="247"/>
        <v>0</v>
      </c>
      <c r="WKV10" s="355">
        <f t="shared" si="247"/>
        <v>0</v>
      </c>
      <c r="WKW10" s="355">
        <f t="shared" si="247"/>
        <v>0</v>
      </c>
      <c r="WKX10" s="355">
        <f t="shared" si="247"/>
        <v>0</v>
      </c>
      <c r="WKY10" s="355">
        <f t="shared" si="247"/>
        <v>0</v>
      </c>
      <c r="WKZ10" s="355">
        <f t="shared" si="247"/>
        <v>0</v>
      </c>
      <c r="WLA10" s="355">
        <f t="shared" si="247"/>
        <v>0</v>
      </c>
      <c r="WLB10" s="355">
        <f t="shared" si="247"/>
        <v>0</v>
      </c>
      <c r="WLC10" s="355">
        <f t="shared" si="247"/>
        <v>0</v>
      </c>
      <c r="WLD10" s="355">
        <f t="shared" si="247"/>
        <v>0</v>
      </c>
      <c r="WLE10" s="355">
        <f t="shared" si="247"/>
        <v>0</v>
      </c>
      <c r="WLF10" s="355">
        <f t="shared" si="247"/>
        <v>0</v>
      </c>
      <c r="WLG10" s="355">
        <f t="shared" si="247"/>
        <v>0</v>
      </c>
      <c r="WLH10" s="355">
        <f t="shared" si="247"/>
        <v>0</v>
      </c>
      <c r="WLI10" s="355">
        <f t="shared" si="247"/>
        <v>0</v>
      </c>
      <c r="WLJ10" s="355">
        <f t="shared" si="247"/>
        <v>0</v>
      </c>
      <c r="WLK10" s="355">
        <f t="shared" si="247"/>
        <v>0</v>
      </c>
      <c r="WLL10" s="355">
        <f t="shared" si="247"/>
        <v>0</v>
      </c>
      <c r="WLM10" s="355">
        <f t="shared" si="247"/>
        <v>0</v>
      </c>
      <c r="WLN10" s="355">
        <f t="shared" si="247"/>
        <v>0</v>
      </c>
      <c r="WLO10" s="355">
        <f t="shared" si="247"/>
        <v>0</v>
      </c>
      <c r="WLP10" s="355">
        <f t="shared" si="247"/>
        <v>0</v>
      </c>
      <c r="WLQ10" s="355">
        <f t="shared" si="247"/>
        <v>0</v>
      </c>
      <c r="WLR10" s="355">
        <f t="shared" si="247"/>
        <v>0</v>
      </c>
      <c r="WLS10" s="355">
        <f t="shared" si="247"/>
        <v>0</v>
      </c>
      <c r="WLT10" s="355">
        <f t="shared" si="247"/>
        <v>0</v>
      </c>
      <c r="WLU10" s="355">
        <f t="shared" si="247"/>
        <v>0</v>
      </c>
      <c r="WLV10" s="355">
        <f t="shared" si="247"/>
        <v>0</v>
      </c>
      <c r="WLW10" s="355">
        <f t="shared" si="247"/>
        <v>0</v>
      </c>
      <c r="WLX10" s="355">
        <f t="shared" si="247"/>
        <v>0</v>
      </c>
      <c r="WLY10" s="355">
        <f t="shared" si="247"/>
        <v>0</v>
      </c>
      <c r="WLZ10" s="355">
        <f t="shared" si="247"/>
        <v>0</v>
      </c>
      <c r="WMA10" s="355">
        <f t="shared" si="247"/>
        <v>0</v>
      </c>
      <c r="WMB10" s="355">
        <f t="shared" si="247"/>
        <v>0</v>
      </c>
      <c r="WMC10" s="355">
        <f t="shared" si="247"/>
        <v>0</v>
      </c>
      <c r="WMD10" s="355">
        <f t="shared" si="247"/>
        <v>0</v>
      </c>
      <c r="WME10" s="355">
        <f t="shared" si="247"/>
        <v>0</v>
      </c>
      <c r="WMF10" s="355">
        <f t="shared" si="247"/>
        <v>0</v>
      </c>
      <c r="WMG10" s="355">
        <f t="shared" si="247"/>
        <v>0</v>
      </c>
      <c r="WMH10" s="355">
        <f t="shared" si="247"/>
        <v>0</v>
      </c>
      <c r="WMI10" s="355">
        <f t="shared" si="247"/>
        <v>0</v>
      </c>
      <c r="WMJ10" s="355">
        <f t="shared" si="247"/>
        <v>0</v>
      </c>
      <c r="WMK10" s="355">
        <f t="shared" si="247"/>
        <v>0</v>
      </c>
      <c r="WML10" s="355">
        <f t="shared" si="247"/>
        <v>0</v>
      </c>
      <c r="WMM10" s="355">
        <f t="shared" si="247"/>
        <v>0</v>
      </c>
      <c r="WMN10" s="355">
        <f t="shared" si="247"/>
        <v>0</v>
      </c>
      <c r="WMO10" s="355">
        <f t="shared" si="247"/>
        <v>0</v>
      </c>
      <c r="WMP10" s="355">
        <f t="shared" si="247"/>
        <v>0</v>
      </c>
      <c r="WMQ10" s="355">
        <f t="shared" si="247"/>
        <v>0</v>
      </c>
      <c r="WMR10" s="355">
        <f t="shared" si="247"/>
        <v>0</v>
      </c>
      <c r="WMS10" s="355">
        <f t="shared" si="247"/>
        <v>0</v>
      </c>
      <c r="WMT10" s="355">
        <f t="shared" si="247"/>
        <v>0</v>
      </c>
      <c r="WMU10" s="355">
        <f t="shared" ref="WMU10:WPF10" si="248">SUM(WMU4:WMU9)</f>
        <v>0</v>
      </c>
      <c r="WMV10" s="355">
        <f t="shared" si="248"/>
        <v>0</v>
      </c>
      <c r="WMW10" s="355">
        <f t="shared" si="248"/>
        <v>0</v>
      </c>
      <c r="WMX10" s="355">
        <f t="shared" si="248"/>
        <v>0</v>
      </c>
      <c r="WMY10" s="355">
        <f t="shared" si="248"/>
        <v>0</v>
      </c>
      <c r="WMZ10" s="355">
        <f t="shared" si="248"/>
        <v>0</v>
      </c>
      <c r="WNA10" s="355">
        <f t="shared" si="248"/>
        <v>0</v>
      </c>
      <c r="WNB10" s="355">
        <f t="shared" si="248"/>
        <v>0</v>
      </c>
      <c r="WNC10" s="355">
        <f t="shared" si="248"/>
        <v>0</v>
      </c>
      <c r="WND10" s="355">
        <f t="shared" si="248"/>
        <v>0</v>
      </c>
      <c r="WNE10" s="355">
        <f t="shared" si="248"/>
        <v>0</v>
      </c>
      <c r="WNF10" s="355">
        <f t="shared" si="248"/>
        <v>0</v>
      </c>
      <c r="WNG10" s="355">
        <f t="shared" si="248"/>
        <v>0</v>
      </c>
      <c r="WNH10" s="355">
        <f t="shared" si="248"/>
        <v>0</v>
      </c>
      <c r="WNI10" s="355">
        <f t="shared" si="248"/>
        <v>0</v>
      </c>
      <c r="WNJ10" s="355">
        <f t="shared" si="248"/>
        <v>0</v>
      </c>
      <c r="WNK10" s="355">
        <f t="shared" si="248"/>
        <v>0</v>
      </c>
      <c r="WNL10" s="355">
        <f t="shared" si="248"/>
        <v>0</v>
      </c>
      <c r="WNM10" s="355">
        <f t="shared" si="248"/>
        <v>0</v>
      </c>
      <c r="WNN10" s="355">
        <f t="shared" si="248"/>
        <v>0</v>
      </c>
      <c r="WNO10" s="355">
        <f t="shared" si="248"/>
        <v>0</v>
      </c>
      <c r="WNP10" s="355">
        <f t="shared" si="248"/>
        <v>0</v>
      </c>
      <c r="WNQ10" s="355">
        <f t="shared" si="248"/>
        <v>0</v>
      </c>
      <c r="WNR10" s="355">
        <f t="shared" si="248"/>
        <v>0</v>
      </c>
      <c r="WNS10" s="355">
        <f t="shared" si="248"/>
        <v>0</v>
      </c>
      <c r="WNT10" s="355">
        <f t="shared" si="248"/>
        <v>0</v>
      </c>
      <c r="WNU10" s="355">
        <f t="shared" si="248"/>
        <v>0</v>
      </c>
      <c r="WNV10" s="355">
        <f t="shared" si="248"/>
        <v>0</v>
      </c>
      <c r="WNW10" s="355">
        <f t="shared" si="248"/>
        <v>0</v>
      </c>
      <c r="WNX10" s="355">
        <f t="shared" si="248"/>
        <v>0</v>
      </c>
      <c r="WNY10" s="355">
        <f t="shared" si="248"/>
        <v>0</v>
      </c>
      <c r="WNZ10" s="355">
        <f t="shared" si="248"/>
        <v>0</v>
      </c>
      <c r="WOA10" s="355">
        <f t="shared" si="248"/>
        <v>0</v>
      </c>
      <c r="WOB10" s="355">
        <f t="shared" si="248"/>
        <v>0</v>
      </c>
      <c r="WOC10" s="355">
        <f t="shared" si="248"/>
        <v>0</v>
      </c>
      <c r="WOD10" s="355">
        <f t="shared" si="248"/>
        <v>0</v>
      </c>
      <c r="WOE10" s="355">
        <f t="shared" si="248"/>
        <v>0</v>
      </c>
      <c r="WOF10" s="355">
        <f t="shared" si="248"/>
        <v>0</v>
      </c>
      <c r="WOG10" s="355">
        <f t="shared" si="248"/>
        <v>0</v>
      </c>
      <c r="WOH10" s="355">
        <f t="shared" si="248"/>
        <v>0</v>
      </c>
      <c r="WOI10" s="355">
        <f t="shared" si="248"/>
        <v>0</v>
      </c>
      <c r="WOJ10" s="355">
        <f t="shared" si="248"/>
        <v>0</v>
      </c>
      <c r="WOK10" s="355">
        <f t="shared" si="248"/>
        <v>0</v>
      </c>
      <c r="WOL10" s="355">
        <f t="shared" si="248"/>
        <v>0</v>
      </c>
      <c r="WOM10" s="355">
        <f t="shared" si="248"/>
        <v>0</v>
      </c>
      <c r="WON10" s="355">
        <f t="shared" si="248"/>
        <v>0</v>
      </c>
      <c r="WOO10" s="355">
        <f t="shared" si="248"/>
        <v>0</v>
      </c>
      <c r="WOP10" s="355">
        <f t="shared" si="248"/>
        <v>0</v>
      </c>
      <c r="WOQ10" s="355">
        <f t="shared" si="248"/>
        <v>0</v>
      </c>
      <c r="WOR10" s="355">
        <f t="shared" si="248"/>
        <v>0</v>
      </c>
      <c r="WOS10" s="355">
        <f t="shared" si="248"/>
        <v>0</v>
      </c>
      <c r="WOT10" s="355">
        <f t="shared" si="248"/>
        <v>0</v>
      </c>
      <c r="WOU10" s="355">
        <f t="shared" si="248"/>
        <v>0</v>
      </c>
      <c r="WOV10" s="355">
        <f t="shared" si="248"/>
        <v>0</v>
      </c>
      <c r="WOW10" s="355">
        <f t="shared" si="248"/>
        <v>0</v>
      </c>
      <c r="WOX10" s="355">
        <f t="shared" si="248"/>
        <v>0</v>
      </c>
      <c r="WOY10" s="355">
        <f t="shared" si="248"/>
        <v>0</v>
      </c>
      <c r="WOZ10" s="355">
        <f t="shared" si="248"/>
        <v>0</v>
      </c>
      <c r="WPA10" s="355">
        <f t="shared" si="248"/>
        <v>0</v>
      </c>
      <c r="WPB10" s="355">
        <f t="shared" si="248"/>
        <v>0</v>
      </c>
      <c r="WPC10" s="355">
        <f t="shared" si="248"/>
        <v>0</v>
      </c>
      <c r="WPD10" s="355">
        <f t="shared" si="248"/>
        <v>0</v>
      </c>
      <c r="WPE10" s="355">
        <f t="shared" si="248"/>
        <v>0</v>
      </c>
      <c r="WPF10" s="355">
        <f t="shared" si="248"/>
        <v>0</v>
      </c>
      <c r="WPG10" s="355">
        <f t="shared" ref="WPG10:WRR10" si="249">SUM(WPG4:WPG9)</f>
        <v>0</v>
      </c>
      <c r="WPH10" s="355">
        <f t="shared" si="249"/>
        <v>0</v>
      </c>
      <c r="WPI10" s="355">
        <f t="shared" si="249"/>
        <v>0</v>
      </c>
      <c r="WPJ10" s="355">
        <f t="shared" si="249"/>
        <v>0</v>
      </c>
      <c r="WPK10" s="355">
        <f t="shared" si="249"/>
        <v>0</v>
      </c>
      <c r="WPL10" s="355">
        <f t="shared" si="249"/>
        <v>0</v>
      </c>
      <c r="WPM10" s="355">
        <f t="shared" si="249"/>
        <v>0</v>
      </c>
      <c r="WPN10" s="355">
        <f t="shared" si="249"/>
        <v>0</v>
      </c>
      <c r="WPO10" s="355">
        <f t="shared" si="249"/>
        <v>0</v>
      </c>
      <c r="WPP10" s="355">
        <f t="shared" si="249"/>
        <v>0</v>
      </c>
      <c r="WPQ10" s="355">
        <f t="shared" si="249"/>
        <v>0</v>
      </c>
      <c r="WPR10" s="355">
        <f t="shared" si="249"/>
        <v>0</v>
      </c>
      <c r="WPS10" s="355">
        <f t="shared" si="249"/>
        <v>0</v>
      </c>
      <c r="WPT10" s="355">
        <f t="shared" si="249"/>
        <v>0</v>
      </c>
      <c r="WPU10" s="355">
        <f t="shared" si="249"/>
        <v>0</v>
      </c>
      <c r="WPV10" s="355">
        <f t="shared" si="249"/>
        <v>0</v>
      </c>
      <c r="WPW10" s="355">
        <f t="shared" si="249"/>
        <v>0</v>
      </c>
      <c r="WPX10" s="355">
        <f t="shared" si="249"/>
        <v>0</v>
      </c>
      <c r="WPY10" s="355">
        <f t="shared" si="249"/>
        <v>0</v>
      </c>
      <c r="WPZ10" s="355">
        <f t="shared" si="249"/>
        <v>0</v>
      </c>
      <c r="WQA10" s="355">
        <f t="shared" si="249"/>
        <v>0</v>
      </c>
      <c r="WQB10" s="355">
        <f t="shared" si="249"/>
        <v>0</v>
      </c>
      <c r="WQC10" s="355">
        <f t="shared" si="249"/>
        <v>0</v>
      </c>
      <c r="WQD10" s="355">
        <f t="shared" si="249"/>
        <v>0</v>
      </c>
      <c r="WQE10" s="355">
        <f t="shared" si="249"/>
        <v>0</v>
      </c>
      <c r="WQF10" s="355">
        <f t="shared" si="249"/>
        <v>0</v>
      </c>
      <c r="WQG10" s="355">
        <f t="shared" si="249"/>
        <v>0</v>
      </c>
      <c r="WQH10" s="355">
        <f t="shared" si="249"/>
        <v>0</v>
      </c>
      <c r="WQI10" s="355">
        <f t="shared" si="249"/>
        <v>0</v>
      </c>
      <c r="WQJ10" s="355">
        <f t="shared" si="249"/>
        <v>0</v>
      </c>
      <c r="WQK10" s="355">
        <f t="shared" si="249"/>
        <v>0</v>
      </c>
      <c r="WQL10" s="355">
        <f t="shared" si="249"/>
        <v>0</v>
      </c>
      <c r="WQM10" s="355">
        <f t="shared" si="249"/>
        <v>0</v>
      </c>
      <c r="WQN10" s="355">
        <f t="shared" si="249"/>
        <v>0</v>
      </c>
      <c r="WQO10" s="355">
        <f t="shared" si="249"/>
        <v>0</v>
      </c>
      <c r="WQP10" s="355">
        <f t="shared" si="249"/>
        <v>0</v>
      </c>
      <c r="WQQ10" s="355">
        <f t="shared" si="249"/>
        <v>0</v>
      </c>
      <c r="WQR10" s="355">
        <f t="shared" si="249"/>
        <v>0</v>
      </c>
      <c r="WQS10" s="355">
        <f t="shared" si="249"/>
        <v>0</v>
      </c>
      <c r="WQT10" s="355">
        <f t="shared" si="249"/>
        <v>0</v>
      </c>
      <c r="WQU10" s="355">
        <f t="shared" si="249"/>
        <v>0</v>
      </c>
      <c r="WQV10" s="355">
        <f t="shared" si="249"/>
        <v>0</v>
      </c>
      <c r="WQW10" s="355">
        <f t="shared" si="249"/>
        <v>0</v>
      </c>
      <c r="WQX10" s="355">
        <f t="shared" si="249"/>
        <v>0</v>
      </c>
      <c r="WQY10" s="355">
        <f t="shared" si="249"/>
        <v>0</v>
      </c>
      <c r="WQZ10" s="355">
        <f t="shared" si="249"/>
        <v>0</v>
      </c>
      <c r="WRA10" s="355">
        <f t="shared" si="249"/>
        <v>0</v>
      </c>
      <c r="WRB10" s="355">
        <f t="shared" si="249"/>
        <v>0</v>
      </c>
      <c r="WRC10" s="355">
        <f t="shared" si="249"/>
        <v>0</v>
      </c>
      <c r="WRD10" s="355">
        <f t="shared" si="249"/>
        <v>0</v>
      </c>
      <c r="WRE10" s="355">
        <f t="shared" si="249"/>
        <v>0</v>
      </c>
      <c r="WRF10" s="355">
        <f t="shared" si="249"/>
        <v>0</v>
      </c>
      <c r="WRG10" s="355">
        <f t="shared" si="249"/>
        <v>0</v>
      </c>
      <c r="WRH10" s="355">
        <f t="shared" si="249"/>
        <v>0</v>
      </c>
      <c r="WRI10" s="355">
        <f t="shared" si="249"/>
        <v>0</v>
      </c>
      <c r="WRJ10" s="355">
        <f t="shared" si="249"/>
        <v>0</v>
      </c>
      <c r="WRK10" s="355">
        <f t="shared" si="249"/>
        <v>0</v>
      </c>
      <c r="WRL10" s="355">
        <f t="shared" si="249"/>
        <v>0</v>
      </c>
      <c r="WRM10" s="355">
        <f t="shared" si="249"/>
        <v>0</v>
      </c>
      <c r="WRN10" s="355">
        <f t="shared" si="249"/>
        <v>0</v>
      </c>
      <c r="WRO10" s="355">
        <f t="shared" si="249"/>
        <v>0</v>
      </c>
      <c r="WRP10" s="355">
        <f t="shared" si="249"/>
        <v>0</v>
      </c>
      <c r="WRQ10" s="355">
        <f t="shared" si="249"/>
        <v>0</v>
      </c>
      <c r="WRR10" s="355">
        <f t="shared" si="249"/>
        <v>0</v>
      </c>
      <c r="WRS10" s="355">
        <f t="shared" ref="WRS10:WUD10" si="250">SUM(WRS4:WRS9)</f>
        <v>0</v>
      </c>
      <c r="WRT10" s="355">
        <f t="shared" si="250"/>
        <v>0</v>
      </c>
      <c r="WRU10" s="355">
        <f t="shared" si="250"/>
        <v>0</v>
      </c>
      <c r="WRV10" s="355">
        <f t="shared" si="250"/>
        <v>0</v>
      </c>
      <c r="WRW10" s="355">
        <f t="shared" si="250"/>
        <v>0</v>
      </c>
      <c r="WRX10" s="355">
        <f t="shared" si="250"/>
        <v>0</v>
      </c>
      <c r="WRY10" s="355">
        <f t="shared" si="250"/>
        <v>0</v>
      </c>
      <c r="WRZ10" s="355">
        <f t="shared" si="250"/>
        <v>0</v>
      </c>
      <c r="WSA10" s="355">
        <f t="shared" si="250"/>
        <v>0</v>
      </c>
      <c r="WSB10" s="355">
        <f t="shared" si="250"/>
        <v>0</v>
      </c>
      <c r="WSC10" s="355">
        <f t="shared" si="250"/>
        <v>0</v>
      </c>
      <c r="WSD10" s="355">
        <f t="shared" si="250"/>
        <v>0</v>
      </c>
      <c r="WSE10" s="355">
        <f t="shared" si="250"/>
        <v>0</v>
      </c>
      <c r="WSF10" s="355">
        <f t="shared" si="250"/>
        <v>0</v>
      </c>
      <c r="WSG10" s="355">
        <f t="shared" si="250"/>
        <v>0</v>
      </c>
      <c r="WSH10" s="355">
        <f t="shared" si="250"/>
        <v>0</v>
      </c>
      <c r="WSI10" s="355">
        <f t="shared" si="250"/>
        <v>0</v>
      </c>
      <c r="WSJ10" s="355">
        <f t="shared" si="250"/>
        <v>0</v>
      </c>
      <c r="WSK10" s="355">
        <f t="shared" si="250"/>
        <v>0</v>
      </c>
      <c r="WSL10" s="355">
        <f t="shared" si="250"/>
        <v>0</v>
      </c>
      <c r="WSM10" s="355">
        <f t="shared" si="250"/>
        <v>0</v>
      </c>
      <c r="WSN10" s="355">
        <f t="shared" si="250"/>
        <v>0</v>
      </c>
      <c r="WSO10" s="355">
        <f t="shared" si="250"/>
        <v>0</v>
      </c>
      <c r="WSP10" s="355">
        <f t="shared" si="250"/>
        <v>0</v>
      </c>
      <c r="WSQ10" s="355">
        <f t="shared" si="250"/>
        <v>0</v>
      </c>
      <c r="WSR10" s="355">
        <f t="shared" si="250"/>
        <v>0</v>
      </c>
      <c r="WSS10" s="355">
        <f t="shared" si="250"/>
        <v>0</v>
      </c>
      <c r="WST10" s="355">
        <f t="shared" si="250"/>
        <v>0</v>
      </c>
      <c r="WSU10" s="355">
        <f t="shared" si="250"/>
        <v>0</v>
      </c>
      <c r="WSV10" s="355">
        <f t="shared" si="250"/>
        <v>0</v>
      </c>
      <c r="WSW10" s="355">
        <f t="shared" si="250"/>
        <v>0</v>
      </c>
      <c r="WSX10" s="355">
        <f t="shared" si="250"/>
        <v>0</v>
      </c>
      <c r="WSY10" s="355">
        <f t="shared" si="250"/>
        <v>0</v>
      </c>
      <c r="WSZ10" s="355">
        <f t="shared" si="250"/>
        <v>0</v>
      </c>
      <c r="WTA10" s="355">
        <f t="shared" si="250"/>
        <v>0</v>
      </c>
      <c r="WTB10" s="355">
        <f t="shared" si="250"/>
        <v>0</v>
      </c>
      <c r="WTC10" s="355">
        <f t="shared" si="250"/>
        <v>0</v>
      </c>
      <c r="WTD10" s="355">
        <f t="shared" si="250"/>
        <v>0</v>
      </c>
      <c r="WTE10" s="355">
        <f t="shared" si="250"/>
        <v>0</v>
      </c>
      <c r="WTF10" s="355">
        <f t="shared" si="250"/>
        <v>0</v>
      </c>
      <c r="WTG10" s="355">
        <f t="shared" si="250"/>
        <v>0</v>
      </c>
      <c r="WTH10" s="355">
        <f t="shared" si="250"/>
        <v>0</v>
      </c>
      <c r="WTI10" s="355">
        <f t="shared" si="250"/>
        <v>0</v>
      </c>
      <c r="WTJ10" s="355">
        <f t="shared" si="250"/>
        <v>0</v>
      </c>
      <c r="WTK10" s="355">
        <f t="shared" si="250"/>
        <v>0</v>
      </c>
      <c r="WTL10" s="355">
        <f t="shared" si="250"/>
        <v>0</v>
      </c>
      <c r="WTM10" s="355">
        <f t="shared" si="250"/>
        <v>0</v>
      </c>
      <c r="WTN10" s="355">
        <f t="shared" si="250"/>
        <v>0</v>
      </c>
      <c r="WTO10" s="355">
        <f t="shared" si="250"/>
        <v>0</v>
      </c>
      <c r="WTP10" s="355">
        <f t="shared" si="250"/>
        <v>0</v>
      </c>
      <c r="WTQ10" s="355">
        <f t="shared" si="250"/>
        <v>0</v>
      </c>
      <c r="WTR10" s="355">
        <f t="shared" si="250"/>
        <v>0</v>
      </c>
      <c r="WTS10" s="355">
        <f t="shared" si="250"/>
        <v>0</v>
      </c>
      <c r="WTT10" s="355">
        <f t="shared" si="250"/>
        <v>0</v>
      </c>
      <c r="WTU10" s="355">
        <f t="shared" si="250"/>
        <v>0</v>
      </c>
      <c r="WTV10" s="355">
        <f t="shared" si="250"/>
        <v>0</v>
      </c>
      <c r="WTW10" s="355">
        <f t="shared" si="250"/>
        <v>0</v>
      </c>
      <c r="WTX10" s="355">
        <f t="shared" si="250"/>
        <v>0</v>
      </c>
      <c r="WTY10" s="355">
        <f t="shared" si="250"/>
        <v>0</v>
      </c>
      <c r="WTZ10" s="355">
        <f t="shared" si="250"/>
        <v>0</v>
      </c>
      <c r="WUA10" s="355">
        <f t="shared" si="250"/>
        <v>0</v>
      </c>
      <c r="WUB10" s="355">
        <f t="shared" si="250"/>
        <v>0</v>
      </c>
      <c r="WUC10" s="355">
        <f t="shared" si="250"/>
        <v>0</v>
      </c>
      <c r="WUD10" s="355">
        <f t="shared" si="250"/>
        <v>0</v>
      </c>
      <c r="WUE10" s="355">
        <f t="shared" ref="WUE10:WWP10" si="251">SUM(WUE4:WUE9)</f>
        <v>0</v>
      </c>
      <c r="WUF10" s="355">
        <f t="shared" si="251"/>
        <v>0</v>
      </c>
      <c r="WUG10" s="355">
        <f t="shared" si="251"/>
        <v>0</v>
      </c>
      <c r="WUH10" s="355">
        <f t="shared" si="251"/>
        <v>0</v>
      </c>
      <c r="WUI10" s="355">
        <f t="shared" si="251"/>
        <v>0</v>
      </c>
      <c r="WUJ10" s="355">
        <f t="shared" si="251"/>
        <v>0</v>
      </c>
      <c r="WUK10" s="355">
        <f t="shared" si="251"/>
        <v>0</v>
      </c>
      <c r="WUL10" s="355">
        <f t="shared" si="251"/>
        <v>0</v>
      </c>
      <c r="WUM10" s="355">
        <f t="shared" si="251"/>
        <v>0</v>
      </c>
      <c r="WUN10" s="355">
        <f t="shared" si="251"/>
        <v>0</v>
      </c>
      <c r="WUO10" s="355">
        <f t="shared" si="251"/>
        <v>0</v>
      </c>
      <c r="WUP10" s="355">
        <f t="shared" si="251"/>
        <v>0</v>
      </c>
      <c r="WUQ10" s="355">
        <f t="shared" si="251"/>
        <v>0</v>
      </c>
      <c r="WUR10" s="355">
        <f t="shared" si="251"/>
        <v>0</v>
      </c>
      <c r="WUS10" s="355">
        <f t="shared" si="251"/>
        <v>0</v>
      </c>
      <c r="WUT10" s="355">
        <f t="shared" si="251"/>
        <v>0</v>
      </c>
      <c r="WUU10" s="355">
        <f t="shared" si="251"/>
        <v>0</v>
      </c>
      <c r="WUV10" s="355">
        <f t="shared" si="251"/>
        <v>0</v>
      </c>
      <c r="WUW10" s="355">
        <f t="shared" si="251"/>
        <v>0</v>
      </c>
      <c r="WUX10" s="355">
        <f t="shared" si="251"/>
        <v>0</v>
      </c>
      <c r="WUY10" s="355">
        <f t="shared" si="251"/>
        <v>0</v>
      </c>
      <c r="WUZ10" s="355">
        <f t="shared" si="251"/>
        <v>0</v>
      </c>
      <c r="WVA10" s="355">
        <f t="shared" si="251"/>
        <v>0</v>
      </c>
      <c r="WVB10" s="355">
        <f t="shared" si="251"/>
        <v>0</v>
      </c>
      <c r="WVC10" s="355">
        <f t="shared" si="251"/>
        <v>0</v>
      </c>
      <c r="WVD10" s="355">
        <f t="shared" si="251"/>
        <v>0</v>
      </c>
      <c r="WVE10" s="355">
        <f t="shared" si="251"/>
        <v>0</v>
      </c>
      <c r="WVF10" s="355">
        <f t="shared" si="251"/>
        <v>0</v>
      </c>
      <c r="WVG10" s="355">
        <f t="shared" si="251"/>
        <v>0</v>
      </c>
      <c r="WVH10" s="355">
        <f t="shared" si="251"/>
        <v>0</v>
      </c>
      <c r="WVI10" s="355">
        <f t="shared" si="251"/>
        <v>0</v>
      </c>
      <c r="WVJ10" s="355">
        <f t="shared" si="251"/>
        <v>0</v>
      </c>
      <c r="WVK10" s="355">
        <f t="shared" si="251"/>
        <v>0</v>
      </c>
      <c r="WVL10" s="355">
        <f t="shared" si="251"/>
        <v>0</v>
      </c>
      <c r="WVM10" s="355">
        <f t="shared" si="251"/>
        <v>0</v>
      </c>
      <c r="WVN10" s="355">
        <f t="shared" si="251"/>
        <v>0</v>
      </c>
      <c r="WVO10" s="355">
        <f t="shared" si="251"/>
        <v>0</v>
      </c>
      <c r="WVP10" s="355">
        <f t="shared" si="251"/>
        <v>0</v>
      </c>
      <c r="WVQ10" s="355">
        <f t="shared" si="251"/>
        <v>0</v>
      </c>
      <c r="WVR10" s="355">
        <f t="shared" si="251"/>
        <v>0</v>
      </c>
      <c r="WVS10" s="355">
        <f t="shared" si="251"/>
        <v>0</v>
      </c>
      <c r="WVT10" s="355">
        <f t="shared" si="251"/>
        <v>0</v>
      </c>
      <c r="WVU10" s="355">
        <f t="shared" si="251"/>
        <v>0</v>
      </c>
      <c r="WVV10" s="355">
        <f t="shared" si="251"/>
        <v>0</v>
      </c>
      <c r="WVW10" s="355">
        <f t="shared" si="251"/>
        <v>0</v>
      </c>
      <c r="WVX10" s="355">
        <f t="shared" si="251"/>
        <v>0</v>
      </c>
      <c r="WVY10" s="355">
        <f t="shared" si="251"/>
        <v>0</v>
      </c>
      <c r="WVZ10" s="355">
        <f t="shared" si="251"/>
        <v>0</v>
      </c>
      <c r="WWA10" s="355">
        <f t="shared" si="251"/>
        <v>0</v>
      </c>
      <c r="WWB10" s="355">
        <f t="shared" si="251"/>
        <v>0</v>
      </c>
      <c r="WWC10" s="355">
        <f t="shared" si="251"/>
        <v>0</v>
      </c>
      <c r="WWD10" s="355">
        <f t="shared" si="251"/>
        <v>0</v>
      </c>
      <c r="WWE10" s="355">
        <f t="shared" si="251"/>
        <v>0</v>
      </c>
      <c r="WWF10" s="355">
        <f t="shared" si="251"/>
        <v>0</v>
      </c>
      <c r="WWG10" s="355">
        <f t="shared" si="251"/>
        <v>0</v>
      </c>
      <c r="WWH10" s="355">
        <f t="shared" si="251"/>
        <v>0</v>
      </c>
      <c r="WWI10" s="355">
        <f t="shared" si="251"/>
        <v>0</v>
      </c>
      <c r="WWJ10" s="355">
        <f t="shared" si="251"/>
        <v>0</v>
      </c>
      <c r="WWK10" s="355">
        <f t="shared" si="251"/>
        <v>0</v>
      </c>
      <c r="WWL10" s="355">
        <f t="shared" si="251"/>
        <v>0</v>
      </c>
      <c r="WWM10" s="355">
        <f t="shared" si="251"/>
        <v>0</v>
      </c>
      <c r="WWN10" s="355">
        <f t="shared" si="251"/>
        <v>0</v>
      </c>
      <c r="WWO10" s="355">
        <f t="shared" si="251"/>
        <v>0</v>
      </c>
      <c r="WWP10" s="355">
        <f t="shared" si="251"/>
        <v>0</v>
      </c>
      <c r="WWQ10" s="355">
        <f t="shared" ref="WWQ10:WZB10" si="252">SUM(WWQ4:WWQ9)</f>
        <v>0</v>
      </c>
      <c r="WWR10" s="355">
        <f t="shared" si="252"/>
        <v>0</v>
      </c>
      <c r="WWS10" s="355">
        <f t="shared" si="252"/>
        <v>0</v>
      </c>
      <c r="WWT10" s="355">
        <f t="shared" si="252"/>
        <v>0</v>
      </c>
      <c r="WWU10" s="355">
        <f t="shared" si="252"/>
        <v>0</v>
      </c>
      <c r="WWV10" s="355">
        <f t="shared" si="252"/>
        <v>0</v>
      </c>
      <c r="WWW10" s="355">
        <f t="shared" si="252"/>
        <v>0</v>
      </c>
      <c r="WWX10" s="355">
        <f t="shared" si="252"/>
        <v>0</v>
      </c>
      <c r="WWY10" s="355">
        <f t="shared" si="252"/>
        <v>0</v>
      </c>
      <c r="WWZ10" s="355">
        <f t="shared" si="252"/>
        <v>0</v>
      </c>
      <c r="WXA10" s="355">
        <f t="shared" si="252"/>
        <v>0</v>
      </c>
      <c r="WXB10" s="355">
        <f t="shared" si="252"/>
        <v>0</v>
      </c>
      <c r="WXC10" s="355">
        <f t="shared" si="252"/>
        <v>0</v>
      </c>
      <c r="WXD10" s="355">
        <f t="shared" si="252"/>
        <v>0</v>
      </c>
      <c r="WXE10" s="355">
        <f t="shared" si="252"/>
        <v>0</v>
      </c>
      <c r="WXF10" s="355">
        <f t="shared" si="252"/>
        <v>0</v>
      </c>
      <c r="WXG10" s="355">
        <f t="shared" si="252"/>
        <v>0</v>
      </c>
      <c r="WXH10" s="355">
        <f t="shared" si="252"/>
        <v>0</v>
      </c>
      <c r="WXI10" s="355">
        <f t="shared" si="252"/>
        <v>0</v>
      </c>
      <c r="WXJ10" s="355">
        <f t="shared" si="252"/>
        <v>0</v>
      </c>
      <c r="WXK10" s="355">
        <f t="shared" si="252"/>
        <v>0</v>
      </c>
      <c r="WXL10" s="355">
        <f t="shared" si="252"/>
        <v>0</v>
      </c>
      <c r="WXM10" s="355">
        <f t="shared" si="252"/>
        <v>0</v>
      </c>
      <c r="WXN10" s="355">
        <f t="shared" si="252"/>
        <v>0</v>
      </c>
      <c r="WXO10" s="355">
        <f t="shared" si="252"/>
        <v>0</v>
      </c>
      <c r="WXP10" s="355">
        <f t="shared" si="252"/>
        <v>0</v>
      </c>
      <c r="WXQ10" s="355">
        <f t="shared" si="252"/>
        <v>0</v>
      </c>
      <c r="WXR10" s="355">
        <f t="shared" si="252"/>
        <v>0</v>
      </c>
      <c r="WXS10" s="355">
        <f t="shared" si="252"/>
        <v>0</v>
      </c>
      <c r="WXT10" s="355">
        <f t="shared" si="252"/>
        <v>0</v>
      </c>
      <c r="WXU10" s="355">
        <f t="shared" si="252"/>
        <v>0</v>
      </c>
      <c r="WXV10" s="355">
        <f t="shared" si="252"/>
        <v>0</v>
      </c>
      <c r="WXW10" s="355">
        <f t="shared" si="252"/>
        <v>0</v>
      </c>
      <c r="WXX10" s="355">
        <f t="shared" si="252"/>
        <v>0</v>
      </c>
      <c r="WXY10" s="355">
        <f t="shared" si="252"/>
        <v>0</v>
      </c>
      <c r="WXZ10" s="355">
        <f t="shared" si="252"/>
        <v>0</v>
      </c>
      <c r="WYA10" s="355">
        <f t="shared" si="252"/>
        <v>0</v>
      </c>
      <c r="WYB10" s="355">
        <f t="shared" si="252"/>
        <v>0</v>
      </c>
      <c r="WYC10" s="355">
        <f t="shared" si="252"/>
        <v>0</v>
      </c>
      <c r="WYD10" s="355">
        <f t="shared" si="252"/>
        <v>0</v>
      </c>
      <c r="WYE10" s="355">
        <f t="shared" si="252"/>
        <v>0</v>
      </c>
      <c r="WYF10" s="355">
        <f t="shared" si="252"/>
        <v>0</v>
      </c>
      <c r="WYG10" s="355">
        <f t="shared" si="252"/>
        <v>0</v>
      </c>
      <c r="WYH10" s="355">
        <f t="shared" si="252"/>
        <v>0</v>
      </c>
      <c r="WYI10" s="355">
        <f t="shared" si="252"/>
        <v>0</v>
      </c>
      <c r="WYJ10" s="355">
        <f t="shared" si="252"/>
        <v>0</v>
      </c>
      <c r="WYK10" s="355">
        <f t="shared" si="252"/>
        <v>0</v>
      </c>
      <c r="WYL10" s="355">
        <f t="shared" si="252"/>
        <v>0</v>
      </c>
      <c r="WYM10" s="355">
        <f t="shared" si="252"/>
        <v>0</v>
      </c>
      <c r="WYN10" s="355">
        <f t="shared" si="252"/>
        <v>0</v>
      </c>
      <c r="WYO10" s="355">
        <f t="shared" si="252"/>
        <v>0</v>
      </c>
      <c r="WYP10" s="355">
        <f t="shared" si="252"/>
        <v>0</v>
      </c>
      <c r="WYQ10" s="355">
        <f t="shared" si="252"/>
        <v>0</v>
      </c>
      <c r="WYR10" s="355">
        <f t="shared" si="252"/>
        <v>0</v>
      </c>
      <c r="WYS10" s="355">
        <f t="shared" si="252"/>
        <v>0</v>
      </c>
      <c r="WYT10" s="355">
        <f t="shared" si="252"/>
        <v>0</v>
      </c>
      <c r="WYU10" s="355">
        <f t="shared" si="252"/>
        <v>0</v>
      </c>
      <c r="WYV10" s="355">
        <f t="shared" si="252"/>
        <v>0</v>
      </c>
      <c r="WYW10" s="355">
        <f t="shared" si="252"/>
        <v>0</v>
      </c>
      <c r="WYX10" s="355">
        <f t="shared" si="252"/>
        <v>0</v>
      </c>
      <c r="WYY10" s="355">
        <f t="shared" si="252"/>
        <v>0</v>
      </c>
      <c r="WYZ10" s="355">
        <f t="shared" si="252"/>
        <v>0</v>
      </c>
      <c r="WZA10" s="355">
        <f t="shared" si="252"/>
        <v>0</v>
      </c>
      <c r="WZB10" s="355">
        <f t="shared" si="252"/>
        <v>0</v>
      </c>
      <c r="WZC10" s="355">
        <f t="shared" ref="WZC10:XBN10" si="253">SUM(WZC4:WZC9)</f>
        <v>0</v>
      </c>
      <c r="WZD10" s="355">
        <f t="shared" si="253"/>
        <v>0</v>
      </c>
      <c r="WZE10" s="355">
        <f t="shared" si="253"/>
        <v>0</v>
      </c>
      <c r="WZF10" s="355">
        <f t="shared" si="253"/>
        <v>0</v>
      </c>
      <c r="WZG10" s="355">
        <f t="shared" si="253"/>
        <v>0</v>
      </c>
      <c r="WZH10" s="355">
        <f t="shared" si="253"/>
        <v>0</v>
      </c>
      <c r="WZI10" s="355">
        <f t="shared" si="253"/>
        <v>0</v>
      </c>
      <c r="WZJ10" s="355">
        <f t="shared" si="253"/>
        <v>0</v>
      </c>
      <c r="WZK10" s="355">
        <f t="shared" si="253"/>
        <v>0</v>
      </c>
      <c r="WZL10" s="355">
        <f t="shared" si="253"/>
        <v>0</v>
      </c>
      <c r="WZM10" s="355">
        <f t="shared" si="253"/>
        <v>0</v>
      </c>
      <c r="WZN10" s="355">
        <f t="shared" si="253"/>
        <v>0</v>
      </c>
      <c r="WZO10" s="355">
        <f t="shared" si="253"/>
        <v>0</v>
      </c>
      <c r="WZP10" s="355">
        <f t="shared" si="253"/>
        <v>0</v>
      </c>
      <c r="WZQ10" s="355">
        <f t="shared" si="253"/>
        <v>0</v>
      </c>
      <c r="WZR10" s="355">
        <f t="shared" si="253"/>
        <v>0</v>
      </c>
      <c r="WZS10" s="355">
        <f t="shared" si="253"/>
        <v>0</v>
      </c>
      <c r="WZT10" s="355">
        <f t="shared" si="253"/>
        <v>0</v>
      </c>
      <c r="WZU10" s="355">
        <f t="shared" si="253"/>
        <v>0</v>
      </c>
      <c r="WZV10" s="355">
        <f t="shared" si="253"/>
        <v>0</v>
      </c>
      <c r="WZW10" s="355">
        <f t="shared" si="253"/>
        <v>0</v>
      </c>
      <c r="WZX10" s="355">
        <f t="shared" si="253"/>
        <v>0</v>
      </c>
      <c r="WZY10" s="355">
        <f t="shared" si="253"/>
        <v>0</v>
      </c>
      <c r="WZZ10" s="355">
        <f t="shared" si="253"/>
        <v>0</v>
      </c>
      <c r="XAA10" s="355">
        <f t="shared" si="253"/>
        <v>0</v>
      </c>
      <c r="XAB10" s="355">
        <f t="shared" si="253"/>
        <v>0</v>
      </c>
      <c r="XAC10" s="355">
        <f t="shared" si="253"/>
        <v>0</v>
      </c>
      <c r="XAD10" s="355">
        <f t="shared" si="253"/>
        <v>0</v>
      </c>
      <c r="XAE10" s="355">
        <f t="shared" si="253"/>
        <v>0</v>
      </c>
      <c r="XAF10" s="355">
        <f t="shared" si="253"/>
        <v>0</v>
      </c>
      <c r="XAG10" s="355">
        <f t="shared" si="253"/>
        <v>0</v>
      </c>
      <c r="XAH10" s="355">
        <f t="shared" si="253"/>
        <v>0</v>
      </c>
      <c r="XAI10" s="355">
        <f t="shared" si="253"/>
        <v>0</v>
      </c>
      <c r="XAJ10" s="355">
        <f t="shared" si="253"/>
        <v>0</v>
      </c>
      <c r="XAK10" s="355">
        <f t="shared" si="253"/>
        <v>0</v>
      </c>
      <c r="XAL10" s="355">
        <f t="shared" si="253"/>
        <v>0</v>
      </c>
      <c r="XAM10" s="355">
        <f t="shared" si="253"/>
        <v>0</v>
      </c>
      <c r="XAN10" s="355">
        <f t="shared" si="253"/>
        <v>0</v>
      </c>
      <c r="XAO10" s="355">
        <f t="shared" si="253"/>
        <v>0</v>
      </c>
      <c r="XAP10" s="355">
        <f t="shared" si="253"/>
        <v>0</v>
      </c>
      <c r="XAQ10" s="355">
        <f t="shared" si="253"/>
        <v>0</v>
      </c>
      <c r="XAR10" s="355">
        <f t="shared" si="253"/>
        <v>0</v>
      </c>
      <c r="XAS10" s="355">
        <f t="shared" si="253"/>
        <v>0</v>
      </c>
      <c r="XAT10" s="355">
        <f t="shared" si="253"/>
        <v>0</v>
      </c>
      <c r="XAU10" s="355">
        <f t="shared" si="253"/>
        <v>0</v>
      </c>
      <c r="XAV10" s="355">
        <f t="shared" si="253"/>
        <v>0</v>
      </c>
      <c r="XAW10" s="355">
        <f t="shared" si="253"/>
        <v>0</v>
      </c>
      <c r="XAX10" s="355">
        <f t="shared" si="253"/>
        <v>0</v>
      </c>
      <c r="XAY10" s="355">
        <f t="shared" si="253"/>
        <v>0</v>
      </c>
      <c r="XAZ10" s="355">
        <f t="shared" si="253"/>
        <v>0</v>
      </c>
      <c r="XBA10" s="355">
        <f t="shared" si="253"/>
        <v>0</v>
      </c>
      <c r="XBB10" s="355">
        <f t="shared" si="253"/>
        <v>0</v>
      </c>
      <c r="XBC10" s="355">
        <f t="shared" si="253"/>
        <v>0</v>
      </c>
      <c r="XBD10" s="355">
        <f t="shared" si="253"/>
        <v>0</v>
      </c>
      <c r="XBE10" s="355">
        <f t="shared" si="253"/>
        <v>0</v>
      </c>
      <c r="XBF10" s="355">
        <f t="shared" si="253"/>
        <v>0</v>
      </c>
      <c r="XBG10" s="355">
        <f t="shared" si="253"/>
        <v>0</v>
      </c>
      <c r="XBH10" s="355">
        <f t="shared" si="253"/>
        <v>0</v>
      </c>
      <c r="XBI10" s="355">
        <f t="shared" si="253"/>
        <v>0</v>
      </c>
      <c r="XBJ10" s="355">
        <f t="shared" si="253"/>
        <v>0</v>
      </c>
      <c r="XBK10" s="355">
        <f t="shared" si="253"/>
        <v>0</v>
      </c>
      <c r="XBL10" s="355">
        <f t="shared" si="253"/>
        <v>0</v>
      </c>
      <c r="XBM10" s="355">
        <f t="shared" si="253"/>
        <v>0</v>
      </c>
      <c r="XBN10" s="355">
        <f t="shared" si="253"/>
        <v>0</v>
      </c>
      <c r="XBO10" s="355">
        <f t="shared" ref="XBO10:XDZ10" si="254">SUM(XBO4:XBO9)</f>
        <v>0</v>
      </c>
      <c r="XBP10" s="355">
        <f t="shared" si="254"/>
        <v>0</v>
      </c>
      <c r="XBQ10" s="355">
        <f t="shared" si="254"/>
        <v>0</v>
      </c>
      <c r="XBR10" s="355">
        <f t="shared" si="254"/>
        <v>0</v>
      </c>
      <c r="XBS10" s="355">
        <f t="shared" si="254"/>
        <v>0</v>
      </c>
      <c r="XBT10" s="355">
        <f t="shared" si="254"/>
        <v>0</v>
      </c>
      <c r="XBU10" s="355">
        <f t="shared" si="254"/>
        <v>0</v>
      </c>
      <c r="XBV10" s="355">
        <f t="shared" si="254"/>
        <v>0</v>
      </c>
      <c r="XBW10" s="355">
        <f t="shared" si="254"/>
        <v>0</v>
      </c>
      <c r="XBX10" s="355">
        <f t="shared" si="254"/>
        <v>0</v>
      </c>
      <c r="XBY10" s="355">
        <f t="shared" si="254"/>
        <v>0</v>
      </c>
      <c r="XBZ10" s="355">
        <f t="shared" si="254"/>
        <v>0</v>
      </c>
      <c r="XCA10" s="355">
        <f t="shared" si="254"/>
        <v>0</v>
      </c>
      <c r="XCB10" s="355">
        <f t="shared" si="254"/>
        <v>0</v>
      </c>
      <c r="XCC10" s="355">
        <f t="shared" si="254"/>
        <v>0</v>
      </c>
      <c r="XCD10" s="355">
        <f t="shared" si="254"/>
        <v>0</v>
      </c>
      <c r="XCE10" s="355">
        <f t="shared" si="254"/>
        <v>0</v>
      </c>
      <c r="XCF10" s="355">
        <f t="shared" si="254"/>
        <v>0</v>
      </c>
      <c r="XCG10" s="355">
        <f t="shared" si="254"/>
        <v>0</v>
      </c>
      <c r="XCH10" s="355">
        <f t="shared" si="254"/>
        <v>0</v>
      </c>
      <c r="XCI10" s="355">
        <f t="shared" si="254"/>
        <v>0</v>
      </c>
      <c r="XCJ10" s="355">
        <f t="shared" si="254"/>
        <v>0</v>
      </c>
      <c r="XCK10" s="355">
        <f t="shared" si="254"/>
        <v>0</v>
      </c>
      <c r="XCL10" s="355">
        <f t="shared" si="254"/>
        <v>0</v>
      </c>
      <c r="XCM10" s="355">
        <f t="shared" si="254"/>
        <v>0</v>
      </c>
      <c r="XCN10" s="355">
        <f t="shared" si="254"/>
        <v>0</v>
      </c>
      <c r="XCO10" s="355">
        <f t="shared" si="254"/>
        <v>0</v>
      </c>
      <c r="XCP10" s="355">
        <f t="shared" si="254"/>
        <v>0</v>
      </c>
      <c r="XCQ10" s="355">
        <f t="shared" si="254"/>
        <v>0</v>
      </c>
      <c r="XCR10" s="355">
        <f t="shared" si="254"/>
        <v>0</v>
      </c>
      <c r="XCS10" s="355">
        <f t="shared" si="254"/>
        <v>0</v>
      </c>
      <c r="XCT10" s="355">
        <f t="shared" si="254"/>
        <v>0</v>
      </c>
      <c r="XCU10" s="355">
        <f t="shared" si="254"/>
        <v>0</v>
      </c>
      <c r="XCV10" s="355">
        <f t="shared" si="254"/>
        <v>0</v>
      </c>
      <c r="XCW10" s="355">
        <f t="shared" si="254"/>
        <v>0</v>
      </c>
      <c r="XCX10" s="355">
        <f t="shared" si="254"/>
        <v>0</v>
      </c>
      <c r="XCY10" s="355">
        <f t="shared" si="254"/>
        <v>0</v>
      </c>
      <c r="XCZ10" s="355">
        <f t="shared" si="254"/>
        <v>0</v>
      </c>
      <c r="XDA10" s="355">
        <f t="shared" si="254"/>
        <v>0</v>
      </c>
      <c r="XDB10" s="355">
        <f t="shared" si="254"/>
        <v>0</v>
      </c>
      <c r="XDC10" s="355">
        <f t="shared" si="254"/>
        <v>0</v>
      </c>
      <c r="XDD10" s="355">
        <f t="shared" si="254"/>
        <v>0</v>
      </c>
      <c r="XDE10" s="355">
        <f t="shared" si="254"/>
        <v>0</v>
      </c>
      <c r="XDF10" s="355">
        <f t="shared" si="254"/>
        <v>0</v>
      </c>
      <c r="XDG10" s="355">
        <f t="shared" si="254"/>
        <v>0</v>
      </c>
      <c r="XDH10" s="355">
        <f t="shared" si="254"/>
        <v>0</v>
      </c>
      <c r="XDI10" s="355">
        <f t="shared" si="254"/>
        <v>0</v>
      </c>
      <c r="XDJ10" s="355">
        <f t="shared" si="254"/>
        <v>0</v>
      </c>
      <c r="XDK10" s="355">
        <f t="shared" si="254"/>
        <v>0</v>
      </c>
      <c r="XDL10" s="355">
        <f t="shared" si="254"/>
        <v>0</v>
      </c>
      <c r="XDM10" s="355">
        <f t="shared" si="254"/>
        <v>0</v>
      </c>
      <c r="XDN10" s="355">
        <f t="shared" si="254"/>
        <v>0</v>
      </c>
      <c r="XDO10" s="355">
        <f t="shared" si="254"/>
        <v>0</v>
      </c>
      <c r="XDP10" s="355">
        <f t="shared" si="254"/>
        <v>0</v>
      </c>
      <c r="XDQ10" s="355">
        <f t="shared" si="254"/>
        <v>0</v>
      </c>
      <c r="XDR10" s="355">
        <f t="shared" si="254"/>
        <v>0</v>
      </c>
      <c r="XDS10" s="355">
        <f t="shared" si="254"/>
        <v>0</v>
      </c>
      <c r="XDT10" s="355">
        <f t="shared" si="254"/>
        <v>0</v>
      </c>
      <c r="XDU10" s="355">
        <f t="shared" si="254"/>
        <v>0</v>
      </c>
      <c r="XDV10" s="355">
        <f t="shared" si="254"/>
        <v>0</v>
      </c>
      <c r="XDW10" s="355">
        <f t="shared" si="254"/>
        <v>0</v>
      </c>
      <c r="XDX10" s="355">
        <f t="shared" si="254"/>
        <v>0</v>
      </c>
      <c r="XDY10" s="355">
        <f t="shared" si="254"/>
        <v>0</v>
      </c>
      <c r="XDZ10" s="355">
        <f t="shared" si="254"/>
        <v>0</v>
      </c>
      <c r="XEA10" s="355">
        <f t="shared" ref="XEA10:XFD10" si="255">SUM(XEA4:XEA9)</f>
        <v>0</v>
      </c>
      <c r="XEB10" s="355">
        <f t="shared" si="255"/>
        <v>0</v>
      </c>
      <c r="XEC10" s="355">
        <f t="shared" si="255"/>
        <v>0</v>
      </c>
      <c r="XED10" s="355">
        <f t="shared" si="255"/>
        <v>0</v>
      </c>
      <c r="XEE10" s="355">
        <f t="shared" si="255"/>
        <v>0</v>
      </c>
      <c r="XEF10" s="355">
        <f t="shared" si="255"/>
        <v>0</v>
      </c>
      <c r="XEG10" s="355">
        <f t="shared" si="255"/>
        <v>0</v>
      </c>
      <c r="XEH10" s="355">
        <f t="shared" si="255"/>
        <v>0</v>
      </c>
      <c r="XEI10" s="355">
        <f t="shared" si="255"/>
        <v>0</v>
      </c>
      <c r="XEJ10" s="355">
        <f t="shared" si="255"/>
        <v>0</v>
      </c>
      <c r="XEK10" s="355">
        <f t="shared" si="255"/>
        <v>0</v>
      </c>
      <c r="XEL10" s="355">
        <f t="shared" si="255"/>
        <v>0</v>
      </c>
      <c r="XEM10" s="355">
        <f t="shared" si="255"/>
        <v>0</v>
      </c>
      <c r="XEN10" s="355">
        <f t="shared" si="255"/>
        <v>0</v>
      </c>
      <c r="XEO10" s="355">
        <f t="shared" si="255"/>
        <v>0</v>
      </c>
      <c r="XEP10" s="355">
        <f t="shared" si="255"/>
        <v>0</v>
      </c>
      <c r="XEQ10" s="355">
        <f t="shared" si="255"/>
        <v>0</v>
      </c>
      <c r="XER10" s="355">
        <f t="shared" si="255"/>
        <v>0</v>
      </c>
      <c r="XES10" s="355">
        <f t="shared" si="255"/>
        <v>0</v>
      </c>
      <c r="XET10" s="355">
        <f t="shared" si="255"/>
        <v>0</v>
      </c>
      <c r="XEU10" s="355">
        <f t="shared" si="255"/>
        <v>0</v>
      </c>
      <c r="XEV10" s="355">
        <f t="shared" si="255"/>
        <v>0</v>
      </c>
      <c r="XEW10" s="355">
        <f t="shared" si="255"/>
        <v>0</v>
      </c>
      <c r="XEX10" s="355">
        <f t="shared" si="255"/>
        <v>0</v>
      </c>
      <c r="XEY10" s="355">
        <f t="shared" si="255"/>
        <v>0</v>
      </c>
      <c r="XEZ10" s="355">
        <f t="shared" si="255"/>
        <v>0</v>
      </c>
      <c r="XFA10" s="355">
        <f t="shared" si="255"/>
        <v>0</v>
      </c>
      <c r="XFB10" s="355">
        <f t="shared" si="255"/>
        <v>0</v>
      </c>
      <c r="XFC10" s="355">
        <f t="shared" si="255"/>
        <v>0</v>
      </c>
      <c r="XFD10" s="355">
        <f t="shared" si="255"/>
        <v>0</v>
      </c>
    </row>
    <row r="11" spans="1:1638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1638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1638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16384" s="351" customFormat="1" ht="14.25">
      <c r="A14" s="351" t="s">
        <v>888</v>
      </c>
      <c r="C14" s="366"/>
      <c r="E14" s="351">
        <f>Application!W845</f>
        <v>42500</v>
      </c>
      <c r="G14" s="351">
        <f>E14*$C$13</f>
        <v>43987.5</v>
      </c>
      <c r="I14" s="351">
        <f>G14*$C$13</f>
        <v>45527.0625</v>
      </c>
      <c r="K14" s="351">
        <f>I14*$C$13</f>
        <v>47120.509687499994</v>
      </c>
      <c r="M14" s="351">
        <f>K14*$C$13</f>
        <v>48769.727526562492</v>
      </c>
      <c r="O14" s="351">
        <f>M14*$C$13</f>
        <v>50476.667989992173</v>
      </c>
      <c r="Q14" s="351">
        <f>O14*$C$13</f>
        <v>52243.351369641896</v>
      </c>
      <c r="S14" s="351">
        <f>Q14*$C$13</f>
        <v>54071.868667579358</v>
      </c>
      <c r="U14" s="351">
        <f>S14*$C$13</f>
        <v>55964.38407094463</v>
      </c>
      <c r="W14" s="351">
        <f>U14*$C$13</f>
        <v>57923.13751342769</v>
      </c>
      <c r="Y14" s="351">
        <f>W14*$C$13</f>
        <v>59950.447326397654</v>
      </c>
      <c r="AA14" s="351">
        <f>Y14*$C$13</f>
        <v>62048.712982821569</v>
      </c>
      <c r="AC14" s="351">
        <f>AA14*$C$13</f>
        <v>64220.417937220322</v>
      </c>
      <c r="AE14" s="351">
        <f>AC14*$C$13</f>
        <v>66468.132565023028</v>
      </c>
      <c r="AG14" s="351">
        <f>AE14*$C$13</f>
        <v>68794.517204798831</v>
      </c>
    </row>
    <row r="15" spans="1:16384" s="339" customFormat="1" ht="14.25">
      <c r="A15" s="339" t="s">
        <v>350</v>
      </c>
      <c r="C15" s="365"/>
      <c r="E15" s="354">
        <f>Application!W847</f>
        <v>40200</v>
      </c>
      <c r="F15" s="354"/>
      <c r="G15" s="354">
        <f t="shared" ref="G15:AG20" si="256">E15*$C$13</f>
        <v>41607</v>
      </c>
      <c r="H15" s="354"/>
      <c r="I15" s="354">
        <f t="shared" si="256"/>
        <v>43063.244999999995</v>
      </c>
      <c r="J15" s="354"/>
      <c r="K15" s="354">
        <f t="shared" si="256"/>
        <v>44570.45857499999</v>
      </c>
      <c r="L15" s="354"/>
      <c r="M15" s="354">
        <f t="shared" si="256"/>
        <v>46130.424625124986</v>
      </c>
      <c r="N15" s="354"/>
      <c r="O15" s="354">
        <f t="shared" si="256"/>
        <v>47744.989487004357</v>
      </c>
      <c r="P15" s="354"/>
      <c r="Q15" s="354">
        <f t="shared" si="256"/>
        <v>49416.064119049508</v>
      </c>
      <c r="R15" s="354"/>
      <c r="S15" s="354">
        <f t="shared" si="256"/>
        <v>51145.626363216237</v>
      </c>
      <c r="T15" s="354"/>
      <c r="U15" s="354">
        <f t="shared" si="256"/>
        <v>52935.723285928798</v>
      </c>
      <c r="V15" s="354"/>
      <c r="W15" s="354">
        <f t="shared" si="256"/>
        <v>54788.473600936304</v>
      </c>
      <c r="X15" s="354"/>
      <c r="Y15" s="354">
        <f t="shared" si="256"/>
        <v>56706.070176969071</v>
      </c>
      <c r="Z15" s="354"/>
      <c r="AA15" s="354">
        <f t="shared" si="256"/>
        <v>58690.782633162984</v>
      </c>
      <c r="AB15" s="354"/>
      <c r="AC15" s="354">
        <f t="shared" si="256"/>
        <v>60744.960025323686</v>
      </c>
      <c r="AD15" s="354"/>
      <c r="AE15" s="354">
        <f t="shared" si="256"/>
        <v>62871.03362621001</v>
      </c>
      <c r="AF15" s="354"/>
      <c r="AG15" s="354">
        <f t="shared" si="256"/>
        <v>65071.519803127354</v>
      </c>
    </row>
    <row r="16" spans="1:16384" s="339" customFormat="1" ht="14.25">
      <c r="A16" s="339" t="s">
        <v>586</v>
      </c>
      <c r="C16" s="365"/>
      <c r="E16" s="354">
        <f>Application!W853</f>
        <v>55000</v>
      </c>
      <c r="F16" s="354"/>
      <c r="G16" s="354">
        <f t="shared" si="256"/>
        <v>56924.999999999993</v>
      </c>
      <c r="H16" s="354"/>
      <c r="I16" s="354">
        <f t="shared" si="256"/>
        <v>58917.374999999985</v>
      </c>
      <c r="J16" s="354"/>
      <c r="K16" s="354">
        <f t="shared" si="256"/>
        <v>60979.483124999977</v>
      </c>
      <c r="L16" s="354"/>
      <c r="M16" s="354">
        <f t="shared" si="256"/>
        <v>63113.76503437497</v>
      </c>
      <c r="N16" s="354"/>
      <c r="O16" s="354">
        <f t="shared" si="256"/>
        <v>65322.746810578086</v>
      </c>
      <c r="P16" s="354"/>
      <c r="Q16" s="354">
        <f t="shared" si="256"/>
        <v>67609.042948948321</v>
      </c>
      <c r="R16" s="354"/>
      <c r="S16" s="354">
        <f t="shared" si="256"/>
        <v>69975.359452161501</v>
      </c>
      <c r="T16" s="354"/>
      <c r="U16" s="354">
        <f t="shared" si="256"/>
        <v>72424.497032987143</v>
      </c>
      <c r="V16" s="354"/>
      <c r="W16" s="354">
        <f t="shared" si="256"/>
        <v>74959.354429141691</v>
      </c>
      <c r="X16" s="354"/>
      <c r="Y16" s="354">
        <f t="shared" si="256"/>
        <v>77582.931834161645</v>
      </c>
      <c r="Z16" s="354"/>
      <c r="AA16" s="354">
        <f t="shared" si="256"/>
        <v>80298.334448357302</v>
      </c>
      <c r="AB16" s="354"/>
      <c r="AC16" s="354">
        <f t="shared" si="256"/>
        <v>83108.776154049803</v>
      </c>
      <c r="AD16" s="354"/>
      <c r="AE16" s="354">
        <f t="shared" si="256"/>
        <v>86017.583319441546</v>
      </c>
      <c r="AF16" s="354"/>
      <c r="AG16" s="354">
        <f t="shared" si="256"/>
        <v>89028.198735621991</v>
      </c>
    </row>
    <row r="17" spans="1:33" s="339" customFormat="1" ht="14.25">
      <c r="A17" s="339" t="s">
        <v>889</v>
      </c>
      <c r="C17" s="365"/>
      <c r="E17" s="354">
        <f>Application!W860</f>
        <v>165000</v>
      </c>
      <c r="F17" s="354"/>
      <c r="G17" s="354">
        <f t="shared" si="256"/>
        <v>170775</v>
      </c>
      <c r="H17" s="354"/>
      <c r="I17" s="354">
        <f t="shared" si="256"/>
        <v>176752.125</v>
      </c>
      <c r="J17" s="354"/>
      <c r="K17" s="354">
        <f t="shared" si="256"/>
        <v>182938.449375</v>
      </c>
      <c r="L17" s="354"/>
      <c r="M17" s="354">
        <f t="shared" si="256"/>
        <v>189341.29510312498</v>
      </c>
      <c r="N17" s="354"/>
      <c r="O17" s="354">
        <f t="shared" si="256"/>
        <v>195968.24043173433</v>
      </c>
      <c r="P17" s="354"/>
      <c r="Q17" s="354">
        <f t="shared" si="256"/>
        <v>202827.12884684501</v>
      </c>
      <c r="R17" s="354"/>
      <c r="S17" s="354">
        <f t="shared" si="256"/>
        <v>209926.07835648456</v>
      </c>
      <c r="T17" s="354"/>
      <c r="U17" s="354">
        <f t="shared" si="256"/>
        <v>217273.4910989615</v>
      </c>
      <c r="V17" s="354"/>
      <c r="W17" s="354">
        <f t="shared" si="256"/>
        <v>224878.06328742515</v>
      </c>
      <c r="X17" s="354"/>
      <c r="Y17" s="354">
        <f t="shared" si="256"/>
        <v>232748.79550248501</v>
      </c>
      <c r="Z17" s="354"/>
      <c r="AA17" s="354">
        <f t="shared" si="256"/>
        <v>240895.00334507198</v>
      </c>
      <c r="AB17" s="354"/>
      <c r="AC17" s="354">
        <f t="shared" si="256"/>
        <v>249326.32846214948</v>
      </c>
      <c r="AD17" s="354"/>
      <c r="AE17" s="354">
        <f t="shared" si="256"/>
        <v>258052.74995832468</v>
      </c>
      <c r="AF17" s="354"/>
      <c r="AG17" s="354">
        <f t="shared" si="256"/>
        <v>267084.59620686603</v>
      </c>
    </row>
    <row r="18" spans="1:33" s="339" customFormat="1" ht="14.25">
      <c r="A18" s="339" t="s">
        <v>160</v>
      </c>
      <c r="C18" s="365"/>
      <c r="E18" s="354">
        <f>Application!W861</f>
        <v>50000</v>
      </c>
      <c r="F18" s="354"/>
      <c r="G18" s="354">
        <f t="shared" si="256"/>
        <v>51749.999999999993</v>
      </c>
      <c r="H18" s="354"/>
      <c r="I18" s="354">
        <f t="shared" si="256"/>
        <v>53561.249999999985</v>
      </c>
      <c r="J18" s="354"/>
      <c r="K18" s="354">
        <f t="shared" si="256"/>
        <v>55435.893749999981</v>
      </c>
      <c r="L18" s="354"/>
      <c r="M18" s="354">
        <f t="shared" si="256"/>
        <v>57376.150031249977</v>
      </c>
      <c r="N18" s="354"/>
      <c r="O18" s="354">
        <f t="shared" si="256"/>
        <v>59384.315282343719</v>
      </c>
      <c r="P18" s="354"/>
      <c r="Q18" s="354">
        <f t="shared" si="256"/>
        <v>61462.766317225745</v>
      </c>
      <c r="R18" s="354"/>
      <c r="S18" s="354">
        <f t="shared" si="256"/>
        <v>63613.96313832864</v>
      </c>
      <c r="T18" s="354"/>
      <c r="U18" s="354">
        <f t="shared" si="256"/>
        <v>65840.451848170138</v>
      </c>
      <c r="V18" s="354"/>
      <c r="W18" s="354">
        <f t="shared" si="256"/>
        <v>68144.867662856093</v>
      </c>
      <c r="X18" s="354"/>
      <c r="Y18" s="354">
        <f t="shared" si="256"/>
        <v>70529.938031056052</v>
      </c>
      <c r="Z18" s="354"/>
      <c r="AA18" s="354">
        <f t="shared" si="256"/>
        <v>72998.485862143003</v>
      </c>
      <c r="AB18" s="354"/>
      <c r="AC18" s="354">
        <f t="shared" si="256"/>
        <v>75553.432867317999</v>
      </c>
      <c r="AD18" s="354"/>
      <c r="AE18" s="354">
        <f t="shared" si="256"/>
        <v>78197.803017674116</v>
      </c>
      <c r="AF18" s="354"/>
      <c r="AG18" s="354">
        <f t="shared" si="256"/>
        <v>80934.726123292698</v>
      </c>
    </row>
    <row r="19" spans="1:33" s="339" customFormat="1" ht="14.25">
      <c r="A19" s="339" t="s">
        <v>404</v>
      </c>
      <c r="C19" s="365"/>
      <c r="E19" s="354">
        <f>Application!W870</f>
        <v>73000</v>
      </c>
      <c r="F19" s="354"/>
      <c r="G19" s="354">
        <f t="shared" si="256"/>
        <v>75555</v>
      </c>
      <c r="H19" s="354"/>
      <c r="I19" s="354">
        <f t="shared" si="256"/>
        <v>78199.424999999988</v>
      </c>
      <c r="J19" s="354"/>
      <c r="K19" s="354">
        <f t="shared" si="256"/>
        <v>80936.404874999978</v>
      </c>
      <c r="L19" s="354"/>
      <c r="M19" s="354">
        <f t="shared" si="256"/>
        <v>83769.179045624973</v>
      </c>
      <c r="N19" s="354"/>
      <c r="O19" s="354">
        <f t="shared" si="256"/>
        <v>86701.100312221839</v>
      </c>
      <c r="P19" s="354"/>
      <c r="Q19" s="354">
        <f t="shared" si="256"/>
        <v>89735.638823149595</v>
      </c>
      <c r="R19" s="354"/>
      <c r="S19" s="354">
        <f t="shared" si="256"/>
        <v>92876.386181959824</v>
      </c>
      <c r="T19" s="354"/>
      <c r="U19" s="354">
        <f t="shared" si="256"/>
        <v>96127.059698328405</v>
      </c>
      <c r="V19" s="354"/>
      <c r="W19" s="354">
        <f t="shared" si="256"/>
        <v>99491.506787769889</v>
      </c>
      <c r="X19" s="354"/>
      <c r="Y19" s="354">
        <f t="shared" si="256"/>
        <v>102973.70952534182</v>
      </c>
      <c r="Z19" s="354"/>
      <c r="AA19" s="354">
        <f t="shared" si="256"/>
        <v>106577.78935872878</v>
      </c>
      <c r="AB19" s="354"/>
      <c r="AC19" s="354">
        <f t="shared" si="256"/>
        <v>110308.01198628428</v>
      </c>
      <c r="AD19" s="354"/>
      <c r="AE19" s="354">
        <f t="shared" si="256"/>
        <v>114168.79240580423</v>
      </c>
      <c r="AF19" s="354"/>
      <c r="AG19" s="354">
        <f t="shared" si="256"/>
        <v>118164.70014000736</v>
      </c>
    </row>
    <row r="20" spans="1:33" s="339" customFormat="1" ht="14.25">
      <c r="A20" s="358" t="s">
        <v>1021</v>
      </c>
      <c r="B20" s="358"/>
      <c r="C20" s="365"/>
      <c r="E20" s="364">
        <f>Application!W877</f>
        <v>0</v>
      </c>
      <c r="F20" s="354"/>
      <c r="G20" s="364">
        <f t="shared" si="256"/>
        <v>0</v>
      </c>
      <c r="H20" s="354"/>
      <c r="I20" s="364">
        <f t="shared" si="256"/>
        <v>0</v>
      </c>
      <c r="J20" s="354"/>
      <c r="K20" s="364">
        <f t="shared" si="256"/>
        <v>0</v>
      </c>
      <c r="L20" s="354"/>
      <c r="M20" s="364">
        <f t="shared" si="256"/>
        <v>0</v>
      </c>
      <c r="N20" s="354"/>
      <c r="O20" s="364">
        <f t="shared" si="256"/>
        <v>0</v>
      </c>
      <c r="P20" s="354"/>
      <c r="Q20" s="364">
        <f t="shared" si="256"/>
        <v>0</v>
      </c>
      <c r="R20" s="354"/>
      <c r="S20" s="364">
        <f t="shared" si="256"/>
        <v>0</v>
      </c>
      <c r="T20" s="354"/>
      <c r="U20" s="364">
        <f t="shared" si="256"/>
        <v>0</v>
      </c>
      <c r="V20" s="354"/>
      <c r="W20" s="364">
        <f t="shared" si="256"/>
        <v>0</v>
      </c>
      <c r="X20" s="354"/>
      <c r="Y20" s="364">
        <f t="shared" si="256"/>
        <v>0</v>
      </c>
      <c r="Z20" s="354"/>
      <c r="AA20" s="364">
        <f t="shared" si="256"/>
        <v>0</v>
      </c>
      <c r="AB20" s="354"/>
      <c r="AC20" s="364">
        <f t="shared" si="256"/>
        <v>0</v>
      </c>
      <c r="AD20" s="354"/>
      <c r="AE20" s="364">
        <f t="shared" si="256"/>
        <v>0</v>
      </c>
      <c r="AF20" s="354"/>
      <c r="AG20" s="364">
        <f t="shared" si="256"/>
        <v>0</v>
      </c>
    </row>
    <row r="21" spans="1:33" s="355" customFormat="1" ht="15">
      <c r="A21" s="355" t="s">
        <v>890</v>
      </c>
      <c r="C21" s="365"/>
      <c r="E21" s="355">
        <f>SUM(E14:E20)</f>
        <v>425700</v>
      </c>
      <c r="G21" s="355">
        <f>SUM(G14:G20)</f>
        <v>440599.5</v>
      </c>
      <c r="I21" s="355">
        <f>SUM(I14:I20)</f>
        <v>456020.48249999998</v>
      </c>
      <c r="K21" s="355">
        <f>SUM(K14:K20)</f>
        <v>471981.19938749995</v>
      </c>
      <c r="M21" s="355">
        <f>SUM(M14:M20)</f>
        <v>488500.54136606236</v>
      </c>
      <c r="O21" s="355">
        <f>SUM(O14:O20)</f>
        <v>505598.06031387451</v>
      </c>
      <c r="Q21" s="355">
        <f>SUM(Q14:Q20)</f>
        <v>523293.99242486013</v>
      </c>
      <c r="S21" s="355">
        <f>SUM(S14:S20)</f>
        <v>541609.28215973009</v>
      </c>
      <c r="U21" s="355">
        <f>SUM(U14:U20)</f>
        <v>560565.6070353206</v>
      </c>
      <c r="W21" s="355">
        <f>SUM(W14:W20)</f>
        <v>580185.40328155679</v>
      </c>
      <c r="Y21" s="355">
        <f>SUM(Y14:Y20)</f>
        <v>600491.89239641128</v>
      </c>
      <c r="AA21" s="355">
        <f>SUM(AA14:AA20)</f>
        <v>621509.1086302856</v>
      </c>
      <c r="AC21" s="355">
        <f>SUM(AC14:AC20)</f>
        <v>643261.92743234558</v>
      </c>
      <c r="AE21" s="355">
        <f>SUM(AE14:AE20)</f>
        <v>665776.09489247762</v>
      </c>
      <c r="AG21" s="355">
        <f>SUM(AG14:AG20)</f>
        <v>689078.25821371423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4"/>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65000</v>
      </c>
      <c r="F26" s="354"/>
      <c r="G26" s="354">
        <f>E26*$C$26</f>
        <v>67275</v>
      </c>
      <c r="H26" s="354"/>
      <c r="I26" s="354">
        <f>G26*$C$26</f>
        <v>69629.625</v>
      </c>
      <c r="J26" s="354"/>
      <c r="K26" s="354">
        <f>I26*$C$26</f>
        <v>72066.661874999991</v>
      </c>
      <c r="L26" s="354"/>
      <c r="M26" s="354">
        <f>K26*$C$26</f>
        <v>74588.995040624985</v>
      </c>
      <c r="N26" s="354"/>
      <c r="O26" s="354">
        <f>M26*$C$26</f>
        <v>77199.609867046849</v>
      </c>
      <c r="P26" s="354"/>
      <c r="Q26" s="354">
        <f>O26*$C$26</f>
        <v>79901.596212393488</v>
      </c>
      <c r="R26" s="354"/>
      <c r="S26" s="354">
        <f>Q26*$C$26</f>
        <v>82698.152079827254</v>
      </c>
      <c r="T26" s="354"/>
      <c r="U26" s="354">
        <f>S26*$C$26</f>
        <v>85592.587402621197</v>
      </c>
      <c r="V26" s="354"/>
      <c r="W26" s="354">
        <f>U26*$C$26</f>
        <v>88588.32796171293</v>
      </c>
      <c r="X26" s="354"/>
      <c r="Y26" s="354">
        <f>W26*$C$26</f>
        <v>91688.919440372876</v>
      </c>
      <c r="Z26" s="354"/>
      <c r="AA26" s="354">
        <f>Y26*$C$26</f>
        <v>94898.031620785914</v>
      </c>
      <c r="AB26" s="354"/>
      <c r="AC26" s="354">
        <f>AA26*$C$26</f>
        <v>98219.462727513412</v>
      </c>
      <c r="AD26" s="354"/>
      <c r="AE26" s="354">
        <f>AC26*$C$26</f>
        <v>101657.14392297638</v>
      </c>
      <c r="AF26" s="354"/>
      <c r="AG26" s="354">
        <f>AE26*$C$26</f>
        <v>105215.14396028055</v>
      </c>
    </row>
    <row r="27" spans="1:33" s="339" customFormat="1" ht="14.25">
      <c r="A27" s="339" t="s">
        <v>893</v>
      </c>
      <c r="C27" s="373"/>
      <c r="E27" s="354">
        <f>Application!AC887</f>
        <v>33000</v>
      </c>
      <c r="F27" s="354"/>
      <c r="G27" s="354">
        <f>$E$27</f>
        <v>33000</v>
      </c>
      <c r="H27" s="354"/>
      <c r="I27" s="354">
        <f>$E$27</f>
        <v>33000</v>
      </c>
      <c r="J27" s="354"/>
      <c r="K27" s="354">
        <f>$E$27</f>
        <v>33000</v>
      </c>
      <c r="L27" s="354"/>
      <c r="M27" s="354">
        <f>$E$27</f>
        <v>33000</v>
      </c>
      <c r="N27" s="354"/>
      <c r="O27" s="354">
        <f>$E$27</f>
        <v>33000</v>
      </c>
      <c r="P27" s="354"/>
      <c r="Q27" s="354">
        <f>$E$27</f>
        <v>33000</v>
      </c>
      <c r="R27" s="354"/>
      <c r="S27" s="354">
        <f>$E$27</f>
        <v>33000</v>
      </c>
      <c r="T27" s="354"/>
      <c r="U27" s="354">
        <f>$E$27</f>
        <v>33000</v>
      </c>
      <c r="V27" s="354"/>
      <c r="W27" s="354">
        <f>$E$27</f>
        <v>33000</v>
      </c>
      <c r="X27" s="354"/>
      <c r="Y27" s="354">
        <f>$E$27</f>
        <v>33000</v>
      </c>
      <c r="Z27" s="354"/>
      <c r="AA27" s="354">
        <f>$E$27</f>
        <v>33000</v>
      </c>
      <c r="AB27" s="354"/>
      <c r="AC27" s="354">
        <f>$E$27</f>
        <v>33000</v>
      </c>
      <c r="AD27" s="354"/>
      <c r="AE27" s="354">
        <f>$E$27</f>
        <v>33000</v>
      </c>
      <c r="AF27" s="354"/>
      <c r="AG27" s="354">
        <f>$E$27</f>
        <v>33000</v>
      </c>
    </row>
    <row r="28" spans="1:33" s="339" customFormat="1" ht="14.25">
      <c r="A28" s="339" t="s">
        <v>1992</v>
      </c>
      <c r="C28" s="371"/>
      <c r="E28" s="354">
        <f>Application!AC888</f>
        <v>35085.5818</v>
      </c>
      <c r="F28" s="354"/>
      <c r="G28" s="354">
        <f>$E$28</f>
        <v>35085.5818</v>
      </c>
      <c r="H28" s="354"/>
      <c r="I28" s="354">
        <f>$E$28</f>
        <v>35085.5818</v>
      </c>
      <c r="J28" s="354"/>
      <c r="K28" s="354">
        <f>$E$28</f>
        <v>35085.5818</v>
      </c>
      <c r="L28" s="354"/>
      <c r="M28" s="354">
        <f>$E$28</f>
        <v>35085.5818</v>
      </c>
      <c r="N28" s="354"/>
      <c r="O28" s="354">
        <f>$E$28</f>
        <v>35085.5818</v>
      </c>
      <c r="P28" s="354"/>
      <c r="Q28" s="354">
        <f>$E$28</f>
        <v>35085.5818</v>
      </c>
      <c r="R28" s="354"/>
      <c r="S28" s="354">
        <f>$E$28</f>
        <v>35085.5818</v>
      </c>
      <c r="T28" s="354"/>
      <c r="U28" s="354">
        <f>$E$28</f>
        <v>35085.5818</v>
      </c>
      <c r="V28" s="354"/>
      <c r="W28" s="354">
        <f>$E$28</f>
        <v>35085.5818</v>
      </c>
      <c r="X28" s="354"/>
      <c r="Y28" s="354">
        <f>$E$28</f>
        <v>35085.5818</v>
      </c>
      <c r="Z28" s="354"/>
      <c r="AA28" s="354">
        <f>$E$28</f>
        <v>35085.5818</v>
      </c>
      <c r="AB28" s="354"/>
      <c r="AC28" s="354">
        <f>$E$28</f>
        <v>35085.5818</v>
      </c>
      <c r="AD28" s="354"/>
      <c r="AE28" s="354">
        <f>$E$28</f>
        <v>35085.5818</v>
      </c>
      <c r="AF28" s="354"/>
      <c r="AG28" s="354">
        <f>$E$28</f>
        <v>35085.5818</v>
      </c>
    </row>
    <row r="29" spans="1:33" s="339" customFormat="1" ht="14.25">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5">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5">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558785.58180000004</v>
      </c>
      <c r="G34" s="355">
        <f>SUM(G21:G32)</f>
        <v>575960.08180000004</v>
      </c>
      <c r="I34" s="355">
        <f>SUM(I21:I32)</f>
        <v>593735.68929999997</v>
      </c>
      <c r="K34" s="355">
        <f>SUM(K21:K32)</f>
        <v>612133.44306249998</v>
      </c>
      <c r="M34" s="355">
        <f>SUM(M21:M32)</f>
        <v>631175.11820668739</v>
      </c>
      <c r="O34" s="355">
        <f>SUM(O21:O32)</f>
        <v>650883.25198092137</v>
      </c>
      <c r="Q34" s="355">
        <f>SUM(Q21:Q32)</f>
        <v>671281.17043725366</v>
      </c>
      <c r="S34" s="355">
        <f>SUM(S21:S32)</f>
        <v>692393.01603955741</v>
      </c>
      <c r="U34" s="355">
        <f>SUM(U21:U32)</f>
        <v>714243.77623794181</v>
      </c>
      <c r="W34" s="355">
        <f>SUM(W21:W32)</f>
        <v>736859.31304326979</v>
      </c>
      <c r="Y34" s="355">
        <f>SUM(Y21:Y32)</f>
        <v>760266.39363678417</v>
      </c>
      <c r="AA34" s="355">
        <f>SUM(AA21:AA32)</f>
        <v>784492.72205107159</v>
      </c>
      <c r="AC34" s="355">
        <f>SUM(AC21:AC32)</f>
        <v>809566.97195985902</v>
      </c>
      <c r="AE34" s="355">
        <f>SUM(AE21:AE32)</f>
        <v>835518.82061545399</v>
      </c>
      <c r="AG34" s="355">
        <f>SUM(AG21:AG32)</f>
        <v>862378.98397399485</v>
      </c>
    </row>
    <row r="35" spans="1:33" s="355" customFormat="1" ht="15">
      <c r="C35" s="356"/>
    </row>
    <row r="36" spans="1:33" s="355" customFormat="1" ht="15">
      <c r="A36" s="355" t="s">
        <v>2757</v>
      </c>
      <c r="C36" s="356"/>
      <c r="E36" s="1896">
        <v>18910.252903999994</v>
      </c>
      <c r="F36" s="354"/>
      <c r="G36" s="1896">
        <v>21145.772903999954</v>
      </c>
      <c r="H36" s="354"/>
      <c r="I36" s="1896">
        <v>22501.577904000005</v>
      </c>
      <c r="J36" s="354"/>
      <c r="K36" s="1896">
        <v>23983.803924000007</v>
      </c>
      <c r="L36" s="354"/>
      <c r="M36" s="1896">
        <v>25598.849895825027</v>
      </c>
      <c r="N36" s="354"/>
      <c r="O36" s="1896">
        <v>27353.388068816974</v>
      </c>
      <c r="P36" s="354"/>
      <c r="Q36" s="1896">
        <v>29254.374809820671</v>
      </c>
      <c r="R36" s="354"/>
      <c r="S36" s="1896">
        <v>31309.061812015309</v>
      </c>
      <c r="T36" s="354"/>
      <c r="U36" s="1896">
        <v>33525.007727674034</v>
      </c>
      <c r="V36" s="354"/>
      <c r="W36" s="1896">
        <v>35910.090240477817</v>
      </c>
      <c r="X36" s="354"/>
      <c r="Y36" s="1896">
        <v>38472.518593579123</v>
      </c>
      <c r="Z36" s="354"/>
      <c r="AA36" s="1896">
        <v>41220.846590197063</v>
      </c>
      <c r="AB36" s="354"/>
      <c r="AC36" s="1896">
        <v>44163.986084133736</v>
      </c>
      <c r="AD36" s="354"/>
      <c r="AE36" s="1896">
        <v>47311.220978231227</v>
      </c>
      <c r="AF36" s="354"/>
      <c r="AG36" s="1896">
        <v>50672.221749441815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55" customFormat="1" ht="15">
      <c r="A38" s="355" t="s">
        <v>894</v>
      </c>
      <c r="C38" s="356"/>
      <c r="E38" s="355">
        <f>E10-E34+E36</f>
        <v>106252.67110399995</v>
      </c>
      <c r="G38" s="355">
        <f t="shared" ref="G38:AG38" si="257">G10-G34+G36</f>
        <v>107466.89110399975</v>
      </c>
      <c r="I38" s="355">
        <f t="shared" si="257"/>
        <v>107604.1186039999</v>
      </c>
      <c r="K38" s="355">
        <f t="shared" si="257"/>
        <v>107659.54661149986</v>
      </c>
      <c r="M38" s="355">
        <f t="shared" si="257"/>
        <v>107628.14708288736</v>
      </c>
      <c r="O38" s="355">
        <f t="shared" si="257"/>
        <v>107504.6618664891</v>
      </c>
      <c r="Q38" s="355">
        <f t="shared" si="257"/>
        <v>107283.59329562529</v>
      </c>
      <c r="S38" s="355">
        <f t="shared" si="257"/>
        <v>106959.19441859255</v>
      </c>
      <c r="U38" s="355">
        <f t="shared" si="257"/>
        <v>106525.45885202003</v>
      </c>
      <c r="W38" s="355">
        <f t="shared" si="257"/>
        <v>105976.11024355306</v>
      </c>
      <c r="Y38" s="355">
        <f t="shared" si="257"/>
        <v>105304.59132929862</v>
      </c>
      <c r="AA38" s="355">
        <f t="shared" si="257"/>
        <v>104504.05257094163</v>
      </c>
      <c r="AC38" s="355">
        <f t="shared" si="257"/>
        <v>103567.34035688604</v>
      </c>
      <c r="AE38" s="355">
        <f t="shared" si="257"/>
        <v>102486.98475120385</v>
      </c>
      <c r="AG38" s="355">
        <f t="shared" si="257"/>
        <v>101255.18677358422</v>
      </c>
    </row>
    <row r="39" spans="1:33" s="339" customFormat="1" ht="14.25">
      <c r="C39" s="352"/>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row>
    <row r="40" spans="1:33" s="339" customFormat="1" ht="15">
      <c r="A40" s="350" t="s">
        <v>907</v>
      </c>
      <c r="C40" s="352"/>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row>
    <row r="41" spans="1:33" s="339" customFormat="1" ht="14.25">
      <c r="A41" s="357" t="str">
        <f>Application!C637</f>
        <v xml:space="preserve">HCD MHP </v>
      </c>
      <c r="B41" s="358"/>
      <c r="C41" s="352"/>
      <c r="E41" s="354">
        <f>Application!AF637</f>
        <v>49608.0648</v>
      </c>
      <c r="F41" s="354"/>
      <c r="G41" s="354">
        <f>$E$41</f>
        <v>49608.0648</v>
      </c>
      <c r="H41" s="354"/>
      <c r="I41" s="354">
        <f>$E$41</f>
        <v>49608.0648</v>
      </c>
      <c r="J41" s="354"/>
      <c r="K41" s="354">
        <f>$E$41</f>
        <v>49608.0648</v>
      </c>
      <c r="L41" s="354"/>
      <c r="M41" s="354">
        <f>$E$41</f>
        <v>49608.0648</v>
      </c>
      <c r="N41" s="354"/>
      <c r="O41" s="354">
        <f>$E$41</f>
        <v>49608.0648</v>
      </c>
      <c r="P41" s="354"/>
      <c r="Q41" s="354">
        <f>$E$41</f>
        <v>49608.0648</v>
      </c>
      <c r="R41" s="354"/>
      <c r="S41" s="354">
        <f>$E$41</f>
        <v>49608.0648</v>
      </c>
      <c r="T41" s="354"/>
      <c r="U41" s="354">
        <f>$E$41</f>
        <v>49608.0648</v>
      </c>
      <c r="V41" s="354"/>
      <c r="W41" s="354">
        <f>$E$41</f>
        <v>49608.0648</v>
      </c>
      <c r="X41" s="354"/>
      <c r="Y41" s="354">
        <f>$E$41</f>
        <v>49608.0648</v>
      </c>
      <c r="Z41" s="354"/>
      <c r="AA41" s="354">
        <f>$E$41</f>
        <v>49608.0648</v>
      </c>
      <c r="AB41" s="354"/>
      <c r="AC41" s="354">
        <f>$E$41</f>
        <v>49608.0648</v>
      </c>
      <c r="AD41" s="354"/>
      <c r="AE41" s="354">
        <f>$E$41</f>
        <v>49608.0648</v>
      </c>
      <c r="AF41" s="354"/>
      <c r="AG41" s="354">
        <f>$E$41</f>
        <v>49608.0648</v>
      </c>
    </row>
    <row r="42" spans="1:33" s="339" customFormat="1" ht="14.25">
      <c r="A42" s="357"/>
      <c r="B42" s="358"/>
      <c r="C42" s="352"/>
      <c r="E42" s="354"/>
      <c r="F42" s="354"/>
      <c r="G42" s="354">
        <f>$E$42</f>
        <v>0</v>
      </c>
      <c r="H42" s="354"/>
      <c r="I42" s="354">
        <f>$E$42</f>
        <v>0</v>
      </c>
      <c r="J42" s="354"/>
      <c r="K42" s="354">
        <f>$E$42</f>
        <v>0</v>
      </c>
      <c r="L42" s="354"/>
      <c r="M42" s="354">
        <f>$E$42</f>
        <v>0</v>
      </c>
      <c r="N42" s="354"/>
      <c r="O42" s="354">
        <f>$E$42</f>
        <v>0</v>
      </c>
      <c r="P42" s="354"/>
      <c r="Q42" s="354">
        <f>$E$42</f>
        <v>0</v>
      </c>
      <c r="R42" s="354"/>
      <c r="S42" s="354">
        <f>$E$42</f>
        <v>0</v>
      </c>
      <c r="T42" s="354"/>
      <c r="U42" s="354">
        <f>$E$42</f>
        <v>0</v>
      </c>
      <c r="V42" s="354"/>
      <c r="W42" s="354">
        <f>$E$42</f>
        <v>0</v>
      </c>
      <c r="X42" s="354"/>
      <c r="Y42" s="354">
        <f>$E$42</f>
        <v>0</v>
      </c>
      <c r="Z42" s="354"/>
      <c r="AA42" s="354">
        <f>$E$42</f>
        <v>0</v>
      </c>
      <c r="AB42" s="354"/>
      <c r="AC42" s="354">
        <f>$E$42</f>
        <v>0</v>
      </c>
      <c r="AD42" s="354"/>
      <c r="AE42" s="354">
        <f>$E$42</f>
        <v>0</v>
      </c>
      <c r="AF42" s="354"/>
      <c r="AG42" s="354">
        <f>$E$42</f>
        <v>0</v>
      </c>
    </row>
    <row r="43" spans="1:33" s="339" customFormat="1" ht="14.25">
      <c r="A43" s="357"/>
      <c r="B43" s="358"/>
      <c r="C43" s="352"/>
      <c r="E43" s="364"/>
      <c r="F43" s="354"/>
      <c r="G43" s="364">
        <f>$E$43</f>
        <v>0</v>
      </c>
      <c r="H43" s="354"/>
      <c r="I43" s="364">
        <f>$E$43</f>
        <v>0</v>
      </c>
      <c r="J43" s="354"/>
      <c r="K43" s="364">
        <f>$E$43</f>
        <v>0</v>
      </c>
      <c r="L43" s="354"/>
      <c r="M43" s="364">
        <f>$E$43</f>
        <v>0</v>
      </c>
      <c r="N43" s="354"/>
      <c r="O43" s="364">
        <f>$E$43</f>
        <v>0</v>
      </c>
      <c r="P43" s="354"/>
      <c r="Q43" s="364">
        <f>$E$43</f>
        <v>0</v>
      </c>
      <c r="R43" s="354"/>
      <c r="S43" s="364">
        <f>$E$43</f>
        <v>0</v>
      </c>
      <c r="T43" s="354"/>
      <c r="U43" s="364">
        <f>$E$43</f>
        <v>0</v>
      </c>
      <c r="V43" s="354"/>
      <c r="W43" s="364">
        <f>$E$43</f>
        <v>0</v>
      </c>
      <c r="X43" s="354"/>
      <c r="Y43" s="364">
        <f>$E$43</f>
        <v>0</v>
      </c>
      <c r="Z43" s="354"/>
      <c r="AA43" s="364">
        <f>$E$43</f>
        <v>0</v>
      </c>
      <c r="AB43" s="354"/>
      <c r="AC43" s="364">
        <f>$E$43</f>
        <v>0</v>
      </c>
      <c r="AD43" s="354"/>
      <c r="AE43" s="364">
        <f>$E$43</f>
        <v>0</v>
      </c>
      <c r="AF43" s="354"/>
      <c r="AG43" s="364">
        <f>$E$43</f>
        <v>0</v>
      </c>
    </row>
    <row r="44" spans="1:33" s="355" customFormat="1" ht="15">
      <c r="A44" s="355" t="s">
        <v>895</v>
      </c>
      <c r="C44" s="356"/>
      <c r="E44" s="355">
        <f>SUM(E41:E43)</f>
        <v>49608.0648</v>
      </c>
      <c r="G44" s="355">
        <f>SUM(G41:G43)</f>
        <v>49608.0648</v>
      </c>
      <c r="I44" s="355">
        <f>SUM(I41:I43)</f>
        <v>49608.0648</v>
      </c>
      <c r="K44" s="355">
        <f>SUM(K41:K43)</f>
        <v>49608.0648</v>
      </c>
      <c r="M44" s="355">
        <f>SUM(M41:M43)</f>
        <v>49608.0648</v>
      </c>
      <c r="O44" s="355">
        <f>SUM(O41:O43)</f>
        <v>49608.0648</v>
      </c>
      <c r="Q44" s="355">
        <f>SUM(Q41:Q43)</f>
        <v>49608.0648</v>
      </c>
      <c r="S44" s="355">
        <f>SUM(S41:S43)</f>
        <v>49608.0648</v>
      </c>
      <c r="U44" s="355">
        <f>SUM(U41:U43)</f>
        <v>49608.0648</v>
      </c>
      <c r="W44" s="355">
        <f>SUM(W41:W43)</f>
        <v>49608.0648</v>
      </c>
      <c r="Y44" s="355">
        <f>SUM(Y41:Y43)</f>
        <v>49608.0648</v>
      </c>
      <c r="AA44" s="355">
        <f>SUM(AA41:AA43)</f>
        <v>49608.0648</v>
      </c>
      <c r="AC44" s="355">
        <f>SUM(AC41:AC43)</f>
        <v>49608.0648</v>
      </c>
      <c r="AE44" s="355">
        <f>SUM(AE41:AE43)</f>
        <v>49608.0648</v>
      </c>
      <c r="AG44" s="355">
        <f>SUM(AG41:AG43)</f>
        <v>49608.0648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5" customFormat="1" ht="15">
      <c r="A46" s="355" t="s">
        <v>896</v>
      </c>
      <c r="C46" s="356"/>
      <c r="E46" s="355">
        <f>E38-E44</f>
        <v>56644.60630399995</v>
      </c>
      <c r="G46" s="355">
        <f>G38-G44</f>
        <v>57858.826303999747</v>
      </c>
      <c r="I46" s="355">
        <f>I38-I44</f>
        <v>57996.053803999901</v>
      </c>
      <c r="K46" s="355">
        <f>K38-K44</f>
        <v>58051.481811499856</v>
      </c>
      <c r="M46" s="355">
        <f>M38-M44</f>
        <v>58020.082282887357</v>
      </c>
      <c r="O46" s="355">
        <f>O38-O44</f>
        <v>57896.597066489099</v>
      </c>
      <c r="Q46" s="355">
        <f>Q38-Q44</f>
        <v>57675.528495625294</v>
      </c>
      <c r="S46" s="355">
        <f>S38-S44</f>
        <v>57351.129618592553</v>
      </c>
      <c r="U46" s="355">
        <f>U38-U44</f>
        <v>56917.394052020034</v>
      </c>
      <c r="W46" s="355">
        <f>W38-W44</f>
        <v>56368.045443553063</v>
      </c>
      <c r="Y46" s="355">
        <f>Y38-Y44</f>
        <v>55696.526529298622</v>
      </c>
      <c r="AA46" s="355">
        <f>AA38-AA44</f>
        <v>54895.987770941625</v>
      </c>
      <c r="AC46" s="355">
        <f>AC38-AC44</f>
        <v>53959.275556886038</v>
      </c>
      <c r="AE46" s="355">
        <f>AE38-AE44</f>
        <v>52878.919951203854</v>
      </c>
      <c r="AG46" s="355">
        <f>AG38-AG44</f>
        <v>51647.121973584224</v>
      </c>
    </row>
    <row r="47" spans="1:33" s="339" customFormat="1" ht="14.25">
      <c r="C47" s="352"/>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row>
    <row r="48" spans="1:33" s="359" customFormat="1" ht="14.25">
      <c r="A48" s="359" t="s">
        <v>898</v>
      </c>
      <c r="C48" s="352"/>
      <c r="E48" s="359">
        <f>E46/(E4+E6+E8)</f>
        <v>7.8901000534878474E-2</v>
      </c>
      <c r="G48" s="359">
        <f>G46/(G4+G6+G8)</f>
        <v>7.8626637255594406E-2</v>
      </c>
      <c r="I48" s="359">
        <f>I46/(I4+I6+I8)</f>
        <v>7.689084986212387E-2</v>
      </c>
      <c r="K48" s="359">
        <f>K46/(K4+K6+K8)</f>
        <v>7.508715708320883E-2</v>
      </c>
      <c r="M48" s="359">
        <f>M46/(M4+M6+M8)</f>
        <v>7.3216139619340107E-2</v>
      </c>
      <c r="O48" s="359">
        <f>O46/(O4+O6+O8)</f>
        <v>7.127835351462139E-2</v>
      </c>
      <c r="Q48" s="359">
        <f>Q46/(Q4+Q6+Q8)</f>
        <v>6.9274330655774291E-2</v>
      </c>
      <c r="S48" s="359">
        <f>S46/(S4+S6+S8)</f>
        <v>6.7204579257974309E-2</v>
      </c>
      <c r="U48" s="359">
        <f>U46/(U4+U6+U8)</f>
        <v>6.5069584337827252E-2</v>
      </c>
      <c r="W48" s="359">
        <f>W46/(W4+W6+W8)</f>
        <v>6.2869808173793021E-2</v>
      </c>
      <c r="Y48" s="359">
        <f>Y46/(Y4+Y6+Y8)</f>
        <v>6.0605690754349587E-2</v>
      </c>
      <c r="AA48" s="359">
        <f>AA46/(AA4+AA6+AA8)</f>
        <v>5.8277650214188785E-2</v>
      </c>
      <c r="AC48" s="359">
        <f>AC46/(AC4+AC6+AC8)</f>
        <v>5.5886083258725336E-2</v>
      </c>
      <c r="AE48" s="359">
        <f>AE46/(AE4+AE6+AE8)</f>
        <v>5.34313655771924E-2</v>
      </c>
      <c r="AG48" s="359">
        <f>AG46/(AG4+AG6+AG8)</f>
        <v>5.0913852244591898E-2</v>
      </c>
    </row>
    <row r="49" spans="1:35" s="359" customFormat="1" ht="14.25">
      <c r="A49" s="359" t="s">
        <v>899</v>
      </c>
      <c r="C49" s="352"/>
      <c r="E49" s="359">
        <f>E46/E44</f>
        <v>1.1418426929647123</v>
      </c>
      <c r="G49" s="359">
        <f>G46/G44</f>
        <v>1.1663189551389181</v>
      </c>
      <c r="I49" s="359">
        <f>I46/I44</f>
        <v>1.169085188825989</v>
      </c>
      <c r="K49" s="359">
        <f>K46/K44</f>
        <v>1.1702025073048175</v>
      </c>
      <c r="M49" s="359">
        <f>M46/M44</f>
        <v>1.1695695552084377</v>
      </c>
      <c r="O49" s="359">
        <f>O46/O44</f>
        <v>1.1670803386486686</v>
      </c>
      <c r="Q49" s="359">
        <f>Q46/Q44</f>
        <v>1.1626240355907875</v>
      </c>
      <c r="S49" s="359">
        <f>S46/S44</f>
        <v>1.1560847989094014</v>
      </c>
      <c r="U49" s="359">
        <f>U46/U44</f>
        <v>1.1473415518522714</v>
      </c>
      <c r="W49" s="359">
        <f>W46/W44</f>
        <v>1.136267775628955</v>
      </c>
      <c r="Y49" s="359">
        <f>Y46/Y44</f>
        <v>1.1227312888306544</v>
      </c>
      <c r="AA49" s="359">
        <f>AA46/AA44</f>
        <v>1.1065940183770608</v>
      </c>
      <c r="AC49" s="359">
        <f>AC46/AC44</f>
        <v>1.0877117616748082</v>
      </c>
      <c r="AE49" s="359">
        <f>AE46/AE44</f>
        <v>1.0659339396606307</v>
      </c>
      <c r="AG49" s="359">
        <f>AG46/AG44</f>
        <v>1.0411033403904162</v>
      </c>
    </row>
    <row r="50" spans="1:35" s="360" customFormat="1" ht="14.25">
      <c r="A50" s="360" t="s">
        <v>897</v>
      </c>
      <c r="C50" s="361"/>
      <c r="E50" s="360">
        <f>E38/E44</f>
        <v>2.1418426929647123</v>
      </c>
      <c r="G50" s="360">
        <f>G38/G44</f>
        <v>2.1663189551389181</v>
      </c>
      <c r="I50" s="360">
        <f>I38/I44</f>
        <v>2.169085188825989</v>
      </c>
      <c r="K50" s="360">
        <f>K38/K44</f>
        <v>2.1702025073048175</v>
      </c>
      <c r="M50" s="360">
        <f>M38/M44</f>
        <v>2.1695695552084375</v>
      </c>
      <c r="O50" s="360">
        <f>O38/O44</f>
        <v>2.1670803386486686</v>
      </c>
      <c r="Q50" s="360">
        <f>Q38/Q44</f>
        <v>2.1626240355907878</v>
      </c>
      <c r="S50" s="360">
        <f>S38/S44</f>
        <v>2.1560847989094012</v>
      </c>
      <c r="U50" s="360">
        <f>U38/U44</f>
        <v>2.1473415518522714</v>
      </c>
      <c r="W50" s="360">
        <f>W38/W44</f>
        <v>2.136267775628955</v>
      </c>
      <c r="Y50" s="360">
        <f>Y38/Y44</f>
        <v>2.1227312888306544</v>
      </c>
      <c r="AA50" s="360">
        <f>AA38/AA44</f>
        <v>2.1065940183770606</v>
      </c>
      <c r="AC50" s="360">
        <f>AC38/AC44</f>
        <v>2.0877117616748082</v>
      </c>
      <c r="AE50" s="360">
        <f>AE38/AE44</f>
        <v>2.0659339396606304</v>
      </c>
      <c r="AG50" s="360">
        <f>AG38/AG44</f>
        <v>2.0411033403904164</v>
      </c>
    </row>
    <row r="51" spans="1:35" s="339" customFormat="1" ht="14.25">
      <c r="A51" s="362"/>
      <c r="B51" s="362"/>
      <c r="C51" s="363"/>
      <c r="D51" s="362"/>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row>
    <row r="52" spans="1:35" s="6" customFormat="1">
      <c r="A52" s="6" t="s">
        <v>909</v>
      </c>
      <c r="C52" s="1521"/>
      <c r="E52" s="1520"/>
      <c r="F52" s="1520"/>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row>
    <row r="53" spans="1:35" s="6" customFormat="1">
      <c r="A53" s="3467" t="s">
        <v>1348</v>
      </c>
      <c r="B53" s="3467"/>
      <c r="C53" s="3467"/>
      <c r="D53" s="1520"/>
      <c r="E53" s="1520"/>
      <c r="F53" s="1520"/>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row>
    <row r="54" spans="1:35" s="1522" customFormat="1">
      <c r="A54" s="1522" t="s">
        <v>901</v>
      </c>
      <c r="C54" s="1895">
        <v>0.03</v>
      </c>
      <c r="E54" s="1524"/>
      <c r="G54" s="1520">
        <f>E54*$C$54</f>
        <v>0</v>
      </c>
      <c r="I54" s="1520">
        <f>G54*$C$54</f>
        <v>0</v>
      </c>
      <c r="K54" s="1520">
        <f>I54*$C$54</f>
        <v>0</v>
      </c>
      <c r="M54" s="1520">
        <f>K54*$C$54</f>
        <v>0</v>
      </c>
      <c r="O54" s="1520">
        <f>M54*$C$54</f>
        <v>0</v>
      </c>
      <c r="Q54" s="1520">
        <f>O54*$C$54</f>
        <v>0</v>
      </c>
      <c r="S54" s="1520">
        <f>Q54*$C$54</f>
        <v>0</v>
      </c>
      <c r="U54" s="1520">
        <f>S54*$C$54</f>
        <v>0</v>
      </c>
      <c r="W54" s="1520">
        <f>U54*$C$54</f>
        <v>0</v>
      </c>
      <c r="Y54" s="1520">
        <f>W54*$C$54</f>
        <v>0</v>
      </c>
      <c r="AA54" s="1520">
        <f>Y54*$C$54</f>
        <v>0</v>
      </c>
      <c r="AC54" s="1520">
        <f>AA54*$C$54</f>
        <v>0</v>
      </c>
      <c r="AE54" s="1520">
        <f>AC54*$C$54</f>
        <v>0</v>
      </c>
      <c r="AG54" s="1520">
        <f>AE54*$C$54</f>
        <v>0</v>
      </c>
    </row>
    <row r="55" spans="1:35" s="6" customFormat="1">
      <c r="A55" s="6" t="s">
        <v>902</v>
      </c>
      <c r="C55" s="1518"/>
      <c r="E55" s="1525">
        <v>7000</v>
      </c>
      <c r="F55" s="1520"/>
      <c r="G55" s="1520">
        <f>E55*(1+$C$54)</f>
        <v>7210</v>
      </c>
      <c r="H55" s="1520"/>
      <c r="I55" s="1520">
        <f t="shared" ref="I55:AG55" si="258">G55*(1+$C$54)</f>
        <v>7426.3</v>
      </c>
      <c r="J55" s="1520"/>
      <c r="K55" s="1520">
        <f t="shared" si="258"/>
        <v>7649.0889999999999</v>
      </c>
      <c r="L55" s="1520"/>
      <c r="M55" s="1520">
        <f t="shared" si="258"/>
        <v>7878.56167</v>
      </c>
      <c r="N55" s="1520"/>
      <c r="O55" s="1520">
        <f t="shared" si="258"/>
        <v>8114.9185201</v>
      </c>
      <c r="P55" s="1520"/>
      <c r="Q55" s="1520">
        <f t="shared" si="258"/>
        <v>8358.3660757030011</v>
      </c>
      <c r="R55" s="1520"/>
      <c r="S55" s="1520">
        <f t="shared" si="258"/>
        <v>8609.1170579740919</v>
      </c>
      <c r="T55" s="1520"/>
      <c r="U55" s="1520">
        <f t="shared" si="258"/>
        <v>8867.3905697133141</v>
      </c>
      <c r="V55" s="1520"/>
      <c r="W55" s="1520">
        <f t="shared" si="258"/>
        <v>9133.4122868047143</v>
      </c>
      <c r="X55" s="1520"/>
      <c r="Y55" s="1520">
        <f t="shared" si="258"/>
        <v>9407.4146554088566</v>
      </c>
      <c r="Z55" s="1520"/>
      <c r="AA55" s="1520">
        <f t="shared" si="258"/>
        <v>9689.6370950711225</v>
      </c>
      <c r="AB55" s="1520"/>
      <c r="AC55" s="1520">
        <f t="shared" si="258"/>
        <v>9980.3262079232572</v>
      </c>
      <c r="AD55" s="1520"/>
      <c r="AE55" s="1520">
        <f t="shared" si="258"/>
        <v>10279.735994160956</v>
      </c>
      <c r="AF55" s="1520"/>
      <c r="AG55" s="1520">
        <f t="shared" si="258"/>
        <v>10588.128073985785</v>
      </c>
      <c r="AH55" s="1520"/>
      <c r="AI55" s="1520"/>
    </row>
    <row r="56" spans="1:35" s="6" customFormat="1">
      <c r="A56" s="6" t="s">
        <v>903</v>
      </c>
      <c r="C56" s="1518"/>
      <c r="E56" s="1525"/>
      <c r="F56" s="1520"/>
      <c r="G56" s="1520">
        <f t="shared" ref="G56:AG58" si="259">E56*$C$54</f>
        <v>0</v>
      </c>
      <c r="H56" s="1520"/>
      <c r="I56" s="1520">
        <f t="shared" si="259"/>
        <v>0</v>
      </c>
      <c r="J56" s="1520"/>
      <c r="K56" s="1520">
        <f t="shared" si="259"/>
        <v>0</v>
      </c>
      <c r="L56" s="1520"/>
      <c r="M56" s="1520">
        <f t="shared" si="259"/>
        <v>0</v>
      </c>
      <c r="N56" s="1520"/>
      <c r="O56" s="1520">
        <f t="shared" si="259"/>
        <v>0</v>
      </c>
      <c r="P56" s="1520"/>
      <c r="Q56" s="1520">
        <f t="shared" si="259"/>
        <v>0</v>
      </c>
      <c r="R56" s="1520"/>
      <c r="S56" s="1520">
        <f t="shared" si="259"/>
        <v>0</v>
      </c>
      <c r="T56" s="1520"/>
      <c r="U56" s="1520">
        <f t="shared" si="259"/>
        <v>0</v>
      </c>
      <c r="V56" s="1520"/>
      <c r="W56" s="1520">
        <f t="shared" si="259"/>
        <v>0</v>
      </c>
      <c r="X56" s="1520"/>
      <c r="Y56" s="1520">
        <f t="shared" si="259"/>
        <v>0</v>
      </c>
      <c r="Z56" s="1520"/>
      <c r="AA56" s="1520">
        <f t="shared" si="259"/>
        <v>0</v>
      </c>
      <c r="AB56" s="1520"/>
      <c r="AC56" s="1520">
        <f t="shared" si="259"/>
        <v>0</v>
      </c>
      <c r="AD56" s="1520"/>
      <c r="AE56" s="1520">
        <f t="shared" si="259"/>
        <v>0</v>
      </c>
      <c r="AF56" s="1520"/>
      <c r="AG56" s="1520">
        <f t="shared" si="259"/>
        <v>0</v>
      </c>
      <c r="AH56" s="1520"/>
      <c r="AI56" s="1520"/>
    </row>
    <row r="57" spans="1:35" s="6" customFormat="1">
      <c r="A57" s="1526"/>
      <c r="B57" s="1526"/>
      <c r="C57" s="1518"/>
      <c r="E57" s="1525"/>
      <c r="F57" s="1520"/>
      <c r="G57" s="1520">
        <f t="shared" si="259"/>
        <v>0</v>
      </c>
      <c r="H57" s="1520"/>
      <c r="I57" s="1520">
        <f t="shared" si="259"/>
        <v>0</v>
      </c>
      <c r="J57" s="1520"/>
      <c r="K57" s="1520">
        <f t="shared" si="259"/>
        <v>0</v>
      </c>
      <c r="L57" s="1520"/>
      <c r="M57" s="1520">
        <f t="shared" si="259"/>
        <v>0</v>
      </c>
      <c r="N57" s="1520"/>
      <c r="O57" s="1520">
        <f t="shared" si="259"/>
        <v>0</v>
      </c>
      <c r="P57" s="1520"/>
      <c r="Q57" s="1520">
        <f t="shared" si="259"/>
        <v>0</v>
      </c>
      <c r="R57" s="1520"/>
      <c r="S57" s="1520">
        <f t="shared" si="259"/>
        <v>0</v>
      </c>
      <c r="T57" s="1520"/>
      <c r="U57" s="1520">
        <f t="shared" si="259"/>
        <v>0</v>
      </c>
      <c r="V57" s="1520"/>
      <c r="W57" s="1520">
        <f t="shared" si="259"/>
        <v>0</v>
      </c>
      <c r="X57" s="1520"/>
      <c r="Y57" s="1520">
        <f t="shared" si="259"/>
        <v>0</v>
      </c>
      <c r="Z57" s="1520"/>
      <c r="AA57" s="1520">
        <f t="shared" si="259"/>
        <v>0</v>
      </c>
      <c r="AB57" s="1520"/>
      <c r="AC57" s="1520">
        <f t="shared" si="259"/>
        <v>0</v>
      </c>
      <c r="AD57" s="1520"/>
      <c r="AE57" s="1520">
        <f t="shared" si="259"/>
        <v>0</v>
      </c>
      <c r="AF57" s="1520"/>
      <c r="AG57" s="1520">
        <f t="shared" si="259"/>
        <v>0</v>
      </c>
      <c r="AH57" s="1520"/>
      <c r="AI57" s="1520"/>
    </row>
    <row r="58" spans="1:35" s="6" customFormat="1">
      <c r="A58" s="1526"/>
      <c r="B58" s="1526"/>
      <c r="C58" s="1518"/>
      <c r="E58" s="1527"/>
      <c r="F58" s="1520"/>
      <c r="G58" s="1528">
        <f t="shared" si="259"/>
        <v>0</v>
      </c>
      <c r="H58" s="1520"/>
      <c r="I58" s="1528">
        <f t="shared" si="259"/>
        <v>0</v>
      </c>
      <c r="J58" s="1520"/>
      <c r="K58" s="1528">
        <f t="shared" si="259"/>
        <v>0</v>
      </c>
      <c r="L58" s="1520"/>
      <c r="M58" s="1528">
        <f t="shared" si="259"/>
        <v>0</v>
      </c>
      <c r="N58" s="1520"/>
      <c r="O58" s="1528">
        <f t="shared" si="259"/>
        <v>0</v>
      </c>
      <c r="P58" s="1520"/>
      <c r="Q58" s="1528">
        <f t="shared" si="259"/>
        <v>0</v>
      </c>
      <c r="R58" s="1520"/>
      <c r="S58" s="1528">
        <f t="shared" si="259"/>
        <v>0</v>
      </c>
      <c r="T58" s="1520"/>
      <c r="U58" s="1528">
        <f t="shared" si="259"/>
        <v>0</v>
      </c>
      <c r="V58" s="1520"/>
      <c r="W58" s="1528">
        <f t="shared" si="259"/>
        <v>0</v>
      </c>
      <c r="X58" s="1520"/>
      <c r="Y58" s="1528">
        <f t="shared" si="259"/>
        <v>0</v>
      </c>
      <c r="Z58" s="1520"/>
      <c r="AA58" s="1528">
        <f t="shared" si="259"/>
        <v>0</v>
      </c>
      <c r="AB58" s="1520"/>
      <c r="AC58" s="1528">
        <f t="shared" si="259"/>
        <v>0</v>
      </c>
      <c r="AD58" s="1520"/>
      <c r="AE58" s="1528">
        <f t="shared" si="259"/>
        <v>0</v>
      </c>
      <c r="AF58" s="1520"/>
      <c r="AG58" s="1528">
        <f t="shared" si="259"/>
        <v>0</v>
      </c>
      <c r="AH58" s="1520"/>
      <c r="AI58" s="1520"/>
    </row>
    <row r="59" spans="1:35" s="6" customFormat="1">
      <c r="A59" s="1522" t="s">
        <v>900</v>
      </c>
      <c r="C59" s="1521"/>
      <c r="E59" s="1520">
        <f>SUM(E54:E58)</f>
        <v>7000</v>
      </c>
      <c r="F59" s="1520"/>
      <c r="G59" s="1520">
        <f>SUM(G54:G58)</f>
        <v>7210</v>
      </c>
      <c r="H59" s="1520"/>
      <c r="I59" s="1520">
        <f>SUM(I54:I58)</f>
        <v>7426.3</v>
      </c>
      <c r="J59" s="1520"/>
      <c r="K59" s="1520">
        <f>SUM(K54:K58)</f>
        <v>7649.0889999999999</v>
      </c>
      <c r="L59" s="1520"/>
      <c r="M59" s="1520">
        <f>SUM(M54:M58)</f>
        <v>7878.56167</v>
      </c>
      <c r="N59" s="1520"/>
      <c r="O59" s="1520">
        <f>SUM(O54:O58)</f>
        <v>8114.9185201</v>
      </c>
      <c r="P59" s="1520"/>
      <c r="Q59" s="1520">
        <f>SUM(Q54:Q58)</f>
        <v>8358.3660757030011</v>
      </c>
      <c r="R59" s="1520"/>
      <c r="S59" s="1520">
        <f>SUM(S54:S58)</f>
        <v>8609.1170579740919</v>
      </c>
      <c r="T59" s="1520"/>
      <c r="U59" s="1520">
        <f>SUM(U54:U58)</f>
        <v>8867.3905697133141</v>
      </c>
      <c r="V59" s="1520"/>
      <c r="W59" s="1520">
        <f>SUM(W54:W58)</f>
        <v>9133.4122868047143</v>
      </c>
      <c r="X59" s="1520"/>
      <c r="Y59" s="1520">
        <f>SUM(Y54:Y58)</f>
        <v>9407.4146554088566</v>
      </c>
      <c r="Z59" s="1520"/>
      <c r="AA59" s="1520">
        <f>SUM(AA54:AA58)</f>
        <v>9689.6370950711225</v>
      </c>
      <c r="AB59" s="1520"/>
      <c r="AC59" s="1520">
        <f>SUM(AC54:AC58)</f>
        <v>9980.3262079232572</v>
      </c>
      <c r="AD59" s="1520"/>
      <c r="AE59" s="1520">
        <f>SUM(AE54:AE58)</f>
        <v>10279.735994160956</v>
      </c>
      <c r="AF59" s="1520"/>
      <c r="AG59" s="1520">
        <f>SUM(AG54:AG58)</f>
        <v>10588.128073985785</v>
      </c>
      <c r="AH59" s="1520"/>
      <c r="AI59" s="1520"/>
    </row>
    <row r="60" spans="1:35" s="6" customFormat="1" ht="12.75" customHeight="1">
      <c r="A60" s="1522"/>
      <c r="C60" s="1521"/>
      <c r="E60" s="1520"/>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row>
    <row r="61" spans="1:35" s="1522" customFormat="1">
      <c r="A61" s="1522" t="s">
        <v>905</v>
      </c>
      <c r="C61" s="1529"/>
      <c r="E61" s="1522">
        <f>E46-E59</f>
        <v>49644.60630399995</v>
      </c>
      <c r="G61" s="1522">
        <f>G46-G59</f>
        <v>50648.826303999747</v>
      </c>
      <c r="I61" s="1522">
        <f>I46-I59</f>
        <v>50569.753803999898</v>
      </c>
      <c r="K61" s="1522">
        <f>K46-K59</f>
        <v>50402.392811499856</v>
      </c>
      <c r="M61" s="1522">
        <f>M46-M59</f>
        <v>50141.520612887354</v>
      </c>
      <c r="O61" s="1522">
        <f>O46-O59</f>
        <v>49781.678546389099</v>
      </c>
      <c r="Q61" s="1522">
        <f>Q46-Q59</f>
        <v>49317.162419922293</v>
      </c>
      <c r="S61" s="1522">
        <f>S46-S59</f>
        <v>48742.012560618459</v>
      </c>
      <c r="U61" s="1522">
        <f>U46-U59</f>
        <v>48050.003482306718</v>
      </c>
      <c r="W61" s="1522">
        <f>W46-W59</f>
        <v>47234.63315674835</v>
      </c>
      <c r="Y61" s="1522">
        <f>Y46-Y59</f>
        <v>46289.111873889764</v>
      </c>
      <c r="AA61" s="1522">
        <f>AA46-AA59</f>
        <v>45206.350675870504</v>
      </c>
      <c r="AC61" s="1522">
        <f>AC46-AC59</f>
        <v>43978.949348962778</v>
      </c>
      <c r="AE61" s="1522">
        <f>AE46-AE59</f>
        <v>42599.1839570429</v>
      </c>
      <c r="AG61" s="1522">
        <f>AG46-AG59</f>
        <v>41058.993899598441</v>
      </c>
    </row>
    <row r="62" spans="1:35" s="6" customFormat="1" ht="8.25" customHeight="1">
      <c r="C62" s="1521"/>
      <c r="E62" s="1520"/>
      <c r="F62" s="1520"/>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row>
    <row r="63" spans="1:35" s="1522" customFormat="1">
      <c r="A63" s="1522" t="s">
        <v>904</v>
      </c>
      <c r="C63" s="1519">
        <v>1</v>
      </c>
      <c r="E63" s="1522">
        <f>E61*$C$63</f>
        <v>49644.60630399995</v>
      </c>
      <c r="G63" s="1530">
        <f>G61*$C$63</f>
        <v>50648.826303999747</v>
      </c>
      <c r="H63" s="1530"/>
      <c r="I63" s="1530">
        <f>I61*$C$63</f>
        <v>50569.753803999898</v>
      </c>
      <c r="J63" s="1530"/>
      <c r="K63" s="1530">
        <f>K61*$C$63</f>
        <v>50402.392811499856</v>
      </c>
      <c r="L63" s="1530"/>
      <c r="M63" s="1530">
        <f>M61*$C$63</f>
        <v>50141.520612887354</v>
      </c>
      <c r="N63" s="1530"/>
      <c r="O63" s="1530">
        <f>O61*$C$63</f>
        <v>49781.678546389099</v>
      </c>
      <c r="P63" s="1530"/>
      <c r="Q63" s="1530">
        <f>Q61*$C$63</f>
        <v>49317.162419922293</v>
      </c>
      <c r="R63" s="1530"/>
      <c r="S63" s="1530">
        <f>S61*$C$63</f>
        <v>48742.012560618459</v>
      </c>
      <c r="T63" s="1530"/>
      <c r="U63" s="1530">
        <f>U61*$C$63</f>
        <v>48050.003482306718</v>
      </c>
      <c r="V63" s="1530"/>
      <c r="W63" s="1530">
        <f>W61*$C$63</f>
        <v>47234.63315674835</v>
      </c>
      <c r="Y63" s="1530">
        <f>Y61*$C$63</f>
        <v>46289.111873889764</v>
      </c>
      <c r="Z63" s="1530"/>
      <c r="AA63" s="1530">
        <f t="shared" ref="AA63:AC63" si="260">AA61*$C$63</f>
        <v>45206.350675870504</v>
      </c>
      <c r="AB63" s="1530"/>
      <c r="AC63" s="1530">
        <f t="shared" si="260"/>
        <v>43978.949348962778</v>
      </c>
      <c r="AE63" s="1530">
        <f>+[10]EVERYTHING!$C$14-SUM(D63:AC63)</f>
        <v>8437.6141110473545</v>
      </c>
      <c r="AG63" s="1530"/>
    </row>
    <row r="64" spans="1:35" s="1530" customFormat="1">
      <c r="A64" s="3467" t="s">
        <v>2754</v>
      </c>
      <c r="B64" s="3467"/>
      <c r="C64" s="3467"/>
    </row>
    <row r="65" spans="1:35" s="6" customFormat="1" ht="8.25" customHeight="1">
      <c r="C65" s="1521"/>
      <c r="E65" s="1520"/>
      <c r="F65" s="1520"/>
      <c r="G65" s="1520"/>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row>
    <row r="66" spans="1:35" s="6" customFormat="1">
      <c r="A66" s="6" t="s">
        <v>908</v>
      </c>
      <c r="C66" s="1519">
        <v>0</v>
      </c>
      <c r="E66" s="1520"/>
      <c r="F66" s="1520"/>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row>
    <row r="67" spans="1:35" s="1522" customFormat="1">
      <c r="A67" s="1524"/>
      <c r="B67" s="1524"/>
      <c r="C67" s="1523"/>
      <c r="E67" s="1524">
        <f>($E61-E63)*$C$66</f>
        <v>0</v>
      </c>
      <c r="G67" s="1520">
        <f>G61*$C$66</f>
        <v>0</v>
      </c>
      <c r="I67" s="1520">
        <f>I61*$C$66</f>
        <v>0</v>
      </c>
      <c r="K67" s="1520">
        <f>K61*$C$66</f>
        <v>0</v>
      </c>
      <c r="M67" s="1520">
        <f>M61*$C$66</f>
        <v>0</v>
      </c>
      <c r="O67" s="1520">
        <f>O61*$C$66</f>
        <v>0</v>
      </c>
      <c r="Q67" s="1520">
        <f>Q61*$C$66</f>
        <v>0</v>
      </c>
      <c r="S67" s="1520">
        <f>S61*$C$66</f>
        <v>0</v>
      </c>
      <c r="U67" s="1520">
        <f>U61*$C$66</f>
        <v>0</v>
      </c>
      <c r="W67" s="1520">
        <f>W61*$C$66</f>
        <v>0</v>
      </c>
      <c r="Y67" s="1520">
        <f>Y61*$C$66</f>
        <v>0</v>
      </c>
      <c r="AA67" s="1520">
        <f>AA61*$C$66</f>
        <v>0</v>
      </c>
      <c r="AC67" s="1520">
        <f>AC61*$C$66</f>
        <v>0</v>
      </c>
      <c r="AE67" s="1520">
        <f>AE61*$C$66</f>
        <v>0</v>
      </c>
      <c r="AG67" s="1520">
        <f>AG61*$C$66</f>
        <v>0</v>
      </c>
    </row>
    <row r="68" spans="1:35" s="1520" customFormat="1">
      <c r="A68" s="1525"/>
      <c r="B68" s="1525"/>
      <c r="C68" s="1531"/>
      <c r="E68" s="1524">
        <f>$E61*$C$66</f>
        <v>0</v>
      </c>
      <c r="G68" s="1520">
        <f>G61*$C$66</f>
        <v>0</v>
      </c>
      <c r="I68" s="1520">
        <f>I61*$C$66</f>
        <v>0</v>
      </c>
      <c r="K68" s="1520">
        <f>K61*$C$66</f>
        <v>0</v>
      </c>
      <c r="M68" s="1520">
        <f>M61*$C$66</f>
        <v>0</v>
      </c>
      <c r="O68" s="1520">
        <f>O61*$C$66</f>
        <v>0</v>
      </c>
      <c r="Q68" s="1520">
        <f>Q61*$C$66</f>
        <v>0</v>
      </c>
      <c r="S68" s="1520">
        <f>S61*$C$66</f>
        <v>0</v>
      </c>
      <c r="U68" s="1520">
        <f>U61*$C$66</f>
        <v>0</v>
      </c>
      <c r="W68" s="1520">
        <f>W61*$C$66</f>
        <v>0</v>
      </c>
      <c r="Y68" s="1520">
        <f>Y61*$C$66</f>
        <v>0</v>
      </c>
      <c r="AA68" s="1520">
        <f>AA61*$C$66</f>
        <v>0</v>
      </c>
      <c r="AC68" s="1520">
        <f>AC61*$C$66</f>
        <v>0</v>
      </c>
      <c r="AE68" s="1520">
        <f>AE61*$C$66</f>
        <v>0</v>
      </c>
      <c r="AG68" s="1520">
        <f>AG61*$C$66</f>
        <v>0</v>
      </c>
    </row>
    <row r="69" spans="1:35" s="1520" customFormat="1">
      <c r="A69" s="1525"/>
      <c r="B69" s="1525"/>
      <c r="C69" s="1531"/>
      <c r="E69" s="1525"/>
      <c r="G69" s="1520">
        <f t="shared" ref="G69:AG70" si="261">E69*$C$67</f>
        <v>0</v>
      </c>
      <c r="I69" s="1520">
        <f t="shared" si="261"/>
        <v>0</v>
      </c>
      <c r="K69" s="1520">
        <f t="shared" si="261"/>
        <v>0</v>
      </c>
      <c r="M69" s="1520">
        <f t="shared" si="261"/>
        <v>0</v>
      </c>
      <c r="O69" s="1520">
        <f t="shared" si="261"/>
        <v>0</v>
      </c>
      <c r="Q69" s="1520">
        <f t="shared" si="261"/>
        <v>0</v>
      </c>
      <c r="S69" s="1520">
        <f t="shared" si="261"/>
        <v>0</v>
      </c>
      <c r="U69" s="1520">
        <f t="shared" si="261"/>
        <v>0</v>
      </c>
      <c r="W69" s="1520">
        <f t="shared" si="261"/>
        <v>0</v>
      </c>
      <c r="Y69" s="1520">
        <f t="shared" si="261"/>
        <v>0</v>
      </c>
      <c r="AA69" s="1520">
        <f t="shared" si="261"/>
        <v>0</v>
      </c>
      <c r="AC69" s="1520">
        <f t="shared" si="261"/>
        <v>0</v>
      </c>
      <c r="AE69" s="1520">
        <f t="shared" si="261"/>
        <v>0</v>
      </c>
      <c r="AG69" s="1520">
        <f t="shared" si="261"/>
        <v>0</v>
      </c>
    </row>
    <row r="70" spans="1:35" s="1520" customFormat="1">
      <c r="A70" s="1525"/>
      <c r="B70" s="1525"/>
      <c r="C70" s="1531"/>
      <c r="E70" s="1527"/>
      <c r="G70" s="1528">
        <f t="shared" si="261"/>
        <v>0</v>
      </c>
      <c r="I70" s="1528">
        <f t="shared" si="261"/>
        <v>0</v>
      </c>
      <c r="K70" s="1528">
        <f t="shared" si="261"/>
        <v>0</v>
      </c>
      <c r="M70" s="1528">
        <f t="shared" si="261"/>
        <v>0</v>
      </c>
      <c r="O70" s="1528">
        <f t="shared" si="261"/>
        <v>0</v>
      </c>
      <c r="Q70" s="1528">
        <f t="shared" si="261"/>
        <v>0</v>
      </c>
      <c r="S70" s="1528">
        <f t="shared" si="261"/>
        <v>0</v>
      </c>
      <c r="U70" s="1528">
        <f t="shared" si="261"/>
        <v>0</v>
      </c>
      <c r="W70" s="1528">
        <f t="shared" si="261"/>
        <v>0</v>
      </c>
      <c r="Y70" s="1528">
        <f t="shared" si="261"/>
        <v>0</v>
      </c>
      <c r="AA70" s="1528">
        <f t="shared" si="261"/>
        <v>0</v>
      </c>
      <c r="AC70" s="1528">
        <f t="shared" si="261"/>
        <v>0</v>
      </c>
      <c r="AE70" s="1528">
        <f t="shared" si="261"/>
        <v>0</v>
      </c>
      <c r="AG70" s="1528">
        <f t="shared" si="261"/>
        <v>0</v>
      </c>
    </row>
    <row r="71" spans="1:35" s="1532" customFormat="1">
      <c r="A71" s="1522" t="s">
        <v>900</v>
      </c>
      <c r="C71" s="1531"/>
      <c r="E71" s="1532">
        <f>SUM(E67:E70)</f>
        <v>0</v>
      </c>
      <c r="G71" s="1532">
        <f>SUM(G67:G70)</f>
        <v>0</v>
      </c>
      <c r="I71" s="1532">
        <f>SUM(I67:I70)</f>
        <v>0</v>
      </c>
      <c r="K71" s="1532">
        <f>SUM(K67:K70)</f>
        <v>0</v>
      </c>
      <c r="M71" s="1532">
        <f>SUM(M67:M70)</f>
        <v>0</v>
      </c>
      <c r="O71" s="1532">
        <f>SUM(O67:O70)</f>
        <v>0</v>
      </c>
      <c r="Q71" s="1532">
        <f>SUM(Q67:Q70)</f>
        <v>0</v>
      </c>
      <c r="S71" s="1532">
        <f>SUM(S67:S70)</f>
        <v>0</v>
      </c>
      <c r="U71" s="1532">
        <f>SUM(U67:U70)</f>
        <v>0</v>
      </c>
      <c r="W71" s="1532">
        <f>SUM(W67:W70)</f>
        <v>0</v>
      </c>
      <c r="Y71" s="1532">
        <f>SUM(Y67:Y70)</f>
        <v>0</v>
      </c>
      <c r="AA71" s="1532">
        <f>SUM(AA67:AA70)</f>
        <v>0</v>
      </c>
      <c r="AC71" s="1532">
        <f>SUM(AC67:AC70)</f>
        <v>0</v>
      </c>
      <c r="AE71" s="1532">
        <f>SUM(AE67:AE70)</f>
        <v>0</v>
      </c>
      <c r="AG71" s="1532">
        <f>SUM(AG67:AG70)</f>
        <v>0</v>
      </c>
    </row>
    <row r="72" spans="1:35" s="1532" customFormat="1">
      <c r="A72" s="1522"/>
      <c r="C72" s="1531"/>
    </row>
    <row r="73" spans="1:35" s="1532" customFormat="1">
      <c r="A73" s="1522" t="s">
        <v>2038</v>
      </c>
      <c r="C73" s="1531"/>
      <c r="E73" s="1522">
        <f>E61-E63-E71</f>
        <v>0</v>
      </c>
      <c r="G73" s="1522">
        <f>G61-G63-G71</f>
        <v>0</v>
      </c>
      <c r="I73" s="1522">
        <f>I61-I63-I71</f>
        <v>0</v>
      </c>
      <c r="K73" s="1522">
        <f>K61-K63-K71</f>
        <v>0</v>
      </c>
      <c r="M73" s="1522">
        <f>M61-M63-M71</f>
        <v>0</v>
      </c>
      <c r="O73" s="1522">
        <f>O61-O63-O71</f>
        <v>0</v>
      </c>
      <c r="Q73" s="1522">
        <f>Q61-Q63-Q71</f>
        <v>0</v>
      </c>
      <c r="S73" s="1522">
        <f>S61-S63-S71</f>
        <v>0</v>
      </c>
      <c r="U73" s="1522">
        <f>U61-U63-U71</f>
        <v>0</v>
      </c>
      <c r="W73" s="1522">
        <f>W61-W63-W71</f>
        <v>0</v>
      </c>
      <c r="Y73" s="1522">
        <f>Y61-Y63-Y71</f>
        <v>0</v>
      </c>
      <c r="AA73" s="1522">
        <f>AA61-AA63-AA71</f>
        <v>0</v>
      </c>
      <c r="AC73" s="1522">
        <f>AC61-AC63-AC71</f>
        <v>0</v>
      </c>
      <c r="AE73" s="1522">
        <f>AE61-AE63-AE71</f>
        <v>34161.569845995546</v>
      </c>
      <c r="AG73" s="1522">
        <f>AG61-AG63-AG71</f>
        <v>41058.993899598441</v>
      </c>
    </row>
    <row r="74" spans="1:35" s="1520" customFormat="1">
      <c r="A74" s="903"/>
      <c r="C74" s="1533"/>
    </row>
    <row r="75" spans="1:35" s="348" customFormat="1">
      <c r="A75" s="903"/>
      <c r="C75" s="349"/>
    </row>
    <row r="76" spans="1:35" s="348" customFormat="1">
      <c r="A76" s="1520" t="s">
        <v>2037</v>
      </c>
      <c r="C76" s="349"/>
    </row>
    <row r="77" spans="1:35" s="348" customFormat="1">
      <c r="C77" s="349"/>
    </row>
    <row r="78" spans="1:35" s="367" customFormat="1" ht="30" customHeight="1">
      <c r="A78" s="3465" t="s">
        <v>2036</v>
      </c>
      <c r="B78" s="3466"/>
      <c r="C78" s="3466"/>
      <c r="D78" s="3466"/>
      <c r="E78" s="3466"/>
      <c r="F78" s="3466"/>
      <c r="G78" s="3466"/>
      <c r="H78" s="3466"/>
      <c r="I78" s="3466"/>
      <c r="J78" s="3466"/>
      <c r="K78" s="3466"/>
      <c r="L78" s="3466"/>
      <c r="M78" s="3466"/>
      <c r="N78" s="3466"/>
      <c r="O78" s="3466"/>
      <c r="P78" s="3466"/>
      <c r="Q78" s="3466"/>
      <c r="R78" s="3466"/>
      <c r="S78" s="3466"/>
      <c r="T78" s="3466"/>
      <c r="U78" s="3466"/>
      <c r="V78" s="3466"/>
      <c r="W78" s="3466"/>
      <c r="X78" s="3466"/>
      <c r="Y78" s="3466"/>
      <c r="Z78" s="3466"/>
      <c r="AA78" s="3466"/>
      <c r="AB78" s="3466"/>
      <c r="AC78" s="3466"/>
      <c r="AD78" s="3466"/>
      <c r="AE78" s="3466"/>
      <c r="AF78" s="3466"/>
      <c r="AG78" s="3466"/>
    </row>
    <row r="79" spans="1:35" s="345" customFormat="1" hidden="1">
      <c r="C79" s="347"/>
    </row>
    <row r="80" spans="1:35"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row r="218" spans="3:3" s="345" customFormat="1" hidden="1">
      <c r="C218" s="347"/>
    </row>
    <row r="219"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I31" sqref="I31"/>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7" width="15.7109375" style="467" hidden="1" customWidth="1"/>
    <col min="18" max="16384" width="9.140625" style="467" hidden="1"/>
  </cols>
  <sheetData>
    <row r="1" spans="1:12">
      <c r="A1" s="3468" t="s">
        <v>961</v>
      </c>
      <c r="B1" s="3468"/>
      <c r="C1" s="3468"/>
      <c r="D1" s="3468"/>
      <c r="E1" s="3468"/>
      <c r="F1" s="3468"/>
      <c r="G1" s="3468"/>
      <c r="H1" s="3468"/>
      <c r="I1" s="3468"/>
      <c r="J1" s="3468"/>
      <c r="K1" s="325"/>
      <c r="L1" s="325"/>
    </row>
    <row r="2" spans="1:12">
      <c r="A2" s="646"/>
      <c r="B2" s="646"/>
      <c r="C2" s="646"/>
      <c r="D2" s="646"/>
      <c r="E2" s="646"/>
      <c r="F2" s="646"/>
      <c r="G2" s="646"/>
      <c r="H2" s="646"/>
      <c r="I2" s="646"/>
      <c r="J2" s="646"/>
    </row>
    <row r="3" spans="1:12" ht="99.75">
      <c r="A3" s="647" t="s">
        <v>962</v>
      </c>
      <c r="B3" s="647" t="s">
        <v>963</v>
      </c>
      <c r="C3" s="647" t="s">
        <v>2409</v>
      </c>
      <c r="D3" s="647" t="s">
        <v>964</v>
      </c>
      <c r="E3" s="380"/>
      <c r="F3" s="647" t="s">
        <v>965</v>
      </c>
      <c r="G3" s="647" t="s">
        <v>966</v>
      </c>
      <c r="H3" s="648"/>
      <c r="I3" s="647" t="s">
        <v>967</v>
      </c>
      <c r="J3" s="647" t="s">
        <v>968</v>
      </c>
      <c r="K3" s="325"/>
      <c r="L3" s="468"/>
    </row>
    <row r="4" spans="1:12">
      <c r="A4" s="649" t="str">
        <f>Application!B728</f>
        <v>1 Bedroom</v>
      </c>
      <c r="B4" s="1814">
        <f>Application!G728</f>
        <v>8</v>
      </c>
      <c r="C4" s="1815" t="s">
        <v>399</v>
      </c>
      <c r="D4" s="649">
        <f>Application!O728</f>
        <v>219</v>
      </c>
      <c r="E4" s="650"/>
      <c r="F4" s="1816">
        <f>+[10]EVERYTHING!$R$23</f>
        <v>914</v>
      </c>
      <c r="G4" s="651">
        <f>F4*B4</f>
        <v>7312</v>
      </c>
      <c r="H4" s="652"/>
      <c r="I4" s="649">
        <f>IF(F4=0," ",(F4-D4))</f>
        <v>695</v>
      </c>
      <c r="J4" s="651">
        <f>IF(F4=0," ",(I4*B4))</f>
        <v>5560</v>
      </c>
      <c r="K4" s="325"/>
      <c r="L4" s="468"/>
    </row>
    <row r="5" spans="1:12">
      <c r="A5" s="649" t="str">
        <f>Application!B729</f>
        <v>1 Bedroom</v>
      </c>
      <c r="B5" s="1814">
        <f>Application!G729</f>
        <v>23</v>
      </c>
      <c r="C5" s="1815" t="s">
        <v>399</v>
      </c>
      <c r="D5" s="649">
        <f>Application!O729</f>
        <v>219</v>
      </c>
      <c r="E5" s="650"/>
      <c r="F5" s="1816">
        <f>+[10]EVERYTHING!$R$24</f>
        <v>914</v>
      </c>
      <c r="G5" s="651">
        <f t="shared" ref="G5:G28" si="0">F5*B5</f>
        <v>21022</v>
      </c>
      <c r="H5" s="652"/>
      <c r="I5" s="649">
        <f t="shared" ref="I5:I28" si="1">IF(F5=0," ",(F5-D5))</f>
        <v>695</v>
      </c>
      <c r="J5" s="651">
        <f t="shared" ref="J5:J28" si="2">IF(F5=0," ",(I5*B5))</f>
        <v>15985</v>
      </c>
      <c r="K5" s="325"/>
      <c r="L5" s="468"/>
    </row>
    <row r="6" spans="1:12">
      <c r="A6" s="649" t="str">
        <f>Application!B730</f>
        <v>1 Bedroom</v>
      </c>
      <c r="B6" s="1814">
        <f>Application!G730</f>
        <v>34</v>
      </c>
      <c r="C6" s="1815" t="s">
        <v>399</v>
      </c>
      <c r="D6" s="649">
        <f>Application!O730</f>
        <v>438</v>
      </c>
      <c r="E6" s="650"/>
      <c r="F6" s="1816">
        <f>+[10]EVERYTHING!$R$25</f>
        <v>914</v>
      </c>
      <c r="G6" s="651">
        <f t="shared" si="0"/>
        <v>31076</v>
      </c>
      <c r="H6" s="652"/>
      <c r="I6" s="649">
        <f t="shared" si="1"/>
        <v>476</v>
      </c>
      <c r="J6" s="651">
        <f t="shared" si="2"/>
        <v>16184</v>
      </c>
      <c r="K6" s="325"/>
      <c r="L6" s="468"/>
    </row>
    <row r="7" spans="1:12">
      <c r="A7" s="649">
        <f>Application!B731</f>
        <v>0</v>
      </c>
      <c r="B7" s="1814">
        <f>Application!G731</f>
        <v>0</v>
      </c>
      <c r="C7" s="1815"/>
      <c r="D7" s="649">
        <f>Application!O731</f>
        <v>0</v>
      </c>
      <c r="E7" s="650"/>
      <c r="F7" s="1816"/>
      <c r="G7" s="651">
        <f t="shared" si="0"/>
        <v>0</v>
      </c>
      <c r="H7" s="652"/>
      <c r="I7" s="649" t="str">
        <f t="shared" si="1"/>
        <v xml:space="preserve"> </v>
      </c>
      <c r="J7" s="651" t="str">
        <f t="shared" si="2"/>
        <v xml:space="preserve"> </v>
      </c>
      <c r="K7" s="325"/>
      <c r="L7" s="468"/>
    </row>
    <row r="8" spans="1:12">
      <c r="A8" s="649">
        <f>Application!B732</f>
        <v>0</v>
      </c>
      <c r="B8" s="1814">
        <f>Application!G732</f>
        <v>0</v>
      </c>
      <c r="C8" s="1815"/>
      <c r="D8" s="649">
        <f>Application!O732</f>
        <v>0</v>
      </c>
      <c r="E8" s="650"/>
      <c r="F8" s="1816"/>
      <c r="G8" s="651">
        <f t="shared" si="0"/>
        <v>0</v>
      </c>
      <c r="H8" s="652"/>
      <c r="I8" s="649" t="str">
        <f t="shared" si="1"/>
        <v xml:space="preserve"> </v>
      </c>
      <c r="J8" s="651" t="str">
        <f t="shared" si="2"/>
        <v xml:space="preserve"> </v>
      </c>
      <c r="K8" s="325"/>
      <c r="L8" s="468"/>
    </row>
    <row r="9" spans="1:12">
      <c r="A9" s="649">
        <f>Application!B733</f>
        <v>0</v>
      </c>
      <c r="B9" s="1814">
        <f>Application!G733</f>
        <v>0</v>
      </c>
      <c r="C9" s="1815"/>
      <c r="D9" s="649">
        <f>Application!O733</f>
        <v>0</v>
      </c>
      <c r="E9" s="650"/>
      <c r="F9" s="1816"/>
      <c r="G9" s="651">
        <f t="shared" si="0"/>
        <v>0</v>
      </c>
      <c r="H9" s="652"/>
      <c r="I9" s="649" t="str">
        <f t="shared" si="1"/>
        <v xml:space="preserve"> </v>
      </c>
      <c r="J9" s="651" t="str">
        <f t="shared" si="2"/>
        <v xml:space="preserve"> </v>
      </c>
      <c r="K9" s="325"/>
      <c r="L9" s="468"/>
    </row>
    <row r="10" spans="1:12">
      <c r="A10" s="649">
        <f>Application!B734</f>
        <v>0</v>
      </c>
      <c r="B10" s="1814">
        <f>Application!G734</f>
        <v>0</v>
      </c>
      <c r="C10" s="1815"/>
      <c r="D10" s="649">
        <f>Application!O734</f>
        <v>0</v>
      </c>
      <c r="E10" s="650"/>
      <c r="F10" s="1816"/>
      <c r="G10" s="651">
        <f t="shared" si="0"/>
        <v>0</v>
      </c>
      <c r="H10" s="652"/>
      <c r="I10" s="649" t="str">
        <f t="shared" si="1"/>
        <v xml:space="preserve"> </v>
      </c>
      <c r="J10" s="651" t="str">
        <f t="shared" si="2"/>
        <v xml:space="preserve"> </v>
      </c>
      <c r="K10" s="325"/>
      <c r="L10" s="468"/>
    </row>
    <row r="11" spans="1:12">
      <c r="A11" s="649">
        <f>Application!B735</f>
        <v>0</v>
      </c>
      <c r="B11" s="1814">
        <f>Application!G735</f>
        <v>0</v>
      </c>
      <c r="C11" s="1815"/>
      <c r="D11" s="649">
        <f>Application!O735</f>
        <v>0</v>
      </c>
      <c r="E11" s="650"/>
      <c r="F11" s="1816"/>
      <c r="G11" s="651">
        <f t="shared" si="0"/>
        <v>0</v>
      </c>
      <c r="H11" s="652"/>
      <c r="I11" s="649" t="str">
        <f t="shared" si="1"/>
        <v xml:space="preserve"> </v>
      </c>
      <c r="J11" s="651" t="str">
        <f t="shared" si="2"/>
        <v xml:space="preserve"> </v>
      </c>
      <c r="K11" s="325"/>
      <c r="L11" s="468"/>
    </row>
    <row r="12" spans="1:12">
      <c r="A12" s="649">
        <f>Application!B736</f>
        <v>0</v>
      </c>
      <c r="B12" s="1814">
        <f>Application!G736</f>
        <v>0</v>
      </c>
      <c r="C12" s="1815"/>
      <c r="D12" s="649">
        <f>Application!O736</f>
        <v>0</v>
      </c>
      <c r="E12" s="650"/>
      <c r="F12" s="1816"/>
      <c r="G12" s="651">
        <f t="shared" si="0"/>
        <v>0</v>
      </c>
      <c r="H12" s="652"/>
      <c r="I12" s="649" t="str">
        <f t="shared" si="1"/>
        <v xml:space="preserve"> </v>
      </c>
      <c r="J12" s="651" t="str">
        <f t="shared" si="2"/>
        <v xml:space="preserve"> </v>
      </c>
      <c r="K12" s="325"/>
      <c r="L12" s="468"/>
    </row>
    <row r="13" spans="1:12">
      <c r="A13" s="649">
        <f>Application!B737</f>
        <v>0</v>
      </c>
      <c r="B13" s="1814">
        <f>Application!G737</f>
        <v>0</v>
      </c>
      <c r="C13" s="1815"/>
      <c r="D13" s="649">
        <f>Application!O737</f>
        <v>0</v>
      </c>
      <c r="E13" s="650"/>
      <c r="F13" s="1816"/>
      <c r="G13" s="651">
        <f t="shared" si="0"/>
        <v>0</v>
      </c>
      <c r="H13" s="652"/>
      <c r="I13" s="649" t="str">
        <f t="shared" si="1"/>
        <v xml:space="preserve"> </v>
      </c>
      <c r="J13" s="651" t="str">
        <f t="shared" si="2"/>
        <v xml:space="preserve"> </v>
      </c>
      <c r="K13" s="325"/>
      <c r="L13" s="468"/>
    </row>
    <row r="14" spans="1:12">
      <c r="A14" s="649">
        <f>Application!B738</f>
        <v>0</v>
      </c>
      <c r="B14" s="1814">
        <f>Application!G738</f>
        <v>0</v>
      </c>
      <c r="C14" s="1815"/>
      <c r="D14" s="649">
        <f>Application!O738</f>
        <v>0</v>
      </c>
      <c r="E14" s="650"/>
      <c r="F14" s="1816"/>
      <c r="G14" s="651">
        <f t="shared" si="0"/>
        <v>0</v>
      </c>
      <c r="H14" s="652"/>
      <c r="I14" s="649" t="str">
        <f t="shared" si="1"/>
        <v xml:space="preserve"> </v>
      </c>
      <c r="J14" s="651" t="str">
        <f t="shared" si="2"/>
        <v xml:space="preserve"> </v>
      </c>
      <c r="K14" s="325"/>
      <c r="L14" s="468"/>
    </row>
    <row r="15" spans="1:12">
      <c r="A15" s="649">
        <f>Application!B739</f>
        <v>0</v>
      </c>
      <c r="B15" s="1814">
        <f>Application!G739</f>
        <v>0</v>
      </c>
      <c r="C15" s="1815"/>
      <c r="D15" s="649">
        <f>Application!O739</f>
        <v>0</v>
      </c>
      <c r="E15" s="650"/>
      <c r="F15" s="1816"/>
      <c r="G15" s="651">
        <f t="shared" si="0"/>
        <v>0</v>
      </c>
      <c r="H15" s="652"/>
      <c r="I15" s="649" t="str">
        <f t="shared" si="1"/>
        <v xml:space="preserve"> </v>
      </c>
      <c r="J15" s="651" t="str">
        <f t="shared" si="2"/>
        <v xml:space="preserve"> </v>
      </c>
      <c r="K15" s="325"/>
      <c r="L15" s="468"/>
    </row>
    <row r="16" spans="1:12">
      <c r="A16" s="649">
        <f>Application!B740</f>
        <v>0</v>
      </c>
      <c r="B16" s="1814">
        <f>Application!G740</f>
        <v>0</v>
      </c>
      <c r="C16" s="1815"/>
      <c r="D16" s="649">
        <f>Application!O740</f>
        <v>0</v>
      </c>
      <c r="E16" s="650"/>
      <c r="F16" s="1816"/>
      <c r="G16" s="651">
        <f t="shared" si="0"/>
        <v>0</v>
      </c>
      <c r="H16" s="652"/>
      <c r="I16" s="649" t="str">
        <f t="shared" si="1"/>
        <v xml:space="preserve"> </v>
      </c>
      <c r="J16" s="651" t="str">
        <f t="shared" si="2"/>
        <v xml:space="preserve"> </v>
      </c>
      <c r="K16" s="325"/>
      <c r="L16" s="468"/>
    </row>
    <row r="17" spans="1:12">
      <c r="A17" s="649">
        <f>Application!B741</f>
        <v>0</v>
      </c>
      <c r="B17" s="1814">
        <f>Application!G741</f>
        <v>0</v>
      </c>
      <c r="C17" s="1815"/>
      <c r="D17" s="649">
        <f>Application!O741</f>
        <v>0</v>
      </c>
      <c r="E17" s="650"/>
      <c r="F17" s="1816"/>
      <c r="G17" s="651">
        <f t="shared" si="0"/>
        <v>0</v>
      </c>
      <c r="H17" s="652"/>
      <c r="I17" s="649" t="str">
        <f t="shared" si="1"/>
        <v xml:space="preserve"> </v>
      </c>
      <c r="J17" s="651" t="str">
        <f t="shared" si="2"/>
        <v xml:space="preserve"> </v>
      </c>
      <c r="K17" s="325"/>
      <c r="L17" s="468"/>
    </row>
    <row r="18" spans="1:12">
      <c r="A18" s="649">
        <f>Application!B742</f>
        <v>0</v>
      </c>
      <c r="B18" s="1814">
        <f>Application!G742</f>
        <v>0</v>
      </c>
      <c r="C18" s="1815"/>
      <c r="D18" s="649">
        <f>Application!O742</f>
        <v>0</v>
      </c>
      <c r="E18" s="650"/>
      <c r="F18" s="1816"/>
      <c r="G18" s="651">
        <f t="shared" si="0"/>
        <v>0</v>
      </c>
      <c r="H18" s="652"/>
      <c r="I18" s="649" t="str">
        <f t="shared" si="1"/>
        <v xml:space="preserve"> </v>
      </c>
      <c r="J18" s="651" t="str">
        <f t="shared" si="2"/>
        <v xml:space="preserve"> </v>
      </c>
      <c r="K18" s="325"/>
      <c r="L18" s="468"/>
    </row>
    <row r="19" spans="1:12">
      <c r="A19" s="649">
        <f>Application!B743</f>
        <v>0</v>
      </c>
      <c r="B19" s="1814">
        <f>Application!G743</f>
        <v>0</v>
      </c>
      <c r="C19" s="1815"/>
      <c r="D19" s="649">
        <f>Application!O743</f>
        <v>0</v>
      </c>
      <c r="E19" s="650"/>
      <c r="F19" s="1816"/>
      <c r="G19" s="651">
        <f t="shared" si="0"/>
        <v>0</v>
      </c>
      <c r="H19" s="652"/>
      <c r="I19" s="649" t="str">
        <f t="shared" si="1"/>
        <v xml:space="preserve"> </v>
      </c>
      <c r="J19" s="651" t="str">
        <f t="shared" si="2"/>
        <v xml:space="preserve"> </v>
      </c>
      <c r="K19" s="325"/>
      <c r="L19" s="468"/>
    </row>
    <row r="20" spans="1:12">
      <c r="A20" s="649">
        <f>Application!B744</f>
        <v>0</v>
      </c>
      <c r="B20" s="1814">
        <f>Application!G744</f>
        <v>0</v>
      </c>
      <c r="C20" s="1815"/>
      <c r="D20" s="649">
        <f>Application!O744</f>
        <v>0</v>
      </c>
      <c r="E20" s="650"/>
      <c r="F20" s="1816"/>
      <c r="G20" s="651">
        <f t="shared" si="0"/>
        <v>0</v>
      </c>
      <c r="H20" s="652"/>
      <c r="I20" s="649" t="str">
        <f t="shared" si="1"/>
        <v xml:space="preserve"> </v>
      </c>
      <c r="J20" s="651" t="str">
        <f t="shared" si="2"/>
        <v xml:space="preserve"> </v>
      </c>
      <c r="K20" s="325"/>
      <c r="L20" s="468"/>
    </row>
    <row r="21" spans="1:12">
      <c r="A21" s="649">
        <f>Application!B745</f>
        <v>0</v>
      </c>
      <c r="B21" s="1814">
        <f>Application!G745</f>
        <v>0</v>
      </c>
      <c r="C21" s="1815"/>
      <c r="D21" s="649">
        <f>Application!O745</f>
        <v>0</v>
      </c>
      <c r="E21" s="650"/>
      <c r="F21" s="1816"/>
      <c r="G21" s="651">
        <f t="shared" si="0"/>
        <v>0</v>
      </c>
      <c r="H21" s="652"/>
      <c r="I21" s="649" t="str">
        <f t="shared" si="1"/>
        <v xml:space="preserve"> </v>
      </c>
      <c r="J21" s="651" t="str">
        <f t="shared" si="2"/>
        <v xml:space="preserve"> </v>
      </c>
      <c r="K21" s="325"/>
      <c r="L21" s="468"/>
    </row>
    <row r="22" spans="1:12">
      <c r="A22" s="649">
        <f>Application!B746</f>
        <v>0</v>
      </c>
      <c r="B22" s="1814">
        <f>Application!G746</f>
        <v>0</v>
      </c>
      <c r="C22" s="1815"/>
      <c r="D22" s="649">
        <f>Application!O746</f>
        <v>0</v>
      </c>
      <c r="E22" s="650"/>
      <c r="F22" s="1816"/>
      <c r="G22" s="651">
        <f t="shared" si="0"/>
        <v>0</v>
      </c>
      <c r="H22" s="652"/>
      <c r="I22" s="649" t="str">
        <f t="shared" si="1"/>
        <v xml:space="preserve"> </v>
      </c>
      <c r="J22" s="651" t="str">
        <f t="shared" si="2"/>
        <v xml:space="preserve"> </v>
      </c>
      <c r="K22" s="325"/>
      <c r="L22" s="468"/>
    </row>
    <row r="23" spans="1:12">
      <c r="A23" s="649">
        <f>Application!B747</f>
        <v>0</v>
      </c>
      <c r="B23" s="1814">
        <f>Application!G747</f>
        <v>0</v>
      </c>
      <c r="C23" s="1815"/>
      <c r="D23" s="649">
        <f>Application!O747</f>
        <v>0</v>
      </c>
      <c r="E23" s="650"/>
      <c r="F23" s="1816"/>
      <c r="G23" s="651">
        <f t="shared" si="0"/>
        <v>0</v>
      </c>
      <c r="H23" s="652"/>
      <c r="I23" s="649" t="str">
        <f t="shared" si="1"/>
        <v xml:space="preserve"> </v>
      </c>
      <c r="J23" s="651" t="str">
        <f t="shared" si="2"/>
        <v xml:space="preserve"> </v>
      </c>
      <c r="K23" s="325"/>
      <c r="L23" s="468"/>
    </row>
    <row r="24" spans="1:12">
      <c r="A24" s="649">
        <f>Application!B748</f>
        <v>0</v>
      </c>
      <c r="B24" s="1814">
        <f>Application!G748</f>
        <v>0</v>
      </c>
      <c r="C24" s="1815"/>
      <c r="D24" s="649">
        <f>Application!O748</f>
        <v>0</v>
      </c>
      <c r="E24" s="650"/>
      <c r="F24" s="1816"/>
      <c r="G24" s="651">
        <f t="shared" si="0"/>
        <v>0</v>
      </c>
      <c r="H24" s="652"/>
      <c r="I24" s="649" t="str">
        <f t="shared" si="1"/>
        <v xml:space="preserve"> </v>
      </c>
      <c r="J24" s="651" t="str">
        <f t="shared" si="2"/>
        <v xml:space="preserve"> </v>
      </c>
      <c r="K24" s="325"/>
      <c r="L24" s="468"/>
    </row>
    <row r="25" spans="1:12">
      <c r="A25" s="649">
        <f>Application!B749</f>
        <v>0</v>
      </c>
      <c r="B25" s="1814">
        <f>Application!G749</f>
        <v>0</v>
      </c>
      <c r="C25" s="1815"/>
      <c r="D25" s="649">
        <f>Application!O749</f>
        <v>0</v>
      </c>
      <c r="E25" s="650"/>
      <c r="F25" s="1816"/>
      <c r="G25" s="651">
        <f t="shared" si="0"/>
        <v>0</v>
      </c>
      <c r="H25" s="652"/>
      <c r="I25" s="649" t="str">
        <f t="shared" si="1"/>
        <v xml:space="preserve"> </v>
      </c>
      <c r="J25" s="651" t="str">
        <f t="shared" si="2"/>
        <v xml:space="preserve"> </v>
      </c>
      <c r="K25" s="325"/>
      <c r="L25" s="468"/>
    </row>
    <row r="26" spans="1:12">
      <c r="A26" s="649">
        <f>Application!B750</f>
        <v>0</v>
      </c>
      <c r="B26" s="1814">
        <f>Application!G750</f>
        <v>0</v>
      </c>
      <c r="C26" s="1815"/>
      <c r="D26" s="649">
        <f>Application!O750</f>
        <v>0</v>
      </c>
      <c r="E26" s="650"/>
      <c r="F26" s="1816"/>
      <c r="G26" s="651">
        <f t="shared" si="0"/>
        <v>0</v>
      </c>
      <c r="H26" s="652"/>
      <c r="I26" s="649" t="str">
        <f t="shared" si="1"/>
        <v xml:space="preserve"> </v>
      </c>
      <c r="J26" s="651" t="str">
        <f t="shared" si="2"/>
        <v xml:space="preserve"> </v>
      </c>
      <c r="K26" s="325"/>
      <c r="L26" s="468"/>
    </row>
    <row r="27" spans="1:12">
      <c r="A27" s="649">
        <f>Application!B751</f>
        <v>0</v>
      </c>
      <c r="B27" s="1814">
        <f>Application!G751</f>
        <v>0</v>
      </c>
      <c r="C27" s="1815"/>
      <c r="D27" s="649">
        <f>Application!O751</f>
        <v>0</v>
      </c>
      <c r="E27" s="650"/>
      <c r="F27" s="1816"/>
      <c r="G27" s="651">
        <f t="shared" si="0"/>
        <v>0</v>
      </c>
      <c r="H27" s="652"/>
      <c r="I27" s="649" t="str">
        <f t="shared" si="1"/>
        <v xml:space="preserve"> </v>
      </c>
      <c r="J27" s="651" t="str">
        <f t="shared" si="2"/>
        <v xml:space="preserve"> </v>
      </c>
      <c r="K27" s="325"/>
      <c r="L27" s="468"/>
    </row>
    <row r="28" spans="1:12">
      <c r="A28" s="649">
        <f>Application!B752</f>
        <v>0</v>
      </c>
      <c r="B28" s="1814">
        <f>Application!G752</f>
        <v>0</v>
      </c>
      <c r="C28" s="1815"/>
      <c r="D28" s="649">
        <f>Application!O752</f>
        <v>0</v>
      </c>
      <c r="E28" s="650"/>
      <c r="F28" s="1816"/>
      <c r="G28" s="651">
        <f t="shared" si="0"/>
        <v>0</v>
      </c>
      <c r="H28" s="652"/>
      <c r="I28" s="649" t="str">
        <f t="shared" si="1"/>
        <v xml:space="preserve"> </v>
      </c>
      <c r="J28" s="651" t="str">
        <f t="shared" si="2"/>
        <v xml:space="preserve"> </v>
      </c>
      <c r="K28" s="325"/>
      <c r="L28" s="468"/>
    </row>
    <row r="29" spans="1:12">
      <c r="A29" s="380"/>
      <c r="B29" s="380"/>
      <c r="C29" s="380"/>
      <c r="D29" s="650"/>
      <c r="E29" s="650"/>
      <c r="F29" s="650"/>
      <c r="G29" s="650"/>
      <c r="H29" s="652"/>
      <c r="I29" s="650"/>
      <c r="J29" s="380"/>
      <c r="K29" s="325"/>
      <c r="L29" s="468"/>
    </row>
    <row r="30" spans="1:12" ht="15">
      <c r="A30" s="653" t="s">
        <v>969</v>
      </c>
      <c r="B30" s="654"/>
      <c r="C30" s="654"/>
      <c r="D30" s="655">
        <f>Application!O753</f>
        <v>21681</v>
      </c>
      <c r="E30" s="650"/>
      <c r="F30" s="650"/>
      <c r="G30" s="655">
        <f>SUM(G4:G28)*12</f>
        <v>712920</v>
      </c>
      <c r="H30" s="656"/>
      <c r="I30" s="654"/>
      <c r="J30" s="655">
        <f>SUM(J4:J28)*12</f>
        <v>452748</v>
      </c>
      <c r="K30" s="325"/>
      <c r="L30" s="469"/>
    </row>
    <row r="31" spans="1:12" ht="15">
      <c r="A31" s="653"/>
      <c r="B31" s="654"/>
      <c r="C31" s="654"/>
      <c r="D31" s="656"/>
      <c r="E31" s="650"/>
      <c r="F31" s="650"/>
      <c r="G31" s="656"/>
      <c r="H31" s="656"/>
      <c r="I31" s="654"/>
      <c r="J31" s="656"/>
      <c r="K31" s="325"/>
      <c r="L31" s="469"/>
    </row>
    <row r="32" spans="1:12">
      <c r="A32" s="657" t="s">
        <v>970</v>
      </c>
      <c r="B32" s="646"/>
      <c r="C32" s="646"/>
      <c r="D32" s="646"/>
      <c r="E32" s="646"/>
      <c r="F32" s="646"/>
      <c r="G32" s="646"/>
      <c r="H32" s="646"/>
      <c r="I32" s="646"/>
      <c r="J32" s="646"/>
    </row>
    <row r="33" spans="1:10">
      <c r="A33" s="657" t="s">
        <v>971</v>
      </c>
      <c r="B33" s="646"/>
      <c r="C33" s="646"/>
      <c r="D33" s="646"/>
      <c r="E33" s="646"/>
      <c r="F33" s="646"/>
      <c r="G33" s="646"/>
      <c r="H33" s="646"/>
      <c r="I33" s="646"/>
      <c r="J33" s="646"/>
    </row>
    <row r="34" spans="1:10">
      <c r="A34" s="646" t="s">
        <v>1112</v>
      </c>
      <c r="B34" s="646"/>
      <c r="C34" s="646"/>
      <c r="D34" s="646"/>
      <c r="E34" s="646"/>
      <c r="F34" s="646"/>
      <c r="G34" s="646"/>
      <c r="H34" s="646"/>
      <c r="I34" s="646"/>
      <c r="J34" s="64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1" t="s">
        <v>1030</v>
      </c>
    </row>
    <row r="2" spans="1:1" ht="15.75">
      <c r="A2" s="482"/>
    </row>
    <row r="3" spans="1:1" ht="15.75">
      <c r="A3" s="483" t="s">
        <v>1025</v>
      </c>
    </row>
    <row r="4" spans="1:1" ht="15.75">
      <c r="A4" s="483" t="s">
        <v>1026</v>
      </c>
    </row>
    <row r="5" spans="1:1" ht="15.75">
      <c r="A5" s="483" t="s">
        <v>1027</v>
      </c>
    </row>
    <row r="6" spans="1:1" ht="15.75">
      <c r="A6" s="483" t="s">
        <v>1029</v>
      </c>
    </row>
    <row r="7" spans="1:1" ht="15.75">
      <c r="A7" s="483" t="s">
        <v>1028</v>
      </c>
    </row>
    <row r="8" spans="1:1" ht="15.75">
      <c r="A8" s="529" t="s">
        <v>1105</v>
      </c>
    </row>
    <row r="9" spans="1:1" ht="15.75">
      <c r="A9" s="483"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1" hidden="1" customWidth="1"/>
    <col min="254" max="16384" width="9.140625" style="491" hidden="1"/>
  </cols>
  <sheetData>
    <row r="1" spans="1:253" s="427" customFormat="1" ht="18" customHeight="1">
      <c r="A1" s="855" t="s">
        <v>1383</v>
      </c>
      <c r="D1" s="432"/>
    </row>
    <row r="2" spans="1:253" s="427" customFormat="1">
      <c r="A2" s="409" t="s">
        <v>940</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941</v>
      </c>
      <c r="C3" s="413" t="s">
        <v>942</v>
      </c>
      <c r="D3" s="413" t="s">
        <v>943</v>
      </c>
      <c r="E3" s="410" t="s">
        <v>944</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27</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28</v>
      </c>
      <c r="B5" s="416">
        <f>'Sources and Uses Budget'!$C4</f>
        <v>800000</v>
      </c>
      <c r="C5" s="416">
        <f>'Sources and Uses Budget'!$C4</f>
        <v>800000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29</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30</v>
      </c>
      <c r="B7" s="416">
        <f>'Sources and Uses Budget'!$C6</f>
        <v>20000</v>
      </c>
      <c r="C7" s="416">
        <f>'Sources and Uses Budget'!$C6</f>
        <v>20000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102</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619</v>
      </c>
      <c r="B9" s="420">
        <f>SUM(B5:B8)</f>
        <v>820000</v>
      </c>
      <c r="C9" s="420">
        <f>SUM(C5:C8)</f>
        <v>820000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620</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621</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622</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89</v>
      </c>
      <c r="B13" s="420">
        <f>SUM(B9+B12)</f>
        <v>820000</v>
      </c>
      <c r="C13" s="420">
        <f>SUM(C9+C12)</f>
        <v>820000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954</v>
      </c>
      <c r="B14" s="416">
        <f>'Sources and Uses Budget'!$C13</f>
        <v>50000</v>
      </c>
      <c r="C14" s="416">
        <f>'Sources and Uses Budget'!$C13</f>
        <v>50000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955</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1324</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623</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624</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625</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626</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142</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143</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144</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145</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8" t="s">
        <v>1848</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6"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57" t="s">
        <v>138</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146</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147</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624</v>
      </c>
      <c r="B30" s="416">
        <f>'Sources and Uses Budget'!$C29</f>
        <v>800000</v>
      </c>
      <c r="C30" s="416">
        <f>'Sources and Uses Budget'!$C29</f>
        <v>800000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625</v>
      </c>
      <c r="B31" s="416">
        <f>'Sources and Uses Budget'!$C30</f>
        <v>18146577.446248353</v>
      </c>
      <c r="C31" s="416">
        <f>'Sources and Uses Budget'!$C30</f>
        <v>18146577.446248353</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626</v>
      </c>
      <c r="B32" s="416">
        <f>'Sources and Uses Budget'!$C31</f>
        <v>1091794.6467749011</v>
      </c>
      <c r="C32" s="416">
        <f>'Sources and Uses Budget'!$C31</f>
        <v>1091794.6467749011</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142</v>
      </c>
      <c r="B33" s="416">
        <f>'Sources and Uses Budget'!$C32</f>
        <v>723313.95348837203</v>
      </c>
      <c r="C33" s="416">
        <f>'Sources and Uses Budget'!$C32</f>
        <v>723313.95348837203</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143</v>
      </c>
      <c r="B34" s="416">
        <f>'Sources and Uses Budget'!$C33</f>
        <v>723313.95348837203</v>
      </c>
      <c r="C34" s="416">
        <f>'Sources and Uses Budget'!$C33</f>
        <v>723313.95348837203</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144</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145</v>
      </c>
      <c r="B36" s="416">
        <f>'Sources and Uses Budget'!$C35</f>
        <v>215000</v>
      </c>
      <c r="C36" s="416">
        <f>'Sources and Uses Budget'!$C35</f>
        <v>215000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51" t="s">
        <v>1848</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6"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148</v>
      </c>
      <c r="B39" s="420">
        <f>SUM(B30:B38)</f>
        <v>21700000</v>
      </c>
      <c r="C39" s="420">
        <f>SUM(C30:C38)</f>
        <v>21700000</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149</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150</v>
      </c>
      <c r="B41" s="416">
        <f>'Sources and Uses Budget'!$C40</f>
        <v>800000</v>
      </c>
      <c r="C41" s="416">
        <f>'Sources and Uses Budget'!$C40</f>
        <v>800000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151</v>
      </c>
      <c r="B42" s="416">
        <f>'Sources and Uses Budget'!$C41</f>
        <v>75000</v>
      </c>
      <c r="C42" s="416">
        <f>'Sources and Uses Budget'!$C41</f>
        <v>75000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152</v>
      </c>
      <c r="B43" s="420">
        <f>SUM(B41:B42)</f>
        <v>875000</v>
      </c>
      <c r="C43" s="420">
        <f>SUM(C41:C42)</f>
        <v>875000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153</v>
      </c>
      <c r="B44" s="416">
        <f>'Sources and Uses Budget'!$C43</f>
        <v>135000</v>
      </c>
      <c r="C44" s="416">
        <f>'Sources and Uses Budget'!$C43</f>
        <v>135000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154</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155</v>
      </c>
      <c r="B46" s="416">
        <f>'Sources and Uses Budget'!$C45</f>
        <v>2147828.1284230757</v>
      </c>
      <c r="C46" s="416">
        <f>'Sources and Uses Budget'!$C45</f>
        <v>2147828.1284230757</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156</v>
      </c>
      <c r="B47" s="416">
        <f>'Sources and Uses Budget'!$C46</f>
        <v>0</v>
      </c>
      <c r="C47" s="416">
        <f>'Sources and Uses Budget'!$C46</f>
        <v>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7" t="s">
        <v>157</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158</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60</v>
      </c>
      <c r="B50" s="416">
        <f>'Sources and Uses Budget'!$C49</f>
        <v>643182.52208426734</v>
      </c>
      <c r="C50" s="416">
        <f>'Sources and Uses Budget'!$C49</f>
        <v>643182.52208426734</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161</v>
      </c>
      <c r="B51" s="416">
        <f>'Sources and Uses Budget'!$C50</f>
        <v>0</v>
      </c>
      <c r="C51" s="416">
        <f>'Sources and Uses Budget'!$C50</f>
        <v>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159</v>
      </c>
      <c r="B52" s="416">
        <f>'Sources and Uses Budget'!$C51</f>
        <v>8000</v>
      </c>
      <c r="C52" s="416">
        <f>'Sources and Uses Budget'!$C51</f>
        <v>8000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160</v>
      </c>
      <c r="B53" s="416">
        <f>'Sources and Uses Budget'!$C52</f>
        <v>300000</v>
      </c>
      <c r="C53" s="416">
        <f>'Sources and Uses Budget'!$C52</f>
        <v>300000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6" t="str">
        <f>'Sources and Uses Budget'!A53</f>
        <v>Other: Predev Loan Costs</v>
      </c>
      <c r="B54" s="416">
        <f>'Sources and Uses Budget'!$C53</f>
        <v>50000</v>
      </c>
      <c r="C54" s="416">
        <f>'Sources and Uses Budget'!$C53</f>
        <v>50000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162</v>
      </c>
      <c r="B55" s="423">
        <f>SUM(B46:B54)</f>
        <v>3149010.650507343</v>
      </c>
      <c r="C55" s="423">
        <f>SUM(C46:C54)</f>
        <v>3149010.650507343</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434</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163</v>
      </c>
      <c r="B57" s="416">
        <f>'Sources and Uses Budget'!$C56</f>
        <v>0</v>
      </c>
      <c r="C57" s="416">
        <f>'Sources and Uses Budget'!$C56</f>
        <v>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157</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161</v>
      </c>
      <c r="B59" s="416">
        <f>'Sources and Uses Budget'!$C58</f>
        <v>20000</v>
      </c>
      <c r="C59" s="416">
        <f>'Sources and Uses Budget'!$C58</f>
        <v>20000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159</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160</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58" t="str">
        <f>'Sources and Uses Budget'!A61</f>
        <v>Other: Perm Loan Legal</v>
      </c>
      <c r="B62" s="416">
        <f>'Sources and Uses Budget'!$C61</f>
        <v>15000</v>
      </c>
      <c r="C62" s="416">
        <f>'Sources and Uses Budget'!$C61</f>
        <v>15000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306</v>
      </c>
      <c r="B63" s="420">
        <f>SUM(B57:B62)</f>
        <v>35000</v>
      </c>
      <c r="C63" s="420">
        <f>SUM(C57:C62)</f>
        <v>35000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307</v>
      </c>
      <c r="B64" s="420">
        <f>SUM(B9+B12+B14+B15+B17+B26+B28+B39+B43+B44+B55+B63)</f>
        <v>26764010.650507342</v>
      </c>
      <c r="C64" s="420">
        <f>SUM(C9+C12+C14+C15+C17+C26+C28+C39+C43+C44+C55+C63)</f>
        <v>26764010.650507342</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1852</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175</v>
      </c>
      <c r="B66" s="416">
        <f>'Sources and Uses Budget'!$C65</f>
        <v>0</v>
      </c>
      <c r="C66" s="416">
        <f>'Sources and Uses Budget'!$C65</f>
        <v>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1849</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1850</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1856</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6" t="str">
        <f>'Sources and Uses Budget'!A69</f>
        <v xml:space="preserve">Other: Owner Legal </v>
      </c>
      <c r="B70" s="416">
        <f>'Sources and Uses Budget'!$C69</f>
        <v>80000</v>
      </c>
      <c r="C70" s="416">
        <f>'Sources and Uses Budget'!$C69</f>
        <v>80000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1853</v>
      </c>
      <c r="B71" s="420">
        <f>SUM(B66:B70)</f>
        <v>80000</v>
      </c>
      <c r="C71" s="420">
        <f>SUM(C66:C70)</f>
        <v>80000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628</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629</v>
      </c>
      <c r="B73" s="416">
        <f>'Sources and Uses Budget'!$C72</f>
        <v>0</v>
      </c>
      <c r="C73" s="416">
        <f>'Sources and Uses Budget'!$C72</f>
        <v>0</v>
      </c>
      <c r="D73" s="420">
        <f t="shared" si="0"/>
        <v>0</v>
      </c>
      <c r="E73" s="418"/>
      <c r="F73" s="417"/>
      <c r="G73" s="544"/>
    </row>
    <row r="74" spans="1:253" s="538" customFormat="1">
      <c r="A74" s="419" t="s">
        <v>630</v>
      </c>
      <c r="B74" s="416">
        <f>'Sources and Uses Budget'!$C73</f>
        <v>0</v>
      </c>
      <c r="C74" s="416">
        <f>'Sources and Uses Budget'!$C73</f>
        <v>0</v>
      </c>
      <c r="D74" s="420">
        <f t="shared" si="0"/>
        <v>0</v>
      </c>
      <c r="E74" s="418"/>
      <c r="F74" s="417"/>
      <c r="G74" s="544"/>
    </row>
    <row r="75" spans="1:253" s="538" customFormat="1">
      <c r="A75" s="499" t="s">
        <v>1059</v>
      </c>
      <c r="B75" s="416">
        <f>'Sources and Uses Budget'!$C74</f>
        <v>0</v>
      </c>
      <c r="C75" s="416">
        <f>'Sources and Uses Budget'!$C74</f>
        <v>0</v>
      </c>
      <c r="D75" s="420">
        <f t="shared" si="0"/>
        <v>0</v>
      </c>
      <c r="E75" s="418"/>
      <c r="F75" s="417"/>
      <c r="G75" s="544"/>
    </row>
    <row r="76" spans="1:253" s="538" customFormat="1">
      <c r="A76" s="419" t="s">
        <v>631</v>
      </c>
      <c r="B76" s="416">
        <f>'Sources and Uses Budget'!$C75</f>
        <v>304196.82330000005</v>
      </c>
      <c r="C76" s="416">
        <f>'Sources and Uses Budget'!$C75</f>
        <v>304196.82330000005</v>
      </c>
      <c r="D76" s="420">
        <f t="shared" si="0"/>
        <v>0</v>
      </c>
      <c r="E76" s="418"/>
      <c r="F76" s="417"/>
      <c r="G76" s="544"/>
    </row>
    <row r="77" spans="1:253" s="538" customFormat="1">
      <c r="A77" s="422" t="s">
        <v>35</v>
      </c>
      <c r="B77" s="416">
        <f>'Sources and Uses Budget'!$C76</f>
        <v>485852.25397290668</v>
      </c>
      <c r="C77" s="416">
        <f>'Sources and Uses Budget'!$C76</f>
        <v>485852.25397290668</v>
      </c>
      <c r="D77" s="420">
        <f t="shared" si="0"/>
        <v>0</v>
      </c>
      <c r="E77" s="418"/>
      <c r="F77" s="417"/>
      <c r="G77" s="544"/>
    </row>
    <row r="78" spans="1:253" s="538" customFormat="1">
      <c r="A78" s="421" t="s">
        <v>632</v>
      </c>
      <c r="B78" s="420">
        <f>SUM(B73:B77)</f>
        <v>790049.07727290667</v>
      </c>
      <c r="C78" s="420">
        <f>SUM(C73:C77)</f>
        <v>790049.07727290667</v>
      </c>
      <c r="D78" s="420">
        <f t="shared" ref="D78:D106" si="1">C78-B78</f>
        <v>0</v>
      </c>
      <c r="E78" s="418"/>
      <c r="F78" s="417"/>
      <c r="G78" s="544"/>
    </row>
    <row r="79" spans="1:253" s="538" customFormat="1">
      <c r="A79" s="414" t="s">
        <v>1375</v>
      </c>
      <c r="B79" s="414"/>
      <c r="C79" s="414"/>
      <c r="D79" s="414"/>
      <c r="E79" s="434"/>
      <c r="F79" s="414"/>
      <c r="G79" s="544"/>
    </row>
    <row r="80" spans="1:253" s="538" customFormat="1">
      <c r="A80" s="851" t="s">
        <v>1377</v>
      </c>
      <c r="B80" s="416">
        <f>'Sources and Uses Budget'!$C79</f>
        <v>1087500</v>
      </c>
      <c r="C80" s="416">
        <f>'Sources and Uses Budget'!$C79</f>
        <v>1087500</v>
      </c>
      <c r="D80" s="420">
        <f t="shared" si="1"/>
        <v>0</v>
      </c>
      <c r="E80" s="418"/>
      <c r="F80" s="417"/>
      <c r="G80" s="544"/>
    </row>
    <row r="81" spans="1:7" s="538" customFormat="1">
      <c r="A81" s="851" t="s">
        <v>61</v>
      </c>
      <c r="B81" s="416">
        <f>'Sources and Uses Budget'!$C80</f>
        <v>200000</v>
      </c>
      <c r="C81" s="416">
        <f>'Sources and Uses Budget'!$C80</f>
        <v>200000</v>
      </c>
      <c r="D81" s="420">
        <f>C81-B81</f>
        <v>0</v>
      </c>
      <c r="E81" s="418"/>
      <c r="F81" s="417"/>
      <c r="G81" s="544"/>
    </row>
    <row r="82" spans="1:7" s="538" customFormat="1">
      <c r="A82" s="421" t="s">
        <v>1374</v>
      </c>
      <c r="B82" s="420">
        <f>SUM(B80:B81)</f>
        <v>1287500</v>
      </c>
      <c r="C82" s="420">
        <f>SUM(C80:C81)</f>
        <v>1287500</v>
      </c>
      <c r="D82" s="420">
        <f t="shared" si="1"/>
        <v>0</v>
      </c>
      <c r="E82" s="418"/>
      <c r="F82" s="417"/>
      <c r="G82" s="544"/>
    </row>
    <row r="83" spans="1:7" s="538" customFormat="1">
      <c r="A83" s="414" t="s">
        <v>807</v>
      </c>
      <c r="B83" s="414"/>
      <c r="C83" s="414"/>
      <c r="D83" s="414"/>
      <c r="E83" s="434"/>
      <c r="F83" s="414"/>
      <c r="G83" s="544"/>
    </row>
    <row r="84" spans="1:7" s="538" customFormat="1" ht="13.7" customHeight="1">
      <c r="A84" s="419" t="s">
        <v>808</v>
      </c>
      <c r="B84" s="416">
        <f>'Sources and Uses Budget'!$C83</f>
        <v>44762.96</v>
      </c>
      <c r="C84" s="416">
        <f>'Sources and Uses Budget'!$C83</f>
        <v>44762.96</v>
      </c>
      <c r="D84" s="420">
        <f t="shared" si="1"/>
        <v>0</v>
      </c>
      <c r="E84" s="418"/>
      <c r="F84" s="417"/>
      <c r="G84" s="544"/>
    </row>
    <row r="85" spans="1:7" s="538" customFormat="1">
      <c r="A85" s="419" t="s">
        <v>809</v>
      </c>
      <c r="B85" s="416">
        <f>'Sources and Uses Budget'!$C84</f>
        <v>25000</v>
      </c>
      <c r="C85" s="416">
        <f>'Sources and Uses Budget'!$C84</f>
        <v>25000</v>
      </c>
      <c r="D85" s="420">
        <f t="shared" si="1"/>
        <v>0</v>
      </c>
      <c r="E85" s="418"/>
      <c r="F85" s="417"/>
      <c r="G85" s="544"/>
    </row>
    <row r="86" spans="1:7" s="538" customFormat="1">
      <c r="A86" s="419" t="s">
        <v>810</v>
      </c>
      <c r="B86" s="416">
        <f>'Sources and Uses Budget'!$C85</f>
        <v>1450920</v>
      </c>
      <c r="C86" s="416">
        <f>'Sources and Uses Budget'!$C85</f>
        <v>1450920</v>
      </c>
      <c r="D86" s="420">
        <f t="shared" si="1"/>
        <v>0</v>
      </c>
      <c r="E86" s="418"/>
      <c r="F86" s="417"/>
      <c r="G86" s="544"/>
    </row>
    <row r="87" spans="1:7" s="538" customFormat="1">
      <c r="A87" s="419" t="s">
        <v>811</v>
      </c>
      <c r="B87" s="416">
        <f>'Sources and Uses Budget'!$C86</f>
        <v>150000</v>
      </c>
      <c r="C87" s="416">
        <f>'Sources and Uses Budget'!$C86</f>
        <v>150000</v>
      </c>
      <c r="D87" s="420">
        <f t="shared" si="1"/>
        <v>0</v>
      </c>
      <c r="E87" s="418"/>
      <c r="F87" s="417"/>
      <c r="G87" s="544"/>
    </row>
    <row r="88" spans="1:7" s="538" customFormat="1">
      <c r="A88" s="419" t="s">
        <v>812</v>
      </c>
      <c r="B88" s="416">
        <f>'Sources and Uses Budget'!$C87</f>
        <v>0</v>
      </c>
      <c r="C88" s="416">
        <f>'Sources and Uses Budget'!$C87</f>
        <v>0</v>
      </c>
      <c r="D88" s="420">
        <f t="shared" si="1"/>
        <v>0</v>
      </c>
      <c r="E88" s="418"/>
      <c r="F88" s="417"/>
      <c r="G88" s="544"/>
    </row>
    <row r="89" spans="1:7" s="538" customFormat="1">
      <c r="A89" s="419" t="s">
        <v>813</v>
      </c>
      <c r="B89" s="416">
        <f>'Sources and Uses Budget'!$C88</f>
        <v>49969</v>
      </c>
      <c r="C89" s="416">
        <f>'Sources and Uses Budget'!$C88</f>
        <v>49969</v>
      </c>
      <c r="D89" s="420">
        <f t="shared" si="1"/>
        <v>0</v>
      </c>
      <c r="E89" s="418"/>
      <c r="F89" s="417"/>
      <c r="G89" s="544"/>
    </row>
    <row r="90" spans="1:7" s="538" customFormat="1">
      <c r="A90" s="419" t="s">
        <v>814</v>
      </c>
      <c r="B90" s="416">
        <f>'Sources and Uses Budget'!$C89</f>
        <v>495000</v>
      </c>
      <c r="C90" s="416">
        <f>'Sources and Uses Budget'!$C89</f>
        <v>495000</v>
      </c>
      <c r="D90" s="420">
        <f t="shared" si="1"/>
        <v>0</v>
      </c>
      <c r="E90" s="418"/>
      <c r="F90" s="417"/>
      <c r="G90" s="544"/>
    </row>
    <row r="91" spans="1:7" s="538" customFormat="1">
      <c r="A91" s="419" t="s">
        <v>815</v>
      </c>
      <c r="B91" s="416">
        <f>'Sources and Uses Budget'!$C90</f>
        <v>10000</v>
      </c>
      <c r="C91" s="416">
        <f>'Sources and Uses Budget'!$C90</f>
        <v>10000</v>
      </c>
      <c r="D91" s="420">
        <f t="shared" si="1"/>
        <v>0</v>
      </c>
      <c r="E91" s="418"/>
      <c r="F91" s="417"/>
      <c r="G91" s="544"/>
    </row>
    <row r="92" spans="1:7" s="538" customFormat="1">
      <c r="A92" s="425" t="s">
        <v>386</v>
      </c>
      <c r="B92" s="416">
        <f>'Sources and Uses Budget'!$C91</f>
        <v>0</v>
      </c>
      <c r="C92" s="416">
        <f>'Sources and Uses Budget'!$C91</f>
        <v>0</v>
      </c>
      <c r="D92" s="420">
        <f t="shared" si="1"/>
        <v>0</v>
      </c>
      <c r="E92" s="418"/>
      <c r="F92" s="417"/>
      <c r="G92" s="544"/>
    </row>
    <row r="93" spans="1:7" s="538" customFormat="1">
      <c r="A93" s="850" t="s">
        <v>1376</v>
      </c>
      <c r="B93" s="416">
        <f>'Sources and Uses Budget'!$C92</f>
        <v>4000</v>
      </c>
      <c r="C93" s="416">
        <f>'Sources and Uses Budget'!$C92</f>
        <v>4000</v>
      </c>
      <c r="D93" s="420">
        <f t="shared" si="1"/>
        <v>0</v>
      </c>
      <c r="E93" s="418"/>
      <c r="F93" s="417"/>
      <c r="G93" s="544"/>
    </row>
    <row r="94" spans="1:7" s="538" customFormat="1">
      <c r="A94" s="422" t="s">
        <v>35</v>
      </c>
      <c r="B94" s="416">
        <f>'Sources and Uses Budget'!$C93</f>
        <v>130000</v>
      </c>
      <c r="C94" s="416">
        <f>'Sources and Uses Budget'!$C93</f>
        <v>130000</v>
      </c>
      <c r="D94" s="420">
        <f t="shared" si="1"/>
        <v>0</v>
      </c>
      <c r="E94" s="418"/>
      <c r="F94" s="417"/>
      <c r="G94" s="544"/>
    </row>
    <row r="95" spans="1:7" s="538" customFormat="1">
      <c r="A95" s="422" t="s">
        <v>35</v>
      </c>
      <c r="B95" s="416">
        <f>'Sources and Uses Budget'!$C94</f>
        <v>25000</v>
      </c>
      <c r="C95" s="416">
        <f>'Sources and Uses Budget'!$C94</f>
        <v>25000</v>
      </c>
      <c r="D95" s="420">
        <f t="shared" si="1"/>
        <v>0</v>
      </c>
      <c r="E95" s="418"/>
      <c r="F95" s="417"/>
      <c r="G95" s="544"/>
    </row>
    <row r="96" spans="1:7" s="538" customFormat="1">
      <c r="A96" s="422" t="s">
        <v>35</v>
      </c>
      <c r="B96" s="416">
        <f>'Sources and Uses Budget'!$C95</f>
        <v>0</v>
      </c>
      <c r="C96" s="416">
        <f>'Sources and Uses Budget'!$C95</f>
        <v>0</v>
      </c>
      <c r="D96" s="420">
        <f t="shared" si="1"/>
        <v>0</v>
      </c>
      <c r="E96" s="418"/>
      <c r="F96" s="417"/>
      <c r="G96" s="544"/>
    </row>
    <row r="97" spans="1:7" s="538" customFormat="1">
      <c r="A97" s="421" t="s">
        <v>816</v>
      </c>
      <c r="B97" s="420">
        <f>SUM(B84:B96)</f>
        <v>2384651.96</v>
      </c>
      <c r="C97" s="420">
        <f>SUM(C84:C96)</f>
        <v>2384651.96</v>
      </c>
      <c r="D97" s="420">
        <f t="shared" si="1"/>
        <v>0</v>
      </c>
      <c r="E97" s="418"/>
      <c r="F97" s="417"/>
      <c r="G97" s="544"/>
    </row>
    <row r="98" spans="1:7" s="538" customFormat="1">
      <c r="A98" s="421" t="s">
        <v>817</v>
      </c>
      <c r="B98" s="420">
        <f>SUM(B64+B71+B78+B82+B97)</f>
        <v>31306211.68778025</v>
      </c>
      <c r="C98" s="420">
        <f>SUM(C64+C71+C78+C82+C97)</f>
        <v>31306211.68778025</v>
      </c>
      <c r="D98" s="420">
        <f t="shared" si="1"/>
        <v>0</v>
      </c>
      <c r="E98" s="418"/>
      <c r="F98" s="417"/>
      <c r="G98" s="544"/>
    </row>
    <row r="99" spans="1:7" s="538" customFormat="1">
      <c r="A99" s="414" t="s">
        <v>818</v>
      </c>
      <c r="B99" s="414"/>
      <c r="C99" s="414"/>
      <c r="D99" s="414"/>
      <c r="E99" s="434"/>
      <c r="F99" s="414"/>
      <c r="G99" s="544"/>
    </row>
    <row r="100" spans="1:7" s="537" customFormat="1">
      <c r="A100" s="215" t="s">
        <v>819</v>
      </c>
      <c r="B100" s="416">
        <f>'Sources and Uses Budget'!$C99</f>
        <v>3500000</v>
      </c>
      <c r="C100" s="416">
        <f>'Sources and Uses Budget'!$C99</f>
        <v>3500000</v>
      </c>
      <c r="D100" s="420">
        <f t="shared" si="1"/>
        <v>0</v>
      </c>
      <c r="E100" s="418"/>
      <c r="F100" s="417"/>
      <c r="G100" s="542"/>
    </row>
    <row r="101" spans="1:7" s="537" customFormat="1">
      <c r="A101" s="435" t="s">
        <v>1854</v>
      </c>
      <c r="B101" s="416">
        <f>'Sources and Uses Budget'!$C100</f>
        <v>0</v>
      </c>
      <c r="C101" s="416">
        <f>'Sources and Uses Budget'!$C100</f>
        <v>0</v>
      </c>
      <c r="D101" s="420">
        <f t="shared" si="1"/>
        <v>0</v>
      </c>
      <c r="E101" s="418"/>
      <c r="F101" s="417"/>
      <c r="G101" s="542"/>
    </row>
    <row r="102" spans="1:7" s="537" customFormat="1">
      <c r="A102" s="215" t="s">
        <v>820</v>
      </c>
      <c r="B102" s="416">
        <f>'Sources and Uses Budget'!$C101</f>
        <v>0</v>
      </c>
      <c r="C102" s="416">
        <f>'Sources and Uses Budget'!$C101</f>
        <v>0</v>
      </c>
      <c r="D102" s="420">
        <f t="shared" si="1"/>
        <v>0</v>
      </c>
      <c r="E102" s="418"/>
      <c r="F102" s="417"/>
      <c r="G102" s="542"/>
    </row>
    <row r="103" spans="1:7" s="537" customFormat="1" ht="12" customHeight="1">
      <c r="A103" s="435" t="s">
        <v>1855</v>
      </c>
      <c r="B103" s="416">
        <f>'Sources and Uses Budget'!$C102</f>
        <v>0</v>
      </c>
      <c r="C103" s="416">
        <f>'Sources and Uses Budget'!$C102</f>
        <v>0</v>
      </c>
      <c r="D103" s="420">
        <f t="shared" si="1"/>
        <v>0</v>
      </c>
      <c r="E103" s="418"/>
      <c r="F103" s="417"/>
      <c r="G103" s="542"/>
    </row>
    <row r="104" spans="1:7" s="537" customFormat="1">
      <c r="A104" s="1658" t="str">
        <f>'Sources and Uses Budget'!A103</f>
        <v>Other: (Specify)</v>
      </c>
      <c r="B104" s="416">
        <f>'Sources and Uses Budget'!$C103</f>
        <v>0</v>
      </c>
      <c r="C104" s="416">
        <f>'Sources and Uses Budget'!$C103</f>
        <v>0</v>
      </c>
      <c r="D104" s="420">
        <f t="shared" si="1"/>
        <v>0</v>
      </c>
      <c r="E104" s="418"/>
      <c r="F104" s="417"/>
      <c r="G104" s="542"/>
    </row>
    <row r="105" spans="1:7" s="537" customFormat="1">
      <c r="A105" s="421" t="s">
        <v>821</v>
      </c>
      <c r="B105" s="420">
        <f>SUM(B100:B104)</f>
        <v>3500000</v>
      </c>
      <c r="C105" s="420">
        <f>SUM(C100:C104)</f>
        <v>3500000</v>
      </c>
      <c r="D105" s="420">
        <f t="shared" si="1"/>
        <v>0</v>
      </c>
      <c r="E105" s="418"/>
      <c r="F105" s="417"/>
      <c r="G105" s="542"/>
    </row>
    <row r="106" spans="1:7" s="537" customFormat="1">
      <c r="A106" s="421" t="s">
        <v>822</v>
      </c>
      <c r="B106" s="423">
        <f>SUM(B98+B105)</f>
        <v>34806211.687780246</v>
      </c>
      <c r="C106" s="423">
        <f>SUM(C98+C105)</f>
        <v>34806211.687780246</v>
      </c>
      <c r="D106" s="420">
        <f t="shared" si="1"/>
        <v>0</v>
      </c>
      <c r="E106" s="418"/>
      <c r="F106" s="417"/>
      <c r="G106" s="542"/>
    </row>
    <row r="107" spans="1:7" s="537" customFormat="1">
      <c r="A107" s="429" t="s">
        <v>823</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1" t="s">
        <v>1126</v>
      </c>
      <c r="B2" s="1951"/>
      <c r="C2" s="1952"/>
      <c r="D2" s="1952"/>
      <c r="E2" s="1952"/>
      <c r="F2" s="1952"/>
      <c r="G2" s="1952"/>
    </row>
    <row r="3" spans="1:9" s="256" customFormat="1">
      <c r="A3" s="1951" t="s">
        <v>1061</v>
      </c>
      <c r="B3" s="1951"/>
      <c r="C3" s="1952"/>
      <c r="D3" s="1952"/>
      <c r="E3" s="1952"/>
      <c r="F3" s="1952"/>
      <c r="G3" s="1952"/>
      <c r="I3" s="667" t="s">
        <v>312</v>
      </c>
    </row>
    <row r="4" spans="1:9">
      <c r="I4" s="668" t="s">
        <v>1127</v>
      </c>
    </row>
    <row r="5" spans="1:9" s="39" customFormat="1">
      <c r="A5" s="1955" t="s">
        <v>1062</v>
      </c>
      <c r="B5" s="1955"/>
      <c r="C5" s="1956"/>
      <c r="D5" s="1956"/>
      <c r="E5" s="1956"/>
      <c r="F5" s="1956"/>
      <c r="G5" s="1956"/>
      <c r="I5" s="668" t="s">
        <v>1128</v>
      </c>
    </row>
    <row r="6" spans="1:9" s="39" customFormat="1">
      <c r="A6" s="1955" t="s">
        <v>864</v>
      </c>
      <c r="B6" s="1955"/>
      <c r="C6" s="1956"/>
      <c r="D6" s="1956"/>
      <c r="E6" s="1956"/>
      <c r="F6" s="1956"/>
      <c r="G6" s="1956"/>
      <c r="I6" s="667" t="s">
        <v>617</v>
      </c>
    </row>
    <row r="7" spans="1:9" ht="11.85" customHeight="1"/>
    <row r="8" spans="1:9" s="39" customFormat="1">
      <c r="A8" s="1953" t="s">
        <v>1223</v>
      </c>
      <c r="B8" s="1953"/>
      <c r="C8" s="1954"/>
      <c r="D8" s="1954"/>
      <c r="E8" s="1954"/>
      <c r="F8" s="1954"/>
      <c r="G8" s="1954"/>
    </row>
    <row r="9" spans="1:9" s="39" customFormat="1">
      <c r="A9" s="1953" t="s">
        <v>1224</v>
      </c>
      <c r="B9" s="1953"/>
      <c r="C9" s="1954"/>
      <c r="D9" s="1954"/>
      <c r="E9" s="1954"/>
      <c r="F9" s="1954"/>
      <c r="G9" s="1954"/>
    </row>
    <row r="10" spans="1:9">
      <c r="A10" s="258"/>
      <c r="B10" s="258"/>
      <c r="C10" s="255"/>
      <c r="D10" s="255"/>
      <c r="E10" s="255"/>
      <c r="F10" s="255"/>
    </row>
    <row r="11" spans="1:9">
      <c r="A11" s="1957" t="s">
        <v>1226</v>
      </c>
      <c r="B11" s="1957"/>
      <c r="C11" s="1957"/>
      <c r="D11" s="1957"/>
      <c r="E11" s="1957"/>
      <c r="F11" s="1957"/>
      <c r="G11" s="1957"/>
    </row>
    <row r="12" spans="1:9">
      <c r="A12" s="255"/>
      <c r="B12" s="663"/>
      <c r="E12" s="50"/>
    </row>
    <row r="13" spans="1:9" ht="13.35" customHeight="1">
      <c r="C13" s="255"/>
      <c r="D13" s="1975" t="s">
        <v>1225</v>
      </c>
      <c r="E13" s="1975"/>
      <c r="F13" s="1975"/>
    </row>
    <row r="14" spans="1:9">
      <c r="C14" s="255"/>
      <c r="D14" s="1975"/>
      <c r="E14" s="1975"/>
      <c r="F14" s="1975"/>
    </row>
    <row r="15" spans="1:9">
      <c r="A15" s="260"/>
      <c r="B15" s="260"/>
      <c r="C15" s="260"/>
      <c r="D15" s="1914" t="s">
        <v>1208</v>
      </c>
      <c r="E15" s="1914"/>
      <c r="F15" s="1914"/>
    </row>
    <row r="16" spans="1:9">
      <c r="A16" s="260"/>
      <c r="B16" s="260"/>
      <c r="C16" s="260"/>
      <c r="D16" s="327"/>
    </row>
    <row r="17" spans="1:7" ht="14.25">
      <c r="A17" s="261"/>
      <c r="B17" s="669" t="s">
        <v>312</v>
      </c>
      <c r="C17" s="313"/>
      <c r="D17" s="1901" t="s">
        <v>1209</v>
      </c>
      <c r="E17" s="1901"/>
      <c r="F17" s="1901"/>
    </row>
    <row r="18" spans="1:7">
      <c r="A18" s="260"/>
      <c r="B18" s="260"/>
      <c r="C18" s="313"/>
      <c r="D18" s="1901"/>
      <c r="E18" s="1901"/>
      <c r="F18" s="1901"/>
    </row>
    <row r="19" spans="1:7">
      <c r="A19" s="260"/>
      <c r="B19" s="260"/>
      <c r="C19" s="313"/>
      <c r="D19" s="1901"/>
      <c r="E19" s="1901"/>
      <c r="F19" s="1901"/>
    </row>
    <row r="20" spans="1:7">
      <c r="A20" s="260"/>
      <c r="B20" s="260"/>
      <c r="C20" s="260"/>
    </row>
    <row r="21" spans="1:7" ht="14.25">
      <c r="A21" s="261"/>
      <c r="B21" s="669" t="s">
        <v>312</v>
      </c>
      <c r="D21" s="1967" t="s">
        <v>1210</v>
      </c>
      <c r="E21" s="1967"/>
      <c r="F21" s="1967"/>
    </row>
    <row r="22" spans="1:7" ht="14.25">
      <c r="A22" s="261"/>
      <c r="B22" s="261"/>
      <c r="D22" s="135"/>
    </row>
    <row r="23" spans="1:7" ht="14.25">
      <c r="A23" s="261"/>
      <c r="B23" s="669" t="s">
        <v>312</v>
      </c>
      <c r="D23" s="1901" t="s">
        <v>1211</v>
      </c>
      <c r="E23" s="1901"/>
      <c r="F23" s="1901"/>
    </row>
    <row r="24" spans="1:7" ht="14.25">
      <c r="A24" s="261"/>
      <c r="B24" s="261"/>
      <c r="D24" s="1901"/>
      <c r="E24" s="1901"/>
      <c r="F24" s="1901"/>
    </row>
    <row r="25" spans="1:7"/>
    <row r="26" spans="1:7" ht="14.25">
      <c r="A26" s="261"/>
      <c r="B26" s="669" t="s">
        <v>312</v>
      </c>
      <c r="D26" s="1936" t="s">
        <v>1212</v>
      </c>
      <c r="E26" s="1936"/>
      <c r="F26" s="1936"/>
    </row>
    <row r="27" spans="1:7">
      <c r="D27" s="1936"/>
      <c r="E27" s="1936"/>
      <c r="F27" s="1936"/>
    </row>
    <row r="28" spans="1:7">
      <c r="D28" s="1936"/>
      <c r="E28" s="1936"/>
      <c r="F28" s="1936"/>
    </row>
    <row r="29" spans="1:7">
      <c r="A29" s="549"/>
      <c r="C29" s="549"/>
      <c r="D29" s="1936"/>
      <c r="E29" s="1936"/>
      <c r="F29" s="1936"/>
    </row>
    <row r="30" spans="1:7">
      <c r="A30" s="549"/>
      <c r="C30" s="549"/>
      <c r="D30" s="1936"/>
      <c r="E30" s="1936"/>
      <c r="F30" s="1936"/>
    </row>
    <row r="31" spans="1:7" s="39" customFormat="1">
      <c r="A31" s="273"/>
      <c r="B31" s="273"/>
      <c r="C31" s="273"/>
      <c r="D31" s="438"/>
      <c r="E31" s="130"/>
      <c r="F31" s="130"/>
      <c r="G31" s="130"/>
    </row>
    <row r="32" spans="1:7" s="39" customFormat="1">
      <c r="A32" s="273"/>
      <c r="B32" s="669" t="s">
        <v>312</v>
      </c>
      <c r="C32" s="273"/>
      <c r="D32" s="1902" t="s">
        <v>1213</v>
      </c>
      <c r="E32" s="1902"/>
      <c r="F32" s="1902"/>
      <c r="G32" s="130"/>
    </row>
    <row r="33" spans="1:7" s="39" customFormat="1">
      <c r="A33" s="273"/>
      <c r="B33" s="273"/>
      <c r="C33" s="273"/>
      <c r="D33" s="1902"/>
      <c r="E33" s="1902"/>
      <c r="F33" s="1902"/>
      <c r="G33" s="130"/>
    </row>
    <row r="34" spans="1:7" ht="14.25">
      <c r="A34" s="261"/>
      <c r="B34" s="261"/>
      <c r="D34" s="399"/>
    </row>
    <row r="35" spans="1:7" ht="14.45" customHeight="1">
      <c r="A35" s="261"/>
      <c r="B35" s="669" t="s">
        <v>312</v>
      </c>
      <c r="C35" s="545"/>
      <c r="D35" s="1902" t="s">
        <v>1214</v>
      </c>
      <c r="E35" s="1902"/>
      <c r="F35" s="1902"/>
    </row>
    <row r="36" spans="1:7" ht="14.25">
      <c r="A36" s="261"/>
      <c r="B36" s="261"/>
      <c r="C36" s="545"/>
      <c r="D36" s="1902"/>
      <c r="E36" s="1902"/>
      <c r="F36" s="1902"/>
    </row>
    <row r="37" spans="1:7" ht="14.25">
      <c r="A37" s="261"/>
      <c r="B37" s="261"/>
      <c r="C37" s="545"/>
      <c r="D37" s="1902"/>
      <c r="E37" s="1902"/>
      <c r="F37" s="1902"/>
    </row>
    <row r="38" spans="1:7" ht="14.25">
      <c r="A38" s="261"/>
      <c r="B38" s="261"/>
      <c r="C38" s="545"/>
      <c r="D38" s="12"/>
    </row>
    <row r="39" spans="1:7" s="672" customFormat="1" ht="14.25">
      <c r="A39" s="261"/>
      <c r="B39" s="669" t="s">
        <v>312</v>
      </c>
      <c r="C39" s="689"/>
      <c r="D39" s="1902" t="s">
        <v>1215</v>
      </c>
      <c r="E39" s="1902"/>
      <c r="F39" s="1902"/>
      <c r="G39" s="7"/>
    </row>
    <row r="40" spans="1:7" s="672" customFormat="1" ht="14.25">
      <c r="A40" s="261"/>
      <c r="B40" s="261"/>
      <c r="C40" s="689"/>
      <c r="D40" s="1902"/>
      <c r="E40" s="1902"/>
      <c r="F40" s="1902"/>
      <c r="G40" s="7"/>
    </row>
    <row r="41" spans="1:7" s="672" customFormat="1" ht="14.25">
      <c r="A41" s="261"/>
      <c r="B41" s="261"/>
      <c r="C41" s="689"/>
      <c r="D41" s="1902"/>
      <c r="E41" s="1902"/>
      <c r="F41" s="1902"/>
      <c r="G41" s="7"/>
    </row>
    <row r="42" spans="1:7" s="672" customFormat="1" ht="14.25">
      <c r="A42" s="261"/>
      <c r="B42" s="261"/>
      <c r="C42" s="689"/>
      <c r="D42" s="1902"/>
      <c r="E42" s="1902"/>
      <c r="F42" s="1902"/>
      <c r="G42" s="7"/>
    </row>
    <row r="43" spans="1:7" s="672" customFormat="1" ht="14.25">
      <c r="A43" s="261"/>
      <c r="B43" s="261"/>
      <c r="C43" s="689"/>
      <c r="D43" s="1902"/>
      <c r="E43" s="1902"/>
      <c r="F43" s="1902"/>
      <c r="G43" s="7"/>
    </row>
    <row r="44" spans="1:7" s="672" customFormat="1" ht="14.25">
      <c r="A44" s="261"/>
      <c r="B44" s="261"/>
      <c r="C44" s="689"/>
      <c r="D44" s="688"/>
      <c r="E44" s="688"/>
      <c r="F44" s="688"/>
      <c r="G44" s="7"/>
    </row>
    <row r="45" spans="1:7" ht="14.25">
      <c r="A45" s="261"/>
      <c r="B45" s="669" t="s">
        <v>312</v>
      </c>
      <c r="C45" s="545"/>
      <c r="D45" s="1902" t="s">
        <v>1216</v>
      </c>
      <c r="E45" s="1902"/>
      <c r="F45" s="1902"/>
    </row>
    <row r="46" spans="1:7" ht="14.25">
      <c r="A46" s="261"/>
      <c r="B46" s="261"/>
      <c r="C46" s="545"/>
      <c r="D46" s="1902"/>
      <c r="E46" s="1902"/>
      <c r="F46" s="1902"/>
    </row>
    <row r="47" spans="1:7" ht="14.25">
      <c r="A47" s="261"/>
      <c r="B47" s="261"/>
      <c r="C47" s="545"/>
      <c r="D47" s="1902"/>
      <c r="E47" s="1902"/>
      <c r="F47" s="1902"/>
    </row>
    <row r="48" spans="1:7" ht="23.25" customHeight="1">
      <c r="A48" s="261"/>
      <c r="B48" s="261"/>
      <c r="C48" s="545"/>
      <c r="D48" s="1902"/>
      <c r="E48" s="1902"/>
      <c r="F48" s="1902"/>
    </row>
    <row r="49" spans="1:7" ht="14.25">
      <c r="A49" s="261"/>
      <c r="B49" s="261"/>
      <c r="D49" s="151"/>
    </row>
    <row r="50" spans="1:7" ht="14.45" customHeight="1">
      <c r="A50" s="261"/>
      <c r="B50" s="669" t="s">
        <v>312</v>
      </c>
      <c r="D50" s="1902" t="s">
        <v>1217</v>
      </c>
      <c r="E50" s="1902"/>
      <c r="F50" s="1902"/>
    </row>
    <row r="51" spans="1:7" ht="14.25">
      <c r="A51" s="261"/>
      <c r="B51" s="261"/>
      <c r="D51" s="1902"/>
      <c r="E51" s="1902"/>
      <c r="F51" s="1902"/>
    </row>
    <row r="52" spans="1:7" ht="14.25">
      <c r="A52" s="261"/>
      <c r="B52" s="261"/>
      <c r="D52" s="1902"/>
      <c r="E52" s="1902"/>
      <c r="F52" s="1902"/>
    </row>
    <row r="53" spans="1:7" s="2" customFormat="1" ht="14.25">
      <c r="A53" s="261"/>
      <c r="B53" s="261"/>
      <c r="C53" s="547"/>
      <c r="D53" s="239"/>
      <c r="E53" s="22"/>
      <c r="F53" s="22"/>
      <c r="G53" s="22"/>
    </row>
    <row r="54" spans="1:7" s="2" customFormat="1" ht="14.25">
      <c r="A54" s="398"/>
      <c r="B54" s="669" t="s">
        <v>312</v>
      </c>
      <c r="C54" s="548"/>
      <c r="D54" s="1902" t="s">
        <v>1218</v>
      </c>
      <c r="E54" s="1902"/>
      <c r="F54" s="1902"/>
      <c r="G54" s="22"/>
    </row>
    <row r="55" spans="1:7" s="2" customFormat="1" ht="14.25">
      <c r="A55" s="398"/>
      <c r="B55" s="398"/>
      <c r="C55" s="548"/>
      <c r="D55" s="1902"/>
      <c r="E55" s="1902"/>
      <c r="F55" s="1902"/>
      <c r="G55" s="22"/>
    </row>
    <row r="56" spans="1:7" s="39" customFormat="1">
      <c r="A56" s="273"/>
      <c r="B56" s="273"/>
      <c r="C56" s="273"/>
      <c r="D56" s="438"/>
      <c r="E56" s="130"/>
      <c r="F56" s="130"/>
      <c r="G56" s="130"/>
    </row>
    <row r="57" spans="1:7" ht="14.25">
      <c r="A57" s="261"/>
      <c r="B57" s="669" t="s">
        <v>312</v>
      </c>
      <c r="D57" s="1902" t="s">
        <v>1219</v>
      </c>
      <c r="E57" s="1902"/>
      <c r="F57" s="1902"/>
    </row>
    <row r="58" spans="1:7">
      <c r="D58" s="1902"/>
      <c r="E58" s="1902"/>
      <c r="F58" s="1902"/>
    </row>
    <row r="59" spans="1:7">
      <c r="D59" s="1902"/>
      <c r="E59" s="1902"/>
      <c r="F59" s="1902"/>
    </row>
    <row r="60" spans="1:7" s="672" customFormat="1">
      <c r="A60" s="689"/>
      <c r="B60" s="689"/>
      <c r="C60" s="689"/>
      <c r="D60" s="668"/>
      <c r="E60" s="7"/>
      <c r="F60" s="7"/>
      <c r="G60" s="7"/>
    </row>
    <row r="61" spans="1:7" ht="14.25">
      <c r="A61" s="261"/>
      <c r="B61" s="669" t="s">
        <v>312</v>
      </c>
      <c r="D61" s="1902" t="s">
        <v>1220</v>
      </c>
      <c r="E61" s="1902"/>
      <c r="F61" s="1902"/>
    </row>
    <row r="62" spans="1:7">
      <c r="D62" s="1902"/>
      <c r="E62" s="1902"/>
      <c r="F62" s="1902"/>
    </row>
    <row r="63" spans="1:7"/>
    <row r="64" spans="1:7" ht="14.25">
      <c r="A64" s="261"/>
      <c r="B64" s="669" t="s">
        <v>312</v>
      </c>
      <c r="D64" s="1902" t="s">
        <v>1221</v>
      </c>
      <c r="E64" s="1902"/>
      <c r="F64" s="1902"/>
    </row>
    <row r="65" spans="1:7">
      <c r="D65" s="1902"/>
      <c r="E65" s="1902"/>
      <c r="F65" s="1902"/>
    </row>
    <row r="66" spans="1:7">
      <c r="A66" s="546"/>
      <c r="C66" s="546"/>
      <c r="D66" s="1902"/>
      <c r="E66" s="1902"/>
      <c r="F66" s="1902"/>
    </row>
    <row r="67" spans="1:7">
      <c r="D67" s="12"/>
    </row>
    <row r="68" spans="1:7" ht="14.25">
      <c r="A68" s="261"/>
      <c r="B68" s="669" t="s">
        <v>312</v>
      </c>
      <c r="D68" s="1901" t="s">
        <v>1222</v>
      </c>
      <c r="E68" s="1901"/>
      <c r="F68" s="1901"/>
    </row>
    <row r="69" spans="1:7">
      <c r="D69" s="1901"/>
      <c r="E69" s="1901"/>
      <c r="F69" s="1901"/>
    </row>
    <row r="70" spans="1:7" ht="14.25">
      <c r="A70" s="261"/>
      <c r="B70" s="261"/>
      <c r="D70" s="135"/>
    </row>
    <row r="71" spans="1:7">
      <c r="A71" s="1921" t="s">
        <v>1129</v>
      </c>
      <c r="B71" s="1921"/>
      <c r="C71" s="1921"/>
      <c r="D71" s="1921"/>
      <c r="E71" s="1921"/>
      <c r="F71" s="1921"/>
      <c r="G71" s="1921"/>
    </row>
    <row r="72" spans="1:7"/>
    <row r="73" spans="1:7">
      <c r="C73" s="262"/>
      <c r="D73" s="1950" t="s">
        <v>1227</v>
      </c>
      <c r="E73" s="1950"/>
      <c r="F73" s="1950"/>
    </row>
    <row r="74" spans="1:7">
      <c r="A74" s="135"/>
      <c r="B74" s="135"/>
      <c r="D74" s="1901" t="s">
        <v>1254</v>
      </c>
      <c r="E74" s="1901"/>
      <c r="F74" s="1901"/>
    </row>
    <row r="75" spans="1:7">
      <c r="A75" s="135"/>
      <c r="B75" s="135"/>
    </row>
    <row r="76" spans="1:7" ht="14.25">
      <c r="A76" s="261"/>
      <c r="B76" s="669" t="s">
        <v>312</v>
      </c>
      <c r="D76" s="1901" t="s">
        <v>1228</v>
      </c>
      <c r="E76" s="1901"/>
      <c r="F76" s="1901"/>
    </row>
    <row r="77" spans="1:7" ht="14.25">
      <c r="A77" s="261"/>
      <c r="B77" s="261"/>
      <c r="D77" s="1901"/>
      <c r="E77" s="1901"/>
      <c r="F77" s="1901"/>
    </row>
    <row r="78" spans="1:7" ht="14.25">
      <c r="A78" s="261"/>
      <c r="B78" s="261"/>
      <c r="D78" s="1901"/>
      <c r="E78" s="1901"/>
      <c r="F78" s="1901"/>
    </row>
    <row r="79" spans="1:7" ht="14.25">
      <c r="A79" s="261"/>
      <c r="B79" s="261"/>
      <c r="D79" s="1901"/>
      <c r="E79" s="1901"/>
      <c r="F79" s="1901"/>
    </row>
    <row r="80" spans="1:7" ht="14.25">
      <c r="A80" s="261"/>
      <c r="B80" s="261"/>
      <c r="D80" s="1901"/>
      <c r="E80" s="1901"/>
      <c r="F80" s="1901"/>
    </row>
    <row r="81" spans="1:7" ht="14.25">
      <c r="A81" s="261"/>
      <c r="B81" s="261"/>
      <c r="D81" s="1901"/>
      <c r="E81" s="1901"/>
      <c r="F81" s="1901"/>
    </row>
    <row r="82" spans="1:7" s="696" customFormat="1" ht="14.25">
      <c r="A82" s="697"/>
      <c r="B82" s="697"/>
      <c r="C82" s="695"/>
      <c r="D82" s="699"/>
      <c r="E82" s="699"/>
      <c r="F82" s="699"/>
      <c r="G82" s="7"/>
    </row>
    <row r="83" spans="1:7" s="696" customFormat="1" ht="14.45" customHeight="1">
      <c r="A83" s="697"/>
      <c r="B83" s="702" t="s">
        <v>312</v>
      </c>
      <c r="C83" s="695"/>
      <c r="D83" s="1930" t="s">
        <v>1327</v>
      </c>
      <c r="E83" s="1930"/>
      <c r="F83" s="1930"/>
      <c r="G83" s="7"/>
    </row>
    <row r="84" spans="1:7" s="696" customFormat="1" ht="14.25">
      <c r="A84" s="697"/>
      <c r="B84" s="697"/>
      <c r="C84" s="695"/>
      <c r="D84" s="1930"/>
      <c r="E84" s="1930"/>
      <c r="F84" s="1930"/>
      <c r="G84" s="7"/>
    </row>
    <row r="85" spans="1:7" s="696" customFormat="1" ht="14.25">
      <c r="A85" s="697"/>
      <c r="B85" s="697"/>
      <c r="C85" s="695"/>
      <c r="D85" s="1930"/>
      <c r="E85" s="1930"/>
      <c r="F85" s="1930"/>
      <c r="G85" s="7"/>
    </row>
    <row r="86" spans="1:7" s="696" customFormat="1" ht="14.25">
      <c r="A86" s="697"/>
      <c r="B86" s="697"/>
      <c r="C86" s="695"/>
      <c r="D86" s="1930"/>
      <c r="E86" s="1930"/>
      <c r="F86" s="1930"/>
      <c r="G86" s="7"/>
    </row>
    <row r="87" spans="1:7" s="696" customFormat="1" ht="14.25">
      <c r="A87" s="697"/>
      <c r="B87" s="697"/>
      <c r="C87" s="695"/>
      <c r="D87" s="1930"/>
      <c r="E87" s="1930"/>
      <c r="F87" s="1930"/>
      <c r="G87" s="7"/>
    </row>
    <row r="88" spans="1:7" s="709" customFormat="1" ht="14.25">
      <c r="A88" s="704"/>
      <c r="B88" s="704"/>
      <c r="C88" s="735"/>
      <c r="D88" s="1930"/>
      <c r="E88" s="1930"/>
      <c r="F88" s="1930"/>
      <c r="G88" s="7"/>
    </row>
    <row r="89" spans="1:7" s="709" customFormat="1" ht="14.25">
      <c r="A89" s="704"/>
      <c r="B89" s="704"/>
      <c r="C89" s="735"/>
      <c r="D89" s="1930"/>
      <c r="E89" s="1930"/>
      <c r="F89" s="1930"/>
      <c r="G89" s="7"/>
    </row>
    <row r="90" spans="1:7" s="709" customFormat="1" ht="14.25">
      <c r="A90" s="704"/>
      <c r="B90" s="704"/>
      <c r="C90" s="735"/>
      <c r="D90" s="1930"/>
      <c r="E90" s="1930"/>
      <c r="F90" s="1930"/>
      <c r="G90" s="7"/>
    </row>
    <row r="91" spans="1:7" ht="14.25">
      <c r="A91" s="261"/>
      <c r="B91" s="261"/>
      <c r="D91" s="1930"/>
      <c r="E91" s="1930"/>
      <c r="F91" s="1930"/>
    </row>
    <row r="92" spans="1:7" ht="14.25">
      <c r="A92" s="261"/>
      <c r="B92" s="261"/>
      <c r="D92" s="1930"/>
      <c r="E92" s="1930"/>
      <c r="F92" s="1930"/>
    </row>
    <row r="93" spans="1:7" ht="14.25">
      <c r="A93" s="261"/>
      <c r="B93" s="261"/>
      <c r="D93" s="1930"/>
      <c r="E93" s="1930"/>
      <c r="F93" s="1930"/>
    </row>
    <row r="94" spans="1:7" ht="14.25">
      <c r="A94" s="261"/>
      <c r="B94" s="261"/>
      <c r="D94" s="1930"/>
      <c r="E94" s="1930"/>
      <c r="F94" s="1930"/>
    </row>
    <row r="95" spans="1:7" ht="14.25">
      <c r="A95" s="261"/>
      <c r="B95" s="261"/>
      <c r="D95" s="1930"/>
      <c r="E95" s="1930"/>
      <c r="F95" s="1930"/>
    </row>
    <row r="96" spans="1:7" ht="14.25">
      <c r="A96" s="261"/>
      <c r="B96" s="261"/>
      <c r="D96" s="1930"/>
      <c r="E96" s="1930"/>
      <c r="F96" s="1930"/>
    </row>
    <row r="97" spans="1:11" s="700" customFormat="1" ht="14.25">
      <c r="A97" s="701"/>
      <c r="B97" s="705" t="s">
        <v>312</v>
      </c>
      <c r="C97" s="695"/>
      <c r="D97" s="1901" t="s">
        <v>1229</v>
      </c>
      <c r="E97" s="1901"/>
      <c r="F97" s="1901"/>
      <c r="G97" s="7"/>
    </row>
    <row r="98" spans="1:11" s="700" customFormat="1" ht="14.25">
      <c r="A98" s="701"/>
      <c r="B98" s="701"/>
      <c r="C98" s="695"/>
      <c r="D98" s="1901"/>
      <c r="E98" s="1901"/>
      <c r="F98" s="1901"/>
      <c r="G98" s="7"/>
    </row>
    <row r="99" spans="1:11" s="700" customFormat="1" ht="14.25">
      <c r="A99" s="701"/>
      <c r="B99" s="701"/>
      <c r="C99" s="695"/>
      <c r="D99" s="1901"/>
      <c r="E99" s="1901"/>
      <c r="F99" s="1901"/>
      <c r="G99" s="7"/>
    </row>
    <row r="100" spans="1:11" s="700" customFormat="1" ht="14.25">
      <c r="A100" s="701"/>
      <c r="B100" s="701"/>
      <c r="C100" s="695"/>
      <c r="D100" s="1901"/>
      <c r="E100" s="1901"/>
      <c r="F100" s="1901"/>
      <c r="G100" s="7"/>
    </row>
    <row r="101" spans="1:11" s="700" customFormat="1" ht="14.25">
      <c r="A101" s="701"/>
      <c r="B101" s="701"/>
      <c r="C101" s="695"/>
      <c r="D101" s="1901"/>
      <c r="E101" s="1901"/>
      <c r="F101" s="1901"/>
      <c r="G101" s="7"/>
    </row>
    <row r="102" spans="1:11" s="700" customFormat="1" ht="14.25">
      <c r="A102" s="701"/>
      <c r="B102" s="701"/>
      <c r="C102" s="695"/>
      <c r="D102" s="1901"/>
      <c r="E102" s="1901"/>
      <c r="F102" s="1901"/>
      <c r="G102" s="7"/>
    </row>
    <row r="103" spans="1:11" s="700" customFormat="1" ht="14.25">
      <c r="A103" s="701"/>
      <c r="B103" s="701"/>
      <c r="C103" s="695"/>
      <c r="D103" s="1901"/>
      <c r="E103" s="1901"/>
      <c r="F103" s="1901"/>
      <c r="G103" s="7"/>
    </row>
    <row r="104" spans="1:11" s="700" customFormat="1" ht="14.25">
      <c r="A104" s="701"/>
      <c r="B104" s="701"/>
      <c r="C104" s="695"/>
      <c r="D104" s="1901"/>
      <c r="E104" s="1901"/>
      <c r="F104" s="1901"/>
      <c r="G104" s="7"/>
    </row>
    <row r="105" spans="1:11" s="703" customFormat="1" ht="14.25">
      <c r="A105" s="704"/>
      <c r="B105" s="704"/>
      <c r="C105" s="695"/>
      <c r="D105" s="706"/>
      <c r="E105" s="706"/>
      <c r="F105" s="706"/>
      <c r="G105" s="7"/>
    </row>
    <row r="106" spans="1:11" ht="14.25">
      <c r="A106" s="398"/>
      <c r="B106" s="698" t="s">
        <v>312</v>
      </c>
      <c r="C106" s="464"/>
      <c r="D106" s="1958" t="s">
        <v>1230</v>
      </c>
      <c r="E106" s="1958"/>
      <c r="F106" s="1958"/>
      <c r="G106" s="465"/>
      <c r="H106" s="463"/>
      <c r="I106" s="463"/>
      <c r="J106" s="463"/>
      <c r="K106" s="463"/>
    </row>
    <row r="107" spans="1:11" ht="14.25">
      <c r="A107" s="261"/>
      <c r="B107" s="261"/>
      <c r="C107" s="315"/>
      <c r="D107" s="1958"/>
      <c r="E107" s="1958"/>
      <c r="F107" s="1958"/>
      <c r="G107" s="465"/>
      <c r="H107" s="463"/>
      <c r="I107" s="463"/>
      <c r="J107" s="463"/>
      <c r="K107" s="463"/>
    </row>
    <row r="108" spans="1:11" ht="14.25">
      <c r="A108" s="261"/>
      <c r="B108" s="261"/>
      <c r="C108" s="315"/>
      <c r="D108" s="1958"/>
      <c r="E108" s="1958"/>
      <c r="F108" s="1958"/>
      <c r="G108" s="465"/>
      <c r="H108" s="463"/>
      <c r="I108" s="463"/>
      <c r="J108" s="463"/>
      <c r="K108" s="463"/>
    </row>
    <row r="109" spans="1:11" ht="14.25">
      <c r="A109" s="261"/>
      <c r="B109" s="261"/>
      <c r="C109" s="315"/>
      <c r="D109" s="1958"/>
      <c r="E109" s="1958"/>
      <c r="F109" s="1958"/>
      <c r="G109" s="465"/>
      <c r="H109" s="463"/>
      <c r="I109" s="463"/>
      <c r="J109" s="463"/>
      <c r="K109" s="463"/>
    </row>
    <row r="110" spans="1:11" ht="14.25">
      <c r="A110" s="261"/>
      <c r="B110" s="261"/>
      <c r="C110" s="315"/>
      <c r="D110" s="1958"/>
      <c r="E110" s="1958"/>
      <c r="F110" s="1958"/>
      <c r="G110" s="465"/>
      <c r="H110" s="463"/>
      <c r="I110" s="463"/>
      <c r="J110" s="463"/>
      <c r="K110" s="463"/>
    </row>
    <row r="111" spans="1:11">
      <c r="C111"/>
      <c r="D111" s="1958"/>
      <c r="E111" s="1958"/>
      <c r="F111" s="1958"/>
      <c r="G111"/>
      <c r="H111"/>
      <c r="I111"/>
      <c r="J111"/>
      <c r="K111"/>
    </row>
    <row r="112" spans="1:11">
      <c r="C112"/>
      <c r="D112" s="1958"/>
      <c r="E112" s="1958"/>
      <c r="F112" s="1958"/>
      <c r="G112"/>
      <c r="H112"/>
      <c r="I112"/>
      <c r="J112"/>
      <c r="K112"/>
    </row>
    <row r="113" spans="1:11">
      <c r="C113"/>
      <c r="D113" s="470"/>
      <c r="E113"/>
      <c r="F113"/>
      <c r="G113"/>
      <c r="H113"/>
      <c r="I113"/>
      <c r="J113"/>
      <c r="K113"/>
    </row>
    <row r="114" spans="1:11" ht="14.25">
      <c r="A114" s="261"/>
      <c r="B114" s="669" t="s">
        <v>312</v>
      </c>
      <c r="C114"/>
      <c r="D114" s="1959" t="s">
        <v>1231</v>
      </c>
      <c r="E114" s="1959"/>
      <c r="F114" s="1959"/>
      <c r="G114"/>
      <c r="H114"/>
      <c r="I114"/>
      <c r="J114"/>
      <c r="K114"/>
    </row>
    <row r="115" spans="1:11" ht="14.25">
      <c r="A115" s="261"/>
      <c r="B115" s="261"/>
      <c r="C115"/>
      <c r="D115" s="1959"/>
      <c r="E115" s="1959"/>
      <c r="F115" s="1959"/>
      <c r="G115"/>
      <c r="H115"/>
      <c r="I115"/>
      <c r="J115"/>
      <c r="K115"/>
    </row>
    <row r="116" spans="1:11"/>
    <row r="117" spans="1:11" ht="14.25">
      <c r="A117" s="261"/>
      <c r="B117" s="669" t="s">
        <v>312</v>
      </c>
      <c r="C117" s="10"/>
      <c r="D117" s="1901" t="s">
        <v>1232</v>
      </c>
      <c r="E117" s="1901"/>
      <c r="F117" s="1901"/>
    </row>
    <row r="118" spans="1:11">
      <c r="C118" s="10"/>
      <c r="D118" s="1901"/>
      <c r="E118" s="1901"/>
      <c r="F118" s="1901"/>
    </row>
    <row r="119" spans="1:11">
      <c r="C119" s="10"/>
      <c r="D119" s="1901"/>
      <c r="E119" s="1901"/>
      <c r="F119" s="1901"/>
    </row>
    <row r="120" spans="1:11">
      <c r="C120" s="10"/>
      <c r="D120" s="1901"/>
      <c r="E120" s="1901"/>
      <c r="F120" s="1901"/>
    </row>
    <row r="121" spans="1:11">
      <c r="C121" s="10"/>
      <c r="D121" s="1901"/>
      <c r="E121" s="1901"/>
      <c r="F121" s="1901"/>
    </row>
    <row r="122" spans="1:11">
      <c r="C122" s="10"/>
      <c r="D122" s="149"/>
      <c r="E122" s="149"/>
      <c r="F122" s="149"/>
    </row>
    <row r="123" spans="1:11" customFormat="1" ht="14.25">
      <c r="A123" s="261"/>
      <c r="B123" s="669" t="s">
        <v>312</v>
      </c>
      <c r="C123" s="10"/>
      <c r="D123" s="1902" t="s">
        <v>1233</v>
      </c>
      <c r="E123" s="1902"/>
      <c r="F123" s="1902"/>
      <c r="G123" s="149"/>
    </row>
    <row r="124" spans="1:11" s="296" customFormat="1" ht="13.7" customHeight="1">
      <c r="A124" s="293"/>
      <c r="B124" s="293"/>
      <c r="C124" s="294"/>
      <c r="D124" s="1902"/>
      <c r="E124" s="1902"/>
      <c r="F124" s="1902"/>
      <c r="G124" s="295"/>
    </row>
    <row r="125" spans="1:11" customFormat="1" ht="13.7" customHeight="1">
      <c r="A125" s="132"/>
      <c r="B125" s="666"/>
      <c r="C125" s="10"/>
      <c r="D125" s="1902"/>
      <c r="E125" s="1902"/>
      <c r="F125" s="1902"/>
      <c r="G125" s="149"/>
    </row>
    <row r="126" spans="1:11" customFormat="1" ht="13.7" customHeight="1">
      <c r="A126" s="132"/>
      <c r="B126" s="666"/>
      <c r="C126" s="10"/>
      <c r="D126" s="1902"/>
      <c r="E126" s="1902"/>
      <c r="F126" s="1902"/>
      <c r="G126" s="149"/>
    </row>
    <row r="127" spans="1:11" customFormat="1" ht="13.7" customHeight="1">
      <c r="A127" s="132"/>
      <c r="B127" s="666"/>
      <c r="C127" s="10"/>
      <c r="D127" s="1902"/>
      <c r="E127" s="1902"/>
      <c r="F127" s="1902"/>
      <c r="G127" s="149"/>
    </row>
    <row r="128" spans="1:11" customFormat="1" ht="13.7" customHeight="1">
      <c r="A128" s="375"/>
      <c r="B128" s="375"/>
      <c r="C128" s="10"/>
      <c r="D128" s="1902"/>
      <c r="E128" s="1902"/>
      <c r="F128" s="1902"/>
      <c r="G128" s="149"/>
    </row>
    <row r="129" spans="1:7" s="2" customFormat="1" ht="13.7" customHeight="1">
      <c r="A129" s="273"/>
      <c r="B129" s="273"/>
      <c r="C129" s="437"/>
      <c r="D129" s="1902"/>
      <c r="E129" s="1902"/>
      <c r="F129" s="1902"/>
      <c r="G129" s="182"/>
    </row>
    <row r="130" spans="1:7" s="2" customFormat="1" ht="13.7" customHeight="1">
      <c r="A130" s="273"/>
      <c r="B130" s="273"/>
      <c r="C130" s="437"/>
      <c r="D130" s="1902"/>
      <c r="E130" s="1902"/>
      <c r="F130" s="1902"/>
      <c r="G130" s="182"/>
    </row>
    <row r="131" spans="1:7" customFormat="1" ht="13.7" customHeight="1">
      <c r="A131" s="132"/>
      <c r="B131" s="666"/>
      <c r="C131" s="10"/>
      <c r="D131" s="1902"/>
      <c r="E131" s="1902"/>
      <c r="F131" s="1902"/>
      <c r="G131" s="149"/>
    </row>
    <row r="132" spans="1:7" customFormat="1" ht="13.7" customHeight="1">
      <c r="A132" s="132"/>
      <c r="B132" s="666"/>
      <c r="C132" s="10"/>
      <c r="D132" s="1902"/>
      <c r="E132" s="1902"/>
      <c r="F132" s="1902"/>
      <c r="G132" s="149"/>
    </row>
    <row r="133" spans="1:7" customFormat="1" ht="13.7" customHeight="1">
      <c r="A133" s="132"/>
      <c r="B133" s="666"/>
      <c r="C133" s="10"/>
      <c r="D133" s="1902"/>
      <c r="E133" s="1902"/>
      <c r="F133" s="1902"/>
      <c r="G133" s="149"/>
    </row>
    <row r="134" spans="1:7" customFormat="1" ht="13.7" customHeight="1">
      <c r="A134" s="132"/>
      <c r="B134" s="666"/>
      <c r="C134" s="10"/>
      <c r="D134" s="1902"/>
      <c r="E134" s="1902"/>
      <c r="F134" s="1902"/>
      <c r="G134" s="149"/>
    </row>
    <row r="135" spans="1:7" customFormat="1" ht="13.7" customHeight="1">
      <c r="A135" s="132"/>
      <c r="B135" s="666"/>
      <c r="C135" s="10"/>
      <c r="D135" s="327"/>
      <c r="E135" s="151"/>
      <c r="F135" s="151"/>
      <c r="G135" s="149"/>
    </row>
    <row r="136" spans="1:7" s="707" customFormat="1" ht="13.7" customHeight="1">
      <c r="A136" s="695"/>
      <c r="B136" s="708" t="s">
        <v>312</v>
      </c>
      <c r="C136" s="10"/>
      <c r="D136" s="1901" t="s">
        <v>1341</v>
      </c>
      <c r="E136" s="1901"/>
      <c r="F136" s="1901"/>
      <c r="G136" s="149"/>
    </row>
    <row r="137" spans="1:7" s="707" customFormat="1" ht="13.7" customHeight="1">
      <c r="A137" s="695"/>
      <c r="B137" s="695"/>
      <c r="C137" s="10"/>
      <c r="D137" s="1901"/>
      <c r="E137" s="1901"/>
      <c r="F137" s="1901"/>
      <c r="G137" s="149"/>
    </row>
    <row r="138" spans="1:7" s="707" customFormat="1" ht="13.7" customHeight="1">
      <c r="A138" s="695"/>
      <c r="B138" s="695"/>
      <c r="C138" s="10"/>
      <c r="D138" s="1901"/>
      <c r="E138" s="1901"/>
      <c r="F138" s="1901"/>
      <c r="G138" s="149"/>
    </row>
    <row r="139" spans="1:7" s="707" customFormat="1" ht="13.7" customHeight="1">
      <c r="A139" s="695"/>
      <c r="B139" s="695"/>
      <c r="C139" s="10"/>
      <c r="D139" s="1901"/>
      <c r="E139" s="1901"/>
      <c r="F139" s="1901"/>
      <c r="G139" s="149"/>
    </row>
    <row r="140" spans="1:7" s="707" customFormat="1" ht="13.7" customHeight="1">
      <c r="A140" s="695"/>
      <c r="B140" s="695"/>
      <c r="C140" s="10"/>
      <c r="D140" s="1901"/>
      <c r="E140" s="1901"/>
      <c r="F140" s="1901"/>
      <c r="G140" s="149"/>
    </row>
    <row r="141" spans="1:7" s="707" customFormat="1" ht="13.7" customHeight="1">
      <c r="A141" s="695"/>
      <c r="B141" s="695"/>
      <c r="C141" s="10"/>
      <c r="D141" s="1901"/>
      <c r="E141" s="1901"/>
      <c r="F141" s="1901"/>
      <c r="G141" s="149"/>
    </row>
    <row r="142" spans="1:7" s="707" customFormat="1" ht="13.7" customHeight="1">
      <c r="A142" s="695"/>
      <c r="B142" s="695"/>
      <c r="C142" s="10"/>
      <c r="D142" s="1901"/>
      <c r="E142" s="1901"/>
      <c r="F142" s="1901"/>
      <c r="G142" s="149"/>
    </row>
    <row r="143" spans="1:7" s="707" customFormat="1" ht="13.7" customHeight="1">
      <c r="A143" s="695"/>
      <c r="B143" s="695"/>
      <c r="C143" s="10"/>
      <c r="D143" s="1901"/>
      <c r="E143" s="1901"/>
      <c r="F143" s="1901"/>
      <c r="G143" s="149"/>
    </row>
    <row r="144" spans="1:7" s="707" customFormat="1" ht="13.7" customHeight="1">
      <c r="A144" s="695"/>
      <c r="B144" s="695"/>
      <c r="C144" s="10"/>
      <c r="D144" s="1901"/>
      <c r="E144" s="1901"/>
      <c r="F144" s="1901"/>
      <c r="G144" s="149"/>
    </row>
    <row r="145" spans="1:7" s="707" customFormat="1" ht="13.7" customHeight="1">
      <c r="A145" s="695"/>
      <c r="B145" s="695"/>
      <c r="C145" s="10"/>
      <c r="D145" s="1901"/>
      <c r="E145" s="1901"/>
      <c r="F145" s="1901"/>
      <c r="G145" s="149"/>
    </row>
    <row r="146" spans="1:7" s="707" customFormat="1" ht="13.7" customHeight="1">
      <c r="A146" s="737"/>
      <c r="B146" s="737"/>
      <c r="C146" s="10"/>
      <c r="D146" s="1901"/>
      <c r="E146" s="1901"/>
      <c r="F146" s="1901"/>
      <c r="G146" s="149"/>
    </row>
    <row r="147" spans="1:7" s="707" customFormat="1" ht="13.7" customHeight="1">
      <c r="A147" s="737"/>
      <c r="B147" s="737"/>
      <c r="C147" s="10"/>
      <c r="D147" s="1901"/>
      <c r="E147" s="1901"/>
      <c r="F147" s="1901"/>
      <c r="G147" s="149"/>
    </row>
    <row r="148" spans="1:7" s="707" customFormat="1" ht="13.7" customHeight="1">
      <c r="A148" s="695"/>
      <c r="B148" s="695"/>
      <c r="C148" s="10"/>
      <c r="D148" s="1901"/>
      <c r="E148" s="1901"/>
      <c r="F148" s="1901"/>
      <c r="G148" s="149"/>
    </row>
    <row r="149" spans="1:7" s="707" customFormat="1" ht="13.7" customHeight="1">
      <c r="A149" s="695"/>
      <c r="B149" s="695"/>
      <c r="C149" s="10"/>
      <c r="D149" s="1901"/>
      <c r="E149" s="1901"/>
      <c r="F149" s="1901"/>
      <c r="G149" s="149"/>
    </row>
    <row r="150" spans="1:7" s="707" customFormat="1" ht="13.7" customHeight="1">
      <c r="A150" s="695"/>
      <c r="B150" s="695"/>
      <c r="C150" s="10"/>
      <c r="D150" s="1901"/>
      <c r="E150" s="1901"/>
      <c r="F150" s="1901"/>
      <c r="G150" s="149"/>
    </row>
    <row r="151" spans="1:7" s="707" customFormat="1" ht="13.7" customHeight="1">
      <c r="A151" s="695"/>
      <c r="B151" s="695"/>
      <c r="C151" s="10"/>
      <c r="D151" s="1901"/>
      <c r="E151" s="1901"/>
      <c r="F151" s="1901"/>
      <c r="G151" s="149"/>
    </row>
    <row r="152" spans="1:7" s="707" customFormat="1" ht="13.7" customHeight="1">
      <c r="A152" s="695"/>
      <c r="B152" s="695"/>
      <c r="C152" s="10"/>
      <c r="D152" s="1901"/>
      <c r="E152" s="1901"/>
      <c r="F152" s="1901"/>
      <c r="G152" s="149"/>
    </row>
    <row r="153" spans="1:7" s="707" customFormat="1" ht="13.7" customHeight="1">
      <c r="A153" s="695"/>
      <c r="B153" s="695"/>
      <c r="C153" s="10"/>
      <c r="D153" s="1901"/>
      <c r="E153" s="1901"/>
      <c r="F153" s="1901"/>
      <c r="G153" s="149"/>
    </row>
    <row r="154" spans="1:7" s="707" customFormat="1" ht="13.7" customHeight="1">
      <c r="A154" s="695"/>
      <c r="B154" s="695"/>
      <c r="C154" s="10"/>
      <c r="D154" s="1901"/>
      <c r="E154" s="1901"/>
      <c r="F154" s="1901"/>
      <c r="G154" s="149"/>
    </row>
    <row r="155" spans="1:7" s="707" customFormat="1" ht="13.7" customHeight="1">
      <c r="A155" s="695"/>
      <c r="B155" s="695"/>
      <c r="C155" s="10"/>
      <c r="D155" s="327"/>
      <c r="E155" s="151"/>
      <c r="F155" s="151"/>
      <c r="G155" s="149"/>
    </row>
    <row r="156" spans="1:7" customFormat="1" ht="13.7" customHeight="1">
      <c r="A156" s="375"/>
      <c r="B156" s="669" t="s">
        <v>312</v>
      </c>
      <c r="C156" s="325"/>
      <c r="D156" s="1913" t="s">
        <v>1234</v>
      </c>
      <c r="E156" s="1913"/>
      <c r="F156" s="1913"/>
      <c r="G156" s="439"/>
    </row>
    <row r="157" spans="1:7" customFormat="1" ht="13.7" customHeight="1">
      <c r="A157" s="375"/>
      <c r="B157" s="375"/>
      <c r="C157" s="325"/>
      <c r="D157" s="1913"/>
      <c r="E157" s="1913"/>
      <c r="F157" s="1913"/>
      <c r="G157" s="439"/>
    </row>
    <row r="158" spans="1:7" customFormat="1" ht="13.7" customHeight="1">
      <c r="A158" s="375"/>
      <c r="B158" s="375"/>
      <c r="C158" s="325"/>
      <c r="D158" s="327"/>
      <c r="E158" s="325"/>
      <c r="F158" s="325"/>
      <c r="G158" s="439"/>
    </row>
    <row r="159" spans="1:7" customFormat="1" ht="13.7" customHeight="1">
      <c r="A159" s="375"/>
      <c r="B159" s="669" t="s">
        <v>312</v>
      </c>
      <c r="C159" s="325"/>
      <c r="D159" s="1909" t="s">
        <v>1235</v>
      </c>
      <c r="E159" s="1909"/>
      <c r="F159" s="1909"/>
      <c r="G159" s="439"/>
    </row>
    <row r="160" spans="1:7" customFormat="1" ht="13.7" customHeight="1">
      <c r="A160" s="375"/>
      <c r="B160" s="375"/>
      <c r="C160" s="325"/>
      <c r="D160" s="1909"/>
      <c r="E160" s="1909"/>
      <c r="F160" s="1909"/>
      <c r="G160" s="439"/>
    </row>
    <row r="161" spans="1:7" customFormat="1" ht="13.7" customHeight="1">
      <c r="A161" s="375"/>
      <c r="B161" s="375"/>
      <c r="C161" s="325"/>
      <c r="D161" s="1909"/>
      <c r="E161" s="1909"/>
      <c r="F161" s="1909"/>
      <c r="G161" s="439"/>
    </row>
    <row r="162" spans="1:7" customFormat="1" ht="13.7" customHeight="1">
      <c r="A162" s="375"/>
      <c r="B162" s="375"/>
      <c r="C162" s="325"/>
      <c r="D162" s="1909"/>
      <c r="E162" s="1909"/>
      <c r="F162" s="1909"/>
      <c r="G162" s="439"/>
    </row>
    <row r="163" spans="1:7" customFormat="1" ht="13.7" customHeight="1">
      <c r="A163" s="132"/>
      <c r="B163" s="666"/>
      <c r="C163" s="10"/>
      <c r="D163" s="151"/>
      <c r="E163" s="151"/>
      <c r="F163" s="151"/>
      <c r="G163" s="149"/>
    </row>
    <row r="164" spans="1:7" customFormat="1" ht="13.7" customHeight="1">
      <c r="A164" s="132"/>
      <c r="B164" s="669" t="s">
        <v>312</v>
      </c>
      <c r="C164" s="10"/>
      <c r="D164" s="1944" t="s">
        <v>1236</v>
      </c>
      <c r="E164" s="1944"/>
      <c r="F164" s="1944"/>
      <c r="G164" s="149"/>
    </row>
    <row r="165" spans="1:7" customFormat="1" ht="13.7" customHeight="1">
      <c r="A165" s="132"/>
      <c r="B165" s="666"/>
      <c r="C165" s="10"/>
      <c r="D165" s="1944"/>
      <c r="E165" s="1944"/>
      <c r="F165" s="1944"/>
      <c r="G165" s="149"/>
    </row>
    <row r="166" spans="1:7" customFormat="1" ht="13.7" customHeight="1">
      <c r="A166" s="132"/>
      <c r="B166" s="666"/>
      <c r="C166" s="10"/>
      <c r="D166" s="1944"/>
      <c r="E166" s="1944"/>
      <c r="F166" s="1944"/>
      <c r="G166" s="149"/>
    </row>
    <row r="167" spans="1:7" customFormat="1" ht="13.7" customHeight="1">
      <c r="A167" s="23"/>
      <c r="B167" s="665"/>
      <c r="C167" s="10"/>
      <c r="D167" s="7"/>
      <c r="E167" s="151"/>
      <c r="F167" s="151"/>
      <c r="G167" s="149"/>
    </row>
    <row r="168" spans="1:7">
      <c r="A168" s="1921" t="s">
        <v>1130</v>
      </c>
      <c r="B168" s="1921"/>
      <c r="C168" s="1921"/>
      <c r="D168" s="1921"/>
      <c r="E168" s="1921"/>
      <c r="F168" s="1921"/>
      <c r="G168" s="1921"/>
    </row>
    <row r="169" spans="1:7" ht="12" customHeight="1">
      <c r="D169" s="135"/>
      <c r="E169" s="135"/>
      <c r="F169" s="135"/>
    </row>
    <row r="170" spans="1:7">
      <c r="B170" s="1949" t="s">
        <v>464</v>
      </c>
      <c r="C170" s="1949"/>
      <c r="D170" s="1949"/>
      <c r="E170" s="1949"/>
      <c r="F170" s="1949"/>
    </row>
    <row r="171" spans="1:7" ht="12" customHeight="1">
      <c r="A171" s="255"/>
      <c r="B171" s="663"/>
      <c r="C171" s="255"/>
    </row>
    <row r="172" spans="1:7">
      <c r="A172" s="1921" t="s">
        <v>1131</v>
      </c>
      <c r="B172" s="1921"/>
      <c r="C172" s="1921"/>
      <c r="D172" s="1921"/>
      <c r="E172" s="1921"/>
      <c r="F172" s="1921"/>
      <c r="G172" s="1921"/>
    </row>
    <row r="173" spans="1:7" ht="12" customHeight="1">
      <c r="A173" s="264"/>
      <c r="B173" s="264"/>
      <c r="C173" s="265"/>
      <c r="D173" s="57"/>
      <c r="E173" s="49"/>
      <c r="F173" s="57"/>
      <c r="G173" s="57"/>
    </row>
    <row r="174" spans="1:7" ht="13.35" customHeight="1">
      <c r="A174" s="264"/>
      <c r="B174" s="264"/>
      <c r="C174" s="265"/>
      <c r="D174" s="1945" t="s">
        <v>1239</v>
      </c>
      <c r="E174" s="1945"/>
      <c r="F174" s="1945"/>
      <c r="G174" s="57"/>
    </row>
    <row r="175" spans="1:7">
      <c r="A175" s="264"/>
      <c r="B175" s="264"/>
      <c r="C175" s="265"/>
      <c r="D175" s="1945"/>
      <c r="E175" s="1945"/>
      <c r="F175" s="1945"/>
      <c r="G175" s="57"/>
    </row>
    <row r="176" spans="1:7" s="709" customFormat="1">
      <c r="A176" s="711"/>
      <c r="B176" s="711"/>
      <c r="C176" s="265"/>
      <c r="D176" s="1946" t="s">
        <v>1240</v>
      </c>
      <c r="E176" s="1946"/>
      <c r="F176" s="1946"/>
      <c r="G176" s="57"/>
    </row>
    <row r="177" spans="1:7" ht="12" customHeight="1">
      <c r="A177" s="264"/>
      <c r="B177" s="264"/>
      <c r="C177" s="265"/>
      <c r="D177" s="57"/>
      <c r="E177" s="49"/>
      <c r="F177" s="57"/>
      <c r="G177" s="57"/>
    </row>
    <row r="178" spans="1:7" ht="14.25">
      <c r="A178" s="261"/>
      <c r="B178" s="669" t="s">
        <v>312</v>
      </c>
      <c r="C178" s="265"/>
      <c r="D178" s="1939" t="s">
        <v>1238</v>
      </c>
      <c r="E178" s="1939"/>
      <c r="F178" s="1939"/>
      <c r="G178" s="57"/>
    </row>
    <row r="179" spans="1:7" ht="14.25">
      <c r="A179" s="261"/>
      <c r="B179" s="261"/>
      <c r="C179" s="265"/>
      <c r="D179" s="1939"/>
      <c r="E179" s="1939"/>
      <c r="F179" s="1939"/>
      <c r="G179" s="57"/>
    </row>
    <row r="180" spans="1:7" ht="14.25">
      <c r="A180" s="261"/>
      <c r="B180" s="261"/>
      <c r="C180" s="265"/>
      <c r="D180" s="1939"/>
      <c r="E180" s="1939"/>
      <c r="F180" s="1939"/>
      <c r="G180" s="57"/>
    </row>
    <row r="181" spans="1:7">
      <c r="A181" s="265"/>
      <c r="B181" s="265"/>
      <c r="C181" s="265"/>
      <c r="D181" s="1939"/>
      <c r="E181" s="1939"/>
      <c r="F181" s="1939"/>
    </row>
    <row r="182" spans="1:7">
      <c r="A182" s="265"/>
      <c r="B182" s="265"/>
      <c r="C182" s="265"/>
      <c r="D182" s="399"/>
      <c r="E182" s="57"/>
      <c r="F182" s="57"/>
    </row>
    <row r="183" spans="1:7">
      <c r="A183" s="265"/>
      <c r="B183" s="265"/>
      <c r="C183" s="265"/>
      <c r="D183" s="1948" t="s">
        <v>1147</v>
      </c>
      <c r="E183" s="1948"/>
      <c r="F183" s="1948"/>
    </row>
    <row r="184" spans="1:7">
      <c r="A184" s="265"/>
      <c r="B184" s="265"/>
      <c r="C184" s="265"/>
      <c r="D184" s="1948"/>
      <c r="E184" s="1948"/>
      <c r="F184" s="1948"/>
    </row>
    <row r="185" spans="1:7" s="672" customFormat="1">
      <c r="A185" s="265"/>
      <c r="B185" s="265"/>
      <c r="C185" s="265"/>
      <c r="D185" s="686"/>
      <c r="E185" s="686"/>
      <c r="F185" s="686"/>
      <c r="G185" s="7"/>
    </row>
    <row r="186" spans="1:7" s="667" customFormat="1" ht="14.25">
      <c r="A186" s="261"/>
      <c r="B186" s="669" t="s">
        <v>312</v>
      </c>
      <c r="C186" s="548"/>
      <c r="D186" s="1901" t="s">
        <v>1237</v>
      </c>
      <c r="E186" s="1901"/>
      <c r="F186" s="1901"/>
      <c r="G186" s="668"/>
    </row>
    <row r="187" spans="1:7" s="667" customFormat="1" ht="14.45" customHeight="1">
      <c r="A187" s="261"/>
      <c r="C187" s="548"/>
      <c r="D187" s="1901"/>
      <c r="E187" s="1901"/>
      <c r="F187" s="1901"/>
      <c r="G187" s="668"/>
    </row>
    <row r="188" spans="1:7" s="667" customFormat="1" ht="14.25">
      <c r="A188" s="261"/>
      <c r="B188" s="687"/>
      <c r="C188" s="548"/>
      <c r="D188" s="1901"/>
      <c r="E188" s="1901"/>
      <c r="F188" s="1901"/>
      <c r="G188" s="668"/>
    </row>
    <row r="189" spans="1:7" s="667" customFormat="1" ht="14.25">
      <c r="A189" s="261"/>
      <c r="B189" s="687"/>
      <c r="C189" s="548"/>
      <c r="D189" s="1901"/>
      <c r="E189" s="1901"/>
      <c r="F189" s="1901"/>
      <c r="G189" s="668"/>
    </row>
    <row r="190" spans="1:7" s="672" customFormat="1">
      <c r="A190" s="265"/>
      <c r="B190" s="265"/>
      <c r="C190" s="265"/>
      <c r="D190" s="686"/>
      <c r="E190" s="686"/>
      <c r="F190" s="686"/>
      <c r="G190" s="7"/>
    </row>
    <row r="191" spans="1:7">
      <c r="A191" s="1921" t="s">
        <v>1132</v>
      </c>
      <c r="B191" s="1921"/>
      <c r="C191" s="1921"/>
      <c r="D191" s="1921"/>
      <c r="E191" s="1921"/>
      <c r="F191" s="1921"/>
      <c r="G191" s="1921"/>
    </row>
    <row r="192" spans="1:7" ht="12" customHeight="1">
      <c r="D192" s="135"/>
      <c r="E192" s="135"/>
      <c r="F192" s="135"/>
    </row>
    <row r="193" spans="1:6">
      <c r="C193" s="262"/>
      <c r="D193" s="1947" t="s">
        <v>213</v>
      </c>
      <c r="E193" s="1947"/>
      <c r="F193" s="1947"/>
    </row>
    <row r="194" spans="1:6">
      <c r="A194" s="255"/>
      <c r="B194" s="663"/>
      <c r="C194" s="255"/>
      <c r="D194" s="1916" t="s">
        <v>1261</v>
      </c>
      <c r="E194" s="1926"/>
      <c r="F194" s="1926"/>
    </row>
    <row r="195" spans="1:6" ht="12" customHeight="1">
      <c r="A195" s="23"/>
      <c r="B195" s="665"/>
      <c r="C195" s="23"/>
    </row>
    <row r="196" spans="1:6" ht="13.35" customHeight="1">
      <c r="A196" s="23"/>
      <c r="C196" s="23"/>
      <c r="D196" s="1924" t="s">
        <v>571</v>
      </c>
      <c r="E196" s="1924"/>
      <c r="F196" s="1924"/>
    </row>
    <row r="197" spans="1:6" ht="14.25">
      <c r="A197" s="261"/>
      <c r="B197" s="669" t="s">
        <v>312</v>
      </c>
      <c r="D197" s="1901" t="s">
        <v>1255</v>
      </c>
      <c r="E197" s="1901"/>
      <c r="F197" s="1901"/>
    </row>
    <row r="198" spans="1:6" ht="14.25">
      <c r="A198" s="261"/>
      <c r="B198" s="261"/>
      <c r="D198" s="1901"/>
      <c r="E198" s="1901"/>
      <c r="F198" s="1901"/>
    </row>
    <row r="199" spans="1:6"/>
    <row r="200" spans="1:6" ht="14.25">
      <c r="A200" s="261"/>
      <c r="B200" s="669" t="s">
        <v>312</v>
      </c>
      <c r="D200" s="1901" t="s">
        <v>1256</v>
      </c>
      <c r="E200" s="1901"/>
      <c r="F200" s="1901"/>
    </row>
    <row r="201" spans="1:6" ht="14.25">
      <c r="A201" s="261"/>
      <c r="B201" s="261"/>
      <c r="D201" s="1901"/>
      <c r="E201" s="1901"/>
      <c r="F201" s="1901"/>
    </row>
    <row r="202" spans="1:6" ht="14.25">
      <c r="A202" s="261"/>
      <c r="B202" s="261"/>
      <c r="D202" s="1901"/>
      <c r="E202" s="1901"/>
      <c r="F202" s="1901"/>
    </row>
    <row r="203" spans="1:6" ht="5.0999999999999996" customHeight="1">
      <c r="A203" s="261"/>
      <c r="B203" s="261"/>
      <c r="D203" s="151"/>
      <c r="E203" s="135"/>
      <c r="F203" s="135"/>
    </row>
    <row r="204" spans="1:6" ht="14.25">
      <c r="A204" s="261"/>
      <c r="B204" s="261"/>
      <c r="D204" s="1901" t="s">
        <v>1257</v>
      </c>
      <c r="E204" s="1901"/>
      <c r="F204" s="1901"/>
    </row>
    <row r="205" spans="1:6" ht="14.25">
      <c r="A205" s="261"/>
      <c r="B205" s="261"/>
      <c r="D205" s="1901"/>
      <c r="E205" s="1901"/>
      <c r="F205" s="1901"/>
    </row>
    <row r="206" spans="1:6" ht="14.25">
      <c r="A206" s="261"/>
      <c r="B206" s="261"/>
      <c r="D206" s="1901"/>
      <c r="E206" s="1901"/>
      <c r="F206" s="1901"/>
    </row>
    <row r="207" spans="1:6" ht="14.25">
      <c r="A207" s="261"/>
      <c r="B207" s="261"/>
      <c r="D207" s="1901"/>
      <c r="E207" s="1901"/>
      <c r="F207" s="1901"/>
    </row>
    <row r="208" spans="1:6" ht="14.25">
      <c r="A208" s="261"/>
      <c r="B208" s="261"/>
      <c r="D208" s="1901"/>
      <c r="E208" s="1901"/>
      <c r="F208" s="1901"/>
    </row>
    <row r="209" spans="1:7" ht="14.25">
      <c r="A209" s="261"/>
      <c r="B209" s="261"/>
      <c r="D209" s="135"/>
      <c r="E209" s="135"/>
      <c r="F209" s="135"/>
    </row>
    <row r="210" spans="1:7" ht="14.25">
      <c r="A210" s="261"/>
      <c r="B210" s="669" t="s">
        <v>312</v>
      </c>
      <c r="D210" s="1915" t="s">
        <v>1258</v>
      </c>
      <c r="E210" s="1915"/>
      <c r="F210" s="1915"/>
    </row>
    <row r="211" spans="1:7" ht="14.25">
      <c r="A211" s="261"/>
      <c r="B211" s="261"/>
      <c r="D211" s="1915"/>
      <c r="E211" s="1915"/>
      <c r="F211" s="1915"/>
    </row>
    <row r="212" spans="1:7" ht="14.25">
      <c r="A212" s="261"/>
      <c r="B212" s="261"/>
      <c r="D212" s="1949" t="s">
        <v>946</v>
      </c>
      <c r="E212" s="1949"/>
      <c r="F212" s="1949"/>
    </row>
    <row r="213" spans="1:7" ht="14.25">
      <c r="A213" s="261"/>
      <c r="B213" s="261"/>
      <c r="D213" s="135"/>
      <c r="E213" s="135"/>
      <c r="F213" s="135"/>
    </row>
    <row r="214" spans="1:7" ht="14.45" customHeight="1">
      <c r="A214" s="261"/>
      <c r="B214" s="669" t="s">
        <v>312</v>
      </c>
      <c r="D214" s="1915" t="s">
        <v>1260</v>
      </c>
      <c r="E214" s="1915"/>
      <c r="F214" s="1915"/>
    </row>
    <row r="215" spans="1:7" ht="14.25">
      <c r="A215" s="261"/>
      <c r="B215" s="261"/>
      <c r="D215" s="1915"/>
      <c r="E215" s="1915"/>
      <c r="F215" s="1915"/>
    </row>
    <row r="216" spans="1:7" ht="14.25">
      <c r="A216" s="261"/>
      <c r="B216" s="261"/>
      <c r="D216" s="1915"/>
      <c r="E216" s="1915"/>
      <c r="F216" s="1915"/>
    </row>
    <row r="217" spans="1:7" ht="14.25">
      <c r="A217" s="261"/>
      <c r="B217" s="261"/>
      <c r="D217" s="1915"/>
      <c r="E217" s="1915"/>
      <c r="F217" s="1915"/>
    </row>
    <row r="218" spans="1:7" ht="14.25">
      <c r="A218" s="261"/>
      <c r="B218" s="261"/>
      <c r="D218" s="1915"/>
      <c r="E218" s="1915"/>
      <c r="F218" s="1915"/>
    </row>
    <row r="219" spans="1:7">
      <c r="D219" s="135"/>
      <c r="E219" s="135"/>
      <c r="F219" s="135"/>
    </row>
    <row r="220" spans="1:7" ht="14.25">
      <c r="A220" s="261"/>
      <c r="B220" s="669" t="s">
        <v>312</v>
      </c>
      <c r="D220" s="1901" t="s">
        <v>1259</v>
      </c>
      <c r="E220" s="1901"/>
      <c r="F220" s="1901"/>
    </row>
    <row r="221" spans="1:7" ht="14.25">
      <c r="A221" s="261"/>
      <c r="B221" s="261"/>
      <c r="D221" s="1901"/>
      <c r="E221" s="1901"/>
      <c r="F221" s="1901"/>
    </row>
    <row r="222" spans="1:7">
      <c r="D222" s="29"/>
    </row>
    <row r="223" spans="1:7">
      <c r="A223" s="1921" t="s">
        <v>1133</v>
      </c>
      <c r="B223" s="1921"/>
      <c r="C223" s="1921"/>
      <c r="D223" s="1921"/>
      <c r="E223" s="1921"/>
      <c r="F223" s="1921"/>
      <c r="G223" s="1921"/>
    </row>
    <row r="224" spans="1:7">
      <c r="D224" s="29"/>
    </row>
    <row r="225" spans="1:6">
      <c r="C225" s="262"/>
      <c r="D225" s="1924" t="s">
        <v>1262</v>
      </c>
      <c r="E225" s="1924"/>
      <c r="F225" s="1924"/>
    </row>
    <row r="226" spans="1:6">
      <c r="A226" s="255"/>
      <c r="B226" s="663"/>
      <c r="C226" s="255"/>
      <c r="D226" s="135"/>
      <c r="E226" s="135"/>
      <c r="F226" s="135"/>
    </row>
    <row r="227" spans="1:6">
      <c r="A227" s="260"/>
      <c r="B227" s="260"/>
      <c r="C227" s="260"/>
      <c r="D227" s="1924" t="s">
        <v>274</v>
      </c>
      <c r="E227" s="1924"/>
      <c r="F227" s="1924"/>
    </row>
    <row r="228" spans="1:6" ht="14.25">
      <c r="A228" s="261"/>
      <c r="B228" s="669" t="s">
        <v>312</v>
      </c>
      <c r="D228" s="1925" t="s">
        <v>1263</v>
      </c>
      <c r="E228" s="1925"/>
      <c r="F228" s="1925"/>
    </row>
    <row r="229" spans="1:6" ht="14.25">
      <c r="A229" s="261"/>
      <c r="B229" s="261"/>
      <c r="D229" s="1925"/>
      <c r="E229" s="1925"/>
      <c r="F229" s="1925"/>
    </row>
    <row r="230" spans="1:6">
      <c r="D230" s="135"/>
      <c r="E230" s="135"/>
      <c r="F230" s="135"/>
    </row>
    <row r="231" spans="1:6" ht="14.45" customHeight="1">
      <c r="A231" s="261"/>
      <c r="B231" s="669" t="s">
        <v>312</v>
      </c>
      <c r="D231" s="1915" t="s">
        <v>1264</v>
      </c>
      <c r="E231" s="1915"/>
      <c r="F231" s="1915"/>
    </row>
    <row r="232" spans="1:6">
      <c r="D232" s="1915"/>
      <c r="E232" s="1915"/>
      <c r="F232" s="1915"/>
    </row>
    <row r="233" spans="1:6">
      <c r="D233" s="1926" t="s">
        <v>937</v>
      </c>
      <c r="E233" s="1926"/>
      <c r="F233" s="1926"/>
    </row>
    <row r="234" spans="1:6">
      <c r="D234" s="135"/>
      <c r="E234" s="135"/>
      <c r="F234" s="135"/>
    </row>
    <row r="235" spans="1:6" ht="14.45" customHeight="1">
      <c r="A235" s="261"/>
      <c r="B235" s="669" t="s">
        <v>312</v>
      </c>
      <c r="D235" s="1915" t="s">
        <v>1266</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4.25">
      <c r="A241" s="261"/>
      <c r="B241" s="669" t="s">
        <v>312</v>
      </c>
      <c r="D241" s="1901" t="s">
        <v>1265</v>
      </c>
      <c r="E241" s="1901"/>
      <c r="F241" s="1901"/>
    </row>
    <row r="242" spans="1:7">
      <c r="D242" s="1901"/>
      <c r="E242" s="1901"/>
      <c r="F242" s="1901"/>
    </row>
    <row r="243" spans="1:7">
      <c r="D243" s="1901"/>
      <c r="E243" s="1901"/>
      <c r="F243" s="1901"/>
    </row>
    <row r="244" spans="1:7">
      <c r="D244" s="263"/>
      <c r="E244" s="135"/>
      <c r="F244" s="135"/>
    </row>
    <row r="245" spans="1:7">
      <c r="A245" s="1921" t="s">
        <v>1134</v>
      </c>
      <c r="B245" s="1921"/>
      <c r="C245" s="1921"/>
      <c r="D245" s="1921"/>
      <c r="E245" s="1921"/>
      <c r="F245" s="1921"/>
      <c r="G245" s="1921"/>
    </row>
    <row r="246" spans="1:7">
      <c r="D246" s="263"/>
      <c r="E246" s="135"/>
      <c r="F246" s="135"/>
    </row>
    <row r="247" spans="1:7">
      <c r="C247" s="255"/>
      <c r="D247" s="1950" t="s">
        <v>1267</v>
      </c>
      <c r="E247" s="1950"/>
      <c r="F247" s="1950"/>
    </row>
    <row r="248" spans="1:7">
      <c r="C248" s="255"/>
      <c r="D248" s="1950"/>
      <c r="E248" s="1950"/>
      <c r="F248" s="1950"/>
    </row>
    <row r="249" spans="1:7">
      <c r="A249" s="260"/>
      <c r="B249" s="260"/>
      <c r="C249" s="260"/>
      <c r="D249" s="5"/>
      <c r="E249" s="6"/>
      <c r="F249" s="6"/>
    </row>
    <row r="250" spans="1:7">
      <c r="C250" s="260"/>
      <c r="D250" s="1924" t="s">
        <v>214</v>
      </c>
      <c r="E250" s="1924"/>
      <c r="F250" s="1924"/>
    </row>
    <row r="251" spans="1:7" ht="15.75" customHeight="1">
      <c r="A251" s="261"/>
      <c r="B251" s="261"/>
      <c r="D251" s="1932" t="s">
        <v>1268</v>
      </c>
      <c r="E251" s="1932"/>
      <c r="F251" s="1932"/>
    </row>
    <row r="252" spans="1:7">
      <c r="E252" s="135"/>
      <c r="F252" s="135"/>
    </row>
    <row r="253" spans="1:7" ht="14.25">
      <c r="A253" s="261"/>
      <c r="B253" s="669" t="s">
        <v>312</v>
      </c>
      <c r="D253" s="1901" t="s">
        <v>1269</v>
      </c>
      <c r="E253" s="1901"/>
      <c r="F253" s="1901"/>
    </row>
    <row r="254" spans="1:7" ht="14.25">
      <c r="A254" s="261"/>
      <c r="B254" s="261"/>
      <c r="D254" s="1901"/>
      <c r="E254" s="1901"/>
      <c r="F254" s="1901"/>
    </row>
    <row r="255" spans="1:7">
      <c r="D255" s="135"/>
      <c r="E255" s="135"/>
      <c r="F255" s="135"/>
    </row>
    <row r="256" spans="1:7" ht="14.25">
      <c r="A256" s="261"/>
      <c r="B256" s="669" t="s">
        <v>312</v>
      </c>
      <c r="D256" s="1915" t="s">
        <v>1270</v>
      </c>
      <c r="E256" s="1915"/>
      <c r="F256" s="1915"/>
    </row>
    <row r="257" spans="1:7" ht="14.25">
      <c r="A257" s="261"/>
      <c r="B257" s="261"/>
      <c r="D257" s="1915"/>
      <c r="E257" s="1915"/>
      <c r="F257" s="1915"/>
    </row>
    <row r="258" spans="1:7" ht="14.25">
      <c r="A258" s="261"/>
      <c r="B258" s="261"/>
      <c r="D258" s="1915"/>
      <c r="E258" s="1915"/>
      <c r="F258" s="1915"/>
    </row>
    <row r="259" spans="1:7">
      <c r="D259" s="135"/>
      <c r="E259" s="135"/>
      <c r="F259" s="135"/>
    </row>
    <row r="260" spans="1:7" ht="14.25">
      <c r="A260" s="261"/>
      <c r="B260" s="669" t="s">
        <v>312</v>
      </c>
      <c r="D260" s="1901" t="s">
        <v>1271</v>
      </c>
      <c r="E260" s="1901"/>
      <c r="F260" s="1901"/>
    </row>
    <row r="261" spans="1:7" ht="14.25">
      <c r="A261" s="261"/>
      <c r="B261" s="261"/>
      <c r="D261" s="1901"/>
      <c r="E261" s="1901"/>
      <c r="F261" s="1901"/>
    </row>
    <row r="262" spans="1:7">
      <c r="A262" s="23"/>
      <c r="B262" s="665"/>
      <c r="E262" s="135"/>
      <c r="F262" s="135"/>
    </row>
    <row r="263" spans="1:7">
      <c r="A263" s="1921" t="s">
        <v>1135</v>
      </c>
      <c r="B263" s="1921"/>
      <c r="C263" s="1921"/>
      <c r="D263" s="1921"/>
      <c r="E263" s="1921"/>
      <c r="F263" s="1921"/>
      <c r="G263" s="1921"/>
    </row>
    <row r="264" spans="1:7">
      <c r="A264" s="23"/>
      <c r="B264" s="665"/>
      <c r="D264" s="135"/>
      <c r="E264" s="135"/>
      <c r="F264" s="135"/>
    </row>
    <row r="265" spans="1:7">
      <c r="C265" s="23"/>
      <c r="D265" s="1924" t="s">
        <v>708</v>
      </c>
      <c r="E265" s="1924"/>
      <c r="F265" s="1924"/>
    </row>
    <row r="266" spans="1:7">
      <c r="C266" s="23"/>
      <c r="D266" s="1914" t="s">
        <v>1272</v>
      </c>
      <c r="E266" s="1914"/>
      <c r="F266" s="1914"/>
    </row>
    <row r="267" spans="1:7">
      <c r="C267" s="23"/>
      <c r="D267" s="259"/>
    </row>
    <row r="268" spans="1:7">
      <c r="A268" s="273"/>
      <c r="B268" s="669" t="s">
        <v>312</v>
      </c>
      <c r="D268" s="1914" t="s">
        <v>1273</v>
      </c>
      <c r="E268" s="1914"/>
      <c r="F268" s="1914"/>
    </row>
    <row r="269" spans="1:7" s="39" customFormat="1" ht="14.25">
      <c r="A269" s="398"/>
      <c r="B269" s="398"/>
      <c r="C269" s="273"/>
      <c r="D269" s="488"/>
      <c r="E269" s="489"/>
      <c r="F269" s="489"/>
      <c r="G269" s="130"/>
    </row>
    <row r="270" spans="1:7" s="39" customFormat="1" ht="13.35" customHeight="1">
      <c r="A270" s="273"/>
      <c r="B270" s="669" t="s">
        <v>312</v>
      </c>
      <c r="C270" s="273"/>
      <c r="D270" s="1927" t="s">
        <v>1274</v>
      </c>
      <c r="E270" s="1927"/>
      <c r="F270" s="1927"/>
      <c r="G270" s="130"/>
    </row>
    <row r="271" spans="1:7" s="39" customFormat="1" ht="14.25">
      <c r="A271" s="398"/>
      <c r="B271" s="398"/>
      <c r="C271" s="273"/>
      <c r="D271" s="1927"/>
      <c r="E271" s="1927"/>
      <c r="F271" s="1927"/>
      <c r="G271" s="130"/>
    </row>
    <row r="272" spans="1:7" s="39" customFormat="1" ht="14.25">
      <c r="A272" s="398"/>
      <c r="B272" s="398"/>
      <c r="C272" s="273"/>
      <c r="D272" s="1927"/>
      <c r="E272" s="1927"/>
      <c r="F272" s="1927"/>
      <c r="G272" s="130"/>
    </row>
    <row r="273" spans="1:7" s="39" customFormat="1" ht="14.25">
      <c r="A273" s="398"/>
      <c r="B273" s="398"/>
      <c r="C273" s="273"/>
      <c r="D273" s="1927"/>
      <c r="E273" s="1927"/>
      <c r="F273" s="1927"/>
      <c r="G273" s="130"/>
    </row>
    <row r="274" spans="1:7" s="39" customFormat="1" ht="14.25">
      <c r="A274" s="398"/>
      <c r="B274" s="398"/>
      <c r="C274" s="273"/>
      <c r="D274" s="1927"/>
      <c r="E274" s="1927"/>
      <c r="F274" s="1927"/>
      <c r="G274" s="130"/>
    </row>
    <row r="275" spans="1:7" s="39" customFormat="1" ht="14.25">
      <c r="A275" s="398"/>
      <c r="B275" s="398"/>
      <c r="C275" s="273"/>
      <c r="D275" s="488"/>
      <c r="E275" s="489"/>
      <c r="F275" s="489"/>
      <c r="G275" s="130"/>
    </row>
    <row r="276" spans="1:7" s="39" customFormat="1" ht="13.35" customHeight="1">
      <c r="A276" s="273"/>
      <c r="B276" s="669" t="s">
        <v>312</v>
      </c>
      <c r="C276" s="273"/>
      <c r="D276" s="1927" t="s">
        <v>1275</v>
      </c>
      <c r="E276" s="1927"/>
      <c r="F276" s="1927"/>
      <c r="G276" s="130"/>
    </row>
    <row r="277" spans="1:7" s="39" customFormat="1">
      <c r="A277" s="273"/>
      <c r="B277" s="273"/>
      <c r="C277" s="273"/>
      <c r="D277" s="1927"/>
      <c r="E277" s="1927"/>
      <c r="F277" s="1927"/>
      <c r="G277" s="130"/>
    </row>
    <row r="278" spans="1:7" s="39" customFormat="1" ht="14.25">
      <c r="A278" s="398"/>
      <c r="B278" s="398"/>
      <c r="C278" s="273"/>
      <c r="D278" s="488"/>
      <c r="E278" s="489"/>
      <c r="F278" s="489"/>
      <c r="G278" s="130"/>
    </row>
    <row r="279" spans="1:7">
      <c r="A279" s="273"/>
      <c r="B279" s="669" t="s">
        <v>312</v>
      </c>
      <c r="D279" s="1914" t="s">
        <v>1276</v>
      </c>
      <c r="E279" s="1914"/>
      <c r="F279" s="1914"/>
    </row>
    <row r="280" spans="1:7">
      <c r="E280" s="135"/>
      <c r="F280" s="135"/>
    </row>
    <row r="281" spans="1:7" ht="14.25">
      <c r="A281" s="261"/>
      <c r="B281" s="669" t="s">
        <v>312</v>
      </c>
      <c r="D281" s="1915" t="s">
        <v>1277</v>
      </c>
      <c r="E281" s="1915"/>
      <c r="F281" s="1915"/>
    </row>
    <row r="282" spans="1:7" ht="14.25">
      <c r="A282" s="261"/>
      <c r="B282" s="261"/>
      <c r="D282" s="1915"/>
      <c r="E282" s="1915"/>
      <c r="F282" s="1915"/>
    </row>
    <row r="283" spans="1:7" s="709" customFormat="1" ht="14.25">
      <c r="A283" s="704"/>
      <c r="B283" s="704"/>
      <c r="C283" s="721"/>
      <c r="D283" s="1915"/>
      <c r="E283" s="1915"/>
      <c r="F283" s="1915"/>
      <c r="G283" s="7"/>
    </row>
    <row r="284" spans="1:7" s="709" customFormat="1" ht="14.25">
      <c r="A284" s="704"/>
      <c r="B284" s="704"/>
      <c r="C284" s="721"/>
      <c r="D284" s="1915"/>
      <c r="E284" s="1915"/>
      <c r="F284" s="1915"/>
      <c r="G284" s="7"/>
    </row>
    <row r="285" spans="1:7" s="709" customFormat="1" ht="14.25">
      <c r="A285" s="704"/>
      <c r="B285" s="704"/>
      <c r="C285" s="721"/>
      <c r="D285" s="1915"/>
      <c r="E285" s="1915"/>
      <c r="F285" s="1915"/>
      <c r="G285" s="7"/>
    </row>
    <row r="286" spans="1:7" s="709" customFormat="1" ht="14.25">
      <c r="A286" s="704"/>
      <c r="B286" s="704"/>
      <c r="C286" s="721"/>
      <c r="D286" s="1915"/>
      <c r="E286" s="1915"/>
      <c r="F286" s="1915"/>
      <c r="G286" s="7"/>
    </row>
    <row r="287" spans="1:7" s="709" customFormat="1" ht="14.25">
      <c r="A287" s="704"/>
      <c r="B287" s="704"/>
      <c r="C287" s="721"/>
      <c r="D287" s="1915"/>
      <c r="E287" s="1915"/>
      <c r="F287" s="1915"/>
      <c r="G287" s="7"/>
    </row>
    <row r="288" spans="1:7" s="709" customFormat="1" ht="14.25">
      <c r="A288" s="704"/>
      <c r="B288" s="704"/>
      <c r="C288" s="721"/>
      <c r="D288" s="1915"/>
      <c r="E288" s="1915"/>
      <c r="F288" s="1915"/>
      <c r="G288" s="7"/>
    </row>
    <row r="289" spans="1:7" s="709" customFormat="1" ht="14.25">
      <c r="A289" s="704"/>
      <c r="B289" s="704"/>
      <c r="C289" s="721"/>
      <c r="D289" s="1915"/>
      <c r="E289" s="1915"/>
      <c r="F289" s="1915"/>
      <c r="G289" s="7"/>
    </row>
    <row r="290" spans="1:7" s="709" customFormat="1" ht="14.25">
      <c r="A290" s="704"/>
      <c r="B290" s="704"/>
      <c r="C290" s="721"/>
      <c r="D290" s="1915"/>
      <c r="E290" s="1915"/>
      <c r="F290" s="1915"/>
      <c r="G290" s="7"/>
    </row>
    <row r="291" spans="1:7" s="709" customFormat="1" ht="14.25">
      <c r="A291" s="704"/>
      <c r="B291" s="704"/>
      <c r="C291" s="721"/>
      <c r="D291" s="1915"/>
      <c r="E291" s="1915"/>
      <c r="F291" s="1915"/>
      <c r="G291" s="7"/>
    </row>
    <row r="292" spans="1:7" s="709" customFormat="1" ht="14.25">
      <c r="A292" s="704"/>
      <c r="B292" s="704"/>
      <c r="C292" s="721"/>
      <c r="D292" s="1915"/>
      <c r="E292" s="1915"/>
      <c r="F292" s="1915"/>
      <c r="G292" s="7"/>
    </row>
    <row r="293" spans="1:7" ht="14.25">
      <c r="A293" s="261"/>
      <c r="B293" s="261"/>
      <c r="D293" s="1915"/>
      <c r="E293" s="1915"/>
      <c r="F293" s="1915"/>
    </row>
    <row r="294" spans="1:7" ht="14.25">
      <c r="A294" s="261"/>
      <c r="B294" s="261"/>
      <c r="D294" s="1915"/>
      <c r="E294" s="1915"/>
      <c r="F294" s="1915"/>
    </row>
    <row r="295" spans="1:7" ht="14.25">
      <c r="A295" s="261"/>
      <c r="B295" s="261"/>
      <c r="D295" s="1915"/>
      <c r="E295" s="1915"/>
      <c r="F295" s="1915"/>
    </row>
    <row r="296" spans="1:7">
      <c r="D296" s="135"/>
      <c r="E296" s="135"/>
      <c r="F296" s="135"/>
    </row>
    <row r="297" spans="1:7" ht="14.25">
      <c r="A297" s="261"/>
      <c r="B297" s="669" t="s">
        <v>312</v>
      </c>
      <c r="D297" s="1915" t="s">
        <v>1278</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4.25">
      <c r="A307" s="261"/>
      <c r="B307" s="669" t="s">
        <v>312</v>
      </c>
      <c r="D307" s="1901" t="s">
        <v>1279</v>
      </c>
      <c r="E307" s="1901"/>
      <c r="F307" s="1901"/>
    </row>
    <row r="308" spans="1:7">
      <c r="D308" s="1901"/>
      <c r="E308" s="1901"/>
      <c r="F308" s="1901"/>
      <c r="G308" s="12"/>
    </row>
    <row r="309" spans="1:7">
      <c r="D309" s="1901"/>
      <c r="E309" s="1901"/>
      <c r="F309" s="1901"/>
      <c r="G309" s="12"/>
    </row>
    <row r="310" spans="1:7">
      <c r="D310" s="1901"/>
      <c r="E310" s="1901"/>
      <c r="F310" s="1901"/>
      <c r="G310" s="12"/>
    </row>
    <row r="311" spans="1:7">
      <c r="D311" s="1901"/>
      <c r="E311" s="1901"/>
      <c r="F311" s="1901"/>
      <c r="G311" s="12"/>
    </row>
    <row r="312" spans="1:7">
      <c r="D312" s="1901"/>
      <c r="E312" s="1901"/>
      <c r="F312" s="1901"/>
      <c r="G312" s="12"/>
    </row>
    <row r="313" spans="1:7" s="709" customFormat="1">
      <c r="A313" s="721"/>
      <c r="B313" s="721"/>
      <c r="C313" s="721"/>
      <c r="D313" s="718"/>
      <c r="E313" s="718"/>
      <c r="F313" s="718"/>
    </row>
    <row r="314" spans="1:7" ht="13.5" thickBot="1">
      <c r="D314" s="1933" t="s">
        <v>1038</v>
      </c>
      <c r="E314" s="1933"/>
      <c r="F314" s="1933"/>
      <c r="G314" s="12"/>
    </row>
    <row r="315" spans="1:7" s="709" customFormat="1" ht="13.5" thickTop="1">
      <c r="A315" s="721"/>
      <c r="B315" s="721"/>
      <c r="C315" s="721"/>
      <c r="D315" s="1934" t="s">
        <v>1280</v>
      </c>
      <c r="E315" s="1934"/>
      <c r="F315" s="1934"/>
    </row>
    <row r="316" spans="1:7">
      <c r="A316" s="325"/>
      <c r="B316" s="325"/>
      <c r="C316" s="325"/>
      <c r="D316" s="462"/>
      <c r="E316" s="462"/>
      <c r="F316" s="135"/>
      <c r="G316" s="12"/>
    </row>
    <row r="317" spans="1:7" ht="14.25">
      <c r="A317" s="261"/>
      <c r="B317" s="669" t="s">
        <v>312</v>
      </c>
      <c r="C317" s="325"/>
      <c r="D317" s="1935" t="s">
        <v>1281</v>
      </c>
      <c r="E317" s="1935"/>
      <c r="F317" s="1935"/>
      <c r="G317" s="12"/>
    </row>
    <row r="318" spans="1:7">
      <c r="A318" s="325"/>
      <c r="B318" s="325"/>
      <c r="C318" s="325"/>
      <c r="D318" s="462"/>
      <c r="E318" s="462"/>
      <c r="F318" s="135"/>
      <c r="G318" s="12"/>
    </row>
    <row r="319" spans="1:7">
      <c r="A319" s="325"/>
      <c r="B319" s="669" t="s">
        <v>312</v>
      </c>
      <c r="C319" s="325"/>
      <c r="D319" s="1930" t="s">
        <v>1282</v>
      </c>
      <c r="E319" s="1930"/>
      <c r="F319" s="1930"/>
      <c r="G319" s="12"/>
    </row>
    <row r="320" spans="1:7">
      <c r="A320" s="325"/>
      <c r="B320" s="325"/>
      <c r="C320" s="325"/>
      <c r="D320" s="1930"/>
      <c r="E320" s="1930"/>
      <c r="F320" s="1930"/>
      <c r="G320" s="12"/>
    </row>
    <row r="321" spans="1:7">
      <c r="A321" s="325"/>
      <c r="B321" s="325"/>
      <c r="C321" s="325"/>
      <c r="D321" s="1930"/>
      <c r="E321" s="1930"/>
      <c r="F321" s="1930"/>
      <c r="G321" s="12"/>
    </row>
    <row r="322" spans="1:7">
      <c r="A322" s="325"/>
      <c r="B322" s="325"/>
      <c r="C322" s="325"/>
      <c r="D322" s="1930"/>
      <c r="E322" s="1930"/>
      <c r="F322" s="1930"/>
      <c r="G322" s="12"/>
    </row>
    <row r="323" spans="1:7" s="709" customFormat="1">
      <c r="A323" s="325"/>
      <c r="B323" s="325"/>
      <c r="C323" s="325"/>
      <c r="D323" s="1930"/>
      <c r="E323" s="1930"/>
      <c r="F323" s="1930"/>
    </row>
    <row r="324" spans="1:7" s="709" customFormat="1">
      <c r="A324" s="325"/>
      <c r="B324" s="325"/>
      <c r="C324" s="325"/>
      <c r="D324" s="1930"/>
      <c r="E324" s="1930"/>
      <c r="F324" s="1930"/>
    </row>
    <row r="325" spans="1:7" s="709" customFormat="1">
      <c r="A325" s="325"/>
      <c r="B325" s="325"/>
      <c r="C325" s="325"/>
      <c r="D325" s="1930"/>
      <c r="E325" s="1930"/>
      <c r="F325" s="1930"/>
    </row>
    <row r="326" spans="1:7" s="709" customFormat="1">
      <c r="A326" s="325"/>
      <c r="B326" s="325"/>
      <c r="C326" s="325"/>
      <c r="D326" s="1930"/>
      <c r="E326" s="1930"/>
      <c r="F326" s="1930"/>
    </row>
    <row r="327" spans="1:7">
      <c r="A327" s="325"/>
      <c r="B327" s="325"/>
      <c r="C327" s="325"/>
      <c r="D327" s="1930"/>
      <c r="E327" s="1930"/>
      <c r="F327" s="1930"/>
      <c r="G327" s="12"/>
    </row>
    <row r="328" spans="1:7">
      <c r="A328" s="325"/>
      <c r="B328" s="325"/>
      <c r="C328" s="325"/>
      <c r="D328" s="1930"/>
      <c r="E328" s="1930"/>
      <c r="F328" s="1930"/>
      <c r="G328" s="12"/>
    </row>
    <row r="329" spans="1:7">
      <c r="A329" s="325"/>
      <c r="B329" s="325"/>
      <c r="C329" s="325"/>
      <c r="D329" s="1930"/>
      <c r="E329" s="1930"/>
      <c r="F329" s="1930"/>
      <c r="G329" s="12"/>
    </row>
    <row r="330" spans="1:7">
      <c r="A330" s="325"/>
      <c r="B330" s="325"/>
      <c r="C330" s="325"/>
      <c r="D330" s="12"/>
      <c r="E330" s="462"/>
      <c r="F330" s="135"/>
      <c r="G330" s="12"/>
    </row>
    <row r="331" spans="1:7" ht="14.25">
      <c r="A331" s="261"/>
      <c r="B331" s="669" t="s">
        <v>312</v>
      </c>
      <c r="C331" s="325"/>
      <c r="D331" s="1928" t="s">
        <v>1283</v>
      </c>
      <c r="E331" s="1928"/>
      <c r="F331" s="1928"/>
      <c r="G331" s="12"/>
    </row>
    <row r="332" spans="1:7">
      <c r="A332" s="325"/>
      <c r="B332" s="325"/>
      <c r="C332" s="325"/>
      <c r="D332" s="1928"/>
      <c r="E332" s="1928"/>
      <c r="F332" s="1928"/>
      <c r="G332" s="12"/>
    </row>
    <row r="333" spans="1:7">
      <c r="A333" s="325"/>
      <c r="B333" s="325"/>
      <c r="C333" s="325"/>
      <c r="D333" s="1928"/>
      <c r="E333" s="1928"/>
      <c r="F333" s="1928"/>
      <c r="G333" s="12"/>
    </row>
    <row r="334" spans="1:7">
      <c r="A334" s="325"/>
      <c r="B334" s="325"/>
      <c r="C334" s="325"/>
      <c r="D334" s="1928"/>
      <c r="E334" s="1928"/>
      <c r="F334" s="1928"/>
      <c r="G334" s="12"/>
    </row>
    <row r="335" spans="1:7">
      <c r="A335" s="325"/>
      <c r="B335" s="325"/>
      <c r="C335" s="325"/>
      <c r="D335" s="496"/>
      <c r="E335" s="462"/>
      <c r="F335" s="135"/>
      <c r="G335" s="12"/>
    </row>
    <row r="336" spans="1:7">
      <c r="A336" s="325"/>
      <c r="B336" s="325"/>
      <c r="C336" s="325"/>
      <c r="D336" s="1928" t="s">
        <v>1284</v>
      </c>
      <c r="E336" s="1928"/>
      <c r="F336" s="1928"/>
      <c r="G336" s="12"/>
    </row>
    <row r="337" spans="1:7">
      <c r="A337" s="325"/>
      <c r="B337" s="325"/>
      <c r="C337" s="325"/>
      <c r="D337" s="1928"/>
      <c r="E337" s="1928"/>
      <c r="F337" s="1928"/>
      <c r="G337" s="12"/>
    </row>
    <row r="338" spans="1:7">
      <c r="A338" s="325"/>
      <c r="B338" s="325"/>
      <c r="C338" s="325"/>
      <c r="D338" s="1928"/>
      <c r="E338" s="1928"/>
      <c r="F338" s="1928"/>
      <c r="G338" s="12"/>
    </row>
    <row r="339" spans="1:7">
      <c r="A339" s="325"/>
      <c r="B339" s="325"/>
      <c r="C339" s="325"/>
      <c r="D339" s="1928"/>
      <c r="E339" s="1928"/>
      <c r="F339" s="1928"/>
      <c r="G339" s="12"/>
    </row>
    <row r="340" spans="1:7" ht="18" customHeight="1">
      <c r="A340" s="325"/>
      <c r="B340" s="325"/>
      <c r="C340" s="325"/>
      <c r="D340" s="1928"/>
      <c r="E340" s="1928"/>
      <c r="F340" s="1928"/>
      <c r="G340" s="12"/>
    </row>
    <row r="341" spans="1:7">
      <c r="A341" s="325"/>
      <c r="B341" s="325"/>
      <c r="C341" s="325"/>
      <c r="D341" s="1928"/>
      <c r="E341" s="1928"/>
      <c r="F341" s="1928"/>
      <c r="G341" s="12"/>
    </row>
    <row r="342" spans="1:7">
      <c r="A342" s="325"/>
      <c r="B342" s="325"/>
      <c r="C342" s="325"/>
      <c r="D342" s="1928"/>
      <c r="E342" s="1928"/>
      <c r="F342" s="1928"/>
      <c r="G342" s="12"/>
    </row>
    <row r="343" spans="1:7">
      <c r="A343" s="325"/>
      <c r="B343" s="325"/>
      <c r="C343" s="325"/>
      <c r="D343" s="1928"/>
      <c r="E343" s="1928"/>
      <c r="F343" s="1928"/>
      <c r="G343" s="12"/>
    </row>
    <row r="344" spans="1:7" ht="8.25" customHeight="1">
      <c r="A344" s="325"/>
      <c r="B344" s="325"/>
      <c r="C344" s="325"/>
      <c r="D344" s="1928"/>
      <c r="E344" s="1928"/>
      <c r="F344" s="1928"/>
      <c r="G344" s="12"/>
    </row>
    <row r="345" spans="1:7" ht="13.35" customHeight="1">
      <c r="A345" s="325"/>
      <c r="B345" s="325"/>
      <c r="C345" s="325"/>
      <c r="D345" s="1929" t="s">
        <v>1285</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09" customFormat="1">
      <c r="A348" s="325"/>
      <c r="B348" s="325"/>
      <c r="C348" s="325"/>
      <c r="D348" s="1929"/>
      <c r="E348" s="1929"/>
      <c r="F348" s="1929"/>
    </row>
    <row r="349" spans="1:7" s="709" customFormat="1">
      <c r="A349" s="325"/>
      <c r="B349" s="325"/>
      <c r="C349" s="325"/>
      <c r="D349" s="1929"/>
      <c r="E349" s="1929"/>
      <c r="F349" s="1929"/>
    </row>
    <row r="350" spans="1:7" s="709" customFormat="1">
      <c r="A350" s="325"/>
      <c r="B350" s="325"/>
      <c r="C350" s="325"/>
      <c r="D350" s="1929"/>
      <c r="E350" s="1929"/>
      <c r="F350" s="1929"/>
    </row>
    <row r="351" spans="1:7" s="709" customFormat="1">
      <c r="A351" s="325"/>
      <c r="B351" s="325"/>
      <c r="C351" s="325"/>
      <c r="D351" s="1929"/>
      <c r="E351" s="1929"/>
      <c r="F351" s="1929"/>
    </row>
    <row r="352" spans="1:7" s="70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498"/>
      <c r="D357" s="1929"/>
      <c r="E357" s="1929"/>
      <c r="F357" s="1929"/>
      <c r="G357" s="12"/>
    </row>
    <row r="358" spans="1:7">
      <c r="A358" s="325"/>
      <c r="B358" s="325"/>
      <c r="C358" s="498"/>
      <c r="D358" s="1929"/>
      <c r="E358" s="1929"/>
      <c r="F358" s="1929"/>
      <c r="G358" s="12"/>
    </row>
    <row r="359" spans="1:7">
      <c r="A359" s="325"/>
      <c r="B359" s="325"/>
      <c r="C359" s="325"/>
      <c r="D359" s="1929"/>
      <c r="E359" s="1929"/>
      <c r="F359" s="1929"/>
      <c r="G359" s="12"/>
    </row>
    <row r="360" spans="1:7">
      <c r="A360" s="325"/>
      <c r="B360" s="325"/>
      <c r="C360" s="498"/>
      <c r="D360" s="1929"/>
      <c r="E360" s="1929"/>
      <c r="F360" s="1929"/>
      <c r="G360" s="12"/>
    </row>
    <row r="361" spans="1:7">
      <c r="A361" s="325"/>
      <c r="B361" s="325"/>
      <c r="C361" s="498"/>
      <c r="D361" s="1929"/>
      <c r="E361" s="1929"/>
      <c r="F361" s="1929"/>
      <c r="G361" s="12"/>
    </row>
    <row r="362" spans="1:7">
      <c r="A362" s="325"/>
      <c r="B362" s="325"/>
      <c r="C362" s="498"/>
      <c r="D362" s="1929"/>
      <c r="E362" s="1929"/>
      <c r="F362" s="1929"/>
      <c r="G362" s="12"/>
    </row>
    <row r="363" spans="1:7">
      <c r="A363" s="325"/>
      <c r="B363" s="325"/>
      <c r="C363" s="325"/>
      <c r="D363" s="496"/>
      <c r="E363" s="462"/>
      <c r="F363" s="135"/>
      <c r="G363" s="12"/>
    </row>
    <row r="364" spans="1:7">
      <c r="A364" s="325"/>
      <c r="B364" s="669" t="s">
        <v>312</v>
      </c>
      <c r="C364" s="325"/>
      <c r="D364" s="1929" t="s">
        <v>1286</v>
      </c>
      <c r="E364" s="1929"/>
      <c r="F364" s="1929"/>
      <c r="G364" s="12"/>
    </row>
    <row r="365" spans="1:7">
      <c r="A365" s="325"/>
      <c r="B365" s="325"/>
      <c r="C365" s="325"/>
      <c r="D365" s="1929"/>
      <c r="E365" s="1929"/>
      <c r="F365" s="1929"/>
      <c r="G365" s="12"/>
    </row>
    <row r="366" spans="1:7">
      <c r="A366" s="325"/>
      <c r="B366" s="325"/>
      <c r="C366" s="325"/>
      <c r="D366" s="462"/>
      <c r="E366" s="462"/>
      <c r="F366" s="135"/>
      <c r="G366" s="12"/>
    </row>
    <row r="367" spans="1:7" ht="14.25">
      <c r="A367" s="261"/>
      <c r="B367" s="669" t="s">
        <v>312</v>
      </c>
      <c r="C367" s="325"/>
      <c r="D367" s="1930" t="s">
        <v>1287</v>
      </c>
      <c r="E367" s="1930"/>
      <c r="F367" s="1930"/>
      <c r="G367" s="12"/>
    </row>
    <row r="368" spans="1:7" ht="14.25">
      <c r="A368" s="497"/>
      <c r="B368" s="497"/>
      <c r="C368" s="325"/>
      <c r="D368" s="1930"/>
      <c r="E368" s="1930"/>
      <c r="F368" s="1930"/>
      <c r="G368" s="12"/>
    </row>
    <row r="369" spans="1:7" ht="14.25">
      <c r="A369" s="497"/>
      <c r="B369" s="497"/>
      <c r="C369" s="325"/>
      <c r="D369" s="1930"/>
      <c r="E369" s="1930"/>
      <c r="F369" s="1930"/>
      <c r="G369" s="12"/>
    </row>
    <row r="370" spans="1:7" ht="14.25">
      <c r="A370" s="497"/>
      <c r="B370" s="497"/>
      <c r="C370" s="325"/>
      <c r="D370" s="1930"/>
      <c r="E370" s="1930"/>
      <c r="F370" s="1930"/>
      <c r="G370" s="12"/>
    </row>
    <row r="371" spans="1:7" ht="14.25">
      <c r="A371" s="497"/>
      <c r="B371" s="497"/>
      <c r="C371" s="325"/>
      <c r="D371" s="1930"/>
      <c r="E371" s="1930"/>
      <c r="F371" s="1930"/>
      <c r="G371" s="12"/>
    </row>
    <row r="372" spans="1:7">
      <c r="D372" s="135"/>
      <c r="E372" s="135"/>
      <c r="F372" s="135"/>
      <c r="G372" s="12"/>
    </row>
    <row r="373" spans="1:7" ht="14.25">
      <c r="A373" s="261"/>
      <c r="B373" s="669" t="s">
        <v>312</v>
      </c>
      <c r="C373" s="266"/>
      <c r="D373" s="1901" t="s">
        <v>1288</v>
      </c>
      <c r="E373" s="1901"/>
      <c r="F373" s="1901"/>
      <c r="G373" s="12"/>
    </row>
    <row r="374" spans="1:7" ht="14.25">
      <c r="A374" s="261"/>
      <c r="B374" s="261"/>
      <c r="D374" s="1901"/>
      <c r="E374" s="1901"/>
      <c r="F374" s="1901"/>
      <c r="G374" s="12"/>
    </row>
    <row r="375" spans="1:7">
      <c r="D375" s="1901"/>
      <c r="E375" s="1901"/>
      <c r="F375" s="1901"/>
      <c r="G375" s="12"/>
    </row>
    <row r="376" spans="1:7">
      <c r="D376" s="1901"/>
      <c r="E376" s="1901"/>
      <c r="F376" s="1901"/>
      <c r="G376" s="12"/>
    </row>
    <row r="377" spans="1:7">
      <c r="D377" s="1901"/>
      <c r="E377" s="1901"/>
      <c r="F377" s="1901"/>
      <c r="G377" s="12"/>
    </row>
    <row r="378" spans="1:7">
      <c r="D378" s="1901"/>
      <c r="E378" s="1901"/>
      <c r="F378" s="1901"/>
      <c r="G378" s="12"/>
    </row>
    <row r="379" spans="1:7">
      <c r="D379" s="1901"/>
      <c r="E379" s="1901"/>
      <c r="F379" s="1901"/>
      <c r="G379" s="12"/>
    </row>
    <row r="380" spans="1:7">
      <c r="D380" s="1901"/>
      <c r="E380" s="1901"/>
      <c r="F380" s="1901"/>
      <c r="G380" s="12"/>
    </row>
    <row r="381" spans="1:7">
      <c r="D381" s="1901"/>
      <c r="E381" s="1901"/>
      <c r="F381" s="1901"/>
      <c r="G381" s="12"/>
    </row>
    <row r="382" spans="1:7">
      <c r="D382" s="1901"/>
      <c r="E382" s="1901"/>
      <c r="F382" s="1901"/>
      <c r="G382" s="12"/>
    </row>
    <row r="383" spans="1:7">
      <c r="D383" s="1901"/>
      <c r="E383" s="1901"/>
      <c r="F383" s="1901"/>
      <c r="G383" s="12"/>
    </row>
    <row r="384" spans="1:7">
      <c r="D384" s="1901"/>
      <c r="E384" s="1901"/>
      <c r="F384" s="1901"/>
      <c r="G384" s="12"/>
    </row>
    <row r="385" spans="1:7">
      <c r="D385" s="1901"/>
      <c r="E385" s="1901"/>
      <c r="F385" s="1901"/>
      <c r="G385" s="12"/>
    </row>
    <row r="386" spans="1:7">
      <c r="A386" s="12"/>
      <c r="B386" s="12"/>
      <c r="C386" s="12"/>
      <c r="D386" s="1901"/>
      <c r="E386" s="1901"/>
      <c r="F386" s="1901"/>
      <c r="G386" s="12"/>
    </row>
    <row r="387" spans="1:7">
      <c r="A387" s="12"/>
      <c r="B387" s="12"/>
      <c r="C387" s="12"/>
      <c r="D387" s="1901"/>
      <c r="E387" s="1901"/>
      <c r="F387" s="1901"/>
      <c r="G387" s="12"/>
    </row>
    <row r="388" spans="1:7">
      <c r="A388" s="12"/>
      <c r="B388" s="12"/>
      <c r="C388" s="12"/>
      <c r="D388" s="1901"/>
      <c r="E388" s="1901"/>
      <c r="F388" s="1901"/>
      <c r="G388" s="12"/>
    </row>
    <row r="389" spans="1:7">
      <c r="A389" s="12"/>
      <c r="B389" s="12"/>
      <c r="C389" s="12"/>
      <c r="D389" s="1901"/>
      <c r="E389" s="1901"/>
      <c r="F389" s="1901"/>
      <c r="G389" s="12"/>
    </row>
    <row r="390" spans="1:7">
      <c r="A390" s="12"/>
      <c r="B390" s="12"/>
      <c r="C390" s="12"/>
      <c r="D390" s="1901"/>
      <c r="E390" s="1901"/>
      <c r="F390" s="1901"/>
      <c r="G390" s="12"/>
    </row>
    <row r="391" spans="1:7">
      <c r="A391" s="12"/>
      <c r="B391" s="12"/>
      <c r="C391" s="12"/>
      <c r="D391" s="1901"/>
      <c r="E391" s="1901"/>
      <c r="F391" s="1901"/>
      <c r="G391" s="12"/>
    </row>
    <row r="392" spans="1:7">
      <c r="A392" s="12"/>
      <c r="B392" s="12"/>
      <c r="C392" s="12"/>
      <c r="D392" s="1901"/>
      <c r="E392" s="1901"/>
      <c r="F392" s="1901"/>
      <c r="G392" s="12"/>
    </row>
    <row r="393" spans="1:7">
      <c r="A393" s="12"/>
      <c r="B393" s="12"/>
      <c r="C393" s="12"/>
      <c r="D393" s="1901"/>
      <c r="E393" s="1901"/>
      <c r="F393" s="1901"/>
      <c r="G393" s="12"/>
    </row>
    <row r="394" spans="1:7">
      <c r="A394" s="12"/>
      <c r="B394" s="12"/>
      <c r="C394" s="12"/>
      <c r="D394" s="1901"/>
      <c r="E394" s="1901"/>
      <c r="F394" s="1901"/>
      <c r="G394" s="12"/>
    </row>
    <row r="395" spans="1:7">
      <c r="A395" s="12"/>
      <c r="B395" s="12"/>
      <c r="C395" s="12"/>
      <c r="D395" s="1901"/>
      <c r="E395" s="1901"/>
      <c r="F395" s="1901"/>
      <c r="G395" s="12"/>
    </row>
    <row r="396" spans="1:7">
      <c r="A396" s="12"/>
      <c r="B396" s="12"/>
      <c r="C396" s="12"/>
      <c r="D396" s="1901"/>
      <c r="E396" s="1901"/>
      <c r="F396" s="1901"/>
      <c r="G396" s="12"/>
    </row>
    <row r="397" spans="1:7">
      <c r="A397" s="12"/>
      <c r="B397" s="12"/>
      <c r="C397" s="12"/>
      <c r="D397" s="1901"/>
      <c r="E397" s="1901"/>
      <c r="F397" s="1901"/>
      <c r="G397" s="12"/>
    </row>
    <row r="398" spans="1:7">
      <c r="A398" s="12"/>
      <c r="B398" s="12"/>
      <c r="C398" s="12"/>
      <c r="D398" s="1901"/>
      <c r="E398" s="1901"/>
      <c r="F398" s="1901"/>
      <c r="G398" s="12"/>
    </row>
    <row r="399" spans="1:7">
      <c r="A399" s="12"/>
      <c r="B399" s="12"/>
      <c r="C399" s="12"/>
      <c r="D399" s="1901"/>
      <c r="E399" s="1901"/>
      <c r="F399" s="1901"/>
      <c r="G399" s="12"/>
    </row>
    <row r="400" spans="1:7">
      <c r="A400" s="12"/>
      <c r="B400" s="12"/>
      <c r="C400" s="12"/>
      <c r="D400" s="1901"/>
      <c r="E400" s="1901"/>
      <c r="F400" s="1901"/>
      <c r="G400" s="12"/>
    </row>
    <row r="401" spans="1:7">
      <c r="A401" s="12"/>
      <c r="B401" s="12"/>
      <c r="C401" s="12"/>
      <c r="D401" s="1901"/>
      <c r="E401" s="1901"/>
      <c r="F401" s="1901"/>
      <c r="G401" s="12"/>
    </row>
    <row r="402" spans="1:7" s="32" customFormat="1">
      <c r="A402" s="132"/>
      <c r="B402" s="666"/>
      <c r="C402" s="132"/>
      <c r="D402" s="1901"/>
      <c r="E402" s="1901"/>
      <c r="F402" s="1901"/>
      <c r="G402" s="30"/>
    </row>
    <row r="403" spans="1:7" s="32" customFormat="1" ht="40.700000000000003" customHeight="1">
      <c r="A403" s="132"/>
      <c r="B403" s="666"/>
      <c r="C403" s="132"/>
      <c r="D403" s="1901"/>
      <c r="E403" s="1901"/>
      <c r="F403" s="1901"/>
      <c r="G403" s="30"/>
    </row>
    <row r="404" spans="1:7" s="32" customFormat="1">
      <c r="A404" s="132"/>
      <c r="B404" s="666"/>
      <c r="C404" s="132"/>
      <c r="D404" s="135"/>
      <c r="E404" s="135"/>
      <c r="F404" s="135"/>
      <c r="G404" s="30"/>
    </row>
    <row r="405" spans="1:7" ht="14.25">
      <c r="A405" s="261"/>
      <c r="B405" s="669" t="s">
        <v>312</v>
      </c>
      <c r="C405" s="266"/>
      <c r="D405" s="1914" t="s">
        <v>1289</v>
      </c>
      <c r="E405" s="1914"/>
      <c r="F405" s="1914"/>
    </row>
    <row r="406" spans="1:7">
      <c r="D406" s="1931" t="s">
        <v>1058</v>
      </c>
      <c r="E406" s="1931"/>
      <c r="F406" s="1931"/>
    </row>
    <row r="407" spans="1:7">
      <c r="D407" s="1915" t="s">
        <v>1290</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4.25">
      <c r="A412" s="261"/>
      <c r="B412" s="669" t="s">
        <v>312</v>
      </c>
      <c r="C412" s="266"/>
      <c r="D412" s="1901" t="s">
        <v>1291</v>
      </c>
      <c r="E412" s="1901"/>
      <c r="F412" s="1901"/>
      <c r="G412" s="12"/>
    </row>
    <row r="413" spans="1:7">
      <c r="D413" s="1901"/>
      <c r="E413" s="1901"/>
      <c r="F413" s="1901"/>
      <c r="G413" s="12"/>
    </row>
    <row r="414" spans="1:7">
      <c r="D414" s="1901"/>
      <c r="E414" s="1901"/>
      <c r="F414" s="1901"/>
      <c r="G414" s="12"/>
    </row>
    <row r="415" spans="1:7" s="709" customFormat="1">
      <c r="A415" s="721"/>
      <c r="B415" s="721"/>
      <c r="C415" s="721"/>
      <c r="D415" s="718"/>
      <c r="E415" s="718"/>
      <c r="F415" s="718"/>
    </row>
    <row r="416" spans="1:7" ht="14.25">
      <c r="B416" s="669" t="s">
        <v>312</v>
      </c>
      <c r="C416" s="261"/>
      <c r="D416" s="1915" t="s">
        <v>1292</v>
      </c>
      <c r="E416" s="1915"/>
      <c r="F416" s="1915"/>
      <c r="G416" s="12"/>
    </row>
    <row r="417" spans="1:7">
      <c r="D417" s="1915"/>
      <c r="E417" s="1915"/>
      <c r="F417" s="1915"/>
      <c r="G417" s="12"/>
    </row>
    <row r="418" spans="1:7">
      <c r="D418" s="135"/>
      <c r="E418" s="135"/>
      <c r="F418" s="135"/>
      <c r="G418" s="12"/>
    </row>
    <row r="419" spans="1:7" ht="14.25">
      <c r="B419" s="669" t="s">
        <v>312</v>
      </c>
      <c r="C419" s="261"/>
      <c r="D419" s="1915" t="s">
        <v>1293</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69" t="s">
        <v>312</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69" t="s">
        <v>312</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69" t="s">
        <v>312</v>
      </c>
      <c r="C430" s="12"/>
      <c r="D430" s="1915"/>
      <c r="E430" s="1915"/>
      <c r="F430" s="1915"/>
      <c r="G430" s="12"/>
    </row>
    <row r="431" spans="1:7">
      <c r="A431" s="12"/>
      <c r="B431" s="12"/>
      <c r="C431" s="12"/>
      <c r="D431" s="1915"/>
      <c r="E431" s="1915"/>
      <c r="F431" s="1915"/>
      <c r="G431" s="12"/>
    </row>
    <row r="432" spans="1:7">
      <c r="A432" s="12"/>
      <c r="B432" s="669" t="s">
        <v>312</v>
      </c>
      <c r="C432" s="12"/>
      <c r="D432" s="1915"/>
      <c r="E432" s="1915"/>
      <c r="F432" s="1915"/>
      <c r="G432" s="12"/>
    </row>
    <row r="433" spans="1:7" s="709" customFormat="1">
      <c r="D433" s="719"/>
      <c r="E433" s="719"/>
      <c r="F433" s="719"/>
    </row>
    <row r="434" spans="1:7">
      <c r="A434" s="12"/>
      <c r="B434" s="708" t="s">
        <v>312</v>
      </c>
      <c r="C434" s="12"/>
      <c r="D434" s="1915" t="s">
        <v>1294</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69" t="s">
        <v>312</v>
      </c>
      <c r="D440" s="1916" t="s">
        <v>1295</v>
      </c>
      <c r="E440" s="1916"/>
      <c r="F440" s="1916"/>
    </row>
    <row r="441" spans="1:7">
      <c r="A441" s="135"/>
      <c r="B441" s="135"/>
    </row>
    <row r="442" spans="1:7">
      <c r="A442" s="1921" t="s">
        <v>1136</v>
      </c>
      <c r="B442" s="1921"/>
      <c r="C442" s="1921"/>
      <c r="D442" s="1921"/>
      <c r="E442" s="1921"/>
      <c r="F442" s="1921"/>
      <c r="G442" s="1921"/>
    </row>
    <row r="443" spans="1:7">
      <c r="A443" s="135"/>
      <c r="B443" s="135"/>
    </row>
    <row r="444" spans="1:7">
      <c r="D444" s="1917" t="s">
        <v>931</v>
      </c>
      <c r="E444" s="1917"/>
      <c r="F444" s="1917"/>
    </row>
    <row r="445" spans="1:7" s="39" customFormat="1" ht="14.25">
      <c r="A445" s="398"/>
      <c r="B445" s="398"/>
      <c r="C445" s="273"/>
      <c r="D445" s="1918" t="s">
        <v>1296</v>
      </c>
      <c r="E445" s="1918"/>
      <c r="F445" s="1918"/>
      <c r="G445" s="130"/>
    </row>
    <row r="446" spans="1:7" s="39" customFormat="1" ht="14.25">
      <c r="A446" s="398"/>
      <c r="B446" s="398"/>
      <c r="C446" s="273"/>
      <c r="D446" s="722"/>
      <c r="E446" s="6"/>
      <c r="F446" s="6"/>
      <c r="G446" s="130"/>
    </row>
    <row r="447" spans="1:7" s="39" customFormat="1" ht="14.25">
      <c r="A447" s="261"/>
      <c r="B447" s="669" t="s">
        <v>312</v>
      </c>
      <c r="C447" s="273"/>
      <c r="D447" s="1919" t="s">
        <v>1297</v>
      </c>
      <c r="E447" s="1919"/>
      <c r="F447" s="1919"/>
      <c r="G447" s="130"/>
    </row>
    <row r="448" spans="1:7" s="39" customFormat="1" ht="14.25">
      <c r="A448" s="261"/>
      <c r="B448" s="261"/>
      <c r="C448" s="273"/>
      <c r="D448" s="1919"/>
      <c r="E448" s="1919"/>
      <c r="F448" s="1919"/>
      <c r="G448" s="130"/>
    </row>
    <row r="449" spans="1:7" s="39" customFormat="1" ht="14.25">
      <c r="A449" s="261"/>
      <c r="B449" s="261"/>
      <c r="C449" s="273"/>
      <c r="D449" s="720"/>
      <c r="E449" s="6"/>
      <c r="F449" s="6"/>
      <c r="G449" s="130"/>
    </row>
    <row r="450" spans="1:7">
      <c r="B450" s="669" t="s">
        <v>312</v>
      </c>
      <c r="D450" s="1920" t="s">
        <v>1298</v>
      </c>
      <c r="E450" s="1920"/>
      <c r="F450" s="1920"/>
    </row>
    <row r="451" spans="1:7" ht="14.25">
      <c r="A451" s="261"/>
      <c r="D451" s="1920"/>
      <c r="E451" s="1920"/>
      <c r="F451" s="1920"/>
    </row>
    <row r="452" spans="1:7" ht="14.25">
      <c r="A452" s="261"/>
      <c r="B452" s="261"/>
      <c r="D452" s="1920"/>
      <c r="E452" s="1920"/>
      <c r="F452" s="1920"/>
    </row>
    <row r="453" spans="1:7" ht="14.25">
      <c r="A453" s="261"/>
      <c r="B453" s="261"/>
      <c r="D453" s="1920"/>
      <c r="E453" s="1920"/>
      <c r="F453" s="1920"/>
    </row>
    <row r="454" spans="1:7">
      <c r="D454" s="668"/>
      <c r="E454" s="668"/>
      <c r="F454" s="668"/>
      <c r="G454" s="12"/>
    </row>
    <row r="455" spans="1:7" ht="14.25">
      <c r="A455" s="261"/>
      <c r="B455" s="669" t="s">
        <v>312</v>
      </c>
      <c r="D455" s="1902" t="s">
        <v>1299</v>
      </c>
      <c r="E455" s="1902"/>
      <c r="F455" s="1902"/>
      <c r="G455" s="12"/>
    </row>
    <row r="456" spans="1:7" ht="14.25">
      <c r="A456" s="261"/>
      <c r="B456" s="261"/>
      <c r="D456" s="1902"/>
      <c r="E456" s="1902"/>
      <c r="F456" s="1902"/>
      <c r="G456" s="12"/>
    </row>
    <row r="457" spans="1:7" ht="14.25">
      <c r="A457" s="261"/>
      <c r="D457" s="1902"/>
      <c r="E457" s="1902"/>
      <c r="F457" s="1902"/>
      <c r="G457" s="12"/>
    </row>
    <row r="458" spans="1:7" ht="14.25">
      <c r="A458" s="261"/>
      <c r="B458" s="261"/>
      <c r="D458" s="668"/>
      <c r="E458" s="668"/>
      <c r="F458" s="668"/>
      <c r="G458" s="12"/>
    </row>
    <row r="459" spans="1:7" ht="14.25">
      <c r="A459" s="261"/>
      <c r="B459" s="708" t="s">
        <v>312</v>
      </c>
      <c r="D459" s="1914" t="s">
        <v>1300</v>
      </c>
      <c r="E459" s="1914"/>
      <c r="F459" s="1914"/>
      <c r="G459" s="12"/>
    </row>
    <row r="460" spans="1:7" ht="14.25">
      <c r="A460" s="261"/>
      <c r="B460" s="261"/>
      <c r="D460" s="720"/>
      <c r="E460" s="6"/>
      <c r="F460" s="6"/>
      <c r="G460" s="12"/>
    </row>
    <row r="461" spans="1:7" ht="14.25">
      <c r="A461" s="261"/>
      <c r="B461" s="669" t="s">
        <v>312</v>
      </c>
      <c r="D461" s="1901" t="s">
        <v>1301</v>
      </c>
      <c r="E461" s="1901"/>
      <c r="F461" s="1901"/>
      <c r="G461" s="12"/>
    </row>
    <row r="462" spans="1:7" ht="14.25">
      <c r="A462" s="261"/>
      <c r="D462" s="1901"/>
      <c r="E462" s="1901"/>
      <c r="F462" s="1901"/>
      <c r="G462" s="12"/>
    </row>
    <row r="463" spans="1:7">
      <c r="A463" s="23"/>
      <c r="B463" s="665"/>
      <c r="D463" s="723"/>
      <c r="E463" s="6"/>
      <c r="F463" s="6"/>
      <c r="G463" s="12"/>
    </row>
    <row r="464" spans="1:7">
      <c r="A464" s="23"/>
      <c r="B464" s="708" t="s">
        <v>312</v>
      </c>
      <c r="D464" s="1914" t="s">
        <v>1302</v>
      </c>
      <c r="E464" s="1914"/>
      <c r="F464" s="1914"/>
      <c r="G464" s="12"/>
    </row>
    <row r="465" spans="1:7" ht="14.25">
      <c r="A465" s="261"/>
      <c r="B465" s="261"/>
      <c r="D465" s="135"/>
    </row>
    <row r="466" spans="1:7">
      <c r="A466" s="1921" t="s">
        <v>1137</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22" t="s">
        <v>835</v>
      </c>
      <c r="E468" s="1922"/>
      <c r="F468" s="1922"/>
      <c r="G468" s="182"/>
    </row>
    <row r="469" spans="1:7" customFormat="1" ht="13.35" customHeight="1">
      <c r="A469" s="260"/>
      <c r="B469" s="260"/>
      <c r="C469" s="313"/>
      <c r="D469" s="1923" t="s">
        <v>1180</v>
      </c>
      <c r="E469" s="1923"/>
      <c r="F469" s="1923"/>
      <c r="G469" s="149"/>
    </row>
    <row r="470" spans="1:7" customFormat="1">
      <c r="A470" s="260"/>
      <c r="B470" s="260"/>
      <c r="C470" s="313"/>
      <c r="D470" s="1923"/>
      <c r="E470" s="1923"/>
      <c r="F470" s="1923"/>
      <c r="G470" s="149"/>
    </row>
    <row r="471" spans="1:7" customFormat="1">
      <c r="A471" s="260"/>
      <c r="B471" s="260"/>
      <c r="C471" s="313"/>
      <c r="D471" s="1923"/>
      <c r="E471" s="1923"/>
      <c r="F471" s="1923"/>
      <c r="G471" s="149"/>
    </row>
    <row r="472" spans="1:7" customFormat="1">
      <c r="A472" s="260"/>
      <c r="B472" s="260"/>
      <c r="C472" s="313"/>
      <c r="D472" s="1923"/>
      <c r="E472" s="1923"/>
      <c r="F472" s="1923"/>
      <c r="G472" s="149"/>
    </row>
    <row r="473" spans="1:7" customFormat="1">
      <c r="A473" s="260"/>
      <c r="B473" s="260"/>
      <c r="C473" s="313"/>
      <c r="D473" s="1923"/>
      <c r="E473" s="1923"/>
      <c r="F473" s="1923"/>
      <c r="G473" s="149"/>
    </row>
    <row r="474" spans="1:7" customFormat="1">
      <c r="A474" s="260"/>
      <c r="B474" s="260"/>
      <c r="C474" s="313"/>
      <c r="D474" s="466"/>
      <c r="E474" s="149"/>
      <c r="F474" s="151"/>
      <c r="G474" s="149"/>
    </row>
    <row r="475" spans="1:7" customFormat="1" ht="14.45" customHeight="1">
      <c r="A475" s="261"/>
      <c r="B475" s="669" t="s">
        <v>312</v>
      </c>
      <c r="C475" s="313"/>
      <c r="D475" s="1963" t="s">
        <v>1171</v>
      </c>
      <c r="E475" s="1963"/>
      <c r="F475" s="1963"/>
      <c r="G475" s="149"/>
    </row>
    <row r="476" spans="1:7" customFormat="1">
      <c r="A476" s="260"/>
      <c r="B476" s="260"/>
      <c r="C476" s="313"/>
      <c r="D476" s="1963"/>
      <c r="E476" s="1963"/>
      <c r="F476" s="1963"/>
      <c r="G476" s="149"/>
    </row>
    <row r="477" spans="1:7" s="670" customFormat="1">
      <c r="A477" s="260"/>
      <c r="B477" s="260"/>
      <c r="C477" s="313"/>
      <c r="D477" s="1963"/>
      <c r="E477" s="1963"/>
      <c r="F477" s="1963"/>
      <c r="G477" s="149"/>
    </row>
    <row r="478" spans="1:7" s="670" customFormat="1">
      <c r="A478" s="260"/>
      <c r="B478" s="260"/>
      <c r="C478" s="313"/>
      <c r="D478" s="1963"/>
      <c r="E478" s="1963"/>
      <c r="F478" s="1963"/>
      <c r="G478" s="149"/>
    </row>
    <row r="479" spans="1:7" customFormat="1">
      <c r="A479" s="260"/>
      <c r="B479" s="260"/>
      <c r="C479" s="313"/>
      <c r="D479" s="1963"/>
      <c r="E479" s="1963"/>
      <c r="F479" s="1963"/>
      <c r="G479" s="149"/>
    </row>
    <row r="480" spans="1:7" customFormat="1">
      <c r="A480" s="260"/>
      <c r="B480" s="260"/>
      <c r="C480" s="313"/>
      <c r="D480" s="438"/>
      <c r="E480" s="149"/>
      <c r="F480" s="151"/>
      <c r="G480" s="149"/>
    </row>
    <row r="481" spans="1:7" customFormat="1" ht="14.45" customHeight="1">
      <c r="A481" s="261"/>
      <c r="B481" s="669" t="s">
        <v>312</v>
      </c>
      <c r="C481" s="313"/>
      <c r="D481" s="1963" t="s">
        <v>1174</v>
      </c>
      <c r="E481" s="1963"/>
      <c r="F481" s="1963"/>
      <c r="G481" s="149"/>
    </row>
    <row r="482" spans="1:7" customFormat="1">
      <c r="A482" s="260"/>
      <c r="B482" s="260"/>
      <c r="C482" s="313"/>
      <c r="D482" s="1963"/>
      <c r="E482" s="1963"/>
      <c r="F482" s="1963"/>
      <c r="G482" s="149"/>
    </row>
    <row r="483" spans="1:7" s="670" customFormat="1">
      <c r="A483" s="260"/>
      <c r="B483" s="260"/>
      <c r="C483" s="313"/>
      <c r="D483" s="1963"/>
      <c r="E483" s="1963"/>
      <c r="F483" s="1963"/>
      <c r="G483" s="149"/>
    </row>
    <row r="484" spans="1:7" customFormat="1">
      <c r="A484" s="260"/>
      <c r="B484" s="260"/>
      <c r="C484" s="313"/>
      <c r="D484" s="1963"/>
      <c r="E484" s="1963"/>
      <c r="F484" s="1963"/>
      <c r="G484" s="149"/>
    </row>
    <row r="485" spans="1:7" customFormat="1" ht="9.9499999999999993" customHeight="1">
      <c r="A485" s="260"/>
      <c r="B485" s="260"/>
      <c r="C485" s="313"/>
      <c r="D485" s="438"/>
      <c r="E485" s="149"/>
      <c r="F485" s="151"/>
      <c r="G485" s="149"/>
    </row>
    <row r="486" spans="1:7" customFormat="1" ht="14.45" customHeight="1">
      <c r="A486" s="261"/>
      <c r="B486" s="669" t="s">
        <v>312</v>
      </c>
      <c r="C486" s="313"/>
      <c r="D486" s="1963" t="s">
        <v>1172</v>
      </c>
      <c r="E486" s="1963"/>
      <c r="F486" s="1963"/>
      <c r="G486" s="149"/>
    </row>
    <row r="487" spans="1:7" customFormat="1">
      <c r="A487" s="260"/>
      <c r="B487" s="260"/>
      <c r="C487" s="313"/>
      <c r="D487" s="1963"/>
      <c r="E487" s="1963"/>
      <c r="F487" s="1963"/>
      <c r="G487" s="149"/>
    </row>
    <row r="488" spans="1:7" customFormat="1">
      <c r="A488" s="260"/>
      <c r="B488" s="260"/>
      <c r="C488" s="313"/>
      <c r="D488" s="1963"/>
      <c r="E488" s="1963"/>
      <c r="F488" s="1963"/>
      <c r="G488" s="149"/>
    </row>
    <row r="489" spans="1:7" s="670" customFormat="1">
      <c r="A489" s="260"/>
      <c r="B489" s="260"/>
      <c r="C489" s="313"/>
      <c r="D489" s="690"/>
      <c r="E489" s="690"/>
      <c r="F489" s="690"/>
      <c r="G489" s="149"/>
    </row>
    <row r="490" spans="1:7" customFormat="1" ht="14.45" customHeight="1">
      <c r="A490" s="261"/>
      <c r="B490" s="669" t="s">
        <v>312</v>
      </c>
      <c r="C490" s="313"/>
      <c r="D490" s="1963" t="s">
        <v>1173</v>
      </c>
      <c r="E490" s="1963"/>
      <c r="F490" s="1963"/>
      <c r="G490" s="149"/>
    </row>
    <row r="491" spans="1:7" customFormat="1">
      <c r="A491" s="260"/>
      <c r="B491" s="260"/>
      <c r="C491" s="313"/>
      <c r="D491" s="1963"/>
      <c r="E491" s="1963"/>
      <c r="F491" s="1963"/>
      <c r="G491" s="149"/>
    </row>
    <row r="492" spans="1:7" customFormat="1">
      <c r="A492" s="260"/>
      <c r="B492" s="260"/>
      <c r="C492" s="313"/>
      <c r="D492" s="1963"/>
      <c r="E492" s="1963"/>
      <c r="F492" s="1963"/>
      <c r="G492" s="149"/>
    </row>
    <row r="493" spans="1:7" customFormat="1">
      <c r="A493" s="260"/>
      <c r="B493" s="260"/>
      <c r="C493" s="313"/>
      <c r="D493" s="1963"/>
      <c r="E493" s="1963"/>
      <c r="F493" s="1963"/>
      <c r="G493" s="149"/>
    </row>
    <row r="494" spans="1:7" customFormat="1">
      <c r="A494" s="260"/>
      <c r="B494" s="260"/>
      <c r="C494" s="313"/>
      <c r="D494" s="1963"/>
      <c r="E494" s="1963"/>
      <c r="F494" s="1963"/>
      <c r="G494" s="149"/>
    </row>
    <row r="495" spans="1:7" customFormat="1">
      <c r="A495" s="260"/>
      <c r="B495" s="260"/>
      <c r="C495" s="313"/>
      <c r="D495" s="1963"/>
      <c r="E495" s="1963"/>
      <c r="F495" s="1963"/>
      <c r="G495" s="149"/>
    </row>
    <row r="496" spans="1:7" customFormat="1">
      <c r="A496" s="260"/>
      <c r="B496" s="260"/>
      <c r="C496" s="313"/>
      <c r="D496" s="1963"/>
      <c r="E496" s="1963"/>
      <c r="F496" s="1963"/>
      <c r="G496" s="149"/>
    </row>
    <row r="497" spans="1:7" customFormat="1">
      <c r="A497" s="480"/>
      <c r="B497" s="480"/>
      <c r="C497" s="479"/>
      <c r="D497" s="1963"/>
      <c r="E497" s="1963"/>
      <c r="F497" s="1963"/>
      <c r="G497" s="149"/>
    </row>
    <row r="498" spans="1:7" customFormat="1">
      <c r="A498" s="480"/>
      <c r="B498" s="480"/>
      <c r="C498" s="479"/>
      <c r="D498" s="1963"/>
      <c r="E498" s="1963"/>
      <c r="F498" s="1963"/>
      <c r="G498" s="149"/>
    </row>
    <row r="499" spans="1:7" customFormat="1">
      <c r="A499" s="480"/>
      <c r="B499" s="480"/>
      <c r="C499" s="479"/>
      <c r="D499" s="438"/>
      <c r="E499" s="149"/>
      <c r="F499" s="151"/>
      <c r="G499" s="149"/>
    </row>
    <row r="500" spans="1:7" customFormat="1" ht="13.35" customHeight="1">
      <c r="A500" s="480"/>
      <c r="B500" s="669" t="s">
        <v>312</v>
      </c>
      <c r="C500" s="479"/>
      <c r="D500" s="1913" t="s">
        <v>1317</v>
      </c>
      <c r="E500" s="1913"/>
      <c r="F500" s="1913"/>
      <c r="G500" s="149"/>
    </row>
    <row r="501" spans="1:7" customFormat="1">
      <c r="A501" s="480"/>
      <c r="B501" s="480"/>
      <c r="C501" s="479"/>
      <c r="D501" s="1913"/>
      <c r="E501" s="1913"/>
      <c r="F501" s="1913"/>
      <c r="G501" s="149"/>
    </row>
    <row r="502" spans="1:7" customFormat="1">
      <c r="A502" s="480"/>
      <c r="B502" s="480"/>
      <c r="C502" s="479"/>
      <c r="D502" s="1913"/>
      <c r="E502" s="1913"/>
      <c r="F502" s="1913"/>
      <c r="G502" s="149"/>
    </row>
    <row r="503" spans="1:7" customFormat="1">
      <c r="A503" s="480"/>
      <c r="B503" s="480"/>
      <c r="C503" s="479"/>
      <c r="D503" s="1913"/>
      <c r="E503" s="1913"/>
      <c r="F503" s="1913"/>
      <c r="G503" s="149"/>
    </row>
    <row r="504" spans="1:7" customFormat="1">
      <c r="A504" s="260"/>
      <c r="B504" s="260"/>
      <c r="C504" s="313"/>
      <c r="D504" s="1913"/>
      <c r="E504" s="1913"/>
      <c r="F504" s="1913"/>
      <c r="G504" s="149"/>
    </row>
    <row r="505" spans="1:7" s="707" customFormat="1">
      <c r="A505" s="710"/>
      <c r="B505" s="710"/>
      <c r="C505" s="313"/>
      <c r="D505" s="731"/>
      <c r="E505" s="731"/>
      <c r="F505" s="731"/>
      <c r="G505" s="149"/>
    </row>
    <row r="506" spans="1:7" customFormat="1" ht="14.45" customHeight="1">
      <c r="A506" s="261"/>
      <c r="B506" s="669" t="s">
        <v>312</v>
      </c>
      <c r="C506" s="10"/>
      <c r="D506" s="1963" t="s">
        <v>1175</v>
      </c>
      <c r="E506" s="1963"/>
      <c r="F506" s="1963"/>
      <c r="G506" s="149"/>
    </row>
    <row r="507" spans="1:7" customFormat="1">
      <c r="A507" s="132"/>
      <c r="B507" s="666"/>
      <c r="C507" s="10"/>
      <c r="D507" s="1963"/>
      <c r="E507" s="1963"/>
      <c r="F507" s="1963"/>
      <c r="G507" s="149"/>
    </row>
    <row r="508" spans="1:7" customFormat="1">
      <c r="A508" s="132"/>
      <c r="B508" s="666"/>
      <c r="C508" s="10"/>
      <c r="D508" s="1963"/>
      <c r="E508" s="1963"/>
      <c r="F508" s="1963"/>
      <c r="G508" s="149"/>
    </row>
    <row r="509" spans="1:7" customFormat="1" ht="12" customHeight="1">
      <c r="A509" s="135"/>
      <c r="B509" s="135"/>
      <c r="C509" s="315"/>
      <c r="D509" s="135"/>
      <c r="E509" s="149"/>
      <c r="F509" s="314"/>
      <c r="G509" s="149"/>
    </row>
    <row r="510" spans="1:7">
      <c r="A510" s="1921" t="s">
        <v>1138</v>
      </c>
      <c r="B510" s="1921"/>
      <c r="C510" s="1921"/>
      <c r="D510" s="1921"/>
      <c r="E510" s="1921"/>
      <c r="F510" s="1921"/>
      <c r="G510" s="1921"/>
    </row>
    <row r="511" spans="1:7">
      <c r="A511" s="135"/>
      <c r="B511" s="135"/>
      <c r="C511" s="266"/>
      <c r="F511" s="134"/>
    </row>
    <row r="512" spans="1:7">
      <c r="B512" s="1949" t="s">
        <v>464</v>
      </c>
      <c r="C512" s="1949"/>
      <c r="D512" s="1949"/>
      <c r="E512" s="1949"/>
      <c r="F512" s="1949"/>
    </row>
    <row r="513" spans="1:7">
      <c r="A513" s="135"/>
      <c r="B513" s="135"/>
      <c r="C513" s="266"/>
      <c r="D513" s="135"/>
      <c r="F513" s="135"/>
    </row>
    <row r="514" spans="1:7">
      <c r="A514" s="1971" t="s">
        <v>1139</v>
      </c>
      <c r="B514" s="1971"/>
      <c r="C514" s="1971"/>
      <c r="D514" s="1971"/>
      <c r="E514" s="1971"/>
      <c r="F514" s="1971"/>
      <c r="G514" s="1971"/>
    </row>
    <row r="515" spans="1:7">
      <c r="A515" s="135"/>
      <c r="B515" s="135"/>
      <c r="C515" s="266"/>
      <c r="D515" s="135"/>
      <c r="F515" s="135"/>
    </row>
    <row r="516" spans="1:7">
      <c r="C516" s="266"/>
      <c r="D516" s="1924" t="s">
        <v>709</v>
      </c>
      <c r="E516" s="1924"/>
      <c r="F516" s="1924"/>
    </row>
    <row r="517" spans="1:7" s="672" customFormat="1">
      <c r="A517" s="689"/>
      <c r="B517" s="689"/>
      <c r="C517" s="266"/>
      <c r="D517" s="1914" t="s">
        <v>1196</v>
      </c>
      <c r="E517" s="1914"/>
      <c r="F517" s="1914"/>
      <c r="G517" s="7"/>
    </row>
    <row r="518" spans="1:7" s="672" customFormat="1">
      <c r="A518" s="689"/>
      <c r="B518" s="689"/>
      <c r="C518" s="266"/>
      <c r="D518" s="694"/>
      <c r="E518" s="694"/>
      <c r="F518" s="694"/>
      <c r="G518" s="7"/>
    </row>
    <row r="519" spans="1:7" ht="13.35" customHeight="1">
      <c r="A519" s="261"/>
      <c r="B519" s="669" t="s">
        <v>312</v>
      </c>
      <c r="C519" s="266"/>
      <c r="D519" s="1914" t="s">
        <v>932</v>
      </c>
      <c r="E519" s="1914"/>
      <c r="F519" s="1914"/>
      <c r="G519" s="12"/>
    </row>
    <row r="520" spans="1:7" ht="13.35" customHeight="1">
      <c r="A520" s="266"/>
      <c r="B520" s="266"/>
      <c r="C520" s="266"/>
      <c r="D520" s="694"/>
      <c r="E520" s="667"/>
      <c r="F520" s="667"/>
      <c r="G520" s="12"/>
    </row>
    <row r="521" spans="1:7" ht="14.25">
      <c r="A521" s="261"/>
      <c r="B521" s="669" t="s">
        <v>312</v>
      </c>
      <c r="C521" s="266"/>
      <c r="D521" s="1901" t="s">
        <v>1197</v>
      </c>
      <c r="E521" s="1901"/>
      <c r="F521" s="1901"/>
      <c r="G521" s="12"/>
    </row>
    <row r="522" spans="1:7">
      <c r="A522" s="266"/>
      <c r="B522" s="266"/>
      <c r="C522" s="266"/>
      <c r="D522" s="1901"/>
      <c r="E522" s="1901"/>
      <c r="F522" s="1901"/>
      <c r="G522" s="12"/>
    </row>
    <row r="523" spans="1:7">
      <c r="A523" s="266"/>
      <c r="B523" s="266"/>
      <c r="C523" s="266"/>
      <c r="D523" s="135"/>
      <c r="E523" s="135"/>
      <c r="F523" s="135"/>
      <c r="G523" s="12"/>
    </row>
    <row r="524" spans="1:7" ht="14.25">
      <c r="A524" s="261"/>
      <c r="B524" s="669" t="s">
        <v>312</v>
      </c>
      <c r="C524" s="266"/>
      <c r="D524" s="1901" t="s">
        <v>1198</v>
      </c>
      <c r="E524" s="1901"/>
      <c r="F524" s="1901"/>
      <c r="G524" s="12"/>
    </row>
    <row r="525" spans="1:7">
      <c r="A525" s="266"/>
      <c r="B525" s="266"/>
      <c r="C525" s="266"/>
      <c r="D525" s="1901"/>
      <c r="E525" s="1901"/>
      <c r="F525" s="1901"/>
      <c r="G525" s="12"/>
    </row>
    <row r="526" spans="1:7">
      <c r="A526" s="266"/>
      <c r="B526" s="266"/>
      <c r="C526" s="266"/>
      <c r="D526" s="135"/>
      <c r="E526" s="135"/>
      <c r="F526" s="135"/>
      <c r="G526" s="12"/>
    </row>
    <row r="527" spans="1:7" ht="14.25">
      <c r="A527" s="261"/>
      <c r="B527" s="669" t="s">
        <v>312</v>
      </c>
      <c r="C527" s="266"/>
      <c r="D527" s="1901" t="s">
        <v>1199</v>
      </c>
      <c r="E527" s="1901"/>
      <c r="F527" s="1901"/>
      <c r="G527" s="12"/>
    </row>
    <row r="528" spans="1:7">
      <c r="A528" s="266"/>
      <c r="B528" s="266"/>
      <c r="C528" s="266"/>
      <c r="D528" s="1901"/>
      <c r="E528" s="1901"/>
      <c r="F528" s="1901"/>
      <c r="G528" s="12"/>
    </row>
    <row r="529" spans="1:7">
      <c r="A529" s="266"/>
      <c r="B529" s="266"/>
      <c r="C529" s="266"/>
      <c r="D529" s="135"/>
      <c r="E529" s="135"/>
      <c r="F529" s="135"/>
      <c r="G529" s="12"/>
    </row>
    <row r="530" spans="1:7" ht="14.25">
      <c r="A530" s="261"/>
      <c r="B530" s="669" t="s">
        <v>312</v>
      </c>
      <c r="C530" s="266"/>
      <c r="D530" s="1901" t="s">
        <v>1200</v>
      </c>
      <c r="E530" s="1901"/>
      <c r="F530" s="1901"/>
      <c r="G530" s="12"/>
    </row>
    <row r="531" spans="1:7">
      <c r="A531" s="266"/>
      <c r="B531" s="266"/>
      <c r="C531" s="266"/>
      <c r="D531" s="1901"/>
      <c r="E531" s="1901"/>
      <c r="F531" s="1901"/>
      <c r="G531" s="12"/>
    </row>
    <row r="532" spans="1:7">
      <c r="A532" s="266"/>
      <c r="B532" s="266"/>
      <c r="C532" s="266"/>
      <c r="D532" s="1901"/>
      <c r="E532" s="1901"/>
      <c r="F532" s="1901"/>
      <c r="G532" s="12"/>
    </row>
    <row r="533" spans="1:7">
      <c r="A533" s="266"/>
      <c r="B533" s="266"/>
      <c r="C533" s="266"/>
      <c r="D533" s="135"/>
      <c r="E533" s="135"/>
      <c r="F533" s="135"/>
    </row>
    <row r="534" spans="1:7" ht="14.25">
      <c r="A534" s="261"/>
      <c r="B534" s="669" t="s">
        <v>312</v>
      </c>
      <c r="C534" s="266"/>
      <c r="D534" s="1936" t="s">
        <v>1318</v>
      </c>
      <c r="E534" s="1936"/>
      <c r="F534" s="1936"/>
    </row>
    <row r="535" spans="1:7">
      <c r="A535" s="266"/>
      <c r="B535" s="266"/>
      <c r="C535" s="266"/>
      <c r="D535" s="1936"/>
      <c r="E535" s="1936"/>
      <c r="F535" s="1936"/>
    </row>
    <row r="536" spans="1:7">
      <c r="A536" s="266"/>
      <c r="B536" s="266"/>
      <c r="C536" s="266"/>
      <c r="D536" s="135"/>
      <c r="E536" s="135"/>
      <c r="F536" s="135"/>
    </row>
    <row r="537" spans="1:7" ht="14.25">
      <c r="A537" s="261"/>
      <c r="B537" s="669" t="s">
        <v>312</v>
      </c>
      <c r="C537" s="266"/>
      <c r="D537" s="1936" t="s">
        <v>1201</v>
      </c>
      <c r="E537" s="1936"/>
      <c r="F537" s="1936"/>
    </row>
    <row r="538" spans="1:7">
      <c r="A538" s="266"/>
      <c r="B538" s="266"/>
      <c r="C538" s="266"/>
      <c r="D538" s="1936"/>
      <c r="E538" s="1936"/>
      <c r="F538" s="1936"/>
    </row>
    <row r="539" spans="1:7">
      <c r="A539" s="266"/>
      <c r="B539" s="266"/>
      <c r="C539" s="266"/>
      <c r="D539" s="135"/>
      <c r="E539" s="135"/>
      <c r="F539" s="135"/>
    </row>
    <row r="540" spans="1:7" ht="14.25">
      <c r="A540" s="261"/>
      <c r="B540" s="669" t="s">
        <v>312</v>
      </c>
      <c r="C540" s="266"/>
      <c r="D540" s="1901" t="s">
        <v>1202</v>
      </c>
      <c r="E540" s="1901"/>
      <c r="F540" s="1901"/>
    </row>
    <row r="541" spans="1:7">
      <c r="A541" s="266"/>
      <c r="B541" s="266"/>
      <c r="C541" s="266"/>
      <c r="D541" s="1901"/>
      <c r="E541" s="1901"/>
      <c r="F541" s="1901"/>
      <c r="G541" s="57"/>
    </row>
    <row r="542" spans="1:7">
      <c r="A542" s="266"/>
      <c r="B542" s="266"/>
      <c r="C542" s="266"/>
      <c r="D542" s="135"/>
      <c r="E542" s="135"/>
      <c r="F542" s="135"/>
      <c r="G542" s="57"/>
    </row>
    <row r="543" spans="1:7" ht="14.25">
      <c r="A543" s="261"/>
      <c r="B543" s="669" t="s">
        <v>312</v>
      </c>
      <c r="C543" s="266"/>
      <c r="D543" s="1914" t="s">
        <v>1203</v>
      </c>
      <c r="E543" s="1914"/>
      <c r="F543" s="1914"/>
      <c r="G543" s="57"/>
    </row>
    <row r="544" spans="1:7">
      <c r="A544" s="23"/>
      <c r="B544" s="665"/>
      <c r="C544" s="266"/>
      <c r="D544" s="1914" t="s">
        <v>865</v>
      </c>
      <c r="E544" s="1914"/>
      <c r="F544" s="1914"/>
      <c r="G544" s="57"/>
    </row>
    <row r="545" spans="1:7">
      <c r="A545" s="23"/>
      <c r="B545" s="665"/>
      <c r="C545" s="266"/>
      <c r="D545" s="6"/>
      <c r="E545" s="1932" t="s">
        <v>1204</v>
      </c>
      <c r="F545" s="1932"/>
      <c r="G545" s="57"/>
    </row>
    <row r="546" spans="1:7" ht="14.25">
      <c r="A546" s="261"/>
      <c r="B546" s="261"/>
      <c r="C546" s="266"/>
      <c r="E546" s="135"/>
      <c r="F546" s="135"/>
      <c r="G546" s="57"/>
    </row>
    <row r="547" spans="1:7" ht="14.25">
      <c r="A547" s="261"/>
      <c r="B547" s="669" t="s">
        <v>312</v>
      </c>
      <c r="C547" s="266"/>
      <c r="D547" s="1976" t="s">
        <v>1205</v>
      </c>
      <c r="E547" s="1976"/>
      <c r="F547" s="1976"/>
      <c r="G547" s="57"/>
    </row>
    <row r="548" spans="1:7">
      <c r="C548" s="266"/>
      <c r="D548" s="1901" t="s">
        <v>1206</v>
      </c>
      <c r="E548" s="1901"/>
      <c r="F548" s="1901"/>
      <c r="G548" s="57"/>
    </row>
    <row r="549" spans="1:7">
      <c r="A549" s="266"/>
      <c r="B549" s="266"/>
      <c r="C549" s="266"/>
      <c r="D549" s="1901"/>
      <c r="E549" s="1901"/>
      <c r="F549" s="1901"/>
      <c r="G549" s="57"/>
    </row>
    <row r="550" spans="1:7">
      <c r="A550" s="266"/>
      <c r="B550" s="266"/>
      <c r="C550" s="266"/>
      <c r="D550" s="1901"/>
      <c r="E550" s="1901"/>
      <c r="F550" s="1901"/>
      <c r="G550" s="57"/>
    </row>
    <row r="551" spans="1:7">
      <c r="A551" s="266"/>
      <c r="B551" s="266"/>
      <c r="C551" s="266"/>
      <c r="D551" s="135"/>
      <c r="E551" s="135"/>
      <c r="F551" s="135"/>
      <c r="G551" s="57"/>
    </row>
    <row r="552" spans="1:7" ht="14.25">
      <c r="A552" s="261"/>
      <c r="B552" s="669" t="s">
        <v>312</v>
      </c>
      <c r="C552" s="266"/>
      <c r="D552" s="1901" t="s">
        <v>1207</v>
      </c>
      <c r="E552" s="1901"/>
      <c r="F552" s="1901"/>
      <c r="G552" s="57"/>
    </row>
    <row r="553" spans="1:7" ht="14.25">
      <c r="A553" s="261"/>
      <c r="B553" s="261"/>
      <c r="C553" s="266"/>
      <c r="D553" s="1901"/>
      <c r="E553" s="1901"/>
      <c r="F553" s="1901"/>
      <c r="G553" s="57"/>
    </row>
    <row r="554" spans="1:7" ht="14.25">
      <c r="A554" s="261"/>
      <c r="B554" s="261"/>
      <c r="C554" s="266"/>
      <c r="D554" s="1901"/>
      <c r="E554" s="1901"/>
      <c r="F554" s="1901"/>
      <c r="G554" s="57"/>
    </row>
    <row r="555" spans="1:7" ht="14.25">
      <c r="A555" s="261"/>
      <c r="B555" s="261"/>
      <c r="C555" s="266"/>
      <c r="D555" s="1901"/>
      <c r="E555" s="1901"/>
      <c r="F555" s="1901"/>
      <c r="G555" s="57"/>
    </row>
    <row r="556" spans="1:7" ht="14.25">
      <c r="A556" s="261"/>
      <c r="B556" s="261"/>
      <c r="C556" s="266"/>
      <c r="D556" s="135"/>
      <c r="E556" s="135"/>
      <c r="F556" s="135"/>
      <c r="G556" s="57"/>
    </row>
    <row r="557" spans="1:7">
      <c r="A557" s="1921" t="s">
        <v>1140</v>
      </c>
      <c r="B557" s="1921"/>
      <c r="C557" s="1921"/>
      <c r="D557" s="1921"/>
      <c r="E557" s="1921"/>
      <c r="F557" s="1921"/>
      <c r="G557" s="1921"/>
    </row>
    <row r="558" spans="1:7">
      <c r="A558" s="266"/>
      <c r="B558" s="266"/>
      <c r="C558" s="266"/>
      <c r="E558" s="135"/>
      <c r="F558" s="135"/>
      <c r="G558" s="57"/>
    </row>
    <row r="559" spans="1:7" ht="12.75" customHeight="1">
      <c r="C559" s="255"/>
      <c r="D559" s="1950" t="s">
        <v>215</v>
      </c>
      <c r="E559" s="1950"/>
      <c r="F559" s="1950"/>
      <c r="G559" s="57"/>
    </row>
    <row r="560" spans="1:7">
      <c r="A560" s="260"/>
      <c r="B560" s="260"/>
      <c r="C560" s="260"/>
      <c r="D560" s="1944" t="s">
        <v>1156</v>
      </c>
      <c r="E560" s="1944"/>
      <c r="F560" s="1944"/>
      <c r="G560" s="57"/>
    </row>
    <row r="561" spans="1:7">
      <c r="A561" s="12"/>
      <c r="B561" s="12"/>
      <c r="C561" s="260"/>
      <c r="D561" s="374"/>
      <c r="G561" s="57"/>
    </row>
    <row r="562" spans="1:7">
      <c r="A562" s="260"/>
      <c r="B562" s="669" t="s">
        <v>312</v>
      </c>
      <c r="D562" s="1944" t="s">
        <v>938</v>
      </c>
      <c r="E562" s="1944"/>
      <c r="F562" s="1944"/>
      <c r="G562" s="57"/>
    </row>
    <row r="563" spans="1:7">
      <c r="A563" s="23"/>
      <c r="B563" s="665"/>
      <c r="D563" s="325"/>
    </row>
    <row r="564" spans="1:7">
      <c r="A564" s="23"/>
      <c r="B564" s="669" t="s">
        <v>312</v>
      </c>
      <c r="D564" s="1920" t="s">
        <v>1157</v>
      </c>
      <c r="E564" s="1920"/>
      <c r="F564" s="1920"/>
    </row>
    <row r="565" spans="1:7">
      <c r="A565" s="23"/>
      <c r="B565" s="665"/>
      <c r="D565" s="1920"/>
      <c r="E565" s="1920"/>
      <c r="F565" s="1920"/>
    </row>
    <row r="566" spans="1:7">
      <c r="A566" s="23"/>
      <c r="B566" s="678"/>
      <c r="D566" s="1920"/>
      <c r="E566" s="1920"/>
      <c r="F566" s="1920"/>
    </row>
    <row r="567" spans="1:7">
      <c r="A567" s="23"/>
      <c r="B567" s="665"/>
      <c r="D567" s="471"/>
    </row>
    <row r="568" spans="1:7" s="672" customFormat="1">
      <c r="A568" s="678"/>
      <c r="B568" s="669" t="s">
        <v>312</v>
      </c>
      <c r="C568" s="679"/>
      <c r="D568" s="1920" t="s">
        <v>1158</v>
      </c>
      <c r="E568" s="1920"/>
      <c r="F568" s="1920"/>
      <c r="G568" s="7"/>
    </row>
    <row r="569" spans="1:7" s="672" customFormat="1">
      <c r="A569" s="678"/>
      <c r="B569" s="678"/>
      <c r="C569" s="679"/>
      <c r="D569" s="1920"/>
      <c r="E569" s="1920"/>
      <c r="F569" s="1920"/>
      <c r="G569" s="7"/>
    </row>
    <row r="570" spans="1:7" s="672" customFormat="1">
      <c r="A570" s="678"/>
      <c r="B570" s="678"/>
      <c r="C570" s="679"/>
      <c r="D570" s="1920"/>
      <c r="E570" s="1920"/>
      <c r="F570" s="1920"/>
      <c r="G570" s="7"/>
    </row>
    <row r="571" spans="1:7" s="672" customFormat="1">
      <c r="A571" s="678"/>
      <c r="B571" s="678"/>
      <c r="C571" s="679"/>
      <c r="D571" s="1920"/>
      <c r="E571" s="1920"/>
      <c r="F571" s="1920"/>
      <c r="G571" s="7"/>
    </row>
    <row r="572" spans="1:7" s="672" customFormat="1">
      <c r="A572" s="678"/>
      <c r="B572" s="678"/>
      <c r="C572" s="679"/>
      <c r="D572" s="684"/>
      <c r="E572" s="684"/>
      <c r="F572" s="684"/>
      <c r="G572" s="7"/>
    </row>
    <row r="573" spans="1:7">
      <c r="A573" s="23"/>
      <c r="B573" s="669" t="s">
        <v>312</v>
      </c>
      <c r="D573" s="1920" t="s">
        <v>1159</v>
      </c>
      <c r="E573" s="1920"/>
      <c r="F573" s="1920"/>
    </row>
    <row r="574" spans="1:7">
      <c r="A574" s="23"/>
      <c r="B574" s="665"/>
      <c r="D574" s="1920"/>
      <c r="E574" s="1920"/>
      <c r="F574" s="1920"/>
    </row>
    <row r="575" spans="1:7">
      <c r="A575" s="23"/>
      <c r="B575" s="665"/>
      <c r="D575" s="374"/>
    </row>
    <row r="576" spans="1:7" s="672" customFormat="1">
      <c r="A576" s="678"/>
      <c r="B576" s="669" t="s">
        <v>312</v>
      </c>
      <c r="C576" s="679"/>
      <c r="D576" s="1944" t="s">
        <v>1160</v>
      </c>
      <c r="E576" s="1944"/>
      <c r="F576" s="1944"/>
      <c r="G576" s="7"/>
    </row>
    <row r="577" spans="1:7" s="672" customFormat="1">
      <c r="A577" s="678"/>
      <c r="B577" s="678"/>
      <c r="C577" s="679"/>
      <c r="D577" s="1944"/>
      <c r="E577" s="1944"/>
      <c r="F577" s="1944"/>
      <c r="G577" s="7"/>
    </row>
    <row r="578" spans="1:7" s="672" customFormat="1">
      <c r="A578" s="678"/>
      <c r="B578" s="678"/>
      <c r="C578" s="679"/>
      <c r="D578" s="374"/>
      <c r="E578" s="7"/>
      <c r="F578" s="7"/>
      <c r="G578" s="7"/>
    </row>
    <row r="579" spans="1:7" ht="14.25">
      <c r="A579" s="261"/>
      <c r="B579" s="669" t="s">
        <v>312</v>
      </c>
      <c r="D579" s="1944" t="s">
        <v>933</v>
      </c>
      <c r="E579" s="1944"/>
      <c r="F579" s="1944"/>
    </row>
    <row r="580" spans="1:7" ht="14.25">
      <c r="A580" s="261"/>
      <c r="B580" s="261"/>
      <c r="D580" s="374"/>
    </row>
    <row r="581" spans="1:7" ht="14.25">
      <c r="A581" s="261"/>
      <c r="B581" s="669" t="s">
        <v>312</v>
      </c>
      <c r="D581" s="1944" t="s">
        <v>1161</v>
      </c>
      <c r="E581" s="1944"/>
      <c r="F581" s="1944"/>
    </row>
    <row r="582" spans="1:7" ht="14.25">
      <c r="A582" s="261"/>
      <c r="B582" s="261"/>
      <c r="D582" s="1944"/>
      <c r="E582" s="1944"/>
      <c r="F582" s="1944"/>
    </row>
    <row r="583" spans="1:7">
      <c r="D583" s="1944"/>
      <c r="E583" s="1944"/>
      <c r="F583" s="1944"/>
    </row>
    <row r="584" spans="1:7">
      <c r="D584" s="1944"/>
      <c r="E584" s="1944"/>
      <c r="F584" s="1944"/>
    </row>
    <row r="585" spans="1:7" s="672" customFormat="1">
      <c r="A585" s="679"/>
      <c r="B585" s="679"/>
      <c r="C585" s="679"/>
      <c r="D585" s="1944"/>
      <c r="E585" s="1944"/>
      <c r="F585" s="1944"/>
      <c r="G585" s="7"/>
    </row>
    <row r="586" spans="1:7" s="672" customFormat="1">
      <c r="A586" s="679"/>
      <c r="B586" s="679"/>
      <c r="C586" s="679"/>
      <c r="D586" s="1944"/>
      <c r="E586" s="1944"/>
      <c r="F586" s="1944"/>
      <c r="G586" s="7"/>
    </row>
    <row r="587" spans="1:7"/>
    <row r="588" spans="1:7">
      <c r="A588" s="1921" t="s">
        <v>1141</v>
      </c>
      <c r="B588" s="1921"/>
      <c r="C588" s="1921"/>
      <c r="D588" s="1921"/>
      <c r="E588" s="1921"/>
      <c r="F588" s="1921"/>
      <c r="G588" s="1921"/>
    </row>
    <row r="589" spans="1:7"/>
    <row r="590" spans="1:7">
      <c r="D590" s="1938" t="s">
        <v>1241</v>
      </c>
      <c r="E590" s="1938"/>
      <c r="F590" s="1938"/>
    </row>
    <row r="591" spans="1:7">
      <c r="D591" s="1977" t="s">
        <v>1242</v>
      </c>
      <c r="E591" s="1977"/>
      <c r="F591" s="1977"/>
    </row>
    <row r="592" spans="1:7" s="709" customFormat="1">
      <c r="A592" s="695"/>
      <c r="B592" s="695"/>
      <c r="C592" s="695"/>
      <c r="D592" s="713"/>
      <c r="E592" s="712"/>
      <c r="F592" s="712"/>
      <c r="G592" s="7"/>
    </row>
    <row r="593" spans="1:7" s="39" customFormat="1" ht="14.25">
      <c r="A593" s="398"/>
      <c r="B593" s="669" t="s">
        <v>312</v>
      </c>
      <c r="C593" s="273"/>
      <c r="D593" s="1940" t="s">
        <v>1243</v>
      </c>
      <c r="E593" s="1940"/>
      <c r="F593" s="1940"/>
      <c r="G593" s="130"/>
    </row>
    <row r="594" spans="1:7">
      <c r="D594" s="1940"/>
      <c r="E594" s="1940"/>
      <c r="F594" s="1940"/>
    </row>
    <row r="595" spans="1:7">
      <c r="D595" s="1940"/>
      <c r="E595" s="1940"/>
      <c r="F595" s="1940"/>
    </row>
    <row r="596" spans="1:7"/>
    <row r="597" spans="1:7">
      <c r="A597" s="1921" t="s">
        <v>1142</v>
      </c>
      <c r="B597" s="1921"/>
      <c r="C597" s="1921"/>
      <c r="D597" s="1921"/>
      <c r="E597" s="1921"/>
      <c r="F597" s="1921"/>
      <c r="G597" s="1921"/>
    </row>
    <row r="598" spans="1:7">
      <c r="A598" s="135"/>
      <c r="B598" s="135"/>
      <c r="G598" s="57"/>
    </row>
    <row r="599" spans="1:7">
      <c r="A599" s="257"/>
      <c r="B599" s="664"/>
      <c r="C599" s="255"/>
      <c r="D599" s="1978" t="s">
        <v>1244</v>
      </c>
      <c r="E599" s="1978"/>
      <c r="F599" s="1978"/>
      <c r="G599" s="57"/>
    </row>
    <row r="600" spans="1:7">
      <c r="A600" s="257"/>
      <c r="B600" s="664"/>
      <c r="C600" s="255"/>
      <c r="D600" s="1978"/>
      <c r="E600" s="1978"/>
      <c r="F600" s="1978"/>
      <c r="G600" s="57"/>
    </row>
    <row r="601" spans="1:7">
      <c r="C601" s="260"/>
      <c r="D601" s="1977" t="s">
        <v>1245</v>
      </c>
      <c r="E601" s="1977"/>
      <c r="F601" s="1977"/>
      <c r="G601" s="57"/>
    </row>
    <row r="602" spans="1:7" s="709" customFormat="1">
      <c r="A602" s="695"/>
      <c r="B602" s="695"/>
      <c r="C602" s="710"/>
      <c r="D602" s="714"/>
      <c r="E602" s="714"/>
      <c r="F602" s="714"/>
      <c r="G602" s="57"/>
    </row>
    <row r="603" spans="1:7">
      <c r="A603" s="23"/>
      <c r="B603" s="669" t="s">
        <v>312</v>
      </c>
      <c r="D603" s="1977" t="s">
        <v>448</v>
      </c>
      <c r="E603" s="1977"/>
      <c r="F603" s="1977"/>
      <c r="G603" s="57"/>
    </row>
    <row r="604" spans="1:7">
      <c r="C604" s="268"/>
      <c r="E604" s="12"/>
      <c r="G604" s="57"/>
    </row>
    <row r="605" spans="1:7">
      <c r="A605" s="23"/>
      <c r="B605" s="669" t="s">
        <v>312</v>
      </c>
      <c r="D605" s="1937" t="s">
        <v>1246</v>
      </c>
      <c r="E605" s="1937"/>
      <c r="F605" s="1937"/>
      <c r="G605" s="57"/>
    </row>
    <row r="606" spans="1:7">
      <c r="D606" s="1937"/>
      <c r="E606" s="1937"/>
      <c r="F606" s="1937"/>
      <c r="G606" s="57"/>
    </row>
    <row r="607" spans="1:7">
      <c r="D607" s="12"/>
      <c r="G607" s="57"/>
    </row>
    <row r="608" spans="1:7">
      <c r="B608" s="669" t="s">
        <v>312</v>
      </c>
      <c r="D608" s="1937" t="s">
        <v>1247</v>
      </c>
      <c r="E608" s="1937"/>
      <c r="F608" s="1937"/>
      <c r="G608" s="57"/>
    </row>
    <row r="609" spans="1:7">
      <c r="C609" s="268"/>
      <c r="D609" s="1937"/>
      <c r="E609" s="1937"/>
      <c r="F609" s="1937"/>
      <c r="G609" s="57"/>
    </row>
    <row r="610" spans="1:7">
      <c r="C610" s="268"/>
      <c r="G610" s="57"/>
    </row>
    <row r="611" spans="1:7">
      <c r="B611" s="669" t="s">
        <v>312</v>
      </c>
      <c r="C611" s="268"/>
      <c r="D611" s="1937" t="s">
        <v>1248</v>
      </c>
      <c r="E611" s="1937"/>
      <c r="F611" s="1937"/>
      <c r="G611" s="57"/>
    </row>
    <row r="612" spans="1:7">
      <c r="C612" s="268"/>
      <c r="D612" s="1937"/>
      <c r="E612" s="1937"/>
      <c r="F612" s="1937"/>
      <c r="G612" s="57"/>
    </row>
    <row r="613" spans="1:7">
      <c r="C613" s="268"/>
      <c r="G613" s="57"/>
    </row>
    <row r="614" spans="1:7">
      <c r="A614" s="1921" t="s">
        <v>1143</v>
      </c>
      <c r="B614" s="1921"/>
      <c r="C614" s="1921"/>
      <c r="D614" s="1921"/>
      <c r="E614" s="1921"/>
      <c r="F614" s="1921"/>
      <c r="G614" s="1921"/>
    </row>
    <row r="615" spans="1:7">
      <c r="A615" s="267"/>
      <c r="B615" s="267"/>
      <c r="C615" s="267"/>
      <c r="G615" s="57"/>
    </row>
    <row r="616" spans="1:7">
      <c r="C616" s="23"/>
      <c r="D616" s="1938" t="s">
        <v>1249</v>
      </c>
      <c r="E616" s="1938"/>
      <c r="F616" s="1938"/>
      <c r="G616" s="57"/>
    </row>
    <row r="617" spans="1:7">
      <c r="A617" s="23"/>
      <c r="B617" s="665"/>
      <c r="C617" s="265"/>
      <c r="D617" s="50"/>
      <c r="G617" s="57"/>
    </row>
    <row r="618" spans="1:7" ht="14.25">
      <c r="A618" s="261"/>
      <c r="B618" s="669" t="s">
        <v>312</v>
      </c>
      <c r="C618" s="265"/>
      <c r="D618" s="1939" t="s">
        <v>1250</v>
      </c>
      <c r="E618" s="1939"/>
      <c r="F618" s="1939"/>
      <c r="G618" s="57"/>
    </row>
    <row r="619" spans="1:7">
      <c r="C619" s="265"/>
      <c r="D619" s="1939"/>
      <c r="E619" s="1939"/>
      <c r="F619" s="1939"/>
      <c r="G619" s="57"/>
    </row>
    <row r="620" spans="1:7">
      <c r="C620" s="265"/>
      <c r="D620" s="1939"/>
      <c r="E620" s="1939"/>
      <c r="F620" s="1939"/>
      <c r="G620" s="57"/>
    </row>
    <row r="621" spans="1:7">
      <c r="C621" s="265"/>
      <c r="D621" s="1939"/>
      <c r="E621" s="1939"/>
      <c r="F621" s="1939"/>
      <c r="G621" s="57"/>
    </row>
    <row r="622" spans="1:7">
      <c r="C622" s="265"/>
      <c r="D622" s="1939"/>
      <c r="E622" s="1939"/>
      <c r="F622" s="1939"/>
      <c r="G622" s="57"/>
    </row>
    <row r="623" spans="1:7">
      <c r="C623" s="265"/>
      <c r="D623" s="1939"/>
      <c r="E623" s="1939"/>
      <c r="F623" s="1939"/>
      <c r="G623" s="57"/>
    </row>
    <row r="624" spans="1:7" s="709" customFormat="1">
      <c r="A624" s="695"/>
      <c r="B624" s="695"/>
      <c r="C624" s="265"/>
      <c r="D624" s="715"/>
      <c r="E624" s="715"/>
      <c r="F624" s="715"/>
      <c r="G624" s="57"/>
    </row>
    <row r="625" spans="1:7" ht="14.25">
      <c r="A625" s="261"/>
      <c r="B625" s="669" t="s">
        <v>312</v>
      </c>
      <c r="C625" s="265"/>
      <c r="D625" s="1939" t="s">
        <v>1251</v>
      </c>
      <c r="E625" s="1939"/>
      <c r="F625" s="1939"/>
      <c r="G625" s="57"/>
    </row>
    <row r="626" spans="1:7">
      <c r="A626" s="266"/>
      <c r="B626" s="266"/>
      <c r="C626" s="266"/>
      <c r="D626" s="1939"/>
      <c r="E626" s="1939"/>
      <c r="F626" s="1939"/>
      <c r="G626" s="57"/>
    </row>
    <row r="627" spans="1:7">
      <c r="A627" s="266"/>
      <c r="B627" s="266"/>
      <c r="C627" s="266"/>
      <c r="D627" s="151"/>
      <c r="E627" s="147"/>
      <c r="F627" s="147"/>
      <c r="G627" s="57"/>
    </row>
    <row r="628" spans="1:7" ht="14.25">
      <c r="A628" s="261"/>
      <c r="B628" s="669" t="s">
        <v>312</v>
      </c>
      <c r="C628" s="266"/>
      <c r="D628" s="1940" t="s">
        <v>1252</v>
      </c>
      <c r="E628" s="1940"/>
      <c r="F628" s="1940"/>
      <c r="G628" s="57"/>
    </row>
    <row r="629" spans="1:7" ht="14.25">
      <c r="A629" s="261"/>
      <c r="B629" s="261"/>
      <c r="C629" s="266"/>
      <c r="D629" s="1940"/>
      <c r="E629" s="1940"/>
      <c r="F629" s="1940"/>
      <c r="G629" s="57"/>
    </row>
    <row r="630" spans="1:7" ht="14.25">
      <c r="A630" s="261"/>
      <c r="B630" s="261"/>
      <c r="C630" s="266"/>
      <c r="D630" s="1940"/>
      <c r="E630" s="1940"/>
      <c r="F630" s="1940"/>
      <c r="G630" s="57"/>
    </row>
    <row r="631" spans="1:7">
      <c r="A631" s="266"/>
      <c r="B631" s="266"/>
      <c r="C631" s="266"/>
      <c r="D631" s="1940"/>
      <c r="E631" s="1940"/>
      <c r="F631" s="1940"/>
      <c r="G631" s="57"/>
    </row>
    <row r="632" spans="1:7" s="709" customFormat="1">
      <c r="A632" s="266"/>
      <c r="B632" s="266"/>
      <c r="C632" s="266"/>
      <c r="D632" s="716"/>
      <c r="E632" s="716"/>
      <c r="F632" s="716"/>
      <c r="G632" s="57"/>
    </row>
    <row r="633" spans="1:7">
      <c r="A633" s="266"/>
      <c r="B633" s="669" t="s">
        <v>312</v>
      </c>
      <c r="C633" s="266"/>
      <c r="D633" s="1941" t="s">
        <v>1253</v>
      </c>
      <c r="E633" s="1941"/>
      <c r="F633" s="1941"/>
      <c r="G633" s="57"/>
    </row>
    <row r="634" spans="1:7">
      <c r="A634" s="266"/>
      <c r="B634" s="266"/>
      <c r="C634" s="266"/>
      <c r="D634" s="717"/>
      <c r="E634" s="717"/>
      <c r="F634" s="717"/>
      <c r="G634" s="57"/>
    </row>
    <row r="635" spans="1:7">
      <c r="A635" s="1921" t="s">
        <v>1144</v>
      </c>
      <c r="B635" s="1921"/>
      <c r="C635" s="1921"/>
      <c r="D635" s="1921"/>
      <c r="E635" s="1921"/>
      <c r="F635" s="1921"/>
      <c r="G635" s="1921"/>
    </row>
    <row r="636" spans="1:7">
      <c r="A636" s="135"/>
      <c r="B636" s="135"/>
      <c r="C636" s="266"/>
      <c r="D636" s="147"/>
      <c r="E636" s="147"/>
      <c r="F636" s="147"/>
      <c r="G636" s="57"/>
    </row>
    <row r="637" spans="1:7">
      <c r="C637" s="267"/>
      <c r="D637" s="1942" t="s">
        <v>1303</v>
      </c>
      <c r="E637" s="1942"/>
      <c r="F637" s="1942"/>
      <c r="G637" s="57"/>
    </row>
    <row r="638" spans="1:7">
      <c r="A638" s="260"/>
      <c r="B638" s="260"/>
      <c r="C638" s="260"/>
      <c r="D638" s="1943" t="s">
        <v>1304</v>
      </c>
      <c r="E638" s="1943"/>
      <c r="F638" s="1943"/>
      <c r="G638" s="57"/>
    </row>
    <row r="639" spans="1:7" s="709" customFormat="1">
      <c r="A639" s="710"/>
      <c r="B639" s="710"/>
      <c r="C639" s="710"/>
      <c r="D639" s="724"/>
      <c r="E639" s="724"/>
      <c r="F639" s="724"/>
      <c r="G639" s="57"/>
    </row>
    <row r="640" spans="1:7" ht="14.45" customHeight="1">
      <c r="A640" s="261"/>
      <c r="B640" s="669" t="s">
        <v>312</v>
      </c>
      <c r="C640" s="266"/>
      <c r="D640" s="1899" t="s">
        <v>1305</v>
      </c>
      <c r="E640" s="1899"/>
      <c r="F640" s="1899"/>
      <c r="G640" s="57"/>
    </row>
    <row r="641" spans="1:11" ht="14.25">
      <c r="A641" s="261"/>
      <c r="B641" s="261"/>
      <c r="C641" s="266"/>
      <c r="D641" s="1899"/>
      <c r="E641" s="1899"/>
      <c r="F641" s="1899"/>
      <c r="G641" s="57"/>
    </row>
    <row r="642" spans="1:11" ht="14.25">
      <c r="A642" s="261"/>
      <c r="B642" s="261"/>
      <c r="C642" s="266"/>
      <c r="D642" s="1899"/>
      <c r="E642" s="1899"/>
      <c r="F642" s="1899"/>
      <c r="G642" s="57"/>
    </row>
    <row r="643" spans="1:11" ht="14.25">
      <c r="A643" s="261"/>
      <c r="B643" s="261"/>
      <c r="C643" s="266"/>
      <c r="D643" s="1899"/>
      <c r="E643" s="1899"/>
      <c r="F643" s="1899"/>
      <c r="G643" s="57"/>
    </row>
    <row r="644" spans="1:11" s="672" customFormat="1" ht="14.25">
      <c r="A644" s="261"/>
      <c r="B644" s="261"/>
      <c r="C644" s="266"/>
      <c r="D644" s="1899"/>
      <c r="E644" s="1899"/>
      <c r="F644" s="1899"/>
      <c r="G644" s="57"/>
    </row>
    <row r="645" spans="1:11" s="709" customFormat="1" ht="14.25">
      <c r="A645" s="704"/>
      <c r="B645" s="704"/>
      <c r="C645" s="266"/>
      <c r="D645" s="726"/>
      <c r="E645" s="726"/>
      <c r="F645" s="726"/>
      <c r="G645" s="57"/>
    </row>
    <row r="646" spans="1:11" s="672" customFormat="1" ht="14.25">
      <c r="A646" s="261"/>
      <c r="B646" s="669" t="s">
        <v>312</v>
      </c>
      <c r="C646" s="266"/>
      <c r="D646" s="1960" t="s">
        <v>1155</v>
      </c>
      <c r="E646" s="1960"/>
      <c r="F646" s="1960"/>
      <c r="G646" s="57"/>
    </row>
    <row r="647" spans="1:11" s="672" customFormat="1" ht="14.25">
      <c r="A647" s="261"/>
      <c r="B647" s="261"/>
      <c r="C647" s="266"/>
      <c r="D647" s="1961" t="s">
        <v>1306</v>
      </c>
      <c r="E647" s="1961"/>
      <c r="F647" s="1961"/>
      <c r="G647" s="57"/>
    </row>
    <row r="648" spans="1:11" s="672" customFormat="1" ht="14.25">
      <c r="A648" s="261"/>
      <c r="B648" s="261"/>
      <c r="C648" s="266"/>
      <c r="D648" s="1961"/>
      <c r="E648" s="1961"/>
      <c r="F648" s="1961"/>
      <c r="G648" s="57"/>
    </row>
    <row r="649" spans="1:11" s="672" customFormat="1" ht="14.25">
      <c r="A649" s="261"/>
      <c r="B649" s="261"/>
      <c r="C649" s="266"/>
      <c r="D649" s="1961"/>
      <c r="E649" s="1961"/>
      <c r="F649" s="1961"/>
      <c r="G649" s="57"/>
    </row>
    <row r="650" spans="1:11" s="672" customFormat="1" ht="14.25">
      <c r="A650" s="261"/>
      <c r="B650" s="261"/>
      <c r="C650" s="266"/>
      <c r="D650" s="1961"/>
      <c r="E650" s="1961"/>
      <c r="F650" s="1961"/>
      <c r="G650" s="57"/>
    </row>
    <row r="651" spans="1:11" s="672" customFormat="1" ht="14.25">
      <c r="A651" s="261"/>
      <c r="B651" s="261"/>
      <c r="C651" s="266"/>
      <c r="D651" s="1961"/>
      <c r="E651" s="1961"/>
      <c r="F651" s="1961"/>
      <c r="G651" s="57"/>
    </row>
    <row r="652" spans="1:11" s="672" customFormat="1" ht="14.25">
      <c r="A652" s="261"/>
      <c r="B652" s="261"/>
      <c r="C652" s="266"/>
      <c r="D652" s="1962" t="s">
        <v>1307</v>
      </c>
      <c r="E652" s="1962"/>
      <c r="F652" s="1962"/>
      <c r="G652" s="57"/>
    </row>
    <row r="653" spans="1:11">
      <c r="A653" s="266"/>
      <c r="B653" s="266"/>
      <c r="C653" s="266"/>
      <c r="D653" s="147"/>
      <c r="E653" s="147"/>
      <c r="F653" s="147"/>
      <c r="G653" s="57"/>
    </row>
    <row r="654" spans="1:11">
      <c r="A654" s="1921" t="s">
        <v>1145</v>
      </c>
      <c r="B654" s="1921"/>
      <c r="C654" s="1921"/>
      <c r="D654" s="1921"/>
      <c r="E654" s="1921"/>
      <c r="F654" s="1921"/>
      <c r="G654" s="1921"/>
      <c r="H654" s="269"/>
      <c r="I654" s="269"/>
      <c r="J654" s="269"/>
      <c r="K654" s="269"/>
    </row>
    <row r="655" spans="1:11" s="709" customFormat="1">
      <c r="A655" s="725"/>
      <c r="B655" s="725"/>
      <c r="C655" s="725"/>
      <c r="D655" s="725"/>
      <c r="E655" s="725"/>
      <c r="F655" s="725"/>
      <c r="G655" s="725"/>
      <c r="H655" s="269"/>
      <c r="I655" s="269"/>
      <c r="J655" s="269"/>
      <c r="K655" s="269"/>
    </row>
    <row r="656" spans="1:11">
      <c r="C656" s="267"/>
      <c r="D656" s="1924" t="s">
        <v>104</v>
      </c>
      <c r="E656" s="1924"/>
      <c r="F656" s="1924"/>
      <c r="G656" s="57"/>
      <c r="H656" s="269"/>
      <c r="I656" s="269"/>
      <c r="J656" s="269"/>
      <c r="K656" s="269"/>
    </row>
    <row r="657" spans="1:11">
      <c r="A657" s="267"/>
      <c r="B657" s="267"/>
      <c r="C657" s="267"/>
      <c r="D657" s="1924" t="s">
        <v>128</v>
      </c>
      <c r="E657" s="1924"/>
      <c r="F657" s="1924"/>
      <c r="G657" s="57"/>
      <c r="H657" s="269"/>
      <c r="I657" s="269"/>
      <c r="J657" s="269"/>
      <c r="K657" s="269"/>
    </row>
    <row r="658" spans="1:11">
      <c r="A658" s="260"/>
      <c r="B658" s="260"/>
      <c r="C658" s="260"/>
      <c r="D658" s="1914" t="s">
        <v>1181</v>
      </c>
      <c r="E658" s="1914"/>
      <c r="F658" s="1914"/>
      <c r="G658" s="57"/>
      <c r="H658" s="269"/>
      <c r="I658" s="269"/>
      <c r="J658" s="269"/>
      <c r="K658" s="269"/>
    </row>
    <row r="659" spans="1:11">
      <c r="A659" s="260"/>
      <c r="B659" s="260"/>
      <c r="C659" s="260"/>
      <c r="G659" s="57"/>
      <c r="H659" s="269"/>
      <c r="I659" s="269"/>
      <c r="J659" s="269"/>
      <c r="K659" s="269"/>
    </row>
    <row r="660" spans="1:11" ht="14.25">
      <c r="A660" s="261"/>
      <c r="B660" s="669" t="s">
        <v>312</v>
      </c>
      <c r="C660" s="260"/>
      <c r="D660" s="1914" t="s">
        <v>934</v>
      </c>
      <c r="E660" s="1914"/>
      <c r="F660" s="1914"/>
      <c r="G660" s="57"/>
      <c r="H660" s="269"/>
      <c r="I660" s="269"/>
      <c r="J660" s="269"/>
      <c r="K660" s="269"/>
    </row>
    <row r="661" spans="1:11">
      <c r="A661" s="260"/>
      <c r="B661" s="260"/>
      <c r="C661" s="260"/>
      <c r="D661" s="1914" t="s">
        <v>945</v>
      </c>
      <c r="E661" s="1914"/>
      <c r="F661" s="1914"/>
      <c r="G661" s="57"/>
      <c r="H661" s="269"/>
      <c r="I661" s="269"/>
      <c r="J661" s="269"/>
      <c r="K661" s="269"/>
    </row>
    <row r="662" spans="1:11">
      <c r="A662" s="260"/>
      <c r="B662" s="260"/>
      <c r="C662" s="260"/>
      <c r="D662" s="6"/>
      <c r="E662" s="1910" t="s">
        <v>1182</v>
      </c>
      <c r="F662" s="1910"/>
      <c r="G662" s="57"/>
      <c r="H662" s="269"/>
      <c r="I662" s="269"/>
      <c r="J662" s="269"/>
      <c r="K662" s="269"/>
    </row>
    <row r="663" spans="1:11">
      <c r="A663" s="260"/>
      <c r="B663" s="260"/>
      <c r="C663" s="260"/>
      <c r="D663" s="6"/>
      <c r="E663" s="1910"/>
      <c r="F663" s="1910"/>
      <c r="G663" s="57"/>
      <c r="H663" s="269"/>
      <c r="I663" s="269"/>
      <c r="J663" s="269"/>
      <c r="K663" s="269"/>
    </row>
    <row r="664" spans="1:11">
      <c r="A664" s="260"/>
      <c r="B664" s="260"/>
      <c r="C664" s="260"/>
      <c r="D664" s="270"/>
      <c r="E664" s="135"/>
      <c r="G664" s="57"/>
      <c r="H664" s="269"/>
      <c r="I664" s="269"/>
      <c r="J664" s="269"/>
      <c r="K664" s="269"/>
    </row>
    <row r="665" spans="1:11" ht="14.25">
      <c r="A665" s="261"/>
      <c r="B665" s="669" t="s">
        <v>312</v>
      </c>
      <c r="C665" s="260"/>
      <c r="D665" s="1901" t="s">
        <v>1183</v>
      </c>
      <c r="E665" s="1901"/>
      <c r="F665" s="1901"/>
      <c r="G665" s="57"/>
      <c r="H665" s="269"/>
      <c r="I665" s="269"/>
      <c r="J665" s="269"/>
      <c r="K665" s="269"/>
    </row>
    <row r="666" spans="1:11">
      <c r="A666" s="23"/>
      <c r="B666" s="665"/>
      <c r="C666" s="260"/>
      <c r="D666" s="1901"/>
      <c r="E666" s="1901"/>
      <c r="F666" s="1901"/>
      <c r="G666" s="57"/>
      <c r="H666" s="269"/>
      <c r="I666" s="269"/>
      <c r="J666" s="269"/>
      <c r="K666" s="269"/>
    </row>
    <row r="667" spans="1:11">
      <c r="A667" s="260"/>
      <c r="B667" s="260"/>
      <c r="C667" s="260"/>
      <c r="D667" s="1901"/>
      <c r="E667" s="1901"/>
      <c r="F667" s="1901"/>
      <c r="G667" s="57"/>
      <c r="H667" s="269"/>
      <c r="I667" s="269"/>
      <c r="J667" s="269"/>
      <c r="K667" s="269"/>
    </row>
    <row r="668" spans="1:11">
      <c r="A668" s="260"/>
      <c r="B668" s="260"/>
      <c r="C668" s="260"/>
      <c r="G668" s="57"/>
      <c r="H668" s="269"/>
      <c r="I668" s="269"/>
      <c r="J668" s="269"/>
      <c r="K668" s="269"/>
    </row>
    <row r="669" spans="1:11" ht="14.25">
      <c r="A669" s="261"/>
      <c r="B669" s="669" t="s">
        <v>312</v>
      </c>
      <c r="C669" s="260"/>
      <c r="D669" s="1914" t="s">
        <v>973</v>
      </c>
      <c r="E669" s="1914"/>
      <c r="F669" s="1914"/>
      <c r="G669" s="57"/>
      <c r="H669" s="269"/>
      <c r="I669" s="269"/>
      <c r="J669" s="269"/>
      <c r="K669" s="269"/>
    </row>
    <row r="670" spans="1:11" ht="14.25">
      <c r="A670" s="261"/>
      <c r="B670" s="261"/>
      <c r="C670" s="260"/>
      <c r="D670" s="1914" t="s">
        <v>945</v>
      </c>
      <c r="E670" s="1914"/>
      <c r="F670" s="1914"/>
      <c r="G670" s="57"/>
      <c r="H670" s="269"/>
      <c r="I670" s="269"/>
      <c r="J670" s="269"/>
      <c r="K670" s="269"/>
    </row>
    <row r="671" spans="1:11">
      <c r="A671" s="260"/>
      <c r="B671" s="260"/>
      <c r="C671" s="260"/>
      <c r="D671" s="6"/>
      <c r="E671" s="1932" t="s">
        <v>1184</v>
      </c>
      <c r="F671" s="1932"/>
      <c r="G671" s="57"/>
      <c r="H671" s="269"/>
      <c r="I671" s="269"/>
      <c r="J671" s="269"/>
      <c r="K671" s="269"/>
    </row>
    <row r="672" spans="1:11">
      <c r="A672" s="260"/>
      <c r="B672" s="260"/>
      <c r="C672" s="260"/>
      <c r="D672" s="50"/>
      <c r="G672" s="57"/>
      <c r="H672" s="269"/>
      <c r="I672" s="269"/>
      <c r="J672" s="269"/>
      <c r="K672" s="269"/>
    </row>
    <row r="673" spans="1:11" ht="14.25">
      <c r="A673" s="261"/>
      <c r="B673" s="669" t="s">
        <v>312</v>
      </c>
      <c r="C673" s="260"/>
      <c r="D673" s="1936" t="s">
        <v>1194</v>
      </c>
      <c r="E673" s="1936"/>
      <c r="F673" s="1936"/>
      <c r="G673" s="57"/>
      <c r="H673" s="269"/>
      <c r="I673" s="269"/>
      <c r="J673" s="269"/>
      <c r="K673" s="269"/>
    </row>
    <row r="674" spans="1:11">
      <c r="A674" s="260"/>
      <c r="B674" s="260"/>
      <c r="C674" s="260"/>
      <c r="D674" s="1936"/>
      <c r="E674" s="1936"/>
      <c r="F674" s="1936"/>
      <c r="G674" s="57"/>
      <c r="H674" s="269"/>
      <c r="I674" s="269"/>
      <c r="J674" s="269"/>
      <c r="K674" s="269"/>
    </row>
    <row r="675" spans="1:11">
      <c r="A675" s="260"/>
      <c r="B675" s="260"/>
      <c r="C675" s="260"/>
      <c r="D675" s="1936"/>
      <c r="E675" s="1936"/>
      <c r="F675" s="1936"/>
      <c r="G675" s="57"/>
      <c r="H675" s="269"/>
      <c r="I675" s="269"/>
      <c r="J675" s="269"/>
      <c r="K675" s="269"/>
    </row>
    <row r="676" spans="1:11">
      <c r="A676" s="260"/>
      <c r="B676" s="260"/>
      <c r="C676" s="260"/>
      <c r="D676" s="1936"/>
      <c r="E676" s="1936"/>
      <c r="F676" s="1936"/>
      <c r="G676" s="57"/>
      <c r="H676" s="269"/>
      <c r="I676" s="269"/>
      <c r="J676" s="269"/>
      <c r="K676" s="269"/>
    </row>
    <row r="677" spans="1:11">
      <c r="A677" s="260"/>
      <c r="B677" s="260"/>
      <c r="C677" s="260"/>
      <c r="D677" s="1936"/>
      <c r="E677" s="1936"/>
      <c r="F677" s="1936"/>
      <c r="G677" s="57"/>
      <c r="H677" s="269"/>
      <c r="I677" s="269"/>
      <c r="J677" s="269"/>
      <c r="K677" s="269"/>
    </row>
    <row r="678" spans="1:11" s="39" customFormat="1">
      <c r="A678" s="480"/>
      <c r="B678" s="480"/>
      <c r="C678" s="480"/>
      <c r="D678" s="1936"/>
      <c r="E678" s="1936"/>
      <c r="F678" s="1936"/>
      <c r="G678" s="60"/>
      <c r="H678" s="272"/>
      <c r="I678" s="272"/>
      <c r="J678" s="272"/>
      <c r="K678" s="272"/>
    </row>
    <row r="679" spans="1:11" s="39" customFormat="1">
      <c r="A679" s="480"/>
      <c r="B679" s="480"/>
      <c r="C679" s="480"/>
      <c r="D679" s="691"/>
      <c r="E679" s="691"/>
      <c r="F679" s="691"/>
      <c r="G679" s="60"/>
      <c r="H679" s="272"/>
      <c r="I679" s="272"/>
      <c r="J679" s="272"/>
      <c r="K679" s="272"/>
    </row>
    <row r="680" spans="1:11" ht="14.25">
      <c r="A680" s="261"/>
      <c r="B680" s="669" t="s">
        <v>312</v>
      </c>
      <c r="C680" s="260"/>
      <c r="D680" s="1936" t="s">
        <v>1185</v>
      </c>
      <c r="E680" s="1936"/>
      <c r="F680" s="1936"/>
      <c r="G680" s="57"/>
      <c r="H680" s="269"/>
      <c r="I680" s="269"/>
      <c r="J680" s="269"/>
      <c r="K680" s="269"/>
    </row>
    <row r="681" spans="1:11">
      <c r="A681" s="260"/>
      <c r="B681" s="260"/>
      <c r="C681" s="260"/>
      <c r="D681" s="1936"/>
      <c r="E681" s="1936"/>
      <c r="F681" s="1936"/>
      <c r="G681" s="57"/>
      <c r="H681" s="269"/>
      <c r="I681" s="269"/>
      <c r="J681" s="269"/>
      <c r="K681" s="269"/>
    </row>
    <row r="682" spans="1:11">
      <c r="A682" s="260"/>
      <c r="B682" s="260"/>
      <c r="C682" s="260"/>
      <c r="D682" s="1936"/>
      <c r="E682" s="1936"/>
      <c r="F682" s="1936"/>
      <c r="G682" s="57"/>
      <c r="H682" s="269"/>
      <c r="I682" s="269"/>
      <c r="J682" s="269"/>
      <c r="K682" s="269"/>
    </row>
    <row r="683" spans="1:11" ht="15" customHeight="1">
      <c r="A683" s="260"/>
      <c r="B683" s="260"/>
      <c r="C683" s="260"/>
      <c r="D683" s="1936"/>
      <c r="E683" s="1936"/>
      <c r="F683" s="1936"/>
      <c r="G683" s="57"/>
      <c r="H683" s="269"/>
      <c r="I683" s="269"/>
      <c r="J683" s="269"/>
      <c r="K683" s="269"/>
    </row>
    <row r="684" spans="1:11" ht="15" customHeight="1">
      <c r="A684" s="260"/>
      <c r="B684" s="260"/>
      <c r="C684" s="260"/>
      <c r="D684" s="1936"/>
      <c r="E684" s="1936"/>
      <c r="F684" s="1936"/>
      <c r="G684" s="57"/>
      <c r="H684" s="269"/>
      <c r="I684" s="269"/>
      <c r="J684" s="269"/>
      <c r="K684" s="269"/>
    </row>
    <row r="685" spans="1:11">
      <c r="A685" s="260"/>
      <c r="B685" s="260"/>
      <c r="C685" s="260"/>
      <c r="D685" s="1936"/>
      <c r="E685" s="1936"/>
      <c r="F685" s="1936"/>
      <c r="G685" s="57"/>
      <c r="H685" s="269"/>
      <c r="I685" s="269"/>
      <c r="J685" s="269"/>
      <c r="K685" s="269"/>
    </row>
    <row r="686" spans="1:11">
      <c r="A686" s="260"/>
      <c r="B686" s="260"/>
      <c r="C686" s="260"/>
      <c r="D686" s="1936"/>
      <c r="E686" s="1936"/>
      <c r="F686" s="1936"/>
      <c r="G686" s="57"/>
      <c r="H686" s="269"/>
      <c r="I686" s="269"/>
      <c r="J686" s="269"/>
      <c r="K686" s="269"/>
    </row>
    <row r="687" spans="1:11">
      <c r="A687" s="260"/>
      <c r="B687" s="260"/>
      <c r="C687" s="260"/>
      <c r="D687" s="1936"/>
      <c r="E687" s="1936"/>
      <c r="F687" s="1936"/>
      <c r="G687" s="57"/>
      <c r="H687" s="269"/>
      <c r="I687" s="269"/>
      <c r="J687" s="269"/>
      <c r="K687" s="269"/>
    </row>
    <row r="688" spans="1:11" ht="15" customHeight="1">
      <c r="A688" s="260"/>
      <c r="B688" s="260"/>
      <c r="C688" s="260"/>
      <c r="D688" s="1936"/>
      <c r="E688" s="1936"/>
      <c r="F688" s="1936"/>
      <c r="G688" s="57"/>
      <c r="H688" s="269"/>
      <c r="I688" s="269"/>
      <c r="J688" s="269"/>
      <c r="K688" s="269"/>
    </row>
    <row r="689" spans="1:11">
      <c r="A689" s="260"/>
      <c r="B689" s="260"/>
      <c r="C689" s="260"/>
      <c r="D689" s="1936"/>
      <c r="E689" s="1936"/>
      <c r="F689" s="1936"/>
      <c r="G689" s="57"/>
      <c r="H689" s="269"/>
      <c r="I689" s="269"/>
      <c r="J689" s="269"/>
      <c r="K689" s="269"/>
    </row>
    <row r="690" spans="1:11">
      <c r="A690" s="260"/>
      <c r="B690" s="260"/>
      <c r="C690" s="260"/>
      <c r="D690" s="1936"/>
      <c r="E690" s="1936"/>
      <c r="F690" s="1936"/>
      <c r="G690" s="57"/>
      <c r="H690" s="269"/>
      <c r="I690" s="269"/>
      <c r="J690" s="269"/>
      <c r="K690" s="269"/>
    </row>
    <row r="691" spans="1:11">
      <c r="A691" s="260"/>
      <c r="B691" s="260"/>
      <c r="C691" s="260"/>
      <c r="D691" s="1936"/>
      <c r="E691" s="1936"/>
      <c r="F691" s="1936"/>
      <c r="G691" s="57"/>
      <c r="H691" s="269"/>
      <c r="I691" s="269"/>
      <c r="J691" s="269"/>
      <c r="K691" s="269"/>
    </row>
    <row r="692" spans="1:11" s="672" customFormat="1">
      <c r="A692" s="260"/>
      <c r="B692" s="260"/>
      <c r="C692" s="260"/>
      <c r="D692" s="691"/>
      <c r="E692" s="691"/>
      <c r="F692" s="691"/>
      <c r="G692" s="57"/>
      <c r="H692" s="269"/>
      <c r="I692" s="269"/>
      <c r="J692" s="269"/>
      <c r="K692" s="269"/>
    </row>
    <row r="693" spans="1:11" ht="14.25">
      <c r="A693" s="261"/>
      <c r="B693" s="669" t="s">
        <v>312</v>
      </c>
      <c r="C693" s="260"/>
      <c r="D693" s="1936" t="s">
        <v>1195</v>
      </c>
      <c r="E693" s="1936"/>
      <c r="F693" s="1936"/>
      <c r="G693" s="57"/>
      <c r="H693" s="269"/>
      <c r="I693" s="269"/>
      <c r="J693" s="269"/>
      <c r="K693" s="269"/>
    </row>
    <row r="694" spans="1:11">
      <c r="A694" s="260"/>
      <c r="B694" s="260"/>
      <c r="C694" s="260"/>
      <c r="D694" s="1936"/>
      <c r="E694" s="1936"/>
      <c r="F694" s="1936"/>
      <c r="G694" s="57"/>
      <c r="H694" s="269"/>
      <c r="I694" s="269"/>
      <c r="J694" s="269"/>
      <c r="K694" s="269"/>
    </row>
    <row r="695" spans="1:11">
      <c r="A695" s="260"/>
      <c r="B695" s="260"/>
      <c r="C695" s="260"/>
      <c r="D695" s="1936"/>
      <c r="E695" s="1936"/>
      <c r="F695" s="1936"/>
      <c r="G695" s="57"/>
      <c r="H695" s="269"/>
      <c r="I695" s="269"/>
      <c r="J695" s="269"/>
      <c r="K695" s="269"/>
    </row>
    <row r="696" spans="1:11" s="672" customFormat="1">
      <c r="A696" s="260"/>
      <c r="B696" s="260"/>
      <c r="C696" s="260"/>
      <c r="D696" s="691"/>
      <c r="E696" s="691"/>
      <c r="F696" s="691"/>
      <c r="G696" s="57"/>
      <c r="H696" s="269"/>
      <c r="I696" s="269"/>
      <c r="J696" s="269"/>
      <c r="K696" s="269"/>
    </row>
    <row r="697" spans="1:11" s="672" customFormat="1">
      <c r="A697" s="260"/>
      <c r="B697" s="669" t="s">
        <v>312</v>
      </c>
      <c r="C697" s="260"/>
      <c r="D697" s="1936" t="s">
        <v>1192</v>
      </c>
      <c r="E697" s="1936"/>
      <c r="F697" s="1936"/>
      <c r="G697" s="57"/>
      <c r="H697" s="269"/>
      <c r="I697" s="269"/>
      <c r="J697" s="269"/>
      <c r="K697" s="269"/>
    </row>
    <row r="698" spans="1:11" s="672" customFormat="1">
      <c r="A698" s="260"/>
      <c r="B698" s="260"/>
      <c r="C698" s="260"/>
      <c r="D698" s="1936"/>
      <c r="E698" s="1936"/>
      <c r="F698" s="1936"/>
      <c r="G698" s="57"/>
      <c r="H698" s="269"/>
      <c r="I698" s="269"/>
      <c r="J698" s="269"/>
      <c r="K698" s="269"/>
    </row>
    <row r="699" spans="1:11" s="672" customFormat="1">
      <c r="A699" s="260"/>
      <c r="B699" s="260"/>
      <c r="C699" s="260"/>
      <c r="D699" s="691"/>
      <c r="E699" s="691"/>
      <c r="F699" s="691"/>
      <c r="G699" s="57"/>
      <c r="H699" s="269"/>
      <c r="I699" s="269"/>
      <c r="J699" s="269"/>
      <c r="K699" s="269"/>
    </row>
    <row r="700" spans="1:11" s="672" customFormat="1">
      <c r="A700" s="260"/>
      <c r="B700" s="669" t="s">
        <v>312</v>
      </c>
      <c r="C700" s="260"/>
      <c r="D700" s="1936" t="s">
        <v>1193</v>
      </c>
      <c r="E700" s="1936"/>
      <c r="F700" s="1936"/>
      <c r="G700" s="57"/>
      <c r="H700" s="269"/>
      <c r="I700" s="269"/>
      <c r="J700" s="269"/>
      <c r="K700" s="269"/>
    </row>
    <row r="701" spans="1:11" s="672" customFormat="1">
      <c r="A701" s="260"/>
      <c r="B701" s="260"/>
      <c r="C701" s="260"/>
      <c r="D701" s="1936"/>
      <c r="E701" s="1936"/>
      <c r="F701" s="1936"/>
      <c r="G701" s="57"/>
      <c r="H701" s="269"/>
      <c r="I701" s="269"/>
      <c r="J701" s="269"/>
      <c r="K701" s="269"/>
    </row>
    <row r="702" spans="1:11" s="672" customFormat="1">
      <c r="A702" s="260"/>
      <c r="B702" s="260"/>
      <c r="C702" s="260"/>
      <c r="D702" s="1936"/>
      <c r="E702" s="1936"/>
      <c r="F702" s="1936"/>
      <c r="G702" s="57"/>
      <c r="H702" s="269"/>
      <c r="I702" s="269"/>
      <c r="J702" s="269"/>
      <c r="K702" s="269"/>
    </row>
    <row r="703" spans="1:11" s="672" customFormat="1">
      <c r="A703" s="260"/>
      <c r="B703" s="260"/>
      <c r="C703" s="260"/>
      <c r="D703" s="691"/>
      <c r="E703" s="691"/>
      <c r="F703" s="691"/>
      <c r="G703" s="57"/>
      <c r="H703" s="269"/>
      <c r="I703" s="269"/>
      <c r="J703" s="269"/>
      <c r="K703" s="269"/>
    </row>
    <row r="704" spans="1:11">
      <c r="A704" s="260"/>
      <c r="B704" s="669" t="s">
        <v>312</v>
      </c>
      <c r="C704" s="260"/>
      <c r="D704" s="1936" t="s">
        <v>1186</v>
      </c>
      <c r="E704" s="1936"/>
      <c r="F704" s="1936"/>
      <c r="G704" s="57"/>
      <c r="H704" s="269"/>
      <c r="I704" s="269"/>
      <c r="J704" s="269"/>
      <c r="K704" s="269"/>
    </row>
    <row r="705" spans="1:11">
      <c r="A705" s="260"/>
      <c r="B705" s="260"/>
      <c r="C705" s="260"/>
      <c r="D705" s="1936"/>
      <c r="E705" s="1936"/>
      <c r="F705" s="1936"/>
      <c r="G705" s="57"/>
      <c r="H705" s="269"/>
      <c r="I705" s="269"/>
      <c r="J705" s="269"/>
      <c r="K705" s="269"/>
    </row>
    <row r="706" spans="1:11">
      <c r="A706" s="260"/>
      <c r="B706" s="260"/>
      <c r="C706" s="260"/>
      <c r="D706" s="1936"/>
      <c r="E706" s="1936"/>
      <c r="F706" s="1936"/>
      <c r="G706" s="57"/>
      <c r="H706" s="269"/>
      <c r="I706" s="269"/>
      <c r="J706" s="269"/>
      <c r="K706" s="269"/>
    </row>
    <row r="707" spans="1:11">
      <c r="A707" s="260"/>
      <c r="B707" s="260"/>
      <c r="C707" s="260"/>
      <c r="D707" s="130"/>
      <c r="G707" s="57"/>
      <c r="H707" s="269"/>
      <c r="I707" s="269"/>
      <c r="J707" s="269"/>
      <c r="K707" s="269"/>
    </row>
    <row r="708" spans="1:11">
      <c r="A708" s="260"/>
      <c r="B708" s="669" t="s">
        <v>312</v>
      </c>
      <c r="C708" s="260"/>
      <c r="D708" s="1936" t="s">
        <v>1187</v>
      </c>
      <c r="E708" s="1936"/>
      <c r="F708" s="1936"/>
      <c r="G708" s="57"/>
      <c r="H708" s="269"/>
      <c r="I708" s="269"/>
      <c r="J708" s="269"/>
      <c r="K708" s="269"/>
    </row>
    <row r="709" spans="1:11">
      <c r="A709" s="260"/>
      <c r="B709" s="260"/>
      <c r="C709" s="260"/>
      <c r="D709" s="1936"/>
      <c r="E709" s="1936"/>
      <c r="F709" s="1936"/>
      <c r="G709" s="57"/>
      <c r="H709" s="269"/>
      <c r="I709" s="269"/>
      <c r="J709" s="269"/>
      <c r="K709" s="269"/>
    </row>
    <row r="710" spans="1:11">
      <c r="A710" s="260"/>
      <c r="B710" s="260"/>
      <c r="C710" s="260"/>
      <c r="D710" s="1936"/>
      <c r="E710" s="1936"/>
      <c r="F710" s="1936"/>
      <c r="G710" s="57"/>
      <c r="H710" s="269"/>
      <c r="I710" s="269"/>
      <c r="J710" s="269"/>
      <c r="K710" s="269"/>
    </row>
    <row r="711" spans="1:11">
      <c r="A711" s="260"/>
      <c r="B711" s="260"/>
      <c r="C711" s="260"/>
      <c r="D711" s="12"/>
      <c r="G711" s="57"/>
      <c r="H711" s="269"/>
      <c r="I711" s="269"/>
      <c r="J711" s="269"/>
      <c r="K711" s="269"/>
    </row>
    <row r="712" spans="1:11" ht="14.25">
      <c r="A712" s="261"/>
      <c r="B712" s="669" t="s">
        <v>312</v>
      </c>
      <c r="C712" s="260"/>
      <c r="D712" s="1901" t="s">
        <v>1188</v>
      </c>
      <c r="E712" s="1901"/>
      <c r="F712" s="1901"/>
      <c r="G712" s="57"/>
      <c r="H712" s="269"/>
      <c r="I712" s="269"/>
      <c r="J712" s="269"/>
      <c r="K712" s="269"/>
    </row>
    <row r="713" spans="1:11">
      <c r="A713" s="260"/>
      <c r="B713" s="260"/>
      <c r="C713" s="260"/>
      <c r="D713" s="1901"/>
      <c r="E713" s="1901"/>
      <c r="F713" s="1901"/>
      <c r="G713" s="57"/>
      <c r="H713" s="269"/>
      <c r="I713" s="269"/>
      <c r="J713" s="269"/>
      <c r="K713" s="269"/>
    </row>
    <row r="714" spans="1:11">
      <c r="A714" s="260"/>
      <c r="B714" s="260"/>
      <c r="C714" s="260"/>
      <c r="D714" s="1901"/>
      <c r="E714" s="1901"/>
      <c r="F714" s="1901"/>
      <c r="G714" s="57"/>
      <c r="H714" s="269"/>
      <c r="I714" s="269"/>
      <c r="J714" s="269"/>
      <c r="K714" s="269"/>
    </row>
    <row r="715" spans="1:11">
      <c r="A715" s="260"/>
      <c r="B715" s="260"/>
      <c r="C715" s="260"/>
      <c r="D715" s="1901"/>
      <c r="E715" s="1901"/>
      <c r="F715" s="1901"/>
      <c r="G715" s="57"/>
      <c r="H715" s="269"/>
      <c r="I715" s="269"/>
      <c r="J715" s="269"/>
      <c r="K715" s="269"/>
    </row>
    <row r="716" spans="1:11">
      <c r="A716" s="260"/>
      <c r="B716" s="260"/>
      <c r="C716" s="260"/>
      <c r="D716" s="263"/>
      <c r="G716" s="57"/>
      <c r="H716" s="269"/>
      <c r="I716" s="269"/>
      <c r="J716" s="269"/>
      <c r="K716" s="269"/>
    </row>
    <row r="717" spans="1:11" ht="14.25">
      <c r="A717" s="261"/>
      <c r="B717" s="669" t="s">
        <v>312</v>
      </c>
      <c r="C717" s="260"/>
      <c r="D717" s="1936" t="s">
        <v>1321</v>
      </c>
      <c r="E717" s="1936"/>
      <c r="F717" s="1936"/>
      <c r="G717" s="57"/>
      <c r="H717" s="269"/>
      <c r="I717" s="269"/>
      <c r="J717" s="269"/>
      <c r="K717" s="269"/>
    </row>
    <row r="718" spans="1:11">
      <c r="A718" s="260"/>
      <c r="B718" s="260"/>
      <c r="C718" s="260"/>
      <c r="D718" s="1936"/>
      <c r="E718" s="1936"/>
      <c r="F718" s="1936"/>
      <c r="G718" s="57"/>
      <c r="H718" s="269"/>
      <c r="I718" s="269"/>
      <c r="J718" s="269"/>
      <c r="K718" s="269"/>
    </row>
    <row r="719" spans="1:11">
      <c r="A719" s="260"/>
      <c r="B719" s="260"/>
      <c r="C719" s="260"/>
      <c r="D719" s="1936"/>
      <c r="E719" s="1936"/>
      <c r="F719" s="1936"/>
      <c r="G719" s="57"/>
      <c r="H719" s="269"/>
      <c r="I719" s="269"/>
      <c r="J719" s="269"/>
      <c r="K719" s="269"/>
    </row>
    <row r="720" spans="1:11">
      <c r="A720" s="260"/>
      <c r="B720" s="260"/>
      <c r="C720" s="260"/>
      <c r="D720" s="1936"/>
      <c r="E720" s="1936"/>
      <c r="F720" s="1936"/>
      <c r="G720" s="57"/>
      <c r="H720" s="269"/>
      <c r="I720" s="269"/>
      <c r="J720" s="269"/>
      <c r="K720" s="269"/>
    </row>
    <row r="721" spans="1:11">
      <c r="A721" s="260"/>
      <c r="B721" s="260"/>
      <c r="C721" s="260"/>
      <c r="D721" s="1936"/>
      <c r="E721" s="1936"/>
      <c r="F721" s="1936"/>
      <c r="G721" s="57"/>
      <c r="H721" s="269"/>
      <c r="I721" s="269"/>
      <c r="J721" s="269"/>
      <c r="K721" s="269"/>
    </row>
    <row r="722" spans="1:11">
      <c r="A722" s="260"/>
      <c r="B722" s="260"/>
      <c r="C722" s="260"/>
      <c r="D722" s="1936"/>
      <c r="E722" s="1936"/>
      <c r="F722" s="1936"/>
      <c r="G722" s="57"/>
      <c r="H722" s="269"/>
      <c r="I722" s="269"/>
      <c r="J722" s="269"/>
      <c r="K722" s="269"/>
    </row>
    <row r="723" spans="1:11">
      <c r="A723" s="260"/>
      <c r="B723" s="260"/>
      <c r="C723" s="260"/>
      <c r="D723" s="1936"/>
      <c r="E723" s="1936"/>
      <c r="F723" s="1936"/>
      <c r="G723" s="57"/>
      <c r="H723" s="269"/>
      <c r="I723" s="269"/>
      <c r="J723" s="269"/>
      <c r="K723" s="269"/>
    </row>
    <row r="724" spans="1:11">
      <c r="A724" s="260"/>
      <c r="B724" s="260"/>
      <c r="C724" s="260"/>
      <c r="D724" s="1969" t="s">
        <v>1189</v>
      </c>
      <c r="E724" s="1969"/>
      <c r="F724" s="1969"/>
      <c r="G724" s="57"/>
      <c r="H724" s="269"/>
      <c r="I724" s="269"/>
      <c r="J724" s="269"/>
      <c r="K724" s="269"/>
    </row>
    <row r="725" spans="1:11" s="672" customFormat="1">
      <c r="A725" s="260"/>
      <c r="B725" s="260"/>
      <c r="C725" s="260"/>
      <c r="D725" s="524"/>
      <c r="E725" s="7"/>
      <c r="F725" s="7"/>
      <c r="G725" s="57"/>
      <c r="H725" s="269"/>
      <c r="I725" s="269"/>
      <c r="J725" s="269"/>
      <c r="K725" s="269"/>
    </row>
    <row r="726" spans="1:11">
      <c r="A726" s="1971" t="s">
        <v>1146</v>
      </c>
      <c r="B726" s="1971"/>
      <c r="C726" s="1971"/>
      <c r="D726" s="1971"/>
      <c r="E726" s="1971"/>
      <c r="F726" s="1971"/>
      <c r="G726" s="1971"/>
      <c r="H726" s="269"/>
      <c r="I726" s="269"/>
      <c r="J726" s="269"/>
      <c r="K726" s="269"/>
    </row>
    <row r="727" spans="1:11">
      <c r="A727" s="260"/>
      <c r="B727" s="260"/>
      <c r="C727" s="260"/>
      <c r="D727" s="263"/>
      <c r="G727" s="271"/>
      <c r="H727" s="269"/>
      <c r="I727" s="269"/>
      <c r="J727" s="269"/>
      <c r="K727" s="269"/>
    </row>
    <row r="728" spans="1:11" ht="13.35" customHeight="1">
      <c r="C728" s="260"/>
      <c r="D728" s="1950" t="s">
        <v>1162</v>
      </c>
      <c r="E728" s="1950"/>
      <c r="F728" s="1950"/>
      <c r="G728" s="271"/>
      <c r="H728" s="269"/>
      <c r="I728" s="269"/>
      <c r="J728" s="269"/>
      <c r="K728" s="269"/>
    </row>
    <row r="729" spans="1:11">
      <c r="A729" s="260"/>
      <c r="B729" s="260"/>
      <c r="C729" s="260"/>
      <c r="D729" s="1967" t="s">
        <v>1163</v>
      </c>
      <c r="E729" s="1967"/>
      <c r="F729" s="1967"/>
      <c r="G729" s="271"/>
      <c r="H729" s="269"/>
      <c r="I729" s="269"/>
      <c r="J729" s="269"/>
      <c r="K729" s="269"/>
    </row>
    <row r="730" spans="1:11">
      <c r="A730" s="260"/>
      <c r="B730" s="260"/>
      <c r="C730" s="260"/>
      <c r="G730" s="271"/>
      <c r="H730" s="269"/>
      <c r="I730" s="269"/>
      <c r="J730" s="269"/>
      <c r="K730" s="269"/>
    </row>
    <row r="731" spans="1:11" s="39" customFormat="1" ht="14.25">
      <c r="A731" s="261"/>
      <c r="B731" s="669" t="s">
        <v>312</v>
      </c>
      <c r="C731" s="132"/>
      <c r="D731" s="1901" t="s">
        <v>1164</v>
      </c>
      <c r="E731" s="1901"/>
      <c r="F731" s="1901"/>
      <c r="G731" s="271"/>
      <c r="H731" s="272"/>
      <c r="I731" s="272"/>
      <c r="J731" s="272"/>
      <c r="K731" s="272"/>
    </row>
    <row r="732" spans="1:11" s="39" customFormat="1" ht="10.5" customHeight="1">
      <c r="A732" s="132"/>
      <c r="B732" s="666"/>
      <c r="C732" s="132"/>
      <c r="D732" s="1901"/>
      <c r="E732" s="1901"/>
      <c r="F732" s="1901"/>
      <c r="G732" s="271"/>
      <c r="H732" s="272"/>
      <c r="I732" s="272"/>
      <c r="J732" s="272"/>
      <c r="K732" s="272"/>
    </row>
    <row r="733" spans="1:11" s="39" customFormat="1">
      <c r="A733" s="132"/>
      <c r="B733" s="666"/>
      <c r="C733" s="132"/>
      <c r="D733" s="1901"/>
      <c r="E733" s="1901"/>
      <c r="F733" s="1901"/>
      <c r="G733" s="271"/>
      <c r="H733" s="272"/>
      <c r="I733" s="272"/>
      <c r="J733" s="272"/>
      <c r="K733" s="272"/>
    </row>
    <row r="734" spans="1:11">
      <c r="D734" s="1901"/>
      <c r="E734" s="1901"/>
      <c r="F734" s="1901"/>
      <c r="G734" s="271"/>
      <c r="H734" s="269"/>
      <c r="I734" s="269"/>
      <c r="J734" s="269"/>
      <c r="K734" s="269"/>
    </row>
    <row r="735" spans="1:11">
      <c r="A735" s="273"/>
      <c r="B735" s="273"/>
      <c r="C735" s="273"/>
      <c r="D735" s="1901"/>
      <c r="E735" s="1901"/>
      <c r="F735" s="1901"/>
      <c r="G735" s="275"/>
      <c r="H735" s="269"/>
      <c r="I735" s="269"/>
      <c r="J735" s="269"/>
      <c r="K735" s="269"/>
    </row>
    <row r="736" spans="1:11" ht="15.6" customHeight="1">
      <c r="A736" s="273"/>
      <c r="B736" s="273"/>
      <c r="C736" s="273"/>
      <c r="D736" s="1901"/>
      <c r="E736" s="1901"/>
      <c r="F736" s="1901"/>
      <c r="G736" s="275"/>
      <c r="H736" s="269"/>
      <c r="I736" s="269"/>
      <c r="J736" s="269"/>
      <c r="K736" s="269"/>
    </row>
    <row r="737" spans="1:11">
      <c r="A737" s="273"/>
      <c r="B737" s="273"/>
      <c r="C737" s="273"/>
      <c r="D737" s="374"/>
      <c r="E737" s="274"/>
      <c r="F737" s="274"/>
      <c r="G737" s="275"/>
      <c r="H737" s="269"/>
      <c r="I737" s="269"/>
      <c r="J737" s="269"/>
      <c r="K737" s="269"/>
    </row>
    <row r="738" spans="1:11" s="404" customFormat="1" ht="14.25">
      <c r="A738" s="402"/>
      <c r="B738" s="669" t="s">
        <v>312</v>
      </c>
      <c r="C738" s="403"/>
      <c r="D738" s="1902" t="s">
        <v>1165</v>
      </c>
      <c r="E738" s="1902"/>
      <c r="F738" s="1902"/>
      <c r="G738" s="311"/>
    </row>
    <row r="739" spans="1:11" s="404" customFormat="1">
      <c r="A739" s="403"/>
      <c r="B739" s="403"/>
      <c r="C739" s="403"/>
      <c r="D739" s="1902"/>
      <c r="E739" s="1902"/>
      <c r="F739" s="1902"/>
      <c r="G739" s="311"/>
    </row>
    <row r="740" spans="1:11" s="404" customFormat="1">
      <c r="A740" s="403"/>
      <c r="B740" s="403"/>
      <c r="C740" s="403"/>
      <c r="D740" s="1902"/>
      <c r="E740" s="1902"/>
      <c r="F740" s="1902"/>
      <c r="G740" s="311"/>
    </row>
    <row r="741" spans="1:11" s="404" customFormat="1">
      <c r="A741" s="403"/>
      <c r="B741" s="403"/>
      <c r="C741" s="403"/>
      <c r="D741" s="1902"/>
      <c r="E741" s="1902"/>
      <c r="F741" s="1902"/>
      <c r="G741" s="311"/>
    </row>
    <row r="742" spans="1:11" s="404" customFormat="1">
      <c r="A742" s="403"/>
      <c r="B742" s="403"/>
      <c r="C742" s="403"/>
      <c r="D742" s="374"/>
      <c r="E742" s="311"/>
      <c r="F742" s="311"/>
      <c r="G742" s="311"/>
    </row>
    <row r="743" spans="1:11" s="404" customFormat="1" ht="14.25">
      <c r="A743" s="261"/>
      <c r="B743" s="669" t="s">
        <v>312</v>
      </c>
      <c r="C743" s="403"/>
      <c r="D743" s="1968" t="s">
        <v>1166</v>
      </c>
      <c r="E743" s="1968"/>
      <c r="F743" s="1968"/>
      <c r="G743" s="311"/>
    </row>
    <row r="744" spans="1:11" s="404" customFormat="1">
      <c r="A744" s="403"/>
      <c r="B744" s="403"/>
      <c r="C744" s="403"/>
      <c r="D744" s="1968"/>
      <c r="E744" s="1968"/>
      <c r="F744" s="1968"/>
      <c r="G744" s="311"/>
    </row>
    <row r="745" spans="1:11" s="404" customFormat="1">
      <c r="A745" s="403"/>
      <c r="B745" s="403"/>
      <c r="C745" s="403"/>
      <c r="D745" s="1968"/>
      <c r="E745" s="1968"/>
      <c r="F745" s="1968"/>
      <c r="G745" s="311"/>
    </row>
    <row r="746" spans="1:11">
      <c r="A746" s="273"/>
      <c r="B746" s="273"/>
      <c r="C746" s="273"/>
      <c r="D746" s="374"/>
      <c r="E746" s="274"/>
      <c r="F746" s="274"/>
      <c r="G746" s="275"/>
      <c r="H746" s="269"/>
      <c r="I746" s="269"/>
      <c r="J746" s="269"/>
      <c r="K746" s="269"/>
    </row>
    <row r="747" spans="1:11" ht="14.25">
      <c r="A747" s="261"/>
      <c r="B747" s="669" t="s">
        <v>312</v>
      </c>
      <c r="C747" s="273"/>
      <c r="D747" s="1902" t="s">
        <v>1167</v>
      </c>
      <c r="E747" s="1902"/>
      <c r="F747" s="1902"/>
      <c r="G747" s="275"/>
      <c r="H747" s="269"/>
      <c r="I747" s="269"/>
      <c r="J747" s="269"/>
      <c r="K747" s="269"/>
    </row>
    <row r="748" spans="1:11">
      <c r="A748" s="273"/>
      <c r="B748" s="273"/>
      <c r="C748" s="273"/>
      <c r="D748" s="1902"/>
      <c r="E748" s="1902"/>
      <c r="F748" s="1902"/>
      <c r="G748" s="275"/>
      <c r="H748" s="269"/>
      <c r="I748" s="269"/>
      <c r="J748" s="269"/>
      <c r="K748" s="269"/>
    </row>
    <row r="749" spans="1:11" s="672" customFormat="1">
      <c r="A749" s="273"/>
      <c r="B749" s="273"/>
      <c r="C749" s="273"/>
      <c r="D749" s="685"/>
      <c r="E749" s="685"/>
      <c r="F749" s="685"/>
      <c r="G749" s="275"/>
      <c r="H749" s="269"/>
      <c r="I749" s="269"/>
      <c r="J749" s="269"/>
      <c r="K749" s="269"/>
    </row>
    <row r="750" spans="1:11" s="672" customFormat="1">
      <c r="A750" s="273"/>
      <c r="B750" s="669" t="s">
        <v>312</v>
      </c>
      <c r="C750" s="273"/>
      <c r="D750" s="1902" t="s">
        <v>1168</v>
      </c>
      <c r="E750" s="1902"/>
      <c r="F750" s="1902"/>
      <c r="G750" s="275"/>
      <c r="H750" s="269"/>
      <c r="I750" s="269"/>
      <c r="J750" s="269"/>
      <c r="K750" s="269"/>
    </row>
    <row r="751" spans="1:11" s="672" customFormat="1">
      <c r="A751" s="273"/>
      <c r="B751" s="273"/>
      <c r="C751" s="273"/>
      <c r="D751" s="1902"/>
      <c r="E751" s="1902"/>
      <c r="F751" s="1902"/>
      <c r="G751" s="275"/>
      <c r="H751" s="269"/>
      <c r="I751" s="269"/>
      <c r="J751" s="269"/>
      <c r="K751" s="269"/>
    </row>
    <row r="752" spans="1:11" s="672" customFormat="1">
      <c r="A752" s="273"/>
      <c r="B752" s="273"/>
      <c r="C752" s="273"/>
      <c r="D752" s="1902"/>
      <c r="E752" s="1902"/>
      <c r="F752" s="1902"/>
      <c r="G752" s="275"/>
      <c r="H752" s="269"/>
      <c r="I752" s="269"/>
      <c r="J752" s="269"/>
      <c r="K752" s="269"/>
    </row>
    <row r="753" spans="1:11" s="672" customFormat="1">
      <c r="A753" s="273"/>
      <c r="B753" s="273"/>
      <c r="C753" s="273"/>
      <c r="D753" s="685"/>
      <c r="E753" s="685"/>
      <c r="F753" s="685"/>
      <c r="G753" s="275"/>
      <c r="H753" s="269"/>
      <c r="I753" s="269"/>
      <c r="J753" s="269"/>
      <c r="K753" s="269"/>
    </row>
    <row r="754" spans="1:11">
      <c r="A754" s="1973" t="s">
        <v>1169</v>
      </c>
      <c r="B754" s="1973"/>
      <c r="C754" s="1973"/>
      <c r="D754" s="1973"/>
      <c r="E754" s="1973"/>
      <c r="F754" s="1973"/>
      <c r="G754" s="1973"/>
    </row>
    <row r="755" spans="1:11">
      <c r="A755" s="260"/>
      <c r="B755" s="260"/>
      <c r="C755" s="260"/>
      <c r="D755" s="276"/>
      <c r="F755" s="147"/>
      <c r="G755" s="271"/>
    </row>
    <row r="756" spans="1:11">
      <c r="A756" s="273"/>
      <c r="B756" s="273"/>
      <c r="C756" s="437"/>
      <c r="D756" s="1974" t="s">
        <v>1153</v>
      </c>
      <c r="E756" s="1974"/>
      <c r="F756" s="1974"/>
      <c r="G756" s="271"/>
    </row>
    <row r="757" spans="1:11">
      <c r="A757" s="494"/>
      <c r="B757" s="494"/>
      <c r="C757" s="493"/>
      <c r="D757" s="1964" t="s">
        <v>1170</v>
      </c>
      <c r="E757" s="1964"/>
      <c r="F757" s="1964"/>
      <c r="G757" s="271"/>
    </row>
    <row r="758" spans="1:11">
      <c r="A758" s="273"/>
      <c r="B758" s="273"/>
      <c r="C758" s="437"/>
      <c r="D758" s="683"/>
      <c r="E758" s="683"/>
      <c r="F758" s="683"/>
      <c r="G758" s="271"/>
    </row>
    <row r="759" spans="1:11" ht="14.25">
      <c r="A759" s="261"/>
      <c r="B759" s="669" t="s">
        <v>312</v>
      </c>
      <c r="C759" s="437"/>
      <c r="D759" s="1965" t="s">
        <v>1045</v>
      </c>
      <c r="E759" s="1965"/>
      <c r="F759" s="1965"/>
      <c r="G759" s="271"/>
    </row>
    <row r="760" spans="1:11">
      <c r="A760" s="273"/>
      <c r="B760" s="273"/>
      <c r="C760" s="437"/>
      <c r="D760" s="682"/>
      <c r="E760" s="1966" t="s">
        <v>1154</v>
      </c>
      <c r="F760" s="1966"/>
      <c r="G760" s="271"/>
    </row>
    <row r="761" spans="1:11">
      <c r="A761" s="267"/>
      <c r="B761" s="267"/>
      <c r="C761" s="267"/>
      <c r="D761" s="135"/>
      <c r="F761" s="57"/>
      <c r="G761" s="271"/>
    </row>
    <row r="762" spans="1:11">
      <c r="A762" s="1970" t="s">
        <v>465</v>
      </c>
      <c r="B762" s="1970"/>
      <c r="C762" s="1970"/>
      <c r="D762" s="1970"/>
      <c r="E762" s="1970"/>
      <c r="F762" s="1970"/>
      <c r="G762" s="1970"/>
    </row>
    <row r="763" spans="1:11">
      <c r="A763" s="255"/>
      <c r="B763" s="663"/>
      <c r="C763" s="266"/>
      <c r="D763" s="271"/>
      <c r="E763" s="271"/>
      <c r="F763" s="271"/>
      <c r="G763" s="271"/>
    </row>
    <row r="764" spans="1:11">
      <c r="A764" s="135"/>
      <c r="B764" s="1972" t="s">
        <v>1044</v>
      </c>
      <c r="C764" s="1972"/>
      <c r="D764" s="1972"/>
      <c r="E764" s="1972"/>
      <c r="F764" s="1972"/>
      <c r="G764" s="271"/>
    </row>
    <row r="765" spans="1:11">
      <c r="A765" s="23"/>
      <c r="B765" s="665"/>
      <c r="G765" s="271"/>
    </row>
    <row r="766" spans="1:11">
      <c r="A766" s="1970" t="s">
        <v>466</v>
      </c>
      <c r="B766" s="1970"/>
      <c r="C766" s="1970"/>
      <c r="D766" s="1970"/>
      <c r="E766" s="1970"/>
      <c r="F766" s="1970"/>
      <c r="G766" s="1970"/>
    </row>
    <row r="767" spans="1:11">
      <c r="A767" s="255"/>
      <c r="B767" s="663"/>
      <c r="C767" s="255"/>
      <c r="D767" s="263"/>
      <c r="G767" s="271"/>
    </row>
    <row r="768" spans="1:11">
      <c r="A768" s="135"/>
      <c r="B768" s="1916" t="s">
        <v>464</v>
      </c>
      <c r="C768" s="1916"/>
      <c r="D768" s="1916"/>
      <c r="E768" s="1916"/>
      <c r="F768" s="1916"/>
      <c r="G768" s="271"/>
    </row>
    <row r="769" spans="1:7" ht="14.25">
      <c r="A769" s="261"/>
      <c r="B769" s="261"/>
      <c r="D769" s="135"/>
      <c r="E769" s="135"/>
      <c r="F769" s="271"/>
      <c r="G769" s="271"/>
    </row>
    <row r="770" spans="1:7">
      <c r="A770" s="1970" t="s">
        <v>467</v>
      </c>
      <c r="B770" s="1970"/>
      <c r="C770" s="1970"/>
      <c r="D770" s="1970"/>
      <c r="E770" s="1970"/>
      <c r="F770" s="1970"/>
      <c r="G770" s="1970"/>
    </row>
    <row r="771" spans="1:7">
      <c r="C771" s="260"/>
      <c r="D771" s="259"/>
      <c r="E771" s="135"/>
      <c r="F771" s="271"/>
      <c r="G771" s="271"/>
    </row>
    <row r="772" spans="1:7">
      <c r="A772" s="135"/>
      <c r="B772" s="1916" t="s">
        <v>464</v>
      </c>
      <c r="C772" s="1916"/>
      <c r="D772" s="1916"/>
      <c r="E772" s="1916"/>
      <c r="F772" s="1916"/>
      <c r="G772" s="271"/>
    </row>
    <row r="773" spans="1:7">
      <c r="A773" s="135"/>
      <c r="B773" s="135"/>
      <c r="C773" s="266"/>
      <c r="D773" s="271"/>
      <c r="E773" s="271"/>
      <c r="F773" s="271"/>
      <c r="G773" s="271"/>
    </row>
    <row r="774" spans="1:7">
      <c r="A774" s="1970" t="s">
        <v>468</v>
      </c>
      <c r="B774" s="1970"/>
      <c r="C774" s="1970"/>
      <c r="D774" s="1970"/>
      <c r="E774" s="1970"/>
      <c r="F774" s="1970"/>
      <c r="G774" s="1970"/>
    </row>
    <row r="775" spans="1:7">
      <c r="A775" s="135"/>
      <c r="B775" s="135"/>
    </row>
    <row r="776" spans="1:7">
      <c r="A776" s="135"/>
      <c r="B776" s="1916" t="s">
        <v>464</v>
      </c>
      <c r="C776" s="1916"/>
      <c r="D776" s="1916"/>
      <c r="E776" s="1916"/>
      <c r="F776" s="1916"/>
    </row>
    <row r="777" spans="1:7">
      <c r="A777" s="266"/>
      <c r="B777" s="266"/>
      <c r="C777" s="266"/>
      <c r="D777" s="258"/>
      <c r="F777" s="271"/>
    </row>
    <row r="778" spans="1:7">
      <c r="A778" s="1970" t="s">
        <v>469</v>
      </c>
      <c r="B778" s="1970"/>
      <c r="C778" s="1970"/>
      <c r="D778" s="1970"/>
      <c r="E778" s="1970"/>
      <c r="F778" s="1970"/>
      <c r="G778" s="1970"/>
    </row>
    <row r="779" spans="1:7">
      <c r="A779" s="135"/>
      <c r="B779" s="135"/>
    </row>
    <row r="780" spans="1:7">
      <c r="A780" s="135"/>
      <c r="B780" s="1916" t="s">
        <v>464</v>
      </c>
      <c r="C780" s="1916"/>
      <c r="D780" s="1916"/>
      <c r="E780" s="1916"/>
      <c r="F780" s="1916"/>
    </row>
    <row r="781" spans="1:7">
      <c r="A781" s="266"/>
      <c r="B781" s="266"/>
      <c r="C781" s="266"/>
      <c r="D781" s="258"/>
      <c r="F781" s="271"/>
    </row>
    <row r="782" spans="1:7">
      <c r="A782" s="1970" t="s">
        <v>470</v>
      </c>
      <c r="B782" s="1970"/>
      <c r="C782" s="1970"/>
      <c r="D782" s="1970"/>
      <c r="E782" s="1970"/>
      <c r="F782" s="1970"/>
      <c r="G782" s="1970"/>
    </row>
    <row r="783" spans="1:7">
      <c r="A783" s="135"/>
      <c r="B783" s="135"/>
    </row>
    <row r="784" spans="1:7">
      <c r="A784" s="135"/>
      <c r="B784" s="1916" t="s">
        <v>464</v>
      </c>
      <c r="C784" s="1916"/>
      <c r="D784" s="1916"/>
      <c r="E784" s="1916"/>
      <c r="F784" s="1916"/>
    </row>
    <row r="785" spans="1:7">
      <c r="A785" s="265"/>
      <c r="B785" s="265"/>
      <c r="C785" s="265"/>
      <c r="D785" s="277"/>
      <c r="E785" s="57"/>
      <c r="F785" s="57"/>
      <c r="G785" s="57"/>
    </row>
    <row r="786" spans="1:7">
      <c r="A786" s="1970" t="s">
        <v>191</v>
      </c>
      <c r="B786" s="1970"/>
      <c r="C786" s="1970"/>
      <c r="D786" s="1970"/>
      <c r="E786" s="1970"/>
      <c r="F786" s="1970"/>
      <c r="G786" s="1970"/>
    </row>
    <row r="787" spans="1:7">
      <c r="A787" s="135"/>
      <c r="B787" s="135"/>
    </row>
    <row r="788" spans="1:7">
      <c r="A788" s="135"/>
      <c r="B788" s="1916" t="s">
        <v>464</v>
      </c>
      <c r="C788" s="1916"/>
      <c r="D788" s="1916"/>
      <c r="E788" s="1916"/>
      <c r="F788" s="1916"/>
    </row>
    <row r="789" spans="1:7">
      <c r="A789" s="135"/>
      <c r="B789" s="135"/>
      <c r="D789" s="258"/>
    </row>
    <row r="790" spans="1:7">
      <c r="A790" s="1970" t="s">
        <v>921</v>
      </c>
      <c r="B790" s="1970"/>
      <c r="C790" s="1970"/>
      <c r="D790" s="1970"/>
      <c r="E790" s="1970"/>
      <c r="F790" s="1970"/>
      <c r="G790" s="1970"/>
    </row>
    <row r="791" spans="1:7">
      <c r="A791" s="135"/>
      <c r="B791" s="135"/>
    </row>
    <row r="792" spans="1:7">
      <c r="A792" s="135"/>
      <c r="B792" s="1916" t="s">
        <v>464</v>
      </c>
      <c r="C792" s="1916"/>
      <c r="D792" s="1916"/>
      <c r="E792" s="1916"/>
      <c r="F792" s="1916"/>
      <c r="G792" s="12"/>
    </row>
    <row r="793" spans="1:7">
      <c r="A793" s="255"/>
      <c r="B793" s="66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712" customWidth="1"/>
    <col min="11" max="16384" width="8.85546875" style="712" hidden="1"/>
  </cols>
  <sheetData>
    <row r="1" spans="1:10" ht="14.25" customHeight="1"/>
    <row r="2" spans="1:10" ht="15.75">
      <c r="A2" s="1979" t="s">
        <v>2189</v>
      </c>
      <c r="B2" s="1980"/>
      <c r="C2" s="1980"/>
      <c r="D2" s="1980"/>
      <c r="E2" s="1980"/>
      <c r="F2" s="1980"/>
      <c r="G2" s="1980"/>
      <c r="H2" s="1980"/>
      <c r="I2" s="1980"/>
      <c r="J2" s="1980"/>
    </row>
    <row r="3" spans="1:10" ht="15">
      <c r="A3" s="1984" t="s">
        <v>1449</v>
      </c>
      <c r="B3" s="1985"/>
      <c r="C3" s="1985"/>
      <c r="D3" s="1985"/>
      <c r="E3" s="1985"/>
      <c r="F3" s="1985"/>
      <c r="G3" s="1985"/>
      <c r="H3" s="1985"/>
      <c r="I3" s="1985"/>
      <c r="J3" s="1985"/>
    </row>
    <row r="4" spans="1:10" ht="12.75"/>
    <row r="5" spans="1:10" ht="12.75" customHeight="1">
      <c r="A5" s="1981" t="s">
        <v>2517</v>
      </c>
      <c r="B5" s="1981"/>
      <c r="C5" s="1981"/>
      <c r="D5" s="1981"/>
      <c r="E5" s="1981"/>
      <c r="F5" s="1981"/>
      <c r="G5" s="1981"/>
      <c r="H5" s="1981"/>
      <c r="I5" s="1981"/>
      <c r="J5" s="1981"/>
    </row>
    <row r="6" spans="1:10" ht="12.7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75">
      <c r="A8" s="762"/>
      <c r="B8" s="762"/>
      <c r="C8" s="762"/>
      <c r="D8" s="762"/>
      <c r="E8" s="762"/>
      <c r="F8" s="762"/>
      <c r="G8" s="762"/>
      <c r="H8" s="762"/>
      <c r="I8" s="762"/>
      <c r="J8" s="762"/>
    </row>
    <row r="9" spans="1:10" ht="12.75" customHeight="1">
      <c r="A9" s="1667" t="s">
        <v>2192</v>
      </c>
      <c r="B9" s="1666"/>
      <c r="C9" s="1666"/>
      <c r="D9" s="1666"/>
      <c r="E9" s="1666"/>
      <c r="F9" s="1666"/>
      <c r="G9" s="1666"/>
      <c r="H9" s="1666"/>
      <c r="I9" s="1666"/>
      <c r="J9" s="1666"/>
    </row>
    <row r="10" spans="1:10" ht="12.75"/>
    <row r="11" spans="1:10" ht="12.75" customHeight="1">
      <c r="A11" s="1986" t="s">
        <v>2194</v>
      </c>
      <c r="B11" s="1986"/>
      <c r="C11" s="1986"/>
      <c r="D11" s="1986"/>
      <c r="E11" s="1986"/>
      <c r="F11" s="1986"/>
      <c r="G11" s="1986"/>
      <c r="H11" s="1986"/>
      <c r="I11" s="1986"/>
      <c r="J11" s="1986"/>
    </row>
    <row r="12" spans="1:10" ht="12.75">
      <c r="A12" s="1986"/>
      <c r="B12" s="1986"/>
      <c r="C12" s="1986"/>
      <c r="D12" s="1986"/>
      <c r="E12" s="1986"/>
      <c r="F12" s="1986"/>
      <c r="G12" s="1986"/>
      <c r="H12" s="1986"/>
      <c r="I12" s="1986"/>
      <c r="J12" s="1986"/>
    </row>
    <row r="13" spans="1:10" s="1611" customFormat="1" ht="12.75">
      <c r="A13" s="1986"/>
      <c r="B13" s="1986"/>
      <c r="C13" s="1986"/>
      <c r="D13" s="1986"/>
      <c r="E13" s="1986"/>
      <c r="F13" s="1986"/>
      <c r="G13" s="1986"/>
      <c r="H13" s="1986"/>
      <c r="I13" s="1986"/>
      <c r="J13" s="1986"/>
    </row>
    <row r="14" spans="1:10" ht="12.75">
      <c r="A14" s="1987"/>
      <c r="B14" s="1987"/>
      <c r="C14" s="1987"/>
      <c r="D14" s="1987"/>
      <c r="E14" s="1987"/>
      <c r="F14" s="1987"/>
      <c r="G14" s="1987"/>
      <c r="H14" s="1987"/>
      <c r="I14" s="1987"/>
      <c r="J14" s="1987"/>
    </row>
    <row r="15" spans="1:10" ht="12.75">
      <c r="A15" s="1987"/>
      <c r="B15" s="1987"/>
      <c r="C15" s="1987"/>
      <c r="D15" s="1987"/>
      <c r="E15" s="1987"/>
      <c r="F15" s="1987"/>
      <c r="G15" s="1987"/>
      <c r="H15" s="1987"/>
      <c r="I15" s="1987"/>
      <c r="J15" s="1987"/>
    </row>
    <row r="16" spans="1:10" ht="12.75">
      <c r="A16" s="1987"/>
      <c r="B16" s="1987"/>
      <c r="C16" s="1987"/>
      <c r="D16" s="1987"/>
      <c r="E16" s="1987"/>
      <c r="F16" s="1987"/>
      <c r="G16" s="1987"/>
      <c r="H16" s="1987"/>
      <c r="I16" s="1987"/>
      <c r="J16" s="1987"/>
    </row>
    <row r="17" spans="1:10" s="1611" customFormat="1" ht="12.75">
      <c r="A17" s="1669"/>
      <c r="B17" s="1669"/>
      <c r="C17" s="1669"/>
      <c r="D17" s="1669"/>
      <c r="E17" s="1669"/>
      <c r="F17" s="1669"/>
      <c r="G17" s="1669"/>
      <c r="H17" s="1669"/>
      <c r="I17" s="1669"/>
      <c r="J17" s="1669"/>
    </row>
    <row r="18" spans="1:10" ht="12.75">
      <c r="A18" s="763" t="s">
        <v>2193</v>
      </c>
      <c r="B18" s="762"/>
      <c r="C18" s="762"/>
      <c r="D18" s="762"/>
      <c r="E18" s="762"/>
      <c r="F18" s="762"/>
      <c r="G18" s="762"/>
      <c r="H18" s="762"/>
      <c r="I18" s="762"/>
      <c r="J18" s="762"/>
    </row>
    <row r="19" spans="1:10" ht="12.75">
      <c r="A19" s="764" t="s">
        <v>255</v>
      </c>
      <c r="B19" s="764"/>
      <c r="C19" s="764"/>
      <c r="D19" s="764"/>
      <c r="E19" s="764"/>
      <c r="F19" s="764"/>
      <c r="G19" s="764"/>
      <c r="H19" s="764"/>
      <c r="I19" s="764"/>
      <c r="J19" s="764"/>
    </row>
    <row r="20" spans="1:10" ht="12.75">
      <c r="A20" s="1988" t="s">
        <v>1353</v>
      </c>
      <c r="B20" s="1985"/>
      <c r="C20" s="1985"/>
      <c r="D20" s="1985"/>
      <c r="E20" s="198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1" t="s">
        <v>1354</v>
      </c>
      <c r="B57" s="1982"/>
      <c r="C57" s="1982"/>
      <c r="D57" s="1982"/>
      <c r="E57" s="1982"/>
      <c r="F57" s="1982"/>
      <c r="G57" s="1982"/>
      <c r="H57" s="1982"/>
      <c r="I57" s="1982"/>
      <c r="J57" s="1982"/>
    </row>
    <row r="58" spans="1:10" ht="12.75">
      <c r="A58" s="1982"/>
      <c r="B58" s="1982"/>
      <c r="C58" s="1982"/>
      <c r="D58" s="1982"/>
      <c r="E58" s="1982"/>
      <c r="F58" s="1982"/>
      <c r="G58" s="1982"/>
      <c r="H58" s="1982"/>
      <c r="I58" s="1982"/>
      <c r="J58" s="1982"/>
    </row>
    <row r="59" spans="1:10" ht="12.75">
      <c r="A59" s="1982"/>
      <c r="B59" s="1982"/>
      <c r="C59" s="1982"/>
      <c r="D59" s="1982"/>
      <c r="E59" s="1982"/>
      <c r="F59" s="1982"/>
      <c r="G59" s="1982"/>
      <c r="H59" s="1982"/>
      <c r="I59" s="1982"/>
      <c r="J59" s="1982"/>
    </row>
    <row r="60" spans="1:10" ht="12.75"/>
    <row r="61" spans="1:10" ht="12.75">
      <c r="A61" s="662"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3" t="s">
        <v>2190</v>
      </c>
      <c r="B72" s="1983"/>
      <c r="C72" s="1983"/>
      <c r="D72" s="1983"/>
      <c r="E72" s="1983"/>
      <c r="F72" s="1983"/>
      <c r="G72" s="1983"/>
      <c r="H72" s="1983"/>
      <c r="I72" s="1983"/>
    </row>
    <row r="73" spans="1:9" ht="12.75">
      <c r="A73" s="1907" t="s">
        <v>2515</v>
      </c>
      <c r="B73" s="1907"/>
      <c r="C73" s="1907"/>
      <c r="D73" s="1907"/>
      <c r="E73" s="1907"/>
    </row>
    <row r="74" spans="1:9" ht="12.75">
      <c r="A74" s="1907" t="s">
        <v>2516</v>
      </c>
      <c r="B74" s="1907"/>
      <c r="C74" s="1907"/>
      <c r="D74" s="1907"/>
      <c r="E74" s="1907"/>
    </row>
    <row r="75" spans="1:9" ht="12.75">
      <c r="A75" s="1907" t="s">
        <v>2191</v>
      </c>
      <c r="B75" s="1907"/>
      <c r="C75" s="1907"/>
      <c r="D75" s="1907"/>
      <c r="E75" s="190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60" zoomScaleNormal="100" zoomScaleSheetLayoutView="100" workbookViewId="0">
      <selection activeCell="D1040" sqref="D1040:F1043"/>
    </sheetView>
  </sheetViews>
  <sheetFormatPr defaultColWidth="0" defaultRowHeight="12.75" zeroHeight="1"/>
  <cols>
    <col min="1" max="1" width="3.42578125" style="778" customWidth="1"/>
    <col min="2" max="2" width="13.42578125" style="778" customWidth="1"/>
    <col min="3" max="3" width="2.42578125" style="778" customWidth="1"/>
    <col min="4" max="5" width="3.42578125" style="779" customWidth="1"/>
    <col min="6" max="6" width="65.42578125" style="779" customWidth="1"/>
    <col min="7" max="7" width="1.42578125" style="779" customWidth="1"/>
    <col min="8" max="8" width="3.42578125" style="780" customWidth="1"/>
    <col min="9" max="9" width="24.42578125" style="1616" customWidth="1"/>
    <col min="10" max="16" width="0" style="780" hidden="1" customWidth="1"/>
    <col min="17" max="16384" width="8.85546875" style="780" hidden="1"/>
  </cols>
  <sheetData>
    <row r="1" spans="1:13"/>
    <row r="2" spans="1:13">
      <c r="A2" s="2042" t="s">
        <v>2518</v>
      </c>
      <c r="B2" s="2042"/>
      <c r="C2" s="2042"/>
      <c r="D2" s="2042"/>
      <c r="E2" s="2042"/>
      <c r="F2" s="2042"/>
      <c r="G2" s="2042"/>
      <c r="H2" s="2042"/>
      <c r="I2" s="2042"/>
    </row>
    <row r="3" spans="1:13">
      <c r="A3" s="2043" t="s">
        <v>2057</v>
      </c>
      <c r="B3" s="2043"/>
      <c r="C3" s="2043"/>
      <c r="D3" s="2043"/>
      <c r="E3" s="2043"/>
      <c r="F3" s="2043"/>
      <c r="G3" s="2043"/>
      <c r="H3" s="2043"/>
      <c r="I3" s="2043"/>
    </row>
    <row r="4" spans="1:13">
      <c r="A4" s="2020"/>
      <c r="B4" s="2020"/>
      <c r="C4" s="2021"/>
      <c r="D4" s="2021"/>
      <c r="E4" s="2021"/>
      <c r="F4" s="2021"/>
      <c r="G4" s="2021"/>
      <c r="I4" s="633"/>
    </row>
    <row r="5" spans="1:13" s="781" customFormat="1">
      <c r="A5" s="2020"/>
      <c r="B5" s="2020"/>
      <c r="C5" s="2026"/>
      <c r="D5" s="2026"/>
      <c r="E5" s="2026"/>
      <c r="F5" s="2026"/>
      <c r="G5" s="2026"/>
      <c r="I5" s="1674"/>
    </row>
    <row r="6" spans="1:13" s="781" customFormat="1">
      <c r="A6" s="2029" t="s">
        <v>1223</v>
      </c>
      <c r="B6" s="2029"/>
      <c r="C6" s="2030"/>
      <c r="D6" s="2030"/>
      <c r="E6" s="2030"/>
      <c r="F6" s="2030"/>
      <c r="G6" s="2030"/>
      <c r="I6" s="1673" t="s">
        <v>2201</v>
      </c>
    </row>
    <row r="7" spans="1:13" s="781" customFormat="1">
      <c r="A7" s="2029" t="s">
        <v>1224</v>
      </c>
      <c r="B7" s="2029"/>
      <c r="C7" s="2030"/>
      <c r="D7" s="2030"/>
      <c r="E7" s="2030"/>
      <c r="F7" s="2030"/>
      <c r="G7" s="2030"/>
      <c r="I7" s="1673" t="s">
        <v>2202</v>
      </c>
    </row>
    <row r="8" spans="1:13">
      <c r="A8" s="782"/>
      <c r="B8" s="782"/>
      <c r="C8" s="783"/>
      <c r="D8" s="783"/>
      <c r="E8" s="783"/>
      <c r="F8" s="783"/>
    </row>
    <row r="9" spans="1:13">
      <c r="A9" s="1957" t="s">
        <v>1226</v>
      </c>
      <c r="B9" s="1957"/>
      <c r="C9" s="1957"/>
      <c r="D9" s="1957"/>
      <c r="E9" s="1957"/>
      <c r="F9" s="1957"/>
      <c r="G9" s="1957"/>
      <c r="H9" s="1690"/>
      <c r="I9" s="1691"/>
    </row>
    <row r="10" spans="1:13">
      <c r="A10" s="783"/>
      <c r="B10" s="783"/>
      <c r="E10" s="784"/>
    </row>
    <row r="11" spans="1:13" ht="13.7" customHeight="1">
      <c r="C11" s="783"/>
      <c r="D11" s="2031" t="s">
        <v>1225</v>
      </c>
      <c r="E11" s="2031"/>
      <c r="F11" s="2031"/>
    </row>
    <row r="12" spans="1:13">
      <c r="C12" s="783"/>
      <c r="D12" s="2031"/>
      <c r="E12" s="2031"/>
      <c r="F12" s="2031"/>
    </row>
    <row r="13" spans="1:13">
      <c r="A13" s="785"/>
      <c r="B13" s="785"/>
      <c r="C13" s="785"/>
      <c r="D13" s="1941" t="s">
        <v>1208</v>
      </c>
      <c r="E13" s="1941"/>
      <c r="F13" s="1941"/>
      <c r="M13" s="1573"/>
    </row>
    <row r="14" spans="1:13">
      <c r="A14" s="785"/>
      <c r="B14" s="785"/>
      <c r="C14" s="785"/>
      <c r="D14" s="786"/>
      <c r="L14" s="1744"/>
    </row>
    <row r="15" spans="1:13" ht="14.25">
      <c r="A15" s="787"/>
      <c r="B15" s="788" t="s">
        <v>2758</v>
      </c>
      <c r="C15" s="789"/>
      <c r="D15" s="1939" t="s">
        <v>2371</v>
      </c>
      <c r="E15" s="1939"/>
      <c r="F15" s="1939"/>
      <c r="I15" s="1616" t="s">
        <v>2203</v>
      </c>
    </row>
    <row r="16" spans="1:13">
      <c r="A16" s="785"/>
      <c r="B16" s="785"/>
      <c r="C16" s="789"/>
      <c r="D16" s="1939"/>
      <c r="E16" s="1939"/>
      <c r="F16" s="1939"/>
    </row>
    <row r="17" spans="1:9">
      <c r="A17" s="785"/>
      <c r="B17" s="785"/>
      <c r="C17" s="789"/>
      <c r="D17" s="1939"/>
      <c r="E17" s="1939"/>
      <c r="F17" s="1939"/>
    </row>
    <row r="18" spans="1:9" s="1614" customFormat="1">
      <c r="A18" s="785"/>
      <c r="B18" s="785"/>
      <c r="C18" s="789"/>
      <c r="D18" s="1743"/>
      <c r="E18" s="1744" t="s">
        <v>2369</v>
      </c>
      <c r="F18" s="1743"/>
      <c r="G18" s="1613"/>
      <c r="I18" s="1616"/>
    </row>
    <row r="19" spans="1:9">
      <c r="A19" s="785"/>
      <c r="B19" s="785"/>
      <c r="C19" s="785"/>
    </row>
    <row r="20" spans="1:9" ht="14.25">
      <c r="A20" s="787"/>
      <c r="B20" s="788" t="s">
        <v>2758</v>
      </c>
      <c r="D20" s="1939" t="s">
        <v>2372</v>
      </c>
      <c r="E20" s="1939"/>
      <c r="F20" s="1939"/>
      <c r="I20" s="1616" t="s">
        <v>2204</v>
      </c>
    </row>
    <row r="21" spans="1:9" s="1614" customFormat="1" ht="14.25">
      <c r="A21" s="787"/>
      <c r="B21" s="778"/>
      <c r="C21" s="778"/>
      <c r="D21" s="1939"/>
      <c r="E21" s="1939"/>
      <c r="F21" s="1939"/>
      <c r="G21" s="1613"/>
      <c r="I21" s="1616"/>
    </row>
    <row r="22" spans="1:9" s="1614" customFormat="1" ht="14.25">
      <c r="A22" s="787"/>
      <c r="B22" s="778"/>
      <c r="C22" s="778"/>
      <c r="D22" s="1742"/>
      <c r="E22" s="1573" t="s">
        <v>2368</v>
      </c>
      <c r="F22" s="1742"/>
      <c r="G22" s="1613"/>
      <c r="I22" s="1616"/>
    </row>
    <row r="23" spans="1:9" ht="14.25">
      <c r="A23" s="787"/>
      <c r="B23" s="787"/>
      <c r="D23" s="790"/>
    </row>
    <row r="24" spans="1:9" ht="14.25">
      <c r="A24" s="787"/>
      <c r="B24" s="788" t="s">
        <v>2759</v>
      </c>
      <c r="D24" s="1939" t="s">
        <v>1211</v>
      </c>
      <c r="E24" s="1939"/>
      <c r="F24" s="1939"/>
      <c r="I24" s="1616" t="s">
        <v>2204</v>
      </c>
    </row>
    <row r="25" spans="1:9" ht="14.25">
      <c r="A25" s="787"/>
      <c r="B25" s="787"/>
      <c r="D25" s="1939"/>
      <c r="E25" s="1939"/>
      <c r="F25" s="1939"/>
    </row>
    <row r="26" spans="1:9"/>
    <row r="27" spans="1:9" ht="14.25">
      <c r="A27" s="787"/>
      <c r="B27" s="788" t="s">
        <v>2759</v>
      </c>
      <c r="D27" s="2025" t="s">
        <v>2519</v>
      </c>
      <c r="E27" s="2025"/>
      <c r="F27" s="2025"/>
      <c r="I27" s="1616" t="s">
        <v>2207</v>
      </c>
    </row>
    <row r="28" spans="1:9">
      <c r="D28" s="2025"/>
      <c r="E28" s="2025"/>
      <c r="F28" s="2025"/>
    </row>
    <row r="29" spans="1:9">
      <c r="D29" s="2025"/>
      <c r="E29" s="2025"/>
      <c r="F29" s="2025"/>
    </row>
    <row r="30" spans="1:9">
      <c r="D30" s="2025"/>
      <c r="E30" s="2025"/>
      <c r="F30" s="2025"/>
    </row>
    <row r="31" spans="1:9">
      <c r="D31" s="2025"/>
      <c r="E31" s="2025"/>
      <c r="F31" s="2025"/>
    </row>
    <row r="32" spans="1:9" s="781" customFormat="1">
      <c r="A32" s="791"/>
      <c r="B32" s="791"/>
      <c r="C32" s="791"/>
      <c r="D32" s="723"/>
      <c r="E32" s="792"/>
      <c r="F32" s="792"/>
      <c r="G32" s="792"/>
      <c r="I32" s="1674"/>
    </row>
    <row r="33" spans="1:9" s="781" customFormat="1">
      <c r="A33" s="791"/>
      <c r="B33" s="788" t="s">
        <v>2759</v>
      </c>
      <c r="C33" s="791"/>
      <c r="D33" s="1940" t="s">
        <v>2520</v>
      </c>
      <c r="E33" s="1940"/>
      <c r="F33" s="1940"/>
      <c r="G33" s="792"/>
      <c r="I33" s="1674" t="s">
        <v>2203</v>
      </c>
    </row>
    <row r="34" spans="1:9" s="781" customFormat="1">
      <c r="A34" s="791"/>
      <c r="B34" s="791"/>
      <c r="C34" s="791"/>
      <c r="D34" s="1940"/>
      <c r="E34" s="1940"/>
      <c r="F34" s="1940"/>
      <c r="G34" s="792"/>
      <c r="I34" s="1674"/>
    </row>
    <row r="35" spans="1:9" ht="14.25">
      <c r="A35" s="787"/>
      <c r="B35" s="787"/>
      <c r="D35" s="793"/>
    </row>
    <row r="36" spans="1:9" ht="14.45" customHeight="1">
      <c r="A36" s="787"/>
      <c r="B36" s="788" t="s">
        <v>2759</v>
      </c>
      <c r="D36" s="1940" t="s">
        <v>1379</v>
      </c>
      <c r="E36" s="1940"/>
      <c r="F36" s="1940"/>
      <c r="I36" s="1674" t="s">
        <v>2274</v>
      </c>
    </row>
    <row r="37" spans="1:9" ht="14.25">
      <c r="A37" s="787"/>
      <c r="B37" s="787"/>
      <c r="D37" s="1940"/>
      <c r="E37" s="1940"/>
      <c r="F37" s="1940"/>
    </row>
    <row r="38" spans="1:9" ht="14.25">
      <c r="A38" s="787"/>
      <c r="B38" s="787"/>
      <c r="D38" s="1940"/>
      <c r="E38" s="1940"/>
      <c r="F38" s="1940"/>
    </row>
    <row r="39" spans="1:9" ht="14.25">
      <c r="A39" s="787"/>
      <c r="B39" s="787"/>
      <c r="D39" s="1940"/>
      <c r="E39" s="1940"/>
      <c r="F39" s="1940"/>
    </row>
    <row r="40" spans="1:9" ht="14.25">
      <c r="A40" s="787"/>
      <c r="B40" s="787"/>
      <c r="D40" s="780"/>
    </row>
    <row r="41" spans="1:9" ht="14.25">
      <c r="A41" s="787"/>
      <c r="B41" s="788" t="s">
        <v>2759</v>
      </c>
      <c r="D41" s="1940" t="s">
        <v>1215</v>
      </c>
      <c r="E41" s="1940"/>
      <c r="F41" s="1940"/>
    </row>
    <row r="42" spans="1:9" ht="14.25">
      <c r="A42" s="787"/>
      <c r="B42" s="787"/>
      <c r="D42" s="1940"/>
      <c r="E42" s="1940"/>
      <c r="F42" s="1940"/>
    </row>
    <row r="43" spans="1:9" ht="14.25">
      <c r="A43" s="787"/>
      <c r="B43" s="787"/>
      <c r="D43" s="1940"/>
      <c r="E43" s="1940"/>
      <c r="F43" s="1940"/>
    </row>
    <row r="44" spans="1:9" ht="14.25">
      <c r="A44" s="787"/>
      <c r="B44" s="787"/>
      <c r="D44" s="1940"/>
      <c r="E44" s="1940"/>
      <c r="F44" s="1940"/>
    </row>
    <row r="45" spans="1:9" ht="14.25">
      <c r="A45" s="787"/>
      <c r="B45" s="787"/>
      <c r="D45" s="1940"/>
      <c r="E45" s="1940"/>
      <c r="F45" s="1940"/>
    </row>
    <row r="46" spans="1:9" ht="14.25">
      <c r="A46" s="787"/>
      <c r="B46" s="787"/>
      <c r="D46" s="771"/>
      <c r="E46" s="771"/>
      <c r="F46" s="771"/>
    </row>
    <row r="47" spans="1:9" ht="14.25">
      <c r="A47" s="787"/>
      <c r="B47" s="788" t="s">
        <v>2759</v>
      </c>
      <c r="D47" s="1940" t="s">
        <v>1216</v>
      </c>
      <c r="E47" s="1940"/>
      <c r="F47" s="1940"/>
      <c r="I47" s="1674" t="s">
        <v>2274</v>
      </c>
    </row>
    <row r="48" spans="1:9" ht="14.25">
      <c r="A48" s="787"/>
      <c r="B48" s="787"/>
      <c r="D48" s="1940"/>
      <c r="E48" s="1940"/>
      <c r="F48" s="1940"/>
    </row>
    <row r="49" spans="1:9" ht="14.25">
      <c r="A49" s="787"/>
      <c r="B49" s="787"/>
      <c r="D49" s="1940"/>
      <c r="E49" s="1940"/>
      <c r="F49" s="1940"/>
    </row>
    <row r="50" spans="1:9" ht="23.25" customHeight="1">
      <c r="A50" s="787"/>
      <c r="B50" s="787"/>
      <c r="D50" s="1940"/>
      <c r="E50" s="1940"/>
      <c r="F50" s="1940"/>
    </row>
    <row r="51" spans="1:9" ht="14.25">
      <c r="A51" s="787"/>
      <c r="B51" s="787"/>
      <c r="D51" s="775"/>
    </row>
    <row r="52" spans="1:9" ht="14.45" customHeight="1">
      <c r="A52" s="787"/>
      <c r="B52" s="788" t="s">
        <v>2759</v>
      </c>
      <c r="D52" s="1940" t="s">
        <v>1217</v>
      </c>
      <c r="E52" s="1940"/>
      <c r="F52" s="1940"/>
      <c r="I52" s="1674" t="s">
        <v>2274</v>
      </c>
    </row>
    <row r="53" spans="1:9" ht="14.25">
      <c r="A53" s="787"/>
      <c r="B53" s="787"/>
      <c r="D53" s="1940"/>
      <c r="E53" s="1940"/>
      <c r="F53" s="1940"/>
    </row>
    <row r="54" spans="1:9" ht="14.25">
      <c r="A54" s="787"/>
      <c r="B54" s="787"/>
      <c r="D54" s="1940"/>
      <c r="E54" s="1940"/>
      <c r="F54" s="1940"/>
    </row>
    <row r="55" spans="1:9" s="609" customFormat="1" ht="14.25">
      <c r="A55" s="787"/>
      <c r="B55" s="787"/>
      <c r="C55" s="794"/>
      <c r="D55" s="792"/>
      <c r="E55" s="683"/>
      <c r="F55" s="683"/>
      <c r="G55" s="683"/>
      <c r="I55" s="633"/>
    </row>
    <row r="56" spans="1:9" s="609" customFormat="1" ht="14.25">
      <c r="A56" s="795"/>
      <c r="B56" s="788" t="s">
        <v>2758</v>
      </c>
      <c r="C56" s="796"/>
      <c r="D56" s="2027" t="s">
        <v>1218</v>
      </c>
      <c r="E56" s="2027"/>
      <c r="F56" s="2027"/>
      <c r="G56" s="683"/>
      <c r="I56" s="1616"/>
    </row>
    <row r="57" spans="1:9" s="609" customFormat="1" ht="14.25">
      <c r="A57" s="795"/>
      <c r="B57" s="795"/>
      <c r="C57" s="796"/>
      <c r="D57" s="2027"/>
      <c r="E57" s="2027"/>
      <c r="F57" s="2027"/>
      <c r="G57" s="683"/>
      <c r="I57" s="633"/>
    </row>
    <row r="58" spans="1:9" s="609" customFormat="1" ht="14.25">
      <c r="A58" s="795"/>
      <c r="B58" s="795"/>
      <c r="C58" s="1618"/>
      <c r="D58" s="1755" t="s">
        <v>2370</v>
      </c>
      <c r="E58" s="1741"/>
      <c r="F58" s="1741"/>
      <c r="G58" s="683"/>
      <c r="I58" s="633"/>
    </row>
    <row r="59" spans="1:9" s="609" customFormat="1" ht="14.25">
      <c r="A59" s="795"/>
      <c r="B59" s="795"/>
      <c r="C59" s="1618"/>
      <c r="D59" s="1741"/>
      <c r="E59" s="1744" t="s">
        <v>2369</v>
      </c>
      <c r="F59" s="1741"/>
      <c r="G59" s="683"/>
      <c r="I59" s="633"/>
    </row>
    <row r="60" spans="1:9" s="781" customFormat="1">
      <c r="A60" s="791"/>
      <c r="B60" s="791"/>
      <c r="C60" s="791"/>
      <c r="D60" s="723"/>
      <c r="E60" s="792"/>
      <c r="F60" s="792"/>
      <c r="G60" s="792"/>
      <c r="I60" s="1674"/>
    </row>
    <row r="61" spans="1:9" ht="14.25">
      <c r="A61" s="787"/>
      <c r="B61" s="788" t="s">
        <v>2759</v>
      </c>
      <c r="D61" s="1940" t="s">
        <v>1219</v>
      </c>
      <c r="E61" s="1940"/>
      <c r="F61" s="1940"/>
      <c r="I61" s="1616" t="s">
        <v>2205</v>
      </c>
    </row>
    <row r="62" spans="1:9">
      <c r="D62" s="1940"/>
      <c r="E62" s="1940"/>
      <c r="F62" s="1940"/>
    </row>
    <row r="63" spans="1:9">
      <c r="D63" s="1940"/>
      <c r="E63" s="1940"/>
      <c r="F63" s="1940"/>
    </row>
    <row r="64" spans="1:9">
      <c r="D64" s="683"/>
    </row>
    <row r="65" spans="1:9" ht="14.25">
      <c r="A65" s="787"/>
      <c r="B65" s="788" t="s">
        <v>2759</v>
      </c>
      <c r="D65" s="1940" t="s">
        <v>1220</v>
      </c>
      <c r="E65" s="1940"/>
      <c r="F65" s="1940"/>
      <c r="I65" s="1616" t="s">
        <v>2206</v>
      </c>
    </row>
    <row r="66" spans="1:9">
      <c r="D66" s="1940"/>
      <c r="E66" s="1940"/>
      <c r="F66" s="1940"/>
    </row>
    <row r="67" spans="1:9"/>
    <row r="68" spans="1:9" ht="14.25">
      <c r="A68" s="787"/>
      <c r="B68" s="788" t="s">
        <v>2758</v>
      </c>
      <c r="D68" s="1940" t="s">
        <v>1221</v>
      </c>
      <c r="E68" s="1940"/>
      <c r="F68" s="1940"/>
    </row>
    <row r="69" spans="1:9">
      <c r="D69" s="1940"/>
      <c r="E69" s="1940"/>
      <c r="F69" s="1940"/>
      <c r="I69" s="1616" t="s">
        <v>2207</v>
      </c>
    </row>
    <row r="70" spans="1:9">
      <c r="D70" s="1940"/>
      <c r="E70" s="1940"/>
      <c r="F70" s="1940"/>
    </row>
    <row r="71" spans="1:9">
      <c r="D71" s="780"/>
    </row>
    <row r="72" spans="1:9" ht="14.25">
      <c r="A72" s="787"/>
      <c r="B72" s="788" t="s">
        <v>2758</v>
      </c>
      <c r="D72" s="1939" t="s">
        <v>1222</v>
      </c>
      <c r="E72" s="1939"/>
      <c r="F72" s="1939"/>
      <c r="I72" s="1616" t="s">
        <v>2207</v>
      </c>
    </row>
    <row r="73" spans="1:9">
      <c r="D73" s="1939"/>
      <c r="E73" s="1939"/>
      <c r="F73" s="1939"/>
    </row>
    <row r="74" spans="1:9" ht="14.25">
      <c r="A74" s="787"/>
      <c r="B74" s="787"/>
      <c r="D74" s="790"/>
    </row>
    <row r="75" spans="1:9">
      <c r="A75" s="1921" t="s">
        <v>1129</v>
      </c>
      <c r="B75" s="1921"/>
      <c r="C75" s="1921"/>
      <c r="D75" s="1921"/>
      <c r="E75" s="1921"/>
      <c r="F75" s="1921"/>
      <c r="G75" s="1921"/>
      <c r="H75" s="1690"/>
      <c r="I75" s="1691"/>
    </row>
    <row r="76" spans="1:9"/>
    <row r="77" spans="1:9">
      <c r="C77" s="797"/>
      <c r="D77" s="2009" t="s">
        <v>1227</v>
      </c>
      <c r="E77" s="2009"/>
      <c r="F77" s="2009"/>
    </row>
    <row r="78" spans="1:9">
      <c r="A78" s="790"/>
      <c r="B78" s="790"/>
      <c r="D78" s="1939" t="s">
        <v>1254</v>
      </c>
      <c r="E78" s="1939"/>
      <c r="F78" s="1939"/>
    </row>
    <row r="79" spans="1:9">
      <c r="A79" s="790"/>
      <c r="B79" s="790"/>
    </row>
    <row r="80" spans="1:9" ht="13.7" customHeight="1">
      <c r="A80" s="787"/>
      <c r="B80" s="788" t="s">
        <v>2758</v>
      </c>
      <c r="D80" s="1939" t="s">
        <v>1423</v>
      </c>
      <c r="E80" s="1939"/>
      <c r="F80" s="1939"/>
      <c r="I80" s="1616" t="s">
        <v>2208</v>
      </c>
    </row>
    <row r="81" spans="1:9" ht="14.25">
      <c r="A81" s="787"/>
      <c r="B81" s="787"/>
      <c r="D81" s="1939"/>
      <c r="E81" s="1939"/>
      <c r="F81" s="1939"/>
    </row>
    <row r="82" spans="1:9" ht="14.25">
      <c r="A82" s="787"/>
      <c r="B82" s="787"/>
      <c r="D82" s="1939"/>
      <c r="E82" s="1939"/>
      <c r="F82" s="1939"/>
    </row>
    <row r="83" spans="1:9" ht="14.25">
      <c r="A83" s="787"/>
      <c r="B83" s="787"/>
      <c r="D83" s="1939"/>
      <c r="E83" s="1939"/>
      <c r="F83" s="1939"/>
    </row>
    <row r="84" spans="1:9" ht="14.25">
      <c r="A84" s="787"/>
      <c r="B84" s="787"/>
      <c r="D84" s="1939"/>
      <c r="E84" s="1939"/>
      <c r="F84" s="1939"/>
    </row>
    <row r="85" spans="1:9" ht="14.25">
      <c r="A85" s="787"/>
      <c r="B85" s="787"/>
      <c r="D85" s="1939"/>
      <c r="E85" s="1939"/>
      <c r="F85" s="1939"/>
    </row>
    <row r="86" spans="1:9" ht="14.25">
      <c r="A86" s="787"/>
      <c r="B86" s="787"/>
      <c r="D86" s="1939"/>
      <c r="E86" s="1939"/>
      <c r="F86" s="1939"/>
    </row>
    <row r="87" spans="1:9" ht="14.25">
      <c r="A87" s="787"/>
      <c r="B87" s="787"/>
      <c r="D87" s="1939"/>
      <c r="E87" s="1939"/>
      <c r="F87" s="1939"/>
    </row>
    <row r="88" spans="1:9" ht="14.25">
      <c r="A88" s="787"/>
      <c r="B88" s="787"/>
      <c r="D88" s="868"/>
      <c r="E88" s="868"/>
      <c r="F88" s="868"/>
    </row>
    <row r="89" spans="1:9" ht="15" customHeight="1">
      <c r="A89" s="787"/>
      <c r="B89" s="788" t="s">
        <v>2758</v>
      </c>
      <c r="D89" s="1939" t="s">
        <v>2058</v>
      </c>
      <c r="E89" s="1939"/>
      <c r="F89" s="1939"/>
      <c r="I89" s="1616" t="s">
        <v>2209</v>
      </c>
    </row>
    <row r="90" spans="1:9" ht="14.25">
      <c r="A90" s="787"/>
      <c r="B90" s="787"/>
      <c r="D90" s="1939"/>
      <c r="E90" s="1939"/>
      <c r="F90" s="1939"/>
    </row>
    <row r="91" spans="1:9" ht="14.25">
      <c r="A91" s="787"/>
      <c r="B91" s="787"/>
      <c r="D91" s="1556"/>
      <c r="E91" s="1556"/>
      <c r="F91" s="1556"/>
    </row>
    <row r="92" spans="1:9" ht="14.25">
      <c r="A92" s="787"/>
      <c r="B92" s="788" t="s">
        <v>2758</v>
      </c>
      <c r="D92" s="1939" t="s">
        <v>2061</v>
      </c>
      <c r="E92" s="1939"/>
      <c r="F92" s="1939"/>
      <c r="I92" s="1616" t="s">
        <v>2210</v>
      </c>
    </row>
    <row r="93" spans="1:9" ht="14.25">
      <c r="A93" s="787"/>
      <c r="B93" s="787"/>
      <c r="D93" s="1939"/>
      <c r="E93" s="1939"/>
      <c r="F93" s="1939"/>
    </row>
    <row r="94" spans="1:9" ht="14.25">
      <c r="A94" s="787"/>
      <c r="B94" s="787"/>
      <c r="D94" s="1939"/>
      <c r="E94" s="1939"/>
      <c r="F94" s="1939"/>
    </row>
    <row r="95" spans="1:9" ht="14.25">
      <c r="A95" s="787"/>
      <c r="B95" s="787"/>
      <c r="D95" s="1556"/>
      <c r="E95" s="1556"/>
      <c r="F95" s="1556"/>
    </row>
    <row r="96" spans="1:9" ht="14.25">
      <c r="A96" s="787"/>
      <c r="B96" s="788" t="s">
        <v>2758</v>
      </c>
      <c r="D96" s="1939" t="s">
        <v>2060</v>
      </c>
      <c r="E96" s="1939"/>
      <c r="F96" s="1939"/>
      <c r="I96" s="1616" t="s">
        <v>2255</v>
      </c>
    </row>
    <row r="97" spans="1:9" s="1572" customFormat="1" ht="14.25">
      <c r="A97" s="1570"/>
      <c r="B97" s="1570"/>
      <c r="C97" s="1571"/>
      <c r="D97" s="1939"/>
      <c r="E97" s="1939"/>
      <c r="F97" s="1939"/>
      <c r="I97" s="1675"/>
    </row>
    <row r="98" spans="1:9" ht="14.25">
      <c r="A98" s="787"/>
      <c r="B98" s="787"/>
      <c r="D98" s="1562"/>
      <c r="E98" s="1744" t="s">
        <v>2373</v>
      </c>
      <c r="F98" s="1556"/>
    </row>
    <row r="99" spans="1:9" ht="14.25">
      <c r="A99" s="787"/>
      <c r="B99" s="787"/>
      <c r="D99" s="868"/>
      <c r="E99" s="868"/>
      <c r="F99" s="868"/>
    </row>
    <row r="100" spans="1:9" ht="14.25">
      <c r="A100" s="787"/>
      <c r="B100" s="788" t="s">
        <v>2759</v>
      </c>
      <c r="D100" s="1939" t="s">
        <v>2059</v>
      </c>
      <c r="E100" s="1939"/>
      <c r="F100" s="1939"/>
      <c r="I100" s="1616" t="s">
        <v>2211</v>
      </c>
    </row>
    <row r="101" spans="1:9" ht="14.25">
      <c r="A101" s="787"/>
      <c r="B101" s="787"/>
      <c r="D101" s="1939"/>
      <c r="E101" s="1939"/>
      <c r="F101" s="1939"/>
    </row>
    <row r="102" spans="1:9" ht="14.25">
      <c r="A102" s="787"/>
      <c r="B102" s="787"/>
      <c r="D102" s="1556"/>
      <c r="E102" s="1556"/>
      <c r="F102" s="1556"/>
    </row>
    <row r="103" spans="1:9" ht="14.45" customHeight="1">
      <c r="A103" s="787"/>
      <c r="B103" s="788" t="s">
        <v>2759</v>
      </c>
      <c r="D103" s="1939" t="s">
        <v>1358</v>
      </c>
      <c r="E103" s="1939"/>
      <c r="F103" s="1939"/>
      <c r="G103" s="780"/>
      <c r="I103" s="1616" t="s">
        <v>2212</v>
      </c>
    </row>
    <row r="104" spans="1:9" ht="14.25">
      <c r="A104" s="787"/>
      <c r="B104" s="787"/>
      <c r="D104" s="1939"/>
      <c r="E104" s="1939"/>
      <c r="F104" s="1939"/>
      <c r="G104" s="780"/>
    </row>
    <row r="105" spans="1:9" ht="14.25">
      <c r="A105" s="787"/>
      <c r="B105" s="787"/>
      <c r="D105" s="1939"/>
      <c r="E105" s="1939"/>
      <c r="F105" s="1939"/>
      <c r="G105" s="780"/>
    </row>
    <row r="106" spans="1:9" ht="14.25">
      <c r="A106" s="787"/>
      <c r="B106" s="787"/>
      <c r="D106" s="1939"/>
      <c r="E106" s="1939"/>
      <c r="F106" s="1939"/>
      <c r="G106" s="780"/>
    </row>
    <row r="107" spans="1:9" ht="14.25">
      <c r="A107" s="787"/>
      <c r="B107" s="787"/>
      <c r="D107" s="1939"/>
      <c r="E107" s="1939"/>
      <c r="F107" s="1939"/>
      <c r="G107" s="780"/>
    </row>
    <row r="108" spans="1:9" ht="14.25">
      <c r="A108" s="787"/>
      <c r="B108" s="787"/>
      <c r="D108" s="1939"/>
      <c r="E108" s="1939"/>
      <c r="F108" s="1939"/>
      <c r="G108" s="780"/>
    </row>
    <row r="109" spans="1:9" ht="14.25">
      <c r="A109" s="787"/>
      <c r="B109" s="787"/>
      <c r="D109" s="1939"/>
      <c r="E109" s="1939"/>
      <c r="F109" s="1939"/>
      <c r="G109" s="780"/>
    </row>
    <row r="110" spans="1:9" ht="14.25">
      <c r="A110" s="787"/>
      <c r="B110" s="787"/>
      <c r="D110" s="1939"/>
      <c r="E110" s="1939"/>
      <c r="F110" s="1939"/>
      <c r="G110" s="780"/>
    </row>
    <row r="111" spans="1:9" ht="14.25">
      <c r="A111" s="787"/>
      <c r="B111" s="787"/>
      <c r="D111" s="1939"/>
      <c r="E111" s="1939"/>
      <c r="F111" s="1939"/>
      <c r="G111" s="780"/>
    </row>
    <row r="112" spans="1:9" ht="14.25">
      <c r="A112" s="787"/>
      <c r="B112" s="787"/>
      <c r="D112" s="1939"/>
      <c r="E112" s="1939"/>
      <c r="F112" s="1939"/>
      <c r="G112" s="780"/>
    </row>
    <row r="113" spans="1:11" ht="14.25">
      <c r="A113" s="787"/>
      <c r="B113" s="787"/>
      <c r="D113" s="1939"/>
      <c r="E113" s="1939"/>
      <c r="F113" s="1939"/>
      <c r="G113" s="780"/>
    </row>
    <row r="114" spans="1:11" ht="14.25">
      <c r="A114" s="787"/>
      <c r="B114" s="787"/>
      <c r="D114" s="1939"/>
      <c r="E114" s="1939"/>
      <c r="F114" s="1939"/>
      <c r="G114" s="780"/>
    </row>
    <row r="115" spans="1:11" ht="14.25">
      <c r="A115" s="787"/>
      <c r="B115" s="787"/>
      <c r="D115" s="1939"/>
      <c r="E115" s="1939"/>
      <c r="F115" s="1939"/>
      <c r="G115" s="780"/>
    </row>
    <row r="116" spans="1:11" ht="14.25">
      <c r="A116" s="787"/>
      <c r="B116" s="787"/>
      <c r="D116" s="1939"/>
      <c r="E116" s="1939"/>
      <c r="F116" s="1939"/>
    </row>
    <row r="117" spans="1:11" ht="14.25">
      <c r="A117" s="787"/>
      <c r="B117" s="787"/>
      <c r="D117" s="1939"/>
      <c r="E117" s="1939"/>
      <c r="F117" s="1939"/>
    </row>
    <row r="118" spans="1:11" ht="14.25">
      <c r="A118" s="787"/>
      <c r="B118" s="787"/>
      <c r="D118" s="894"/>
      <c r="E118" s="894"/>
      <c r="F118" s="894"/>
    </row>
    <row r="119" spans="1:11" ht="14.25" customHeight="1">
      <c r="A119" s="787"/>
      <c r="B119" s="788" t="s">
        <v>2759</v>
      </c>
      <c r="D119" s="1959" t="s">
        <v>1229</v>
      </c>
      <c r="E119" s="1959"/>
      <c r="F119" s="1959"/>
    </row>
    <row r="120" spans="1:11" ht="14.25">
      <c r="A120" s="787"/>
      <c r="B120" s="787"/>
      <c r="D120" s="1959"/>
      <c r="E120" s="1959"/>
      <c r="F120" s="1959"/>
    </row>
    <row r="121" spans="1:11" ht="14.25">
      <c r="A121" s="787"/>
      <c r="B121" s="787"/>
      <c r="D121" s="1959"/>
      <c r="E121" s="1959"/>
      <c r="F121" s="1959"/>
    </row>
    <row r="122" spans="1:11" ht="14.25">
      <c r="A122" s="787"/>
      <c r="B122" s="787"/>
      <c r="D122" s="1959"/>
      <c r="E122" s="1959"/>
      <c r="F122" s="1959"/>
    </row>
    <row r="123" spans="1:11" ht="14.25">
      <c r="A123" s="787"/>
      <c r="B123" s="787"/>
      <c r="D123" s="1959"/>
      <c r="E123" s="1959"/>
      <c r="F123" s="1959"/>
    </row>
    <row r="124" spans="1:11" ht="14.25">
      <c r="A124" s="787"/>
      <c r="B124" s="787"/>
      <c r="D124" s="1959"/>
      <c r="E124" s="1959"/>
      <c r="F124" s="1959"/>
    </row>
    <row r="125" spans="1:11" ht="14.25">
      <c r="A125" s="787"/>
      <c r="B125" s="787"/>
      <c r="D125" s="1959"/>
      <c r="E125" s="1959"/>
      <c r="F125" s="1959"/>
    </row>
    <row r="126" spans="1:11" ht="14.25">
      <c r="A126" s="787"/>
      <c r="B126" s="787"/>
      <c r="D126" s="1959"/>
      <c r="E126" s="1959"/>
      <c r="F126" s="1959"/>
    </row>
    <row r="127" spans="1:11">
      <c r="C127" s="712"/>
      <c r="D127" s="895"/>
      <c r="E127" s="895"/>
      <c r="F127" s="895"/>
      <c r="G127" s="712"/>
      <c r="H127" s="712"/>
      <c r="I127" s="613"/>
      <c r="J127" s="712"/>
      <c r="K127" s="712"/>
    </row>
    <row r="128" spans="1:11" ht="14.25">
      <c r="A128" s="787"/>
      <c r="B128" s="788" t="s">
        <v>2759</v>
      </c>
      <c r="C128" s="712"/>
      <c r="D128" s="1959" t="s">
        <v>2521</v>
      </c>
      <c r="E128" s="1959"/>
      <c r="F128" s="1959"/>
      <c r="G128" s="712"/>
      <c r="H128" s="712"/>
      <c r="I128" s="613" t="s">
        <v>2213</v>
      </c>
      <c r="J128" s="712"/>
      <c r="K128" s="712"/>
    </row>
    <row r="129" spans="1:11" ht="14.25">
      <c r="A129" s="787"/>
      <c r="B129" s="787"/>
      <c r="C129" s="712"/>
      <c r="D129" s="1959"/>
      <c r="E129" s="1959"/>
      <c r="F129" s="1959"/>
      <c r="G129" s="712"/>
      <c r="H129" s="712"/>
      <c r="I129" s="613"/>
      <c r="J129" s="712"/>
      <c r="K129" s="712"/>
    </row>
    <row r="130" spans="1:11"/>
    <row r="131" spans="1:11" ht="14.25">
      <c r="A131" s="787"/>
      <c r="B131" s="788" t="s">
        <v>2758</v>
      </c>
      <c r="C131" s="794"/>
      <c r="D131" s="1939" t="s">
        <v>1232</v>
      </c>
      <c r="E131" s="1939"/>
      <c r="F131" s="1939"/>
      <c r="I131" s="613" t="s">
        <v>2213</v>
      </c>
    </row>
    <row r="132" spans="1:11">
      <c r="C132" s="794"/>
      <c r="D132" s="1939"/>
      <c r="E132" s="1939"/>
      <c r="F132" s="1939"/>
    </row>
    <row r="133" spans="1:11">
      <c r="C133" s="794"/>
      <c r="D133" s="1939"/>
      <c r="E133" s="1939"/>
      <c r="F133" s="1939"/>
    </row>
    <row r="134" spans="1:11">
      <c r="C134" s="794"/>
      <c r="D134" s="1939"/>
      <c r="E134" s="1939"/>
      <c r="F134" s="1939"/>
    </row>
    <row r="135" spans="1:11">
      <c r="C135" s="794"/>
      <c r="D135" s="1939"/>
      <c r="E135" s="1939"/>
      <c r="F135" s="1939"/>
    </row>
    <row r="136" spans="1:11">
      <c r="C136" s="794"/>
      <c r="D136" s="662"/>
      <c r="E136" s="662"/>
      <c r="F136" s="662"/>
    </row>
    <row r="137" spans="1:11" s="712" customFormat="1" ht="14.25">
      <c r="A137" s="787"/>
      <c r="B137" s="788" t="s">
        <v>2758</v>
      </c>
      <c r="C137" s="794"/>
      <c r="D137" s="1940" t="s">
        <v>1233</v>
      </c>
      <c r="E137" s="1940"/>
      <c r="F137" s="1940"/>
      <c r="G137" s="662"/>
      <c r="I137" s="613" t="s">
        <v>2214</v>
      </c>
    </row>
    <row r="138" spans="1:11" s="802" customFormat="1" ht="13.7" customHeight="1">
      <c r="A138" s="799"/>
      <c r="B138" s="799"/>
      <c r="C138" s="800"/>
      <c r="D138" s="1940"/>
      <c r="E138" s="1940"/>
      <c r="F138" s="1940"/>
      <c r="G138" s="801"/>
      <c r="I138" s="1676"/>
    </row>
    <row r="139" spans="1:11" s="712" customFormat="1" ht="13.7" customHeight="1">
      <c r="A139" s="778"/>
      <c r="B139" s="778"/>
      <c r="C139" s="794"/>
      <c r="D139" s="1940"/>
      <c r="E139" s="1940"/>
      <c r="F139" s="1940"/>
      <c r="G139" s="662"/>
      <c r="I139" s="613"/>
    </row>
    <row r="140" spans="1:11" s="712" customFormat="1" ht="13.7" customHeight="1">
      <c r="A140" s="778"/>
      <c r="B140" s="778"/>
      <c r="C140" s="794"/>
      <c r="D140" s="1940"/>
      <c r="E140" s="1940"/>
      <c r="F140" s="1940"/>
      <c r="G140" s="662"/>
      <c r="I140" s="613"/>
    </row>
    <row r="141" spans="1:11" s="712" customFormat="1" ht="13.7" customHeight="1">
      <c r="A141" s="778"/>
      <c r="B141" s="778"/>
      <c r="C141" s="794"/>
      <c r="D141" s="1940"/>
      <c r="E141" s="1940"/>
      <c r="F141" s="1940"/>
      <c r="G141" s="662"/>
      <c r="I141" s="613"/>
    </row>
    <row r="142" spans="1:11" s="712" customFormat="1" ht="13.7" customHeight="1">
      <c r="A142" s="803"/>
      <c r="B142" s="803"/>
      <c r="C142" s="794"/>
      <c r="D142" s="1940"/>
      <c r="E142" s="1940"/>
      <c r="F142" s="1940"/>
      <c r="G142" s="662"/>
      <c r="I142" s="613"/>
    </row>
    <row r="143" spans="1:11" s="609" customFormat="1" ht="13.7" customHeight="1">
      <c r="A143" s="791"/>
      <c r="B143" s="791"/>
      <c r="C143" s="796"/>
      <c r="D143" s="1940"/>
      <c r="E143" s="1940"/>
      <c r="F143" s="1940"/>
      <c r="G143" s="683"/>
      <c r="I143" s="633"/>
    </row>
    <row r="144" spans="1:11" s="609" customFormat="1" ht="13.7" customHeight="1">
      <c r="A144" s="791"/>
      <c r="B144" s="791"/>
      <c r="C144" s="796"/>
      <c r="D144" s="1940"/>
      <c r="E144" s="1940"/>
      <c r="F144" s="1940"/>
      <c r="G144" s="683"/>
      <c r="I144" s="633"/>
    </row>
    <row r="145" spans="1:9" s="609" customFormat="1" ht="13.7" customHeight="1">
      <c r="A145" s="791"/>
      <c r="B145" s="791"/>
      <c r="C145" s="1618"/>
      <c r="D145" s="1940"/>
      <c r="E145" s="1940"/>
      <c r="F145" s="1940"/>
      <c r="G145" s="683"/>
      <c r="I145" s="633"/>
    </row>
    <row r="146" spans="1:9" s="712" customFormat="1" ht="13.7" customHeight="1">
      <c r="A146" s="778"/>
      <c r="B146" s="778"/>
      <c r="C146" s="794"/>
      <c r="D146" s="1940"/>
      <c r="E146" s="1940"/>
      <c r="F146" s="1940"/>
      <c r="G146" s="662"/>
      <c r="I146" s="613"/>
    </row>
    <row r="147" spans="1:9" s="712" customFormat="1" ht="13.7" customHeight="1">
      <c r="A147" s="778"/>
      <c r="B147" s="778"/>
      <c r="C147" s="794"/>
      <c r="D147" s="1940"/>
      <c r="E147" s="1940"/>
      <c r="F147" s="1940"/>
      <c r="G147" s="662"/>
      <c r="I147" s="613"/>
    </row>
    <row r="148" spans="1:9" s="712" customFormat="1" ht="13.7" customHeight="1">
      <c r="A148" s="778"/>
      <c r="B148" s="778"/>
      <c r="C148" s="794"/>
      <c r="D148" s="1940"/>
      <c r="E148" s="1940"/>
      <c r="F148" s="1940"/>
      <c r="G148" s="662"/>
      <c r="I148" s="613"/>
    </row>
    <row r="149" spans="1:9" s="712" customFormat="1" ht="13.7" customHeight="1">
      <c r="A149" s="778"/>
      <c r="B149" s="778"/>
      <c r="C149" s="794"/>
      <c r="D149" s="1940"/>
      <c r="E149" s="1940"/>
      <c r="F149" s="1940"/>
      <c r="G149" s="662"/>
      <c r="I149" s="613"/>
    </row>
    <row r="150" spans="1:9" s="712" customFormat="1" ht="13.7" customHeight="1">
      <c r="A150" s="778"/>
      <c r="B150" s="778"/>
      <c r="C150" s="794"/>
      <c r="D150" s="786"/>
      <c r="E150" s="775"/>
      <c r="F150" s="775"/>
      <c r="G150" s="662"/>
      <c r="I150" s="613"/>
    </row>
    <row r="151" spans="1:9" s="712" customFormat="1" ht="13.7" customHeight="1">
      <c r="A151" s="778"/>
      <c r="B151" s="788" t="s">
        <v>2758</v>
      </c>
      <c r="C151" s="794"/>
      <c r="D151" s="2023" t="s">
        <v>1341</v>
      </c>
      <c r="E151" s="2023"/>
      <c r="F151" s="2023"/>
      <c r="G151" s="662"/>
      <c r="I151" s="613" t="s">
        <v>2215</v>
      </c>
    </row>
    <row r="152" spans="1:9" s="712" customFormat="1" ht="13.7" customHeight="1">
      <c r="A152" s="778"/>
      <c r="B152" s="778"/>
      <c r="C152" s="794"/>
      <c r="D152" s="2023"/>
      <c r="E152" s="2023"/>
      <c r="F152" s="2023"/>
      <c r="G152" s="662"/>
      <c r="I152" s="613"/>
    </row>
    <row r="153" spans="1:9" s="712" customFormat="1" ht="13.7" customHeight="1">
      <c r="A153" s="778"/>
      <c r="B153" s="778"/>
      <c r="C153" s="794"/>
      <c r="D153" s="2023"/>
      <c r="E153" s="2023"/>
      <c r="F153" s="2023"/>
      <c r="G153" s="662"/>
      <c r="I153" s="613"/>
    </row>
    <row r="154" spans="1:9" s="712" customFormat="1" ht="13.7" customHeight="1">
      <c r="A154" s="778"/>
      <c r="B154" s="778"/>
      <c r="C154" s="794"/>
      <c r="D154" s="2023"/>
      <c r="E154" s="2023"/>
      <c r="F154" s="2023"/>
      <c r="G154" s="662"/>
      <c r="I154" s="613"/>
    </row>
    <row r="155" spans="1:9" s="712" customFormat="1" ht="13.7" customHeight="1">
      <c r="A155" s="778"/>
      <c r="B155" s="778"/>
      <c r="C155" s="794"/>
      <c r="D155" s="2023"/>
      <c r="E155" s="2023"/>
      <c r="F155" s="2023"/>
      <c r="G155" s="662"/>
      <c r="I155" s="613"/>
    </row>
    <row r="156" spans="1:9" s="712" customFormat="1" ht="13.7" customHeight="1">
      <c r="A156" s="778"/>
      <c r="B156" s="778"/>
      <c r="C156" s="794"/>
      <c r="D156" s="2023"/>
      <c r="E156" s="2023"/>
      <c r="F156" s="2023"/>
      <c r="G156" s="662"/>
      <c r="I156" s="613"/>
    </row>
    <row r="157" spans="1:9" s="712" customFormat="1" ht="13.7" customHeight="1">
      <c r="A157" s="778"/>
      <c r="B157" s="778"/>
      <c r="C157" s="794"/>
      <c r="D157" s="2023"/>
      <c r="E157" s="2023"/>
      <c r="F157" s="2023"/>
      <c r="G157" s="662"/>
      <c r="I157" s="613"/>
    </row>
    <row r="158" spans="1:9" s="712" customFormat="1" ht="13.7" customHeight="1">
      <c r="A158" s="778"/>
      <c r="B158" s="778"/>
      <c r="C158" s="794"/>
      <c r="D158" s="2023"/>
      <c r="E158" s="2023"/>
      <c r="F158" s="2023"/>
      <c r="G158" s="662"/>
      <c r="I158" s="613"/>
    </row>
    <row r="159" spans="1:9" s="712" customFormat="1" ht="13.7" customHeight="1">
      <c r="A159" s="778"/>
      <c r="B159" s="778"/>
      <c r="C159" s="794"/>
      <c r="D159" s="2023"/>
      <c r="E159" s="2023"/>
      <c r="F159" s="2023"/>
      <c r="G159" s="662"/>
      <c r="I159" s="613"/>
    </row>
    <row r="160" spans="1:9" s="712" customFormat="1" ht="13.7" customHeight="1">
      <c r="A160" s="778"/>
      <c r="B160" s="778"/>
      <c r="C160" s="794"/>
      <c r="D160" s="2023"/>
      <c r="E160" s="2023"/>
      <c r="F160" s="2023"/>
      <c r="G160" s="662"/>
      <c r="I160" s="613"/>
    </row>
    <row r="161" spans="1:9" s="712" customFormat="1" ht="13.7" customHeight="1">
      <c r="A161" s="778"/>
      <c r="B161" s="778"/>
      <c r="C161" s="794"/>
      <c r="D161" s="2023"/>
      <c r="E161" s="2023"/>
      <c r="F161" s="2023"/>
      <c r="G161" s="662"/>
      <c r="I161" s="613"/>
    </row>
    <row r="162" spans="1:9" s="712" customFormat="1" ht="13.7" customHeight="1">
      <c r="A162" s="778"/>
      <c r="B162" s="778"/>
      <c r="C162" s="794"/>
      <c r="D162" s="2023"/>
      <c r="E162" s="2023"/>
      <c r="F162" s="2023"/>
      <c r="G162" s="662"/>
      <c r="I162" s="613"/>
    </row>
    <row r="163" spans="1:9" s="712" customFormat="1" ht="13.7" customHeight="1">
      <c r="A163" s="778"/>
      <c r="B163" s="778"/>
      <c r="C163" s="794"/>
      <c r="D163" s="2023"/>
      <c r="E163" s="2023"/>
      <c r="F163" s="2023"/>
      <c r="G163" s="662"/>
      <c r="I163" s="613"/>
    </row>
    <row r="164" spans="1:9" s="712" customFormat="1" ht="13.7" customHeight="1">
      <c r="A164" s="778"/>
      <c r="B164" s="778"/>
      <c r="C164" s="794"/>
      <c r="D164" s="2023"/>
      <c r="E164" s="2023"/>
      <c r="F164" s="2023"/>
      <c r="G164" s="662"/>
      <c r="I164" s="613"/>
    </row>
    <row r="165" spans="1:9" s="712" customFormat="1" ht="13.7" customHeight="1">
      <c r="A165" s="778"/>
      <c r="B165" s="778"/>
      <c r="C165" s="794"/>
      <c r="D165" s="2023"/>
      <c r="E165" s="2023"/>
      <c r="F165" s="2023"/>
      <c r="G165" s="662"/>
      <c r="I165" s="613"/>
    </row>
    <row r="166" spans="1:9" s="712" customFormat="1" ht="13.7" customHeight="1">
      <c r="A166" s="778"/>
      <c r="B166" s="778"/>
      <c r="C166" s="794"/>
      <c r="D166" s="2023"/>
      <c r="E166" s="2023"/>
      <c r="F166" s="2023"/>
      <c r="G166" s="662"/>
      <c r="I166" s="613"/>
    </row>
    <row r="167" spans="1:9" s="712" customFormat="1" ht="13.7" customHeight="1">
      <c r="A167" s="778"/>
      <c r="B167" s="778"/>
      <c r="C167" s="794"/>
      <c r="D167" s="2023"/>
      <c r="E167" s="2023"/>
      <c r="F167" s="2023"/>
      <c r="G167" s="662"/>
      <c r="I167" s="613"/>
    </row>
    <row r="168" spans="1:9" s="712" customFormat="1" ht="13.7" customHeight="1">
      <c r="A168" s="778"/>
      <c r="B168" s="778"/>
      <c r="C168" s="794"/>
      <c r="D168" s="2023"/>
      <c r="E168" s="2023"/>
      <c r="F168" s="2023"/>
      <c r="G168" s="662"/>
      <c r="I168" s="613"/>
    </row>
    <row r="169" spans="1:9" s="712" customFormat="1" ht="13.7" customHeight="1">
      <c r="A169" s="778"/>
      <c r="B169" s="778"/>
      <c r="C169" s="794"/>
      <c r="D169" s="2024" t="s">
        <v>2546</v>
      </c>
      <c r="E169" s="2024"/>
      <c r="F169" s="2024"/>
      <c r="G169" s="846"/>
      <c r="I169" s="613"/>
    </row>
    <row r="170" spans="1:9" s="712" customFormat="1" ht="13.7" customHeight="1">
      <c r="A170" s="778"/>
      <c r="B170" s="778"/>
      <c r="C170" s="794"/>
      <c r="D170" s="2022"/>
      <c r="E170" s="2022"/>
      <c r="F170" s="2022"/>
      <c r="G170" s="2022"/>
      <c r="I170" s="613"/>
    </row>
    <row r="171" spans="1:9" s="712" customFormat="1" ht="14.45" customHeight="1">
      <c r="A171" s="803"/>
      <c r="B171" s="788" t="s">
        <v>2758</v>
      </c>
      <c r="C171" s="804"/>
      <c r="D171" s="1913" t="s">
        <v>1389</v>
      </c>
      <c r="E171" s="1913"/>
      <c r="F171" s="1913"/>
      <c r="G171" s="805"/>
      <c r="I171" s="613" t="s">
        <v>2210</v>
      </c>
    </row>
    <row r="172" spans="1:9" s="712" customFormat="1" ht="14.45" customHeight="1">
      <c r="A172" s="803"/>
      <c r="B172" s="803"/>
      <c r="C172" s="804"/>
      <c r="D172" s="1913"/>
      <c r="E172" s="1913"/>
      <c r="F172" s="1913"/>
      <c r="G172" s="805"/>
      <c r="I172" s="613"/>
    </row>
    <row r="173" spans="1:9" s="712" customFormat="1" ht="13.7" customHeight="1">
      <c r="A173" s="803"/>
      <c r="B173" s="803"/>
      <c r="C173" s="804"/>
      <c r="D173" s="1913"/>
      <c r="E173" s="1913"/>
      <c r="F173" s="1913"/>
      <c r="G173" s="805"/>
      <c r="I173" s="613"/>
    </row>
    <row r="174" spans="1:9" s="712" customFormat="1" ht="13.7" customHeight="1">
      <c r="A174" s="803"/>
      <c r="B174" s="803"/>
      <c r="C174" s="804"/>
      <c r="D174" s="786"/>
      <c r="E174" s="804"/>
      <c r="F174" s="804"/>
      <c r="G174" s="805"/>
      <c r="I174" s="613"/>
    </row>
    <row r="175" spans="1:9" s="712" customFormat="1" ht="13.7" customHeight="1">
      <c r="A175" s="803"/>
      <c r="B175" s="788" t="s">
        <v>2759</v>
      </c>
      <c r="C175" s="804"/>
      <c r="D175" s="1909" t="s">
        <v>1235</v>
      </c>
      <c r="E175" s="1909"/>
      <c r="F175" s="1909"/>
      <c r="G175" s="805"/>
      <c r="I175" s="613" t="s">
        <v>2216</v>
      </c>
    </row>
    <row r="176" spans="1:9" s="712" customFormat="1" ht="13.7" customHeight="1">
      <c r="A176" s="803"/>
      <c r="B176" s="803"/>
      <c r="C176" s="804"/>
      <c r="D176" s="1909"/>
      <c r="E176" s="1909"/>
      <c r="F176" s="1909"/>
      <c r="G176" s="805"/>
      <c r="I176" s="613"/>
    </row>
    <row r="177" spans="1:9" s="712" customFormat="1" ht="13.7" customHeight="1">
      <c r="A177" s="803"/>
      <c r="B177" s="803"/>
      <c r="C177" s="804"/>
      <c r="D177" s="1909"/>
      <c r="E177" s="1909"/>
      <c r="F177" s="1909"/>
      <c r="G177" s="805"/>
      <c r="I177" s="613"/>
    </row>
    <row r="178" spans="1:9" s="712" customFormat="1" ht="13.7" customHeight="1">
      <c r="A178" s="803"/>
      <c r="B178" s="803"/>
      <c r="C178" s="804"/>
      <c r="D178" s="1909"/>
      <c r="E178" s="1909"/>
      <c r="F178" s="1909"/>
      <c r="G178" s="805"/>
      <c r="I178" s="613"/>
    </row>
    <row r="179" spans="1:9" s="712" customFormat="1" ht="13.7" customHeight="1">
      <c r="A179" s="778"/>
      <c r="B179" s="778"/>
      <c r="C179" s="794"/>
      <c r="D179" s="775"/>
      <c r="E179" s="775"/>
      <c r="F179" s="775"/>
      <c r="G179" s="662"/>
      <c r="I179" s="613"/>
    </row>
    <row r="180" spans="1:9" s="712" customFormat="1" ht="13.7" customHeight="1">
      <c r="A180" s="778"/>
      <c r="B180" s="788" t="s">
        <v>2759</v>
      </c>
      <c r="C180" s="794"/>
      <c r="D180" s="1944" t="s">
        <v>2522</v>
      </c>
      <c r="E180" s="1944"/>
      <c r="F180" s="1944"/>
      <c r="G180" s="662"/>
      <c r="I180" s="613" t="s">
        <v>2217</v>
      </c>
    </row>
    <row r="181" spans="1:9" s="712" customFormat="1" ht="13.7" customHeight="1">
      <c r="A181" s="778"/>
      <c r="B181" s="778"/>
      <c r="C181" s="794"/>
      <c r="D181" s="1944"/>
      <c r="E181" s="1944"/>
      <c r="F181" s="1944"/>
      <c r="G181" s="662"/>
      <c r="I181" s="613"/>
    </row>
    <row r="182" spans="1:9" s="712" customFormat="1" ht="13.7" customHeight="1">
      <c r="A182" s="778"/>
      <c r="B182" s="778"/>
      <c r="C182" s="794"/>
      <c r="D182" s="1944"/>
      <c r="E182" s="1944"/>
      <c r="F182" s="1944"/>
      <c r="G182" s="662"/>
      <c r="I182" s="613"/>
    </row>
    <row r="183" spans="1:9" s="712" customFormat="1" ht="13.7" customHeight="1">
      <c r="A183" s="806"/>
      <c r="B183" s="806"/>
      <c r="C183" s="794"/>
      <c r="D183" s="779"/>
      <c r="E183" s="775"/>
      <c r="F183" s="775"/>
      <c r="G183" s="662"/>
      <c r="I183" s="613"/>
    </row>
    <row r="184" spans="1:9">
      <c r="A184" s="1921" t="s">
        <v>2523</v>
      </c>
      <c r="B184" s="1921"/>
      <c r="C184" s="1921"/>
      <c r="D184" s="1921"/>
      <c r="E184" s="1921"/>
      <c r="F184" s="1921"/>
      <c r="G184" s="1921"/>
      <c r="H184" s="1690"/>
      <c r="I184" s="1691"/>
    </row>
    <row r="185" spans="1:9" ht="12" customHeight="1">
      <c r="D185" s="790"/>
      <c r="E185" s="790"/>
      <c r="F185" s="790"/>
    </row>
    <row r="186" spans="1:9">
      <c r="B186" s="2010" t="s">
        <v>464</v>
      </c>
      <c r="C186" s="2010"/>
      <c r="D186" s="2010"/>
      <c r="E186" s="2010"/>
      <c r="F186" s="2010"/>
    </row>
    <row r="187" spans="1:9" s="1614" customFormat="1">
      <c r="A187" s="778"/>
      <c r="B187" s="1668" t="s">
        <v>2195</v>
      </c>
      <c r="C187" s="1668"/>
      <c r="D187" s="1668"/>
      <c r="E187" s="1668"/>
      <c r="F187" s="1668"/>
      <c r="G187" s="1613"/>
      <c r="I187" s="1616"/>
    </row>
    <row r="188" spans="1:9" ht="12" customHeight="1">
      <c r="A188" s="783"/>
      <c r="B188" s="783"/>
      <c r="C188" s="783"/>
    </row>
    <row r="189" spans="1:9">
      <c r="A189" s="1921" t="s">
        <v>1131</v>
      </c>
      <c r="B189" s="1921"/>
      <c r="C189" s="1921"/>
      <c r="D189" s="1921"/>
      <c r="E189" s="1921"/>
      <c r="F189" s="1921"/>
      <c r="G189" s="1921"/>
      <c r="H189" s="1690"/>
      <c r="I189" s="1691"/>
    </row>
    <row r="190" spans="1:9" ht="12" customHeight="1">
      <c r="A190" s="807"/>
      <c r="B190" s="807"/>
      <c r="C190" s="808"/>
      <c r="D190" s="809"/>
      <c r="E190" s="810"/>
      <c r="F190" s="809"/>
      <c r="G190" s="809"/>
    </row>
    <row r="191" spans="1:9" ht="13.7" customHeight="1">
      <c r="A191" s="807"/>
      <c r="B191" s="807"/>
      <c r="C191" s="808"/>
      <c r="D191" s="1945" t="s">
        <v>2062</v>
      </c>
      <c r="E191" s="1945"/>
      <c r="F191" s="1945"/>
      <c r="G191" s="809"/>
    </row>
    <row r="192" spans="1:9">
      <c r="A192" s="807"/>
      <c r="B192" s="807"/>
      <c r="C192" s="808"/>
      <c r="D192" s="1945"/>
      <c r="E192" s="1945"/>
      <c r="F192" s="1945"/>
      <c r="G192" s="809"/>
    </row>
    <row r="193" spans="1:9">
      <c r="A193" s="807"/>
      <c r="B193" s="807"/>
      <c r="C193" s="808"/>
      <c r="D193" s="1946" t="s">
        <v>1359</v>
      </c>
      <c r="E193" s="1946"/>
      <c r="F193" s="1946"/>
      <c r="G193" s="809"/>
    </row>
    <row r="194" spans="1:9">
      <c r="A194" s="807"/>
      <c r="B194" s="807"/>
      <c r="C194" s="808"/>
      <c r="D194" s="1557"/>
      <c r="E194" s="1557"/>
      <c r="F194" s="1557"/>
      <c r="G194" s="809"/>
    </row>
    <row r="195" spans="1:9">
      <c r="A195" s="807"/>
      <c r="B195" s="788" t="s">
        <v>2759</v>
      </c>
      <c r="C195" s="808"/>
      <c r="D195" s="1914" t="s">
        <v>2063</v>
      </c>
      <c r="E195" s="1914"/>
      <c r="F195" s="1914"/>
      <c r="G195" s="809"/>
      <c r="I195" s="1616" t="s">
        <v>2266</v>
      </c>
    </row>
    <row r="196" spans="1:9">
      <c r="A196" s="807"/>
      <c r="B196" s="807"/>
      <c r="C196" s="808"/>
      <c r="D196" s="1967" t="s">
        <v>2351</v>
      </c>
      <c r="E196" s="1967"/>
      <c r="F196" s="1967"/>
      <c r="G196" s="809"/>
    </row>
    <row r="197" spans="1:9">
      <c r="A197" s="807"/>
      <c r="B197" s="807"/>
      <c r="C197" s="808"/>
      <c r="D197" s="1573" t="s">
        <v>2064</v>
      </c>
      <c r="E197" s="2028" t="s">
        <v>2374</v>
      </c>
      <c r="F197" s="2028"/>
      <c r="G197" s="809"/>
    </row>
    <row r="198" spans="1:9">
      <c r="A198" s="807"/>
      <c r="B198" s="807"/>
      <c r="C198" s="808"/>
      <c r="D198" s="155"/>
      <c r="E198" s="155"/>
      <c r="F198" s="155"/>
      <c r="G198" s="809"/>
    </row>
    <row r="199" spans="1:9">
      <c r="A199" s="807"/>
      <c r="B199" s="788" t="s">
        <v>2759</v>
      </c>
      <c r="C199" s="808"/>
      <c r="D199" s="1967" t="s">
        <v>2065</v>
      </c>
      <c r="E199" s="1967"/>
      <c r="F199" s="1967"/>
      <c r="G199" s="809"/>
      <c r="I199" s="1616" t="s">
        <v>2267</v>
      </c>
    </row>
    <row r="200" spans="1:9">
      <c r="A200" s="807"/>
      <c r="B200" s="807"/>
      <c r="C200" s="808"/>
      <c r="D200" s="1914" t="s">
        <v>2351</v>
      </c>
      <c r="E200" s="1914"/>
      <c r="F200" s="1914"/>
      <c r="G200" s="809"/>
    </row>
    <row r="201" spans="1:9">
      <c r="A201" s="807"/>
      <c r="B201" s="807"/>
      <c r="C201" s="808"/>
      <c r="D201" s="1555" t="s">
        <v>2066</v>
      </c>
      <c r="E201" s="2028" t="s">
        <v>2375</v>
      </c>
      <c r="F201" s="2028"/>
      <c r="G201" s="809"/>
    </row>
    <row r="202" spans="1:9">
      <c r="A202" s="807"/>
      <c r="B202" s="807"/>
      <c r="C202" s="808"/>
      <c r="D202" s="155"/>
      <c r="E202" s="155"/>
      <c r="F202" s="155"/>
      <c r="G202" s="809"/>
    </row>
    <row r="203" spans="1:9">
      <c r="A203" s="807"/>
      <c r="B203" s="788" t="s">
        <v>2758</v>
      </c>
      <c r="C203" s="808"/>
      <c r="D203" s="1967" t="s">
        <v>2067</v>
      </c>
      <c r="E203" s="1967"/>
      <c r="F203" s="1967"/>
      <c r="G203" s="809"/>
      <c r="I203" s="1616" t="s">
        <v>2268</v>
      </c>
    </row>
    <row r="204" spans="1:9">
      <c r="A204" s="807"/>
      <c r="B204" s="807"/>
      <c r="C204" s="808"/>
      <c r="D204" s="1914" t="s">
        <v>2351</v>
      </c>
      <c r="E204" s="1914"/>
      <c r="F204" s="1914"/>
      <c r="G204" s="809"/>
    </row>
    <row r="205" spans="1:9">
      <c r="A205" s="807"/>
      <c r="B205" s="807"/>
      <c r="C205" s="808"/>
      <c r="D205" s="1555" t="s">
        <v>2064</v>
      </c>
      <c r="E205" s="2028" t="s">
        <v>2376</v>
      </c>
      <c r="F205" s="2028"/>
      <c r="G205" s="809"/>
    </row>
    <row r="206" spans="1:9">
      <c r="A206" s="807"/>
      <c r="B206" s="807"/>
      <c r="C206" s="808"/>
      <c r="D206" s="1557"/>
      <c r="E206" s="1557"/>
      <c r="F206" s="1557"/>
      <c r="G206" s="809"/>
    </row>
    <row r="207" spans="1:9" ht="14.25" customHeight="1">
      <c r="A207" s="787"/>
      <c r="B207" s="788" t="s">
        <v>2759</v>
      </c>
      <c r="C207" s="808"/>
      <c r="D207" s="1745" t="s">
        <v>2344</v>
      </c>
      <c r="E207" s="868"/>
      <c r="F207" s="868"/>
      <c r="G207" s="809"/>
      <c r="I207" s="1616" t="s">
        <v>2269</v>
      </c>
    </row>
    <row r="208" spans="1:9" ht="14.25">
      <c r="A208" s="787"/>
      <c r="B208" s="787"/>
      <c r="C208" s="808"/>
      <c r="D208" s="1914" t="s">
        <v>2351</v>
      </c>
      <c r="E208" s="1914"/>
      <c r="F208" s="1914"/>
      <c r="G208" s="809"/>
    </row>
    <row r="209" spans="1:9">
      <c r="A209" s="808"/>
      <c r="B209" s="808"/>
      <c r="C209" s="808"/>
      <c r="D209" s="868"/>
      <c r="E209" s="2028" t="s">
        <v>2377</v>
      </c>
      <c r="F209" s="2028"/>
    </row>
    <row r="210" spans="1:9">
      <c r="A210" s="808"/>
      <c r="B210" s="808"/>
      <c r="C210" s="808"/>
      <c r="D210" s="793"/>
      <c r="E210" s="809"/>
      <c r="F210" s="809"/>
    </row>
    <row r="211" spans="1:9">
      <c r="A211" s="808"/>
      <c r="B211" s="788" t="s">
        <v>2759</v>
      </c>
      <c r="C211" s="808"/>
      <c r="D211" s="1967" t="s">
        <v>2068</v>
      </c>
      <c r="E211" s="1967"/>
      <c r="F211" s="1967"/>
      <c r="I211" s="1616" t="s">
        <v>2270</v>
      </c>
    </row>
    <row r="212" spans="1:9">
      <c r="A212" s="808"/>
      <c r="B212" s="808"/>
      <c r="C212" s="808"/>
      <c r="D212" s="1914" t="s">
        <v>2351</v>
      </c>
      <c r="E212" s="1914"/>
      <c r="F212" s="1914"/>
    </row>
    <row r="213" spans="1:9">
      <c r="A213" s="808"/>
      <c r="B213" s="808"/>
      <c r="C213" s="808"/>
      <c r="D213" s="1555" t="s">
        <v>2064</v>
      </c>
      <c r="E213" s="2028" t="s">
        <v>2378</v>
      </c>
      <c r="F213" s="2028"/>
    </row>
    <row r="214" spans="1:9">
      <c r="A214" s="808"/>
      <c r="B214" s="808"/>
      <c r="C214" s="808"/>
      <c r="D214" s="769"/>
      <c r="E214" s="769"/>
      <c r="F214" s="769"/>
    </row>
    <row r="215" spans="1:9" s="609" customFormat="1" ht="14.25">
      <c r="A215" s="787"/>
      <c r="B215" s="788" t="s">
        <v>2759</v>
      </c>
      <c r="C215" s="796"/>
      <c r="D215" s="1939" t="s">
        <v>1381</v>
      </c>
      <c r="E215" s="1939"/>
      <c r="F215" s="1939"/>
      <c r="G215" s="683"/>
      <c r="I215" s="633"/>
    </row>
    <row r="216" spans="1:9" s="609" customFormat="1" ht="14.45" customHeight="1">
      <c r="A216" s="787"/>
      <c r="C216" s="796"/>
      <c r="D216" s="1939"/>
      <c r="E216" s="1939"/>
      <c r="F216" s="1939"/>
      <c r="G216" s="683"/>
      <c r="I216" s="633"/>
    </row>
    <row r="217" spans="1:9" s="609" customFormat="1" ht="14.25">
      <c r="A217" s="787"/>
      <c r="B217" s="808"/>
      <c r="C217" s="796"/>
      <c r="D217" s="1939"/>
      <c r="E217" s="1939"/>
      <c r="F217" s="1939"/>
      <c r="G217" s="683"/>
      <c r="I217" s="633"/>
    </row>
    <row r="218" spans="1:9" s="609" customFormat="1" ht="14.25">
      <c r="A218" s="787"/>
      <c r="B218" s="808"/>
      <c r="C218" s="796"/>
      <c r="D218" s="1939"/>
      <c r="E218" s="1939"/>
      <c r="F218" s="1939"/>
      <c r="G218" s="683"/>
      <c r="I218" s="633"/>
    </row>
    <row r="219" spans="1:9">
      <c r="A219" s="808"/>
      <c r="B219" s="808"/>
      <c r="C219" s="808"/>
      <c r="D219" s="769"/>
      <c r="E219" s="769"/>
      <c r="F219" s="769"/>
    </row>
    <row r="220" spans="1:9">
      <c r="A220" s="1921" t="s">
        <v>1132</v>
      </c>
      <c r="B220" s="1921"/>
      <c r="C220" s="1921"/>
      <c r="D220" s="1921"/>
      <c r="E220" s="1921"/>
      <c r="F220" s="1921"/>
      <c r="G220" s="1921"/>
      <c r="H220" s="1690"/>
      <c r="I220" s="1691"/>
    </row>
    <row r="221" spans="1:9" ht="12" customHeight="1">
      <c r="D221" s="790"/>
      <c r="E221" s="790"/>
      <c r="F221" s="790"/>
    </row>
    <row r="222" spans="1:9">
      <c r="C222" s="797"/>
      <c r="D222" s="2032" t="s">
        <v>213</v>
      </c>
      <c r="E222" s="2032"/>
      <c r="F222" s="2032"/>
    </row>
    <row r="223" spans="1:9">
      <c r="A223" s="783"/>
      <c r="B223" s="783"/>
      <c r="C223" s="783"/>
      <c r="D223" s="2013" t="s">
        <v>1261</v>
      </c>
      <c r="E223" s="2013"/>
      <c r="F223" s="2013"/>
    </row>
    <row r="224" spans="1:9" ht="12" customHeight="1">
      <c r="A224" s="806"/>
      <c r="B224" s="806"/>
      <c r="C224" s="806"/>
    </row>
    <row r="225" spans="1:9" ht="13.7" customHeight="1">
      <c r="A225" s="806"/>
      <c r="C225" s="806"/>
      <c r="D225" s="1938" t="s">
        <v>571</v>
      </c>
      <c r="E225" s="1938"/>
      <c r="F225" s="1938"/>
      <c r="I225" s="1616" t="s">
        <v>2218</v>
      </c>
    </row>
    <row r="226" spans="1:9" ht="14.25">
      <c r="A226" s="787"/>
      <c r="B226" s="788" t="s">
        <v>2758</v>
      </c>
      <c r="D226" s="1939" t="s">
        <v>2069</v>
      </c>
      <c r="E226" s="1939"/>
      <c r="F226" s="1939"/>
    </row>
    <row r="227" spans="1:9" ht="14.25" customHeight="1">
      <c r="A227" s="787"/>
      <c r="B227" s="787"/>
      <c r="D227" s="1939"/>
      <c r="E227" s="1939"/>
      <c r="F227" s="1939"/>
    </row>
    <row r="228" spans="1:9" ht="14.25" customHeight="1">
      <c r="A228" s="787"/>
      <c r="B228" s="787"/>
      <c r="D228" s="1939"/>
      <c r="E228" s="1939"/>
      <c r="F228" s="1939"/>
    </row>
    <row r="229" spans="1:9" ht="14.25">
      <c r="A229" s="787"/>
      <c r="B229" s="787"/>
      <c r="D229" s="1939"/>
      <c r="E229" s="1939"/>
      <c r="F229" s="1939"/>
    </row>
    <row r="230" spans="1:9" ht="14.25">
      <c r="A230" s="787"/>
      <c r="B230" s="787"/>
      <c r="D230" s="1556"/>
      <c r="E230" s="1556"/>
      <c r="F230" s="1556"/>
    </row>
    <row r="231" spans="1:9" ht="14.25">
      <c r="A231" s="787"/>
      <c r="B231" s="788" t="s">
        <v>2758</v>
      </c>
      <c r="D231" s="1939" t="s">
        <v>2070</v>
      </c>
      <c r="E231" s="1939"/>
      <c r="F231" s="1939"/>
      <c r="I231" s="1616" t="s">
        <v>2219</v>
      </c>
    </row>
    <row r="232" spans="1:9" ht="14.25">
      <c r="A232" s="787"/>
      <c r="B232" s="787"/>
      <c r="D232" s="1939"/>
      <c r="E232" s="1939"/>
      <c r="F232" s="1939"/>
    </row>
    <row r="233" spans="1:9" ht="14.25">
      <c r="A233" s="787"/>
      <c r="B233" s="787"/>
      <c r="D233" s="1939"/>
      <c r="E233" s="1939"/>
      <c r="F233" s="1939"/>
    </row>
    <row r="234" spans="1:9" ht="14.25">
      <c r="A234" s="787"/>
      <c r="B234" s="787"/>
      <c r="D234" s="1939"/>
      <c r="E234" s="1939"/>
      <c r="F234" s="1939"/>
    </row>
    <row r="235" spans="1:9" ht="14.25" customHeight="1">
      <c r="A235" s="787"/>
      <c r="B235" s="787"/>
      <c r="D235" s="1939"/>
      <c r="E235" s="1939"/>
      <c r="F235" s="1939"/>
    </row>
    <row r="236" spans="1:9" ht="14.25" customHeight="1">
      <c r="A236" s="787"/>
      <c r="B236" s="787"/>
      <c r="D236" s="1556"/>
      <c r="E236" s="1556"/>
      <c r="F236" s="1556"/>
    </row>
    <row r="237" spans="1:9" ht="14.25">
      <c r="A237" s="787"/>
      <c r="B237" s="787"/>
      <c r="D237" s="1939" t="s">
        <v>1257</v>
      </c>
      <c r="E237" s="1939"/>
      <c r="F237" s="1939"/>
      <c r="I237" s="1616" t="s">
        <v>2218</v>
      </c>
    </row>
    <row r="238" spans="1:9" ht="14.25">
      <c r="A238" s="787"/>
      <c r="B238" s="787"/>
      <c r="D238" s="1939"/>
      <c r="E238" s="1939"/>
      <c r="F238" s="1939"/>
    </row>
    <row r="239" spans="1:9" ht="14.25">
      <c r="A239" s="787"/>
      <c r="B239" s="787"/>
      <c r="D239" s="1939"/>
      <c r="E239" s="1939"/>
      <c r="F239" s="1939"/>
    </row>
    <row r="240" spans="1:9" ht="14.25">
      <c r="A240" s="787"/>
      <c r="B240" s="787"/>
      <c r="D240" s="1939"/>
      <c r="E240" s="1939"/>
      <c r="F240" s="1939"/>
    </row>
    <row r="241" spans="1:9" ht="14.25">
      <c r="A241" s="787"/>
      <c r="B241" s="787"/>
      <c r="D241" s="1939"/>
      <c r="E241" s="1939"/>
      <c r="F241" s="1939"/>
    </row>
    <row r="242" spans="1:9" ht="14.25">
      <c r="A242" s="787"/>
      <c r="B242" s="787"/>
      <c r="D242" s="790"/>
      <c r="E242" s="790"/>
      <c r="F242" s="790"/>
    </row>
    <row r="243" spans="1:9" ht="14.25">
      <c r="A243" s="787"/>
      <c r="B243" s="788" t="s">
        <v>2758</v>
      </c>
      <c r="D243" s="2017" t="s">
        <v>2524</v>
      </c>
      <c r="E243" s="2017"/>
      <c r="F243" s="2017"/>
      <c r="I243" s="1616" t="s">
        <v>2257</v>
      </c>
    </row>
    <row r="244" spans="1:9" ht="14.25">
      <c r="A244" s="787"/>
      <c r="B244" s="787"/>
      <c r="D244" s="2017"/>
      <c r="E244" s="2017"/>
      <c r="F244" s="2017"/>
    </row>
    <row r="245" spans="1:9" ht="14.25">
      <c r="A245" s="787"/>
      <c r="B245" s="787"/>
      <c r="D245" s="2017"/>
      <c r="E245" s="2017"/>
      <c r="F245" s="2017"/>
    </row>
    <row r="246" spans="1:9" ht="14.25">
      <c r="A246" s="787"/>
      <c r="B246" s="787"/>
      <c r="E246" s="1746" t="s">
        <v>2345</v>
      </c>
    </row>
    <row r="247" spans="1:9" ht="14.25">
      <c r="A247" s="787"/>
      <c r="B247" s="787"/>
      <c r="D247" s="790"/>
      <c r="E247" s="790"/>
      <c r="F247" s="790"/>
    </row>
    <row r="248" spans="1:9" ht="14.45" customHeight="1">
      <c r="A248" s="787"/>
      <c r="B248" s="788" t="s">
        <v>2759</v>
      </c>
      <c r="D248" s="2017" t="s">
        <v>2525</v>
      </c>
      <c r="E248" s="2017"/>
      <c r="F248" s="2017"/>
      <c r="I248" s="1616" t="s">
        <v>2275</v>
      </c>
    </row>
    <row r="249" spans="1:9" ht="14.25">
      <c r="A249" s="787"/>
      <c r="B249" s="787"/>
      <c r="D249" s="2017"/>
      <c r="E249" s="2017"/>
      <c r="F249" s="2017"/>
    </row>
    <row r="250" spans="1:9" ht="14.25">
      <c r="A250" s="787"/>
      <c r="B250" s="787"/>
      <c r="D250" s="2017"/>
      <c r="E250" s="2017"/>
      <c r="F250" s="2017"/>
    </row>
    <row r="251" spans="1:9" ht="14.25">
      <c r="A251" s="787"/>
      <c r="B251" s="787"/>
      <c r="D251" s="2017"/>
      <c r="E251" s="2017"/>
      <c r="F251" s="2017"/>
    </row>
    <row r="252" spans="1:9" ht="14.25">
      <c r="A252" s="787"/>
      <c r="B252" s="787"/>
      <c r="D252" s="2017"/>
      <c r="E252" s="2017"/>
      <c r="F252" s="2017"/>
    </row>
    <row r="253" spans="1:9" ht="14.25">
      <c r="A253" s="787"/>
      <c r="B253" s="787"/>
      <c r="D253" s="1567"/>
      <c r="E253" s="1567"/>
      <c r="F253" s="1567"/>
    </row>
    <row r="254" spans="1:9" ht="14.25">
      <c r="A254" s="787"/>
      <c r="B254" s="788" t="s">
        <v>2758</v>
      </c>
      <c r="D254" s="1566" t="s">
        <v>2526</v>
      </c>
      <c r="E254" s="1567"/>
      <c r="F254" s="1567"/>
      <c r="I254" s="1616" t="s">
        <v>2256</v>
      </c>
    </row>
    <row r="255" spans="1:9" ht="14.25">
      <c r="A255" s="787"/>
      <c r="B255" s="787"/>
      <c r="E255" s="1746" t="s">
        <v>2346</v>
      </c>
    </row>
    <row r="256" spans="1:9">
      <c r="D256" s="790"/>
      <c r="E256" s="790"/>
      <c r="F256" s="790"/>
    </row>
    <row r="257" spans="1:9" ht="14.25">
      <c r="A257" s="787"/>
      <c r="B257" s="788" t="s">
        <v>2758</v>
      </c>
      <c r="D257" s="1939" t="s">
        <v>1259</v>
      </c>
      <c r="E257" s="1939"/>
      <c r="F257" s="1939"/>
    </row>
    <row r="258" spans="1:9" ht="14.25">
      <c r="A258" s="787"/>
      <c r="B258" s="787"/>
      <c r="D258" s="1939"/>
      <c r="E258" s="1939"/>
      <c r="F258" s="1939"/>
    </row>
    <row r="259" spans="1:9">
      <c r="D259" s="811"/>
    </row>
    <row r="260" spans="1:9">
      <c r="A260" s="1921" t="s">
        <v>1133</v>
      </c>
      <c r="B260" s="1921"/>
      <c r="C260" s="1921"/>
      <c r="D260" s="1921"/>
      <c r="E260" s="1921"/>
      <c r="F260" s="1921"/>
      <c r="G260" s="1921"/>
      <c r="H260" s="1690"/>
      <c r="I260" s="1691"/>
    </row>
    <row r="261" spans="1:9">
      <c r="D261" s="811"/>
    </row>
    <row r="262" spans="1:9">
      <c r="C262" s="797"/>
      <c r="D262" s="1938" t="s">
        <v>1262</v>
      </c>
      <c r="E262" s="1938"/>
      <c r="F262" s="1938"/>
    </row>
    <row r="263" spans="1:9">
      <c r="A263" s="783"/>
      <c r="B263" s="783"/>
      <c r="C263" s="783"/>
      <c r="D263" s="790"/>
      <c r="E263" s="790"/>
      <c r="F263" s="790"/>
    </row>
    <row r="264" spans="1:9">
      <c r="A264" s="785"/>
      <c r="B264" s="785"/>
      <c r="C264" s="785"/>
      <c r="D264" s="1938" t="s">
        <v>274</v>
      </c>
      <c r="E264" s="1938"/>
      <c r="F264" s="1938"/>
      <c r="I264" s="1616" t="s">
        <v>2258</v>
      </c>
    </row>
    <row r="265" spans="1:9" ht="14.45" customHeight="1">
      <c r="A265" s="787"/>
      <c r="B265" s="788" t="s">
        <v>2758</v>
      </c>
      <c r="D265" s="2019" t="s">
        <v>1360</v>
      </c>
      <c r="E265" s="2019"/>
      <c r="F265" s="2019"/>
    </row>
    <row r="266" spans="1:9">
      <c r="D266" s="2019"/>
      <c r="E266" s="2019"/>
      <c r="F266" s="2019"/>
    </row>
    <row r="267" spans="1:9">
      <c r="E267" s="1746" t="s">
        <v>2347</v>
      </c>
    </row>
    <row r="268" spans="1:9">
      <c r="D268" s="790"/>
      <c r="E268" s="790"/>
      <c r="F268" s="790"/>
    </row>
    <row r="269" spans="1:9" ht="14.45" customHeight="1">
      <c r="A269" s="787"/>
      <c r="B269" s="788" t="s">
        <v>2759</v>
      </c>
      <c r="D269" s="2017" t="s">
        <v>2527</v>
      </c>
      <c r="E269" s="2017"/>
      <c r="F269" s="2017"/>
      <c r="I269" s="1616" t="s">
        <v>2276</v>
      </c>
    </row>
    <row r="270" spans="1:9">
      <c r="D270" s="2017"/>
      <c r="E270" s="2017"/>
      <c r="F270" s="2017"/>
    </row>
    <row r="271" spans="1:9">
      <c r="D271" s="2017"/>
      <c r="E271" s="2017"/>
      <c r="F271" s="2017"/>
    </row>
    <row r="272" spans="1:9">
      <c r="D272" s="2017"/>
      <c r="E272" s="2017"/>
      <c r="F272" s="2017"/>
    </row>
    <row r="273" spans="1:9">
      <c r="D273" s="2017"/>
      <c r="E273" s="2017"/>
      <c r="F273" s="2017"/>
    </row>
    <row r="274" spans="1:9">
      <c r="D274" s="2017"/>
      <c r="E274" s="2017"/>
      <c r="F274" s="2017"/>
    </row>
    <row r="275" spans="1:9">
      <c r="D275" s="790"/>
      <c r="E275" s="790"/>
      <c r="F275" s="790"/>
    </row>
    <row r="276" spans="1:9" ht="14.25">
      <c r="A276" s="787"/>
      <c r="B276" s="788" t="s">
        <v>2759</v>
      </c>
      <c r="D276" s="1939" t="s">
        <v>1265</v>
      </c>
      <c r="E276" s="1939"/>
      <c r="F276" s="1939"/>
    </row>
    <row r="277" spans="1:9">
      <c r="D277" s="1939"/>
      <c r="E277" s="1939"/>
      <c r="F277" s="1939"/>
    </row>
    <row r="278" spans="1:9">
      <c r="D278" s="1939"/>
      <c r="E278" s="1939"/>
      <c r="F278" s="1939"/>
    </row>
    <row r="279" spans="1:9">
      <c r="D279" s="812"/>
      <c r="E279" s="790"/>
      <c r="F279" s="790"/>
    </row>
    <row r="280" spans="1:9">
      <c r="A280" s="1921" t="s">
        <v>1134</v>
      </c>
      <c r="B280" s="1921"/>
      <c r="C280" s="1921"/>
      <c r="D280" s="1921"/>
      <c r="E280" s="1921"/>
      <c r="F280" s="1921"/>
      <c r="G280" s="1921"/>
      <c r="H280" s="1690"/>
      <c r="I280" s="1691"/>
    </row>
    <row r="281" spans="1:9">
      <c r="D281" s="812"/>
      <c r="E281" s="790"/>
      <c r="F281" s="790"/>
    </row>
    <row r="282" spans="1:9">
      <c r="C282" s="783"/>
      <c r="D282" s="2009" t="s">
        <v>1267</v>
      </c>
      <c r="E282" s="2009"/>
      <c r="F282" s="2009"/>
    </row>
    <row r="283" spans="1:9">
      <c r="C283" s="783"/>
      <c r="D283" s="2009"/>
      <c r="E283" s="2009"/>
      <c r="F283" s="2009"/>
    </row>
    <row r="284" spans="1:9">
      <c r="A284" s="785"/>
      <c r="B284" s="785"/>
      <c r="C284" s="785"/>
      <c r="D284" s="613"/>
      <c r="E284" s="662"/>
      <c r="F284" s="662"/>
    </row>
    <row r="285" spans="1:9">
      <c r="C285" s="785"/>
      <c r="D285" s="1938" t="s">
        <v>214</v>
      </c>
      <c r="E285" s="1938"/>
      <c r="F285" s="1938"/>
    </row>
    <row r="286" spans="1:9" ht="15.75" customHeight="1">
      <c r="A286" s="787"/>
      <c r="B286" s="787"/>
      <c r="D286" s="2035" t="s">
        <v>1268</v>
      </c>
      <c r="E286" s="2035"/>
      <c r="F286" s="2035"/>
    </row>
    <row r="287" spans="1:9">
      <c r="E287" s="790"/>
      <c r="F287" s="790"/>
    </row>
    <row r="288" spans="1:9" ht="14.25">
      <c r="A288" s="787"/>
      <c r="B288" s="788" t="s">
        <v>2759</v>
      </c>
      <c r="D288" s="1939" t="s">
        <v>1269</v>
      </c>
      <c r="E288" s="1939"/>
      <c r="F288" s="1939"/>
      <c r="I288" s="1616" t="s">
        <v>2220</v>
      </c>
    </row>
    <row r="289" spans="1:9" ht="14.25">
      <c r="A289" s="787"/>
      <c r="B289" s="787"/>
      <c r="D289" s="1939"/>
      <c r="E289" s="1939"/>
      <c r="F289" s="1939"/>
    </row>
    <row r="290" spans="1:9">
      <c r="D290" s="790"/>
      <c r="E290" s="790"/>
      <c r="F290" s="790"/>
    </row>
    <row r="291" spans="1:9" ht="14.25">
      <c r="A291" s="787"/>
      <c r="B291" s="788" t="s">
        <v>2759</v>
      </c>
      <c r="D291" s="2017" t="s">
        <v>1270</v>
      </c>
      <c r="E291" s="2017"/>
      <c r="F291" s="2017"/>
      <c r="I291" s="1616" t="s">
        <v>2220</v>
      </c>
    </row>
    <row r="292" spans="1:9" ht="14.25">
      <c r="A292" s="787"/>
      <c r="B292" s="787"/>
      <c r="D292" s="2017"/>
      <c r="E292" s="2017"/>
      <c r="F292" s="2017"/>
    </row>
    <row r="293" spans="1:9" ht="14.25">
      <c r="A293" s="787"/>
      <c r="B293" s="787"/>
      <c r="D293" s="2017"/>
      <c r="E293" s="2017"/>
      <c r="F293" s="2017"/>
    </row>
    <row r="294" spans="1:9">
      <c r="D294" s="790"/>
      <c r="E294" s="790"/>
      <c r="F294" s="790"/>
    </row>
    <row r="295" spans="1:9" ht="14.25">
      <c r="A295" s="787"/>
      <c r="B295" s="788" t="s">
        <v>2759</v>
      </c>
      <c r="D295" s="1939" t="s">
        <v>1271</v>
      </c>
      <c r="E295" s="1939"/>
      <c r="F295" s="1939"/>
      <c r="I295" s="1616" t="s">
        <v>2220</v>
      </c>
    </row>
    <row r="296" spans="1:9" ht="14.25">
      <c r="A296" s="787"/>
      <c r="B296" s="787"/>
      <c r="D296" s="1939"/>
      <c r="E296" s="1939"/>
      <c r="F296" s="1939"/>
    </row>
    <row r="297" spans="1:9">
      <c r="A297" s="806"/>
      <c r="B297" s="806"/>
      <c r="E297" s="790"/>
      <c r="F297" s="790"/>
    </row>
    <row r="298" spans="1:9">
      <c r="A298" s="1921" t="s">
        <v>1135</v>
      </c>
      <c r="B298" s="1921"/>
      <c r="C298" s="1921"/>
      <c r="D298" s="1921"/>
      <c r="E298" s="1921"/>
      <c r="F298" s="1921"/>
      <c r="G298" s="1921"/>
      <c r="H298" s="1690"/>
      <c r="I298" s="1691"/>
    </row>
    <row r="299" spans="1:9">
      <c r="A299" s="806"/>
      <c r="B299" s="806"/>
      <c r="D299" s="790"/>
      <c r="E299" s="790"/>
      <c r="F299" s="790"/>
    </row>
    <row r="300" spans="1:9">
      <c r="C300" s="806"/>
      <c r="D300" s="1938" t="s">
        <v>708</v>
      </c>
      <c r="E300" s="1938"/>
      <c r="F300" s="1938"/>
    </row>
    <row r="301" spans="1:9">
      <c r="C301" s="806"/>
      <c r="D301" s="1941" t="s">
        <v>1272</v>
      </c>
      <c r="E301" s="1941"/>
      <c r="F301" s="1941"/>
    </row>
    <row r="302" spans="1:9">
      <c r="C302" s="806"/>
      <c r="D302" s="813"/>
    </row>
    <row r="303" spans="1:9">
      <c r="A303" s="791"/>
      <c r="B303" s="788" t="s">
        <v>2759</v>
      </c>
      <c r="D303" s="1941" t="s">
        <v>1273</v>
      </c>
      <c r="E303" s="1941"/>
      <c r="F303" s="1941"/>
      <c r="I303" s="1616" t="s">
        <v>2221</v>
      </c>
    </row>
    <row r="304" spans="1:9" s="781" customFormat="1" ht="14.25">
      <c r="A304" s="795"/>
      <c r="B304" s="795"/>
      <c r="C304" s="791"/>
      <c r="D304" s="814"/>
      <c r="E304" s="815"/>
      <c r="F304" s="815"/>
      <c r="G304" s="792"/>
      <c r="I304" s="1674"/>
    </row>
    <row r="305" spans="1:9" s="781" customFormat="1" ht="13.7" customHeight="1">
      <c r="A305" s="791"/>
      <c r="B305" s="788" t="s">
        <v>2759</v>
      </c>
      <c r="C305" s="791"/>
      <c r="D305" s="2038" t="s">
        <v>1385</v>
      </c>
      <c r="E305" s="2038"/>
      <c r="F305" s="2038"/>
      <c r="G305" s="792"/>
      <c r="I305" s="1674" t="s">
        <v>2221</v>
      </c>
    </row>
    <row r="306" spans="1:9" s="781" customFormat="1" ht="14.25">
      <c r="A306" s="795"/>
      <c r="B306" s="795"/>
      <c r="C306" s="791"/>
      <c r="D306" s="2038"/>
      <c r="E306" s="2038"/>
      <c r="F306" s="2038"/>
      <c r="G306" s="792"/>
      <c r="I306" s="1674"/>
    </row>
    <row r="307" spans="1:9" s="781" customFormat="1" ht="14.25">
      <c r="A307" s="795"/>
      <c r="B307" s="795"/>
      <c r="C307" s="791"/>
      <c r="D307" s="2038"/>
      <c r="E307" s="2038"/>
      <c r="F307" s="2038"/>
      <c r="G307" s="792"/>
      <c r="I307" s="1674"/>
    </row>
    <row r="308" spans="1:9" s="781" customFormat="1" ht="14.25">
      <c r="A308" s="795"/>
      <c r="B308" s="795"/>
      <c r="C308" s="791"/>
      <c r="D308" s="2038"/>
      <c r="E308" s="2038"/>
      <c r="F308" s="2038"/>
      <c r="G308" s="792"/>
      <c r="I308" s="1674"/>
    </row>
    <row r="309" spans="1:9" s="781" customFormat="1" ht="14.25">
      <c r="A309" s="795"/>
      <c r="B309" s="795"/>
      <c r="C309" s="791"/>
      <c r="D309" s="2038"/>
      <c r="E309" s="2038"/>
      <c r="F309" s="2038"/>
      <c r="G309" s="792"/>
      <c r="I309" s="1674"/>
    </row>
    <row r="310" spans="1:9" s="781" customFormat="1" ht="14.25">
      <c r="A310" s="795"/>
      <c r="B310" s="795"/>
      <c r="C310" s="791"/>
      <c r="D310" s="814"/>
      <c r="E310" s="815"/>
      <c r="F310" s="815"/>
      <c r="G310" s="792"/>
      <c r="I310" s="1674"/>
    </row>
    <row r="311" spans="1:9" s="781" customFormat="1" ht="13.7" customHeight="1">
      <c r="A311" s="791"/>
      <c r="B311" s="788" t="s">
        <v>2759</v>
      </c>
      <c r="C311" s="791"/>
      <c r="D311" s="2038" t="s">
        <v>1275</v>
      </c>
      <c r="E311" s="2038"/>
      <c r="F311" s="2038"/>
      <c r="G311" s="792"/>
      <c r="I311" s="1674" t="s">
        <v>2221</v>
      </c>
    </row>
    <row r="312" spans="1:9" s="781" customFormat="1">
      <c r="A312" s="791"/>
      <c r="B312" s="791"/>
      <c r="C312" s="791"/>
      <c r="D312" s="2038"/>
      <c r="E312" s="2038"/>
      <c r="F312" s="2038"/>
      <c r="G312" s="792"/>
      <c r="I312" s="1674"/>
    </row>
    <row r="313" spans="1:9" s="781" customFormat="1" ht="14.25">
      <c r="A313" s="795"/>
      <c r="B313" s="795"/>
      <c r="C313" s="791"/>
      <c r="D313" s="814"/>
      <c r="E313" s="815"/>
      <c r="F313" s="815"/>
      <c r="G313" s="792"/>
      <c r="I313" s="1674"/>
    </row>
    <row r="314" spans="1:9">
      <c r="A314" s="791"/>
      <c r="B314" s="788" t="s">
        <v>2759</v>
      </c>
      <c r="D314" s="1941" t="s">
        <v>1276</v>
      </c>
      <c r="E314" s="1941"/>
      <c r="F314" s="1941"/>
      <c r="I314" s="1616" t="s">
        <v>2207</v>
      </c>
    </row>
    <row r="315" spans="1:9">
      <c r="E315" s="790"/>
      <c r="F315" s="790"/>
    </row>
    <row r="316" spans="1:9" ht="14.25">
      <c r="A316" s="787"/>
      <c r="B316" s="788" t="s">
        <v>2759</v>
      </c>
      <c r="D316" s="2017" t="s">
        <v>2547</v>
      </c>
      <c r="E316" s="2017"/>
      <c r="F316" s="2017"/>
      <c r="I316" s="1616" t="s">
        <v>2222</v>
      </c>
    </row>
    <row r="317" spans="1:9" ht="14.25">
      <c r="A317" s="787"/>
      <c r="B317" s="787"/>
      <c r="D317" s="2017"/>
      <c r="E317" s="2017"/>
      <c r="F317" s="2017"/>
    </row>
    <row r="318" spans="1:9" ht="14.25">
      <c r="A318" s="787"/>
      <c r="B318" s="787"/>
      <c r="D318" s="2017"/>
      <c r="E318" s="2017"/>
      <c r="F318" s="2017"/>
    </row>
    <row r="319" spans="1:9" ht="14.25">
      <c r="A319" s="787"/>
      <c r="B319" s="787"/>
      <c r="D319" s="2017"/>
      <c r="E319" s="2017"/>
      <c r="F319" s="2017"/>
    </row>
    <row r="320" spans="1:9" ht="14.25">
      <c r="A320" s="787"/>
      <c r="B320" s="787"/>
      <c r="D320" s="2017"/>
      <c r="E320" s="2017"/>
      <c r="F320" s="2017"/>
    </row>
    <row r="321" spans="1:9" ht="14.25">
      <c r="A321" s="787"/>
      <c r="B321" s="787"/>
      <c r="D321" s="2017"/>
      <c r="E321" s="2017"/>
      <c r="F321" s="2017"/>
    </row>
    <row r="322" spans="1:9" ht="14.25">
      <c r="A322" s="787"/>
      <c r="B322" s="787"/>
      <c r="D322" s="2017"/>
      <c r="E322" s="2017"/>
      <c r="F322" s="2017"/>
    </row>
    <row r="323" spans="1:9" ht="14.25">
      <c r="A323" s="787"/>
      <c r="B323" s="787"/>
      <c r="D323" s="2017"/>
      <c r="E323" s="2017"/>
      <c r="F323" s="2017"/>
    </row>
    <row r="324" spans="1:9" ht="14.25">
      <c r="A324" s="787"/>
      <c r="B324" s="787"/>
      <c r="D324" s="2017"/>
      <c r="E324" s="2017"/>
      <c r="F324" s="2017"/>
    </row>
    <row r="325" spans="1:9" ht="14.25">
      <c r="A325" s="787"/>
      <c r="B325" s="787"/>
      <c r="D325" s="2017"/>
      <c r="E325" s="2017"/>
      <c r="F325" s="2017"/>
    </row>
    <row r="326" spans="1:9" ht="14.25">
      <c r="A326" s="787"/>
      <c r="B326" s="787"/>
      <c r="D326" s="2017"/>
      <c r="E326" s="2017"/>
      <c r="F326" s="2017"/>
    </row>
    <row r="327" spans="1:9" ht="14.25">
      <c r="A327" s="787"/>
      <c r="B327" s="787"/>
      <c r="D327" s="2017"/>
      <c r="E327" s="2017"/>
      <c r="F327" s="2017"/>
    </row>
    <row r="328" spans="1:9" ht="14.25">
      <c r="A328" s="787"/>
      <c r="B328" s="787"/>
      <c r="D328" s="2017"/>
      <c r="E328" s="2017"/>
      <c r="F328" s="2017"/>
    </row>
    <row r="329" spans="1:9" ht="14.25">
      <c r="A329" s="787"/>
      <c r="B329" s="787"/>
      <c r="D329" s="2017"/>
      <c r="E329" s="2017"/>
      <c r="F329" s="2017"/>
    </row>
    <row r="330" spans="1:9" ht="14.25">
      <c r="A330" s="787"/>
      <c r="B330" s="787"/>
      <c r="D330" s="2017"/>
      <c r="E330" s="2017"/>
      <c r="F330" s="2017"/>
    </row>
    <row r="331" spans="1:9">
      <c r="D331" s="790"/>
      <c r="E331" s="790"/>
      <c r="F331" s="790"/>
    </row>
    <row r="332" spans="1:9" ht="14.25">
      <c r="A332" s="787"/>
      <c r="B332" s="788" t="s">
        <v>2759</v>
      </c>
      <c r="D332" s="2017" t="s">
        <v>1278</v>
      </c>
      <c r="E332" s="2017"/>
      <c r="F332" s="2017"/>
      <c r="I332" s="1616" t="s">
        <v>2222</v>
      </c>
    </row>
    <row r="333" spans="1:9">
      <c r="D333" s="2017"/>
      <c r="E333" s="2017"/>
      <c r="F333" s="2017"/>
    </row>
    <row r="334" spans="1:9">
      <c r="D334" s="2017"/>
      <c r="E334" s="2017"/>
      <c r="F334" s="2017"/>
    </row>
    <row r="335" spans="1:9">
      <c r="D335" s="2017"/>
      <c r="E335" s="2017"/>
      <c r="F335" s="2017"/>
    </row>
    <row r="336" spans="1:9">
      <c r="D336" s="2017"/>
      <c r="E336" s="2017"/>
      <c r="F336" s="2017"/>
    </row>
    <row r="337" spans="1:9">
      <c r="D337" s="2017"/>
      <c r="E337" s="2017"/>
      <c r="F337" s="2017"/>
    </row>
    <row r="338" spans="1:9">
      <c r="D338" s="2017"/>
      <c r="E338" s="2017"/>
      <c r="F338" s="2017"/>
    </row>
    <row r="339" spans="1:9">
      <c r="D339" s="2017"/>
      <c r="E339" s="2017"/>
      <c r="F339" s="2017"/>
    </row>
    <row r="340" spans="1:9">
      <c r="D340" s="2017"/>
      <c r="E340" s="2017"/>
      <c r="F340" s="2017"/>
    </row>
    <row r="341" spans="1:9">
      <c r="D341" s="790"/>
      <c r="E341" s="790"/>
      <c r="F341" s="790"/>
    </row>
    <row r="342" spans="1:9" ht="14.25" customHeight="1">
      <c r="A342" s="787"/>
      <c r="B342" s="788" t="s">
        <v>2759</v>
      </c>
      <c r="D342" s="1939" t="s">
        <v>2352</v>
      </c>
      <c r="E342" s="1939"/>
      <c r="F342" s="1939"/>
      <c r="I342" s="1616" t="s">
        <v>2259</v>
      </c>
    </row>
    <row r="343" spans="1:9">
      <c r="D343" s="1939"/>
      <c r="E343" s="1939"/>
      <c r="F343" s="1939"/>
      <c r="G343" s="780"/>
    </row>
    <row r="344" spans="1:9">
      <c r="D344" s="1939"/>
      <c r="E344" s="1939"/>
      <c r="F344" s="1939"/>
      <c r="G344" s="780"/>
    </row>
    <row r="345" spans="1:9">
      <c r="D345" s="1939"/>
      <c r="E345" s="1939"/>
      <c r="F345" s="1939"/>
      <c r="G345" s="780"/>
    </row>
    <row r="346" spans="1:9">
      <c r="D346" s="1745" t="s">
        <v>2351</v>
      </c>
      <c r="E346" s="868"/>
      <c r="F346" s="868"/>
      <c r="G346" s="780"/>
    </row>
    <row r="347" spans="1:9">
      <c r="D347" s="868"/>
      <c r="E347" s="1573" t="s">
        <v>2348</v>
      </c>
      <c r="G347" s="1573"/>
    </row>
    <row r="348" spans="1:9" s="1614" customFormat="1">
      <c r="A348" s="778"/>
      <c r="B348" s="778"/>
      <c r="C348" s="778"/>
      <c r="D348" s="1664"/>
      <c r="E348" s="1664"/>
      <c r="F348" s="1664"/>
      <c r="I348" s="1616"/>
    </row>
    <row r="349" spans="1:9" ht="13.5" thickBot="1">
      <c r="A349" s="1665"/>
      <c r="B349" s="1665"/>
      <c r="C349" s="1665"/>
      <c r="D349" s="2018" t="s">
        <v>1038</v>
      </c>
      <c r="E349" s="2018"/>
      <c r="F349" s="2018"/>
      <c r="G349" s="1688"/>
      <c r="H349" s="1688"/>
      <c r="I349" s="1689"/>
    </row>
    <row r="350" spans="1:9" ht="13.5" thickTop="1">
      <c r="D350" s="2039" t="s">
        <v>1280</v>
      </c>
      <c r="E350" s="2039"/>
      <c r="F350" s="2039"/>
      <c r="G350" s="780"/>
    </row>
    <row r="351" spans="1:9" s="1614" customFormat="1">
      <c r="A351" s="778"/>
      <c r="B351" s="778"/>
      <c r="C351" s="778"/>
      <c r="D351" s="1682"/>
      <c r="E351" s="1682"/>
      <c r="F351" s="1682"/>
      <c r="I351" s="1616"/>
    </row>
    <row r="352" spans="1:9">
      <c r="A352" s="804"/>
      <c r="B352" s="804"/>
      <c r="C352" s="804"/>
      <c r="D352" s="776"/>
      <c r="E352" s="776"/>
      <c r="F352" s="790"/>
      <c r="G352" s="780"/>
      <c r="I352" s="1616" t="s">
        <v>2223</v>
      </c>
    </row>
    <row r="353" spans="1:9" ht="14.25">
      <c r="A353" s="787"/>
      <c r="B353" s="788" t="s">
        <v>2759</v>
      </c>
      <c r="C353" s="819"/>
      <c r="D353" s="1941" t="s">
        <v>2350</v>
      </c>
      <c r="E353" s="1941"/>
      <c r="F353" s="1941"/>
      <c r="I353" s="2044" t="s">
        <v>2273</v>
      </c>
    </row>
    <row r="354" spans="1:9" ht="12.75" customHeight="1">
      <c r="D354" s="1747"/>
      <c r="E354" s="1573" t="s">
        <v>2349</v>
      </c>
      <c r="F354" s="1747"/>
      <c r="I354" s="2045"/>
    </row>
    <row r="355" spans="1:9">
      <c r="D355" s="2017" t="s">
        <v>1408</v>
      </c>
      <c r="E355" s="2017"/>
      <c r="F355" s="2017"/>
      <c r="I355" s="2045"/>
    </row>
    <row r="356" spans="1:9">
      <c r="D356" s="2017"/>
      <c r="E356" s="2017"/>
      <c r="F356" s="2017"/>
      <c r="I356" s="2045"/>
    </row>
    <row r="357" spans="1:9">
      <c r="D357" s="2017"/>
      <c r="E357" s="2017"/>
      <c r="F357" s="2017"/>
      <c r="I357" s="2046"/>
    </row>
    <row r="358" spans="1:9" ht="14.25">
      <c r="A358" s="787"/>
      <c r="B358" s="788" t="s">
        <v>2759</v>
      </c>
      <c r="C358" s="804"/>
      <c r="D358" s="1935" t="s">
        <v>2528</v>
      </c>
      <c r="E358" s="1935"/>
      <c r="F358" s="1935"/>
      <c r="G358" s="780"/>
      <c r="I358" s="610"/>
    </row>
    <row r="359" spans="1:9">
      <c r="A359" s="804"/>
      <c r="B359" s="804"/>
      <c r="C359" s="804"/>
      <c r="D359" s="776"/>
      <c r="E359" s="776"/>
      <c r="F359" s="790"/>
      <c r="G359" s="780"/>
    </row>
    <row r="360" spans="1:9">
      <c r="A360" s="804"/>
      <c r="B360" s="788" t="s">
        <v>2759</v>
      </c>
      <c r="C360" s="804"/>
      <c r="D360" s="1930" t="s">
        <v>2529</v>
      </c>
      <c r="E360" s="1930"/>
      <c r="F360" s="1930"/>
      <c r="G360" s="780"/>
    </row>
    <row r="361" spans="1:9">
      <c r="A361" s="804"/>
      <c r="B361" s="804"/>
      <c r="C361" s="804"/>
      <c r="D361" s="1930"/>
      <c r="E361" s="1930"/>
      <c r="F361" s="1930"/>
      <c r="G361" s="780"/>
    </row>
    <row r="362" spans="1:9">
      <c r="A362" s="804"/>
      <c r="B362" s="804"/>
      <c r="C362" s="804"/>
      <c r="D362" s="1930"/>
      <c r="E362" s="1930"/>
      <c r="F362" s="1930"/>
      <c r="G362" s="780"/>
    </row>
    <row r="363" spans="1:9">
      <c r="A363" s="804"/>
      <c r="B363" s="804"/>
      <c r="C363" s="804"/>
      <c r="D363" s="1930"/>
      <c r="E363" s="1930"/>
      <c r="F363" s="1930"/>
      <c r="G363" s="780"/>
    </row>
    <row r="364" spans="1:9">
      <c r="A364" s="804"/>
      <c r="B364" s="804"/>
      <c r="C364" s="804"/>
      <c r="D364" s="1930"/>
      <c r="E364" s="1930"/>
      <c r="F364" s="1930"/>
      <c r="G364" s="780"/>
    </row>
    <row r="365" spans="1:9">
      <c r="A365" s="804"/>
      <c r="B365" s="804"/>
      <c r="C365" s="804"/>
      <c r="D365" s="1930"/>
      <c r="E365" s="1930"/>
      <c r="F365" s="1930"/>
      <c r="G365" s="780"/>
    </row>
    <row r="366" spans="1:9">
      <c r="A366" s="804"/>
      <c r="B366" s="804"/>
      <c r="C366" s="804"/>
      <c r="D366" s="1930"/>
      <c r="E366" s="1930"/>
      <c r="F366" s="1930"/>
      <c r="G366" s="780"/>
    </row>
    <row r="367" spans="1:9">
      <c r="A367" s="804"/>
      <c r="B367" s="804"/>
      <c r="C367" s="804"/>
      <c r="D367" s="1930"/>
      <c r="E367" s="1930"/>
      <c r="F367" s="1930"/>
      <c r="G367" s="780"/>
    </row>
    <row r="368" spans="1:9">
      <c r="A368" s="804"/>
      <c r="B368" s="804"/>
      <c r="C368" s="804"/>
      <c r="D368" s="1930"/>
      <c r="E368" s="1930"/>
      <c r="F368" s="1930"/>
      <c r="G368" s="780"/>
    </row>
    <row r="369" spans="1:9">
      <c r="A369" s="804"/>
      <c r="B369" s="804"/>
      <c r="C369" s="804"/>
      <c r="D369" s="1930"/>
      <c r="E369" s="1930"/>
      <c r="F369" s="1930"/>
      <c r="G369" s="780"/>
    </row>
    <row r="370" spans="1:9">
      <c r="A370" s="804"/>
      <c r="B370" s="804"/>
      <c r="C370" s="804"/>
      <c r="D370" s="1930"/>
      <c r="E370" s="1930"/>
      <c r="F370" s="1930"/>
      <c r="G370" s="780"/>
    </row>
    <row r="371" spans="1:9">
      <c r="A371" s="804"/>
      <c r="B371" s="804"/>
      <c r="C371" s="804"/>
      <c r="D371" s="1930"/>
      <c r="E371" s="1930"/>
      <c r="F371" s="1930"/>
      <c r="G371" s="780"/>
    </row>
    <row r="372" spans="1:9" s="1614" customFormat="1">
      <c r="A372" s="1619"/>
      <c r="B372" s="1619"/>
      <c r="C372" s="1619"/>
      <c r="D372" s="1621"/>
      <c r="E372" s="1621"/>
      <c r="F372" s="1621"/>
      <c r="I372" s="1616"/>
    </row>
    <row r="373" spans="1:9" ht="12.6" customHeight="1">
      <c r="A373" s="804"/>
      <c r="B373" s="788" t="s">
        <v>2759</v>
      </c>
      <c r="C373" s="804"/>
      <c r="D373" s="2047" t="s">
        <v>1388</v>
      </c>
      <c r="E373" s="2047"/>
      <c r="F373" s="2047"/>
      <c r="G373" s="780"/>
    </row>
    <row r="374" spans="1:9">
      <c r="A374" s="804"/>
      <c r="B374" s="804"/>
      <c r="C374" s="804"/>
      <c r="D374" s="2047"/>
      <c r="E374" s="2047"/>
      <c r="F374" s="2047"/>
      <c r="G374" s="780"/>
    </row>
    <row r="375" spans="1:9">
      <c r="A375" s="804"/>
      <c r="B375" s="804"/>
      <c r="C375" s="804"/>
      <c r="D375" s="2047"/>
      <c r="E375" s="2047"/>
      <c r="F375" s="2047"/>
      <c r="G375" s="780"/>
    </row>
    <row r="376" spans="1:9">
      <c r="A376" s="804"/>
      <c r="B376" s="804"/>
      <c r="C376" s="804"/>
      <c r="D376" s="2047"/>
      <c r="E376" s="2047"/>
      <c r="F376" s="2047"/>
      <c r="G376" s="780"/>
    </row>
    <row r="377" spans="1:9" s="1614" customFormat="1">
      <c r="A377" s="1619"/>
      <c r="B377" s="1619"/>
      <c r="C377" s="1619"/>
      <c r="D377" s="1620"/>
      <c r="E377" s="1620"/>
      <c r="F377" s="1620"/>
      <c r="I377" s="1616"/>
    </row>
    <row r="378" spans="1:9" s="1614" customFormat="1">
      <c r="A378" s="1619"/>
      <c r="B378" s="1617" t="s">
        <v>2759</v>
      </c>
      <c r="C378" s="1619"/>
      <c r="D378" s="1614" t="s">
        <v>2151</v>
      </c>
      <c r="E378" s="1620"/>
      <c r="F378" s="1620"/>
      <c r="I378" s="1616"/>
    </row>
    <row r="379" spans="1:9" s="1614" customFormat="1">
      <c r="A379" s="1619"/>
      <c r="B379" s="1619"/>
      <c r="C379" s="1619"/>
      <c r="D379" s="1614" t="s">
        <v>2152</v>
      </c>
      <c r="E379" s="1620"/>
      <c r="F379" s="1620"/>
      <c r="I379" s="1616"/>
    </row>
    <row r="380" spans="1:9" s="1614" customFormat="1">
      <c r="A380" s="1619"/>
      <c r="B380" s="1619"/>
      <c r="C380" s="1619"/>
      <c r="D380" s="1614" t="s">
        <v>2153</v>
      </c>
      <c r="E380" s="1620"/>
      <c r="F380" s="1620"/>
      <c r="I380" s="1616"/>
    </row>
    <row r="381" spans="1:9" s="1614" customFormat="1">
      <c r="A381" s="1619"/>
      <c r="B381" s="1619"/>
      <c r="C381" s="1619"/>
      <c r="D381" s="1614" t="s">
        <v>2154</v>
      </c>
      <c r="E381" s="1620"/>
      <c r="F381" s="1620"/>
      <c r="I381" s="1616"/>
    </row>
    <row r="382" spans="1:9" s="1614" customFormat="1">
      <c r="A382" s="1619"/>
      <c r="B382" s="1619"/>
      <c r="C382" s="1619"/>
      <c r="D382" s="1614" t="s">
        <v>2155</v>
      </c>
      <c r="E382" s="1620"/>
      <c r="F382" s="1620"/>
      <c r="I382" s="1616"/>
    </row>
    <row r="383" spans="1:9" s="1614" customFormat="1">
      <c r="A383" s="1619"/>
      <c r="B383" s="1619"/>
      <c r="C383" s="1619"/>
      <c r="D383" s="1614" t="s">
        <v>2156</v>
      </c>
      <c r="E383" s="1620"/>
      <c r="F383" s="1620"/>
      <c r="I383" s="1616"/>
    </row>
    <row r="384" spans="1:9">
      <c r="A384" s="804"/>
      <c r="B384" s="804"/>
      <c r="C384" s="804"/>
      <c r="D384" s="780"/>
      <c r="E384" s="776"/>
      <c r="F384" s="790"/>
      <c r="G384" s="780"/>
    </row>
    <row r="385" spans="1:7" ht="14.25">
      <c r="A385" s="787"/>
      <c r="B385" s="788" t="s">
        <v>2759</v>
      </c>
      <c r="C385" s="804"/>
      <c r="D385" s="1928" t="s">
        <v>1283</v>
      </c>
      <c r="E385" s="1928"/>
      <c r="F385" s="1928"/>
      <c r="G385" s="780"/>
    </row>
    <row r="386" spans="1:7">
      <c r="A386" s="804"/>
      <c r="B386" s="804"/>
      <c r="C386" s="804"/>
      <c r="D386" s="1928"/>
      <c r="E386" s="1928"/>
      <c r="F386" s="1928"/>
      <c r="G386" s="780"/>
    </row>
    <row r="387" spans="1:7">
      <c r="A387" s="804"/>
      <c r="B387" s="804"/>
      <c r="C387" s="804"/>
      <c r="D387" s="1928"/>
      <c r="E387" s="1928"/>
      <c r="F387" s="1928"/>
      <c r="G387" s="780"/>
    </row>
    <row r="388" spans="1:7">
      <c r="A388" s="804"/>
      <c r="B388" s="804"/>
      <c r="C388" s="804"/>
      <c r="D388" s="1928"/>
      <c r="E388" s="1928"/>
      <c r="F388" s="1928"/>
      <c r="G388" s="780"/>
    </row>
    <row r="389" spans="1:7">
      <c r="A389" s="804"/>
      <c r="B389" s="804"/>
      <c r="C389" s="804"/>
      <c r="D389" s="816"/>
      <c r="E389" s="776"/>
      <c r="F389" s="790"/>
      <c r="G389" s="780"/>
    </row>
    <row r="390" spans="1:7">
      <c r="A390" s="804"/>
      <c r="B390" s="804"/>
      <c r="C390" s="804"/>
      <c r="D390" s="1928" t="s">
        <v>1284</v>
      </c>
      <c r="E390" s="1928"/>
      <c r="F390" s="1928"/>
      <c r="G390" s="780"/>
    </row>
    <row r="391" spans="1:7">
      <c r="A391" s="804"/>
      <c r="B391" s="804"/>
      <c r="C391" s="804"/>
      <c r="D391" s="1928"/>
      <c r="E391" s="1928"/>
      <c r="F391" s="1928"/>
      <c r="G391" s="780"/>
    </row>
    <row r="392" spans="1:7">
      <c r="A392" s="804"/>
      <c r="B392" s="804"/>
      <c r="C392" s="804"/>
      <c r="D392" s="1928"/>
      <c r="E392" s="1928"/>
      <c r="F392" s="1928"/>
      <c r="G392" s="780"/>
    </row>
    <row r="393" spans="1:7">
      <c r="A393" s="804"/>
      <c r="B393" s="804"/>
      <c r="C393" s="804"/>
      <c r="D393" s="1928"/>
      <c r="E393" s="1928"/>
      <c r="F393" s="1928"/>
      <c r="G393" s="780"/>
    </row>
    <row r="394" spans="1:7" ht="18" customHeight="1">
      <c r="A394" s="804"/>
      <c r="B394" s="804"/>
      <c r="C394" s="804"/>
      <c r="D394" s="1928"/>
      <c r="E394" s="1928"/>
      <c r="F394" s="1928"/>
      <c r="G394" s="780"/>
    </row>
    <row r="395" spans="1:7">
      <c r="A395" s="804"/>
      <c r="B395" s="804"/>
      <c r="C395" s="804"/>
      <c r="D395" s="1928"/>
      <c r="E395" s="1928"/>
      <c r="F395" s="1928"/>
      <c r="G395" s="780"/>
    </row>
    <row r="396" spans="1:7">
      <c r="A396" s="804"/>
      <c r="B396" s="804"/>
      <c r="C396" s="804"/>
      <c r="D396" s="1928"/>
      <c r="E396" s="1928"/>
      <c r="F396" s="1928"/>
      <c r="G396" s="780"/>
    </row>
    <row r="397" spans="1:7">
      <c r="A397" s="804"/>
      <c r="B397" s="804"/>
      <c r="C397" s="804"/>
      <c r="D397" s="1928"/>
      <c r="E397" s="1928"/>
      <c r="F397" s="1928"/>
      <c r="G397" s="780"/>
    </row>
    <row r="398" spans="1:7" ht="8.25" customHeight="1">
      <c r="A398" s="804"/>
      <c r="B398" s="804"/>
      <c r="C398" s="804"/>
      <c r="D398" s="1928"/>
      <c r="E398" s="1928"/>
      <c r="F398" s="1928"/>
      <c r="G398" s="780"/>
    </row>
    <row r="399" spans="1:7" ht="13.7" customHeight="1">
      <c r="A399" s="804"/>
      <c r="B399" s="804"/>
      <c r="C399" s="804"/>
      <c r="D399" s="1929" t="s">
        <v>1285</v>
      </c>
      <c r="E399" s="1929"/>
      <c r="F399" s="1929"/>
      <c r="G399" s="780"/>
    </row>
    <row r="400" spans="1:7">
      <c r="A400" s="804"/>
      <c r="B400" s="804"/>
      <c r="C400" s="804"/>
      <c r="D400" s="1929"/>
      <c r="E400" s="1929"/>
      <c r="F400" s="1929"/>
      <c r="G400" s="780"/>
    </row>
    <row r="401" spans="1:7">
      <c r="A401" s="804"/>
      <c r="B401" s="804"/>
      <c r="C401" s="804"/>
      <c r="D401" s="1929"/>
      <c r="E401" s="1929"/>
      <c r="F401" s="1929"/>
      <c r="G401" s="780"/>
    </row>
    <row r="402" spans="1:7">
      <c r="A402" s="804"/>
      <c r="B402" s="804"/>
      <c r="C402" s="804"/>
      <c r="D402" s="1929"/>
      <c r="E402" s="1929"/>
      <c r="F402" s="1929"/>
      <c r="G402" s="780"/>
    </row>
    <row r="403" spans="1:7">
      <c r="A403" s="804"/>
      <c r="B403" s="804"/>
      <c r="C403" s="804"/>
      <c r="D403" s="1929"/>
      <c r="E403" s="1929"/>
      <c r="F403" s="1929"/>
      <c r="G403" s="780"/>
    </row>
    <row r="404" spans="1:7">
      <c r="A404" s="804"/>
      <c r="B404" s="804"/>
      <c r="C404" s="804"/>
      <c r="D404" s="1929"/>
      <c r="E404" s="1929"/>
      <c r="F404" s="1929"/>
      <c r="G404" s="780"/>
    </row>
    <row r="405" spans="1:7">
      <c r="A405" s="804"/>
      <c r="B405" s="804"/>
      <c r="C405" s="804"/>
      <c r="D405" s="1929"/>
      <c r="E405" s="1929"/>
      <c r="F405" s="1929"/>
      <c r="G405" s="780"/>
    </row>
    <row r="406" spans="1:7">
      <c r="A406" s="804"/>
      <c r="B406" s="804"/>
      <c r="C406" s="804"/>
      <c r="D406" s="1929"/>
      <c r="E406" s="1929"/>
      <c r="F406" s="1929"/>
      <c r="G406" s="780"/>
    </row>
    <row r="407" spans="1:7">
      <c r="A407" s="804"/>
      <c r="B407" s="804"/>
      <c r="C407" s="804"/>
      <c r="D407" s="1929"/>
      <c r="E407" s="1929"/>
      <c r="F407" s="1929"/>
      <c r="G407" s="780"/>
    </row>
    <row r="408" spans="1:7">
      <c r="A408" s="804"/>
      <c r="B408" s="804"/>
      <c r="C408" s="804"/>
      <c r="D408" s="1929"/>
      <c r="E408" s="1929"/>
      <c r="F408" s="1929"/>
      <c r="G408" s="780"/>
    </row>
    <row r="409" spans="1:7">
      <c r="A409" s="804"/>
      <c r="B409" s="804"/>
      <c r="C409" s="804"/>
      <c r="D409" s="1929"/>
      <c r="E409" s="1929"/>
      <c r="F409" s="1929"/>
      <c r="G409" s="780"/>
    </row>
    <row r="410" spans="1:7">
      <c r="A410" s="804"/>
      <c r="B410" s="804"/>
      <c r="C410" s="804"/>
      <c r="D410" s="1929"/>
      <c r="E410" s="1929"/>
      <c r="F410" s="1929"/>
      <c r="G410" s="780"/>
    </row>
    <row r="411" spans="1:7">
      <c r="A411" s="804"/>
      <c r="B411" s="804"/>
      <c r="C411" s="817"/>
      <c r="D411" s="1929"/>
      <c r="E411" s="1929"/>
      <c r="F411" s="1929"/>
      <c r="G411" s="780"/>
    </row>
    <row r="412" spans="1:7">
      <c r="A412" s="804"/>
      <c r="B412" s="804"/>
      <c r="C412" s="817"/>
      <c r="D412" s="1929"/>
      <c r="E412" s="1929"/>
      <c r="F412" s="1929"/>
      <c r="G412" s="780"/>
    </row>
    <row r="413" spans="1:7">
      <c r="A413" s="804"/>
      <c r="B413" s="804"/>
      <c r="C413" s="804"/>
      <c r="D413" s="1929"/>
      <c r="E413" s="1929"/>
      <c r="F413" s="1929"/>
      <c r="G413" s="780"/>
    </row>
    <row r="414" spans="1:7">
      <c r="A414" s="804"/>
      <c r="B414" s="804"/>
      <c r="C414" s="817"/>
      <c r="D414" s="1929"/>
      <c r="E414" s="1929"/>
      <c r="F414" s="1929"/>
      <c r="G414" s="780"/>
    </row>
    <row r="415" spans="1:7">
      <c r="A415" s="804"/>
      <c r="B415" s="804"/>
      <c r="C415" s="817"/>
      <c r="D415" s="1929"/>
      <c r="E415" s="1929"/>
      <c r="F415" s="1929"/>
      <c r="G415" s="780"/>
    </row>
    <row r="416" spans="1:7">
      <c r="A416" s="804"/>
      <c r="B416" s="804"/>
      <c r="C416" s="817"/>
      <c r="D416" s="1929"/>
      <c r="E416" s="1929"/>
      <c r="F416" s="1929"/>
      <c r="G416" s="780"/>
    </row>
    <row r="417" spans="1:7">
      <c r="A417" s="804"/>
      <c r="B417" s="804"/>
      <c r="C417" s="804"/>
      <c r="D417" s="816"/>
      <c r="E417" s="776"/>
      <c r="F417" s="790"/>
      <c r="G417" s="780"/>
    </row>
    <row r="418" spans="1:7">
      <c r="A418" s="804"/>
      <c r="B418" s="788" t="s">
        <v>2759</v>
      </c>
      <c r="C418" s="804"/>
      <c r="D418" s="1929" t="s">
        <v>1286</v>
      </c>
      <c r="E418" s="1929"/>
      <c r="F418" s="1929"/>
      <c r="G418" s="780"/>
    </row>
    <row r="419" spans="1:7">
      <c r="A419" s="804"/>
      <c r="B419" s="804"/>
      <c r="C419" s="804"/>
      <c r="D419" s="1929"/>
      <c r="E419" s="1929"/>
      <c r="F419" s="1929"/>
      <c r="G419" s="780"/>
    </row>
    <row r="420" spans="1:7">
      <c r="A420" s="804"/>
      <c r="B420" s="804"/>
      <c r="C420" s="804"/>
      <c r="D420" s="893"/>
      <c r="E420" s="893"/>
      <c r="F420" s="893"/>
      <c r="G420" s="780"/>
    </row>
    <row r="421" spans="1:7" ht="14.45" customHeight="1">
      <c r="A421" s="787"/>
      <c r="B421" s="788" t="s">
        <v>2759</v>
      </c>
      <c r="D421" s="1929" t="s">
        <v>2260</v>
      </c>
      <c r="E421" s="1929"/>
      <c r="F421" s="1929"/>
    </row>
    <row r="422" spans="1:7" ht="14.45" customHeight="1">
      <c r="A422" s="787"/>
      <c r="D422" s="1929"/>
      <c r="E422" s="1929"/>
      <c r="F422" s="1929"/>
    </row>
    <row r="423" spans="1:7" ht="14.45" customHeight="1">
      <c r="A423" s="787"/>
      <c r="D423" s="1929"/>
      <c r="E423" s="1929"/>
      <c r="F423" s="1929"/>
    </row>
    <row r="424" spans="1:7" ht="14.45" customHeight="1">
      <c r="A424" s="787"/>
      <c r="D424" s="1929"/>
      <c r="E424" s="1929"/>
      <c r="F424" s="1929"/>
    </row>
    <row r="425" spans="1:7" ht="14.45" customHeight="1">
      <c r="A425" s="787"/>
      <c r="D425" s="1929"/>
      <c r="E425" s="1929"/>
      <c r="F425" s="1929"/>
    </row>
    <row r="426" spans="1:7" ht="14.45" customHeight="1">
      <c r="A426" s="787"/>
      <c r="D426" s="868"/>
      <c r="E426" s="868"/>
      <c r="F426" s="868"/>
    </row>
    <row r="427" spans="1:7" ht="13.7" customHeight="1">
      <c r="A427" s="787"/>
      <c r="B427" s="788" t="s">
        <v>2759</v>
      </c>
      <c r="C427" s="804"/>
      <c r="D427" s="1930" t="s">
        <v>1410</v>
      </c>
      <c r="E427" s="1930"/>
      <c r="F427" s="1930"/>
      <c r="G427" s="780"/>
    </row>
    <row r="428" spans="1:7" ht="14.25">
      <c r="A428" s="818"/>
      <c r="B428" s="818"/>
      <c r="C428" s="804"/>
      <c r="D428" s="1930"/>
      <c r="E428" s="1930"/>
      <c r="F428" s="1930"/>
      <c r="G428" s="780"/>
    </row>
    <row r="429" spans="1:7" ht="14.25">
      <c r="A429" s="818"/>
      <c r="B429" s="818"/>
      <c r="C429" s="804"/>
      <c r="D429" s="1930"/>
      <c r="E429" s="1930"/>
      <c r="F429" s="1930"/>
      <c r="G429" s="780"/>
    </row>
    <row r="430" spans="1:7" ht="14.25">
      <c r="A430" s="818"/>
      <c r="B430" s="818"/>
      <c r="C430" s="804"/>
      <c r="D430" s="1930"/>
      <c r="E430" s="1930"/>
      <c r="F430" s="1930"/>
      <c r="G430" s="780"/>
    </row>
    <row r="431" spans="1:7" ht="15.75" customHeight="1">
      <c r="A431" s="818"/>
      <c r="B431" s="818"/>
      <c r="C431" s="804"/>
      <c r="D431" s="2040" t="s">
        <v>2548</v>
      </c>
      <c r="E431" s="1930"/>
      <c r="F431" s="1930"/>
      <c r="G431" s="780"/>
    </row>
    <row r="432" spans="1:7">
      <c r="D432" s="790"/>
      <c r="E432" s="790"/>
      <c r="F432" s="790"/>
      <c r="G432" s="780"/>
    </row>
    <row r="433" spans="1:7" ht="14.25">
      <c r="A433" s="787"/>
      <c r="B433" s="788" t="s">
        <v>2759</v>
      </c>
      <c r="C433" s="819"/>
      <c r="D433" s="1939" t="s">
        <v>2530</v>
      </c>
      <c r="E433" s="1939"/>
      <c r="F433" s="1939"/>
      <c r="G433" s="780"/>
    </row>
    <row r="434" spans="1:7" ht="14.25">
      <c r="A434" s="787"/>
      <c r="B434" s="787"/>
      <c r="D434" s="1939"/>
      <c r="E434" s="1939"/>
      <c r="F434" s="1939"/>
      <c r="G434" s="780"/>
    </row>
    <row r="435" spans="1:7">
      <c r="D435" s="1939"/>
      <c r="E435" s="1939"/>
      <c r="F435" s="1939"/>
      <c r="G435" s="780"/>
    </row>
    <row r="436" spans="1:7">
      <c r="D436" s="1939"/>
      <c r="E436" s="1939"/>
      <c r="F436" s="1939"/>
      <c r="G436" s="780"/>
    </row>
    <row r="437" spans="1:7">
      <c r="D437" s="1939"/>
      <c r="E437" s="1939"/>
      <c r="F437" s="1939"/>
      <c r="G437" s="780"/>
    </row>
    <row r="438" spans="1:7">
      <c r="D438" s="1939"/>
      <c r="E438" s="1939"/>
      <c r="F438" s="1939"/>
      <c r="G438" s="780"/>
    </row>
    <row r="439" spans="1:7">
      <c r="D439" s="1939"/>
      <c r="E439" s="1939"/>
      <c r="F439" s="1939"/>
      <c r="G439" s="780"/>
    </row>
    <row r="440" spans="1:7">
      <c r="D440" s="1939"/>
      <c r="E440" s="1939"/>
      <c r="F440" s="1939"/>
      <c r="G440" s="780"/>
    </row>
    <row r="441" spans="1:7">
      <c r="D441" s="1939"/>
      <c r="E441" s="1939"/>
      <c r="F441" s="1939"/>
      <c r="G441" s="780"/>
    </row>
    <row r="442" spans="1:7">
      <c r="D442" s="1939"/>
      <c r="E442" s="1939"/>
      <c r="F442" s="1939"/>
      <c r="G442" s="780"/>
    </row>
    <row r="443" spans="1:7">
      <c r="D443" s="1939"/>
      <c r="E443" s="1939"/>
      <c r="F443" s="1939"/>
      <c r="G443" s="780"/>
    </row>
    <row r="444" spans="1:7">
      <c r="D444" s="1939"/>
      <c r="E444" s="1939"/>
      <c r="F444" s="1939"/>
      <c r="G444" s="780"/>
    </row>
    <row r="445" spans="1:7">
      <c r="D445" s="1939"/>
      <c r="E445" s="1939"/>
      <c r="F445" s="1939"/>
      <c r="G445" s="780"/>
    </row>
    <row r="446" spans="1:7">
      <c r="A446" s="780"/>
      <c r="B446" s="780"/>
      <c r="C446" s="780"/>
      <c r="D446" s="1939"/>
      <c r="E446" s="1939"/>
      <c r="F446" s="1939"/>
      <c r="G446" s="780"/>
    </row>
    <row r="447" spans="1:7">
      <c r="A447" s="780"/>
      <c r="B447" s="780"/>
      <c r="C447" s="780"/>
      <c r="D447" s="1939"/>
      <c r="E447" s="1939"/>
      <c r="F447" s="1939"/>
      <c r="G447" s="780"/>
    </row>
    <row r="448" spans="1:7">
      <c r="A448" s="780"/>
      <c r="B448" s="780"/>
      <c r="C448" s="780"/>
      <c r="D448" s="1939"/>
      <c r="E448" s="1939"/>
      <c r="F448" s="1939"/>
      <c r="G448" s="780"/>
    </row>
    <row r="449" spans="1:9">
      <c r="A449" s="780"/>
      <c r="B449" s="780"/>
      <c r="C449" s="780"/>
      <c r="D449" s="1939"/>
      <c r="E449" s="1939"/>
      <c r="F449" s="1939"/>
      <c r="G449" s="780"/>
    </row>
    <row r="450" spans="1:9">
      <c r="A450" s="780"/>
      <c r="B450" s="780"/>
      <c r="C450" s="780"/>
      <c r="D450" s="1939"/>
      <c r="E450" s="1939"/>
      <c r="F450" s="1939"/>
      <c r="G450" s="780"/>
    </row>
    <row r="451" spans="1:9">
      <c r="A451" s="780"/>
      <c r="B451" s="780"/>
      <c r="C451" s="780"/>
      <c r="D451" s="1939"/>
      <c r="E451" s="1939"/>
      <c r="F451" s="1939"/>
      <c r="G451" s="780"/>
    </row>
    <row r="452" spans="1:9">
      <c r="A452" s="780"/>
      <c r="B452" s="780"/>
      <c r="C452" s="780"/>
      <c r="D452" s="1939"/>
      <c r="E452" s="1939"/>
      <c r="F452" s="1939"/>
      <c r="G452" s="780"/>
    </row>
    <row r="453" spans="1:9">
      <c r="A453" s="780"/>
      <c r="B453" s="780"/>
      <c r="C453" s="780"/>
      <c r="D453" s="1939"/>
      <c r="E453" s="1939"/>
      <c r="F453" s="1939"/>
      <c r="G453" s="780"/>
    </row>
    <row r="454" spans="1:9">
      <c r="A454" s="780"/>
      <c r="B454" s="780"/>
      <c r="C454" s="780"/>
      <c r="D454" s="1939"/>
      <c r="E454" s="1939"/>
      <c r="F454" s="1939"/>
      <c r="G454" s="780"/>
    </row>
    <row r="455" spans="1:9">
      <c r="A455" s="780"/>
      <c r="B455" s="780"/>
      <c r="C455" s="780"/>
      <c r="D455" s="1939"/>
      <c r="E455" s="1939"/>
      <c r="F455" s="1939"/>
      <c r="G455" s="780"/>
    </row>
    <row r="456" spans="1:9">
      <c r="A456" s="780"/>
      <c r="B456" s="780"/>
      <c r="C456" s="780"/>
      <c r="D456" s="1939"/>
      <c r="E456" s="1939"/>
      <c r="F456" s="1939"/>
      <c r="G456" s="780"/>
    </row>
    <row r="457" spans="1:9">
      <c r="A457" s="780"/>
      <c r="B457" s="780"/>
      <c r="C457" s="780"/>
      <c r="D457" s="1939"/>
      <c r="E457" s="1939"/>
      <c r="F457" s="1939"/>
      <c r="G457" s="780"/>
    </row>
    <row r="458" spans="1:9">
      <c r="A458" s="780"/>
      <c r="B458" s="780"/>
      <c r="C458" s="780"/>
      <c r="D458" s="1939"/>
      <c r="E458" s="1939"/>
      <c r="F458" s="1939"/>
      <c r="G458" s="780"/>
    </row>
    <row r="459" spans="1:9">
      <c r="A459" s="780"/>
      <c r="B459" s="780"/>
      <c r="C459" s="780"/>
      <c r="D459" s="1939"/>
      <c r="E459" s="1939"/>
      <c r="F459" s="1939"/>
      <c r="G459" s="780"/>
    </row>
    <row r="460" spans="1:9">
      <c r="A460" s="780"/>
      <c r="B460" s="780"/>
      <c r="C460" s="780"/>
      <c r="D460" s="1939"/>
      <c r="E460" s="1939"/>
      <c r="F460" s="1939"/>
      <c r="G460" s="780"/>
    </row>
    <row r="461" spans="1:9">
      <c r="A461" s="780"/>
      <c r="B461" s="780"/>
      <c r="C461" s="780"/>
      <c r="D461" s="1939"/>
      <c r="E461" s="1939"/>
      <c r="F461" s="1939"/>
      <c r="G461" s="780"/>
    </row>
    <row r="462" spans="1:9" s="821" customFormat="1">
      <c r="A462" s="778"/>
      <c r="B462" s="778"/>
      <c r="C462" s="778"/>
      <c r="D462" s="1939"/>
      <c r="E462" s="1939"/>
      <c r="F462" s="1939"/>
      <c r="G462" s="820"/>
      <c r="I462" s="1677"/>
    </row>
    <row r="463" spans="1:9" s="821" customFormat="1" ht="40.700000000000003" customHeight="1">
      <c r="A463" s="778"/>
      <c r="B463" s="778"/>
      <c r="C463" s="778"/>
      <c r="D463" s="1939"/>
      <c r="E463" s="1939"/>
      <c r="F463" s="1939"/>
      <c r="G463" s="820"/>
      <c r="I463" s="1677"/>
    </row>
    <row r="464" spans="1:9">
      <c r="D464" s="790"/>
      <c r="E464" s="790"/>
      <c r="F464" s="790"/>
      <c r="G464" s="780"/>
    </row>
    <row r="465" spans="1:7" ht="14.25">
      <c r="A465" s="787"/>
      <c r="B465" s="788" t="s">
        <v>2759</v>
      </c>
      <c r="C465" s="819"/>
      <c r="D465" s="1939" t="s">
        <v>1291</v>
      </c>
      <c r="E465" s="1939"/>
      <c r="F465" s="1939"/>
      <c r="G465" s="780"/>
    </row>
    <row r="466" spans="1:7">
      <c r="D466" s="1939"/>
      <c r="E466" s="1939"/>
      <c r="F466" s="1939"/>
      <c r="G466" s="780"/>
    </row>
    <row r="467" spans="1:7">
      <c r="D467" s="1939"/>
      <c r="E467" s="1939"/>
      <c r="F467" s="1939"/>
      <c r="G467" s="780"/>
    </row>
    <row r="468" spans="1:7">
      <c r="D468" s="774"/>
      <c r="E468" s="774"/>
      <c r="F468" s="774"/>
      <c r="G468" s="780"/>
    </row>
    <row r="469" spans="1:7" ht="14.25">
      <c r="B469" s="788" t="s">
        <v>2759</v>
      </c>
      <c r="C469" s="787"/>
      <c r="D469" s="2017" t="s">
        <v>1361</v>
      </c>
      <c r="E469" s="2017"/>
      <c r="F469" s="2017"/>
      <c r="G469" s="780"/>
    </row>
    <row r="470" spans="1:7">
      <c r="D470" s="2017"/>
      <c r="E470" s="2017"/>
      <c r="F470" s="2017"/>
      <c r="G470" s="780"/>
    </row>
    <row r="471" spans="1:7">
      <c r="D471" s="790"/>
      <c r="E471" s="790"/>
      <c r="F471" s="790"/>
      <c r="G471" s="780"/>
    </row>
    <row r="472" spans="1:7" ht="14.25">
      <c r="B472" s="788" t="s">
        <v>2759</v>
      </c>
      <c r="C472" s="787"/>
      <c r="D472" s="2017" t="s">
        <v>1293</v>
      </c>
      <c r="E472" s="2017"/>
      <c r="F472" s="2017"/>
      <c r="G472" s="780"/>
    </row>
    <row r="473" spans="1:7">
      <c r="D473" s="2017"/>
      <c r="E473" s="2017"/>
      <c r="F473" s="2017"/>
      <c r="G473" s="780"/>
    </row>
    <row r="474" spans="1:7">
      <c r="D474" s="2017"/>
      <c r="E474" s="2017"/>
      <c r="F474" s="2017"/>
      <c r="G474" s="780"/>
    </row>
    <row r="475" spans="1:7">
      <c r="D475" s="2017"/>
      <c r="E475" s="2017"/>
      <c r="F475" s="2017"/>
      <c r="G475" s="780"/>
    </row>
    <row r="476" spans="1:7">
      <c r="B476" s="788" t="s">
        <v>2759</v>
      </c>
      <c r="D476" s="2017"/>
      <c r="E476" s="2017"/>
      <c r="F476" s="2017"/>
      <c r="G476" s="780"/>
    </row>
    <row r="477" spans="1:7">
      <c r="A477" s="780"/>
      <c r="B477" s="780"/>
      <c r="C477" s="780"/>
      <c r="D477" s="2017"/>
      <c r="E477" s="2017"/>
      <c r="F477" s="2017"/>
      <c r="G477" s="780"/>
    </row>
    <row r="478" spans="1:7">
      <c r="A478" s="780"/>
      <c r="C478" s="780"/>
      <c r="D478" s="2017"/>
      <c r="E478" s="2017"/>
      <c r="F478" s="2017"/>
      <c r="G478" s="780"/>
    </row>
    <row r="479" spans="1:7">
      <c r="A479" s="780"/>
      <c r="B479" s="788" t="s">
        <v>2759</v>
      </c>
      <c r="C479" s="780"/>
      <c r="D479" s="2017"/>
      <c r="E479" s="2017"/>
      <c r="F479" s="2017"/>
      <c r="G479" s="780"/>
    </row>
    <row r="480" spans="1:7">
      <c r="A480" s="780"/>
      <c r="B480" s="780"/>
      <c r="C480" s="780"/>
      <c r="D480" s="2017"/>
      <c r="E480" s="2017"/>
      <c r="F480" s="2017"/>
      <c r="G480" s="780"/>
    </row>
    <row r="481" spans="1:9">
      <c r="A481" s="780"/>
      <c r="C481" s="780"/>
      <c r="D481" s="2017"/>
      <c r="E481" s="2017"/>
      <c r="F481" s="2017"/>
      <c r="G481" s="780"/>
    </row>
    <row r="482" spans="1:9">
      <c r="A482" s="780"/>
      <c r="C482" s="780"/>
      <c r="D482" s="2017"/>
      <c r="E482" s="2017"/>
      <c r="F482" s="2017"/>
      <c r="G482" s="780"/>
    </row>
    <row r="483" spans="1:9">
      <c r="A483" s="780"/>
      <c r="C483" s="780"/>
      <c r="D483" s="2017"/>
      <c r="E483" s="2017"/>
      <c r="F483" s="2017"/>
      <c r="G483" s="780"/>
    </row>
    <row r="484" spans="1:9">
      <c r="A484" s="780"/>
      <c r="B484" s="788" t="s">
        <v>2759</v>
      </c>
      <c r="C484" s="780"/>
      <c r="D484" s="2017"/>
      <c r="E484" s="2017"/>
      <c r="F484" s="2017"/>
      <c r="G484" s="780"/>
    </row>
    <row r="485" spans="1:9">
      <c r="A485" s="780"/>
      <c r="C485" s="780"/>
      <c r="D485" s="2017"/>
      <c r="E485" s="2017"/>
      <c r="F485" s="2017"/>
      <c r="G485" s="780"/>
    </row>
    <row r="486" spans="1:9">
      <c r="A486" s="780"/>
      <c r="B486" s="788" t="s">
        <v>2759</v>
      </c>
      <c r="C486" s="780"/>
      <c r="D486" s="2017" t="s">
        <v>1294</v>
      </c>
      <c r="E486" s="2017"/>
      <c r="F486" s="2017"/>
      <c r="G486" s="780"/>
    </row>
    <row r="487" spans="1:9">
      <c r="A487" s="780"/>
      <c r="B487" s="780"/>
      <c r="C487" s="780"/>
      <c r="D487" s="2017"/>
      <c r="E487" s="2017"/>
      <c r="F487" s="2017"/>
      <c r="G487" s="780"/>
    </row>
    <row r="488" spans="1:9">
      <c r="A488" s="780"/>
      <c r="B488" s="780"/>
      <c r="C488" s="780"/>
      <c r="D488" s="2017"/>
      <c r="E488" s="2017"/>
      <c r="F488" s="2017"/>
      <c r="G488" s="780"/>
    </row>
    <row r="489" spans="1:9">
      <c r="A489" s="780"/>
      <c r="B489" s="780"/>
      <c r="C489" s="780"/>
      <c r="D489" s="2017"/>
      <c r="E489" s="2017"/>
      <c r="F489" s="2017"/>
      <c r="G489" s="780"/>
    </row>
    <row r="490" spans="1:9">
      <c r="D490" s="2017"/>
      <c r="E490" s="2017"/>
      <c r="F490" s="2017"/>
    </row>
    <row r="491" spans="1:9">
      <c r="D491" s="790"/>
      <c r="E491" s="790"/>
      <c r="F491" s="790"/>
    </row>
    <row r="492" spans="1:9">
      <c r="B492" s="788" t="s">
        <v>2759</v>
      </c>
      <c r="D492" s="2013" t="s">
        <v>1295</v>
      </c>
      <c r="E492" s="2013"/>
      <c r="F492" s="2013"/>
    </row>
    <row r="493" spans="1:9">
      <c r="A493" s="790"/>
      <c r="B493" s="790"/>
    </row>
    <row r="494" spans="1:9">
      <c r="A494" s="1921" t="s">
        <v>1136</v>
      </c>
      <c r="B494" s="1921"/>
      <c r="C494" s="1921"/>
      <c r="D494" s="1921"/>
      <c r="E494" s="1921"/>
      <c r="F494" s="1921"/>
      <c r="G494" s="1921"/>
      <c r="H494" s="1690"/>
      <c r="I494" s="1691"/>
    </row>
    <row r="495" spans="1:9">
      <c r="A495" s="790"/>
      <c r="B495" s="790"/>
    </row>
    <row r="496" spans="1:9">
      <c r="D496" s="1917" t="s">
        <v>931</v>
      </c>
      <c r="E496" s="1917"/>
      <c r="F496" s="1917"/>
    </row>
    <row r="497" spans="1:9" s="781" customFormat="1" ht="14.25">
      <c r="A497" s="795"/>
      <c r="B497" s="795"/>
      <c r="C497" s="791"/>
      <c r="D497" s="1918" t="s">
        <v>1296</v>
      </c>
      <c r="E497" s="1918"/>
      <c r="F497" s="1918"/>
      <c r="G497" s="792"/>
      <c r="I497" s="1674"/>
    </row>
    <row r="498" spans="1:9" s="781" customFormat="1" ht="14.25">
      <c r="A498" s="795"/>
      <c r="B498" s="795"/>
      <c r="C498" s="791"/>
      <c r="D498" s="777"/>
      <c r="E498" s="662"/>
      <c r="F498" s="662"/>
      <c r="G498" s="792"/>
      <c r="I498" s="1674"/>
    </row>
    <row r="499" spans="1:9" s="781" customFormat="1" ht="14.25">
      <c r="A499" s="787"/>
      <c r="B499" s="788" t="s">
        <v>2759</v>
      </c>
      <c r="C499" s="791"/>
      <c r="D499" s="1919" t="s">
        <v>1297</v>
      </c>
      <c r="E499" s="1919"/>
      <c r="F499" s="1919"/>
      <c r="G499" s="792"/>
      <c r="I499" s="1674" t="s">
        <v>2224</v>
      </c>
    </row>
    <row r="500" spans="1:9" s="781" customFormat="1" ht="14.25">
      <c r="A500" s="787"/>
      <c r="B500" s="787"/>
      <c r="C500" s="791"/>
      <c r="D500" s="1919"/>
      <c r="E500" s="1919"/>
      <c r="F500" s="1919"/>
      <c r="G500" s="792"/>
      <c r="I500" s="1674"/>
    </row>
    <row r="501" spans="1:9" s="781" customFormat="1" ht="14.25">
      <c r="A501" s="787"/>
      <c r="B501" s="787"/>
      <c r="C501" s="791"/>
      <c r="D501" s="775"/>
      <c r="E501" s="662"/>
      <c r="F501" s="662"/>
      <c r="G501" s="792"/>
      <c r="I501" s="1674"/>
    </row>
    <row r="502" spans="1:9" ht="12.75" customHeight="1">
      <c r="B502" s="788" t="s">
        <v>2759</v>
      </c>
      <c r="D502" s="1920" t="s">
        <v>1454</v>
      </c>
      <c r="E502" s="1920"/>
      <c r="F502" s="1920"/>
      <c r="I502" s="1616" t="s">
        <v>2225</v>
      </c>
    </row>
    <row r="503" spans="1:9" ht="14.25">
      <c r="A503" s="787"/>
      <c r="D503" s="1920"/>
      <c r="E503" s="1920"/>
      <c r="F503" s="1920"/>
    </row>
    <row r="504" spans="1:9" ht="14.25">
      <c r="A504" s="787"/>
      <c r="B504" s="787"/>
      <c r="D504" s="1920"/>
      <c r="E504" s="1920"/>
      <c r="F504" s="1920"/>
    </row>
    <row r="505" spans="1:9" ht="14.25">
      <c r="A505" s="787"/>
      <c r="B505" s="787"/>
      <c r="D505" s="1920"/>
      <c r="E505" s="1920"/>
      <c r="F505" s="1920"/>
    </row>
    <row r="506" spans="1:9" ht="14.25">
      <c r="A506" s="787"/>
      <c r="D506" s="883"/>
      <c r="E506" s="883"/>
      <c r="F506" s="883"/>
      <c r="G506" s="780"/>
    </row>
    <row r="507" spans="1:9" ht="14.25">
      <c r="A507" s="787"/>
      <c r="B507" s="788" t="s">
        <v>2759</v>
      </c>
      <c r="D507" s="1941" t="s">
        <v>1300</v>
      </c>
      <c r="E507" s="1941"/>
      <c r="F507" s="1941"/>
      <c r="G507" s="780"/>
      <c r="I507" s="1616" t="s">
        <v>2226</v>
      </c>
    </row>
    <row r="508" spans="1:9" ht="14.25">
      <c r="A508" s="787"/>
      <c r="B508" s="787"/>
      <c r="D508" s="775"/>
      <c r="E508" s="662"/>
      <c r="F508" s="662"/>
      <c r="G508" s="780"/>
    </row>
    <row r="509" spans="1:9" ht="14.25">
      <c r="A509" s="787"/>
      <c r="B509" s="788" t="s">
        <v>2759</v>
      </c>
      <c r="D509" s="1939" t="s">
        <v>1301</v>
      </c>
      <c r="E509" s="1939"/>
      <c r="F509" s="1939"/>
      <c r="G509" s="780"/>
      <c r="I509" s="1616" t="s">
        <v>2226</v>
      </c>
    </row>
    <row r="510" spans="1:9" ht="14.25">
      <c r="A510" s="787"/>
      <c r="D510" s="1939"/>
      <c r="E510" s="1939"/>
      <c r="F510" s="1939"/>
      <c r="G510" s="780"/>
    </row>
    <row r="511" spans="1:9">
      <c r="A511" s="806"/>
      <c r="B511" s="806"/>
      <c r="D511" s="723"/>
      <c r="E511" s="662"/>
      <c r="F511" s="662"/>
      <c r="G511" s="780"/>
    </row>
    <row r="512" spans="1:9">
      <c r="A512" s="806"/>
      <c r="B512" s="788" t="s">
        <v>2759</v>
      </c>
      <c r="D512" s="1941" t="s">
        <v>1302</v>
      </c>
      <c r="E512" s="1941"/>
      <c r="F512" s="1941"/>
      <c r="G512" s="780"/>
      <c r="I512" s="1616" t="s">
        <v>2279</v>
      </c>
    </row>
    <row r="513" spans="1:9" ht="14.25">
      <c r="A513" s="787"/>
      <c r="B513" s="787"/>
      <c r="D513" s="790"/>
    </row>
    <row r="514" spans="1:9">
      <c r="A514" s="1921" t="s">
        <v>1137</v>
      </c>
      <c r="B514" s="1921"/>
      <c r="C514" s="1921"/>
      <c r="D514" s="1921"/>
      <c r="E514" s="1921"/>
      <c r="F514" s="1921"/>
      <c r="G514" s="1921"/>
      <c r="H514" s="1690"/>
      <c r="I514" s="1691"/>
    </row>
    <row r="515" spans="1:9" s="712" customFormat="1" ht="12" customHeight="1">
      <c r="A515" s="787"/>
      <c r="B515" s="787"/>
      <c r="C515" s="794"/>
      <c r="D515" s="775"/>
      <c r="E515" s="662"/>
      <c r="F515" s="662"/>
      <c r="G515" s="662"/>
      <c r="I515" s="613"/>
    </row>
    <row r="516" spans="1:9" s="712" customFormat="1">
      <c r="A516" s="791"/>
      <c r="B516" s="791"/>
      <c r="C516" s="822"/>
      <c r="D516" s="2048" t="s">
        <v>835</v>
      </c>
      <c r="E516" s="2048"/>
      <c r="F516" s="2048"/>
      <c r="G516" s="683"/>
      <c r="I516" s="613"/>
    </row>
    <row r="517" spans="1:9" s="712" customFormat="1">
      <c r="A517" s="791"/>
      <c r="B517" s="791"/>
      <c r="C517" s="822"/>
      <c r="D517" s="845" t="s">
        <v>1363</v>
      </c>
      <c r="E517" s="845"/>
      <c r="F517" s="845"/>
      <c r="G517" s="683"/>
      <c r="I517" s="613"/>
    </row>
    <row r="518" spans="1:9" s="712" customFormat="1">
      <c r="A518" s="791"/>
      <c r="B518" s="791"/>
      <c r="C518" s="822"/>
      <c r="D518" s="845" t="s">
        <v>1364</v>
      </c>
      <c r="E518" s="845"/>
      <c r="F518" s="845"/>
      <c r="G518" s="683"/>
      <c r="I518" s="613"/>
    </row>
    <row r="519" spans="1:9" s="712" customFormat="1">
      <c r="A519" s="791"/>
      <c r="B519" s="791"/>
      <c r="C519" s="822"/>
      <c r="D519" s="844"/>
      <c r="E519" s="844"/>
      <c r="F519" s="844"/>
      <c r="G519" s="683"/>
      <c r="I519" s="613"/>
    </row>
    <row r="520" spans="1:9" s="712" customFormat="1" ht="13.7" customHeight="1">
      <c r="A520" s="785"/>
      <c r="B520" s="788" t="s">
        <v>2758</v>
      </c>
      <c r="C520" s="789"/>
      <c r="D520" s="1913" t="s">
        <v>2531</v>
      </c>
      <c r="E520" s="1913"/>
      <c r="F520" s="1913"/>
      <c r="G520" s="662"/>
      <c r="I520" s="613" t="s">
        <v>2261</v>
      </c>
    </row>
    <row r="521" spans="1:9" s="712" customFormat="1">
      <c r="A521" s="785"/>
      <c r="B521" s="785"/>
      <c r="C521" s="789"/>
      <c r="D521" s="1913"/>
      <c r="E521" s="1913"/>
      <c r="F521" s="1913"/>
      <c r="G521" s="662"/>
      <c r="I521" s="613"/>
    </row>
    <row r="522" spans="1:9" s="712" customFormat="1">
      <c r="A522" s="785"/>
      <c r="B522" s="785"/>
      <c r="C522" s="789"/>
      <c r="D522" s="1551"/>
      <c r="E522" s="1551"/>
      <c r="F522" s="1551"/>
      <c r="G522" s="662"/>
    </row>
    <row r="523" spans="1:9" s="712" customFormat="1" ht="12.75" customHeight="1">
      <c r="A523" s="785"/>
      <c r="B523" s="788" t="s">
        <v>2759</v>
      </c>
      <c r="C523" s="794"/>
      <c r="D523" s="1745" t="s">
        <v>2353</v>
      </c>
      <c r="E523" s="868"/>
      <c r="F523" s="868"/>
      <c r="G523" s="662"/>
      <c r="I523" s="613" t="s">
        <v>2227</v>
      </c>
    </row>
    <row r="524" spans="1:9" s="1611" customFormat="1">
      <c r="A524" s="785"/>
      <c r="B524" s="1748"/>
      <c r="C524" s="794"/>
      <c r="D524" s="868"/>
      <c r="E524" s="1573" t="s">
        <v>2354</v>
      </c>
      <c r="F524" s="1613"/>
      <c r="G524" s="662"/>
      <c r="I524" s="613"/>
    </row>
    <row r="525" spans="1:9" s="712" customFormat="1">
      <c r="A525" s="785"/>
      <c r="B525" s="785"/>
      <c r="C525" s="794"/>
      <c r="D525" s="2034" t="s">
        <v>2532</v>
      </c>
      <c r="E525" s="2034"/>
      <c r="F525" s="2034"/>
      <c r="G525" s="662"/>
      <c r="I525" s="613"/>
    </row>
    <row r="526" spans="1:9" s="1611" customFormat="1">
      <c r="A526" s="785"/>
      <c r="B526" s="785"/>
      <c r="C526" s="794"/>
      <c r="D526" s="2034"/>
      <c r="E526" s="2034"/>
      <c r="F526" s="2034"/>
      <c r="G526" s="662"/>
      <c r="I526" s="613"/>
    </row>
    <row r="527" spans="1:9" s="712" customFormat="1">
      <c r="A527" s="785"/>
      <c r="B527" s="785"/>
      <c r="C527" s="789"/>
      <c r="D527" s="2034"/>
      <c r="E527" s="2034"/>
      <c r="F527" s="2034"/>
      <c r="G527" s="662"/>
      <c r="I527" s="613"/>
    </row>
    <row r="528" spans="1:9" s="712" customFormat="1">
      <c r="A528" s="785"/>
      <c r="B528" s="785"/>
      <c r="C528" s="789"/>
      <c r="D528" s="823"/>
      <c r="E528" s="662"/>
      <c r="F528" s="775"/>
      <c r="G528" s="662"/>
      <c r="I528" s="613"/>
    </row>
    <row r="529" spans="1:9" s="712" customFormat="1" ht="13.35" customHeight="1">
      <c r="A529" s="785"/>
      <c r="B529" s="788" t="s">
        <v>2759</v>
      </c>
      <c r="C529" s="789"/>
      <c r="D529" s="2025" t="s">
        <v>2533</v>
      </c>
      <c r="E529" s="2025"/>
      <c r="F529" s="2025"/>
      <c r="G529" s="662"/>
      <c r="I529" s="613" t="s">
        <v>2227</v>
      </c>
    </row>
    <row r="530" spans="1:9" s="712" customFormat="1">
      <c r="A530" s="785"/>
      <c r="B530" s="785"/>
      <c r="C530" s="789"/>
      <c r="D530" s="2025"/>
      <c r="E530" s="2025"/>
      <c r="F530" s="2025"/>
      <c r="G530" s="662"/>
      <c r="I530" s="613"/>
    </row>
    <row r="531" spans="1:9" s="712" customFormat="1" ht="12" customHeight="1">
      <c r="A531" s="790"/>
      <c r="B531" s="790"/>
      <c r="C531" s="798"/>
      <c r="D531" s="790"/>
      <c r="E531" s="662"/>
      <c r="F531" s="825"/>
      <c r="G531" s="662"/>
      <c r="I531" s="613"/>
    </row>
    <row r="532" spans="1:9">
      <c r="A532" s="1921" t="s">
        <v>1138</v>
      </c>
      <c r="B532" s="1921"/>
      <c r="C532" s="1921"/>
      <c r="D532" s="1921"/>
      <c r="E532" s="1921"/>
      <c r="F532" s="1921"/>
      <c r="G532" s="1921"/>
      <c r="H532" s="1690"/>
      <c r="I532" s="1691"/>
    </row>
    <row r="533" spans="1:9">
      <c r="A533" s="790"/>
      <c r="B533" s="790"/>
      <c r="C533" s="819"/>
      <c r="F533" s="826"/>
    </row>
    <row r="534" spans="1:9">
      <c r="B534" s="2010" t="s">
        <v>464</v>
      </c>
      <c r="C534" s="2010"/>
      <c r="D534" s="2010"/>
      <c r="E534" s="2010"/>
      <c r="F534" s="2010"/>
    </row>
    <row r="535" spans="1:9">
      <c r="A535" s="790"/>
      <c r="B535" s="790"/>
      <c r="C535" s="819"/>
      <c r="D535" s="790"/>
      <c r="F535" s="790"/>
    </row>
    <row r="536" spans="1:9">
      <c r="A536" s="1971" t="s">
        <v>1139</v>
      </c>
      <c r="B536" s="1971"/>
      <c r="C536" s="1971"/>
      <c r="D536" s="1971"/>
      <c r="E536" s="1971"/>
      <c r="F536" s="1971"/>
      <c r="G536" s="1971"/>
      <c r="H536" s="1690"/>
      <c r="I536" s="1691"/>
    </row>
    <row r="537" spans="1:9">
      <c r="A537" s="790"/>
      <c r="B537" s="790"/>
      <c r="C537" s="819"/>
      <c r="D537" s="790"/>
      <c r="F537" s="790"/>
    </row>
    <row r="538" spans="1:9">
      <c r="C538" s="819"/>
      <c r="D538" s="1938" t="s">
        <v>709</v>
      </c>
      <c r="E538" s="1938"/>
      <c r="F538" s="1938"/>
    </row>
    <row r="539" spans="1:9">
      <c r="C539" s="819"/>
      <c r="D539" s="1941" t="s">
        <v>1196</v>
      </c>
      <c r="E539" s="1941"/>
      <c r="F539" s="1941"/>
    </row>
    <row r="540" spans="1:9">
      <c r="C540" s="819"/>
      <c r="D540" s="775"/>
      <c r="E540" s="775"/>
      <c r="F540" s="775"/>
    </row>
    <row r="541" spans="1:9" ht="13.7" customHeight="1">
      <c r="A541" s="787"/>
      <c r="B541" s="788" t="s">
        <v>2758</v>
      </c>
      <c r="C541" s="819"/>
      <c r="D541" s="1941" t="s">
        <v>932</v>
      </c>
      <c r="E541" s="1941"/>
      <c r="F541" s="1941"/>
      <c r="G541" s="780"/>
      <c r="I541" s="1616" t="s">
        <v>2277</v>
      </c>
    </row>
    <row r="542" spans="1:9" ht="13.7" customHeight="1">
      <c r="A542" s="819"/>
      <c r="B542" s="819"/>
      <c r="C542" s="819"/>
      <c r="D542" s="775"/>
      <c r="E542" s="609"/>
      <c r="F542" s="609"/>
      <c r="G542" s="780"/>
    </row>
    <row r="543" spans="1:9" ht="14.25">
      <c r="A543" s="787"/>
      <c r="B543" s="788" t="s">
        <v>2758</v>
      </c>
      <c r="C543" s="819"/>
      <c r="D543" s="1939" t="s">
        <v>1197</v>
      </c>
      <c r="E543" s="1939"/>
      <c r="F543" s="1939"/>
      <c r="G543" s="780"/>
      <c r="I543" s="1616" t="s">
        <v>2277</v>
      </c>
    </row>
    <row r="544" spans="1:9">
      <c r="A544" s="819"/>
      <c r="B544" s="819"/>
      <c r="C544" s="819"/>
      <c r="D544" s="1939"/>
      <c r="E544" s="1939"/>
      <c r="F544" s="1939"/>
      <c r="G544" s="780"/>
    </row>
    <row r="545" spans="1:9">
      <c r="A545" s="819"/>
      <c r="B545" s="819"/>
      <c r="C545" s="819"/>
      <c r="D545" s="790"/>
      <c r="E545" s="790"/>
      <c r="F545" s="790"/>
      <c r="G545" s="780"/>
    </row>
    <row r="546" spans="1:9" ht="14.25">
      <c r="A546" s="787"/>
      <c r="B546" s="788" t="s">
        <v>2758</v>
      </c>
      <c r="C546" s="819"/>
      <c r="D546" s="1939" t="s">
        <v>1198</v>
      </c>
      <c r="E546" s="1939"/>
      <c r="F546" s="1939"/>
      <c r="G546" s="780"/>
      <c r="I546" s="1616" t="s">
        <v>2228</v>
      </c>
    </row>
    <row r="547" spans="1:9">
      <c r="A547" s="819"/>
      <c r="B547" s="819"/>
      <c r="C547" s="819"/>
      <c r="D547" s="1939"/>
      <c r="E547" s="1939"/>
      <c r="F547" s="1939"/>
      <c r="G547" s="780"/>
    </row>
    <row r="548" spans="1:9">
      <c r="A548" s="819"/>
      <c r="B548" s="819"/>
      <c r="C548" s="819"/>
      <c r="D548" s="790"/>
      <c r="E548" s="790"/>
      <c r="F548" s="790"/>
      <c r="G548" s="780"/>
    </row>
    <row r="549" spans="1:9" ht="14.25">
      <c r="A549" s="787"/>
      <c r="B549" s="788" t="s">
        <v>2758</v>
      </c>
      <c r="C549" s="819"/>
      <c r="D549" s="1939" t="s">
        <v>1199</v>
      </c>
      <c r="E549" s="1939"/>
      <c r="F549" s="1939"/>
      <c r="G549" s="780"/>
      <c r="I549" s="1616" t="s">
        <v>2229</v>
      </c>
    </row>
    <row r="550" spans="1:9">
      <c r="A550" s="819"/>
      <c r="B550" s="819"/>
      <c r="C550" s="819"/>
      <c r="D550" s="1939"/>
      <c r="E550" s="1939"/>
      <c r="F550" s="1939"/>
      <c r="G550" s="780"/>
    </row>
    <row r="551" spans="1:9">
      <c r="A551" s="819"/>
      <c r="B551" s="819"/>
      <c r="C551" s="819"/>
      <c r="D551" s="790"/>
      <c r="E551" s="790"/>
      <c r="F551" s="790"/>
      <c r="G551" s="780"/>
    </row>
    <row r="552" spans="1:9" ht="14.25">
      <c r="A552" s="787"/>
      <c r="B552" s="788" t="s">
        <v>2758</v>
      </c>
      <c r="C552" s="819"/>
      <c r="D552" s="1939" t="s">
        <v>1200</v>
      </c>
      <c r="E552" s="1939"/>
      <c r="F552" s="1939"/>
      <c r="G552" s="780"/>
      <c r="I552" s="1616" t="s">
        <v>2278</v>
      </c>
    </row>
    <row r="553" spans="1:9">
      <c r="A553" s="819"/>
      <c r="B553" s="819"/>
      <c r="C553" s="819"/>
      <c r="D553" s="1939"/>
      <c r="E553" s="1939"/>
      <c r="F553" s="1939"/>
      <c r="G553" s="780"/>
    </row>
    <row r="554" spans="1:9">
      <c r="A554" s="819"/>
      <c r="B554" s="819"/>
      <c r="C554" s="819"/>
      <c r="D554" s="1939"/>
      <c r="E554" s="1939"/>
      <c r="F554" s="1939"/>
      <c r="G554" s="780"/>
    </row>
    <row r="555" spans="1:9">
      <c r="A555" s="819"/>
      <c r="B555" s="819"/>
      <c r="C555" s="819"/>
      <c r="D555" s="790"/>
      <c r="E555" s="790"/>
      <c r="F555" s="790"/>
    </row>
    <row r="556" spans="1:9" ht="14.25">
      <c r="A556" s="787"/>
      <c r="B556" s="788" t="s">
        <v>2759</v>
      </c>
      <c r="C556" s="819"/>
      <c r="D556" s="2025" t="s">
        <v>1318</v>
      </c>
      <c r="E556" s="2025"/>
      <c r="F556" s="2025"/>
      <c r="I556" s="1616" t="s">
        <v>2277</v>
      </c>
    </row>
    <row r="557" spans="1:9">
      <c r="A557" s="819"/>
      <c r="B557" s="819"/>
      <c r="C557" s="819"/>
      <c r="D557" s="2025"/>
      <c r="E557" s="2025"/>
      <c r="F557" s="2025"/>
    </row>
    <row r="558" spans="1:9">
      <c r="A558" s="819"/>
      <c r="B558" s="819"/>
      <c r="C558" s="819"/>
      <c r="D558" s="790"/>
      <c r="E558" s="790"/>
      <c r="F558" s="790"/>
    </row>
    <row r="559" spans="1:9" ht="14.25">
      <c r="A559" s="787"/>
      <c r="B559" s="788" t="s">
        <v>2759</v>
      </c>
      <c r="C559" s="819"/>
      <c r="D559" s="1939" t="s">
        <v>1202</v>
      </c>
      <c r="E559" s="1939"/>
      <c r="F559" s="1939"/>
      <c r="I559" s="1616" t="s">
        <v>2277</v>
      </c>
    </row>
    <row r="560" spans="1:9">
      <c r="A560" s="819"/>
      <c r="B560" s="819"/>
      <c r="C560" s="819"/>
      <c r="D560" s="1939"/>
      <c r="E560" s="1939"/>
      <c r="F560" s="1939"/>
      <c r="G560" s="809"/>
    </row>
    <row r="561" spans="1:16">
      <c r="A561" s="819"/>
      <c r="B561" s="819"/>
      <c r="C561" s="819"/>
      <c r="D561" s="790"/>
      <c r="E561" s="790"/>
      <c r="F561" s="790"/>
      <c r="G561" s="809"/>
    </row>
    <row r="562" spans="1:16" ht="14.25">
      <c r="A562" s="787"/>
      <c r="B562" s="788" t="s">
        <v>2758</v>
      </c>
      <c r="C562" s="819"/>
      <c r="D562" s="1941" t="s">
        <v>1203</v>
      </c>
      <c r="E562" s="1941"/>
      <c r="F562" s="1941"/>
      <c r="G562" s="809"/>
      <c r="I562" s="1616" t="s">
        <v>2280</v>
      </c>
      <c r="P562" s="1614"/>
    </row>
    <row r="563" spans="1:16">
      <c r="A563" s="806"/>
      <c r="B563" s="806"/>
      <c r="C563" s="819"/>
      <c r="D563" s="1941" t="s">
        <v>2356</v>
      </c>
      <c r="E563" s="1941"/>
      <c r="F563" s="1941"/>
      <c r="G563" s="809"/>
    </row>
    <row r="564" spans="1:16">
      <c r="A564" s="806"/>
      <c r="B564" s="806"/>
      <c r="C564" s="819"/>
      <c r="D564" s="780"/>
      <c r="E564" s="1573" t="s">
        <v>2355</v>
      </c>
      <c r="F564" s="1749"/>
      <c r="G564" s="809"/>
    </row>
    <row r="565" spans="1:16" ht="14.25">
      <c r="A565" s="787"/>
      <c r="B565" s="787"/>
      <c r="C565" s="819"/>
      <c r="E565" s="790"/>
      <c r="F565" s="790"/>
      <c r="G565" s="809"/>
    </row>
    <row r="566" spans="1:16" ht="14.25">
      <c r="A566" s="787"/>
      <c r="B566" s="788" t="s">
        <v>2758</v>
      </c>
      <c r="C566" s="819"/>
      <c r="D566" s="2041" t="s">
        <v>1205</v>
      </c>
      <c r="E566" s="2041"/>
      <c r="F566" s="2041"/>
      <c r="G566" s="809"/>
      <c r="I566" s="1616" t="s">
        <v>2230</v>
      </c>
    </row>
    <row r="567" spans="1:16">
      <c r="C567" s="819"/>
      <c r="D567" s="1939" t="s">
        <v>1206</v>
      </c>
      <c r="E567" s="1939"/>
      <c r="F567" s="1939"/>
      <c r="G567" s="809"/>
    </row>
    <row r="568" spans="1:16">
      <c r="A568" s="819"/>
      <c r="B568" s="819"/>
      <c r="C568" s="819"/>
      <c r="D568" s="1939"/>
      <c r="E568" s="1939"/>
      <c r="F568" s="1939"/>
      <c r="G568" s="809"/>
    </row>
    <row r="569" spans="1:16">
      <c r="A569" s="819"/>
      <c r="B569" s="819"/>
      <c r="C569" s="819"/>
      <c r="D569" s="1939"/>
      <c r="E569" s="1939"/>
      <c r="F569" s="1939"/>
      <c r="G569" s="809"/>
    </row>
    <row r="570" spans="1:16">
      <c r="A570" s="819"/>
      <c r="B570" s="819"/>
      <c r="C570" s="819"/>
      <c r="D570" s="790"/>
      <c r="E570" s="790"/>
      <c r="F570" s="790"/>
      <c r="G570" s="809"/>
    </row>
    <row r="571" spans="1:16" ht="14.25">
      <c r="A571" s="787"/>
      <c r="B571" s="788" t="s">
        <v>2758</v>
      </c>
      <c r="C571" s="819"/>
      <c r="D571" s="1939" t="s">
        <v>2534</v>
      </c>
      <c r="E571" s="1939"/>
      <c r="F571" s="1939"/>
      <c r="G571" s="809"/>
      <c r="I571" s="1616" t="s">
        <v>2231</v>
      </c>
    </row>
    <row r="572" spans="1:16" ht="14.25">
      <c r="A572" s="787"/>
      <c r="B572" s="787"/>
      <c r="C572" s="819"/>
      <c r="D572" s="1939"/>
      <c r="E572" s="1939"/>
      <c r="F572" s="1939"/>
      <c r="G572" s="809"/>
    </row>
    <row r="573" spans="1:16" ht="14.25">
      <c r="A573" s="787"/>
      <c r="B573" s="787"/>
      <c r="C573" s="819"/>
      <c r="D573" s="1939"/>
      <c r="E573" s="1939"/>
      <c r="F573" s="1939"/>
      <c r="G573" s="809"/>
    </row>
    <row r="574" spans="1:16" ht="14.25">
      <c r="A574" s="787"/>
      <c r="B574" s="787"/>
      <c r="C574" s="819"/>
      <c r="D574" s="1939"/>
      <c r="E574" s="1939"/>
      <c r="F574" s="1939"/>
      <c r="G574" s="809"/>
    </row>
    <row r="575" spans="1:16" ht="14.25">
      <c r="A575" s="787"/>
      <c r="B575" s="787"/>
      <c r="C575" s="819"/>
      <c r="D575" s="790"/>
      <c r="E575" s="790"/>
      <c r="F575" s="790"/>
      <c r="G575" s="809"/>
    </row>
    <row r="576" spans="1:16">
      <c r="A576" s="1921" t="s">
        <v>1140</v>
      </c>
      <c r="B576" s="1921"/>
      <c r="C576" s="1921"/>
      <c r="D576" s="1921"/>
      <c r="E576" s="1921"/>
      <c r="F576" s="1921"/>
      <c r="G576" s="1921"/>
      <c r="H576" s="1690"/>
      <c r="I576" s="1691"/>
    </row>
    <row r="577" spans="1:9">
      <c r="A577" s="819"/>
      <c r="B577" s="819"/>
      <c r="C577" s="819"/>
      <c r="E577" s="790"/>
      <c r="F577" s="790"/>
      <c r="G577" s="809"/>
    </row>
    <row r="578" spans="1:9" ht="12.75" customHeight="1">
      <c r="C578" s="783"/>
      <c r="D578" s="2009" t="s">
        <v>215</v>
      </c>
      <c r="E578" s="2009"/>
      <c r="F578" s="2009"/>
      <c r="G578" s="809"/>
    </row>
    <row r="579" spans="1:9">
      <c r="A579" s="785"/>
      <c r="B579" s="785"/>
      <c r="C579" s="785"/>
      <c r="D579" s="1944" t="s">
        <v>1156</v>
      </c>
      <c r="E579" s="1944"/>
      <c r="F579" s="1944"/>
      <c r="G579" s="809"/>
    </row>
    <row r="580" spans="1:9">
      <c r="A580" s="780"/>
      <c r="B580" s="780"/>
      <c r="C580" s="785"/>
      <c r="D580" s="827"/>
      <c r="G580" s="809"/>
      <c r="I580" s="1616" t="s">
        <v>2232</v>
      </c>
    </row>
    <row r="581" spans="1:9">
      <c r="A581" s="785"/>
      <c r="B581" s="788" t="s">
        <v>2758</v>
      </c>
      <c r="D581" s="1944" t="s">
        <v>938</v>
      </c>
      <c r="E581" s="1944"/>
      <c r="F581" s="1944"/>
      <c r="G581" s="809"/>
    </row>
    <row r="582" spans="1:9">
      <c r="A582" s="806"/>
      <c r="B582" s="806"/>
      <c r="D582" s="804"/>
    </row>
    <row r="583" spans="1:9">
      <c r="A583" s="806"/>
      <c r="B583" s="788" t="s">
        <v>2758</v>
      </c>
      <c r="D583" s="1920" t="s">
        <v>2535</v>
      </c>
      <c r="E583" s="1920"/>
      <c r="F583" s="1920"/>
      <c r="I583" s="1616" t="s">
        <v>2234</v>
      </c>
    </row>
    <row r="584" spans="1:9">
      <c r="A584" s="806"/>
      <c r="B584" s="806"/>
      <c r="D584" s="1920"/>
      <c r="E584" s="1920"/>
      <c r="F584" s="1920"/>
      <c r="G584" s="780"/>
      <c r="I584" s="1616" t="s">
        <v>2233</v>
      </c>
    </row>
    <row r="585" spans="1:9">
      <c r="A585" s="806"/>
      <c r="B585" s="806"/>
      <c r="D585" s="1920"/>
      <c r="E585" s="1920"/>
      <c r="F585" s="1920"/>
      <c r="G585" s="780"/>
    </row>
    <row r="586" spans="1:9">
      <c r="A586" s="806"/>
      <c r="B586" s="806"/>
      <c r="D586" s="1920"/>
      <c r="E586" s="1920"/>
      <c r="F586" s="1920"/>
      <c r="G586" s="780"/>
    </row>
    <row r="587" spans="1:9">
      <c r="A587" s="806"/>
      <c r="B587" s="788" t="s">
        <v>2759</v>
      </c>
      <c r="D587" s="1920" t="s">
        <v>1158</v>
      </c>
      <c r="E587" s="1920"/>
      <c r="F587" s="1920"/>
      <c r="G587" s="780"/>
    </row>
    <row r="588" spans="1:9">
      <c r="A588" s="806"/>
      <c r="B588" s="806"/>
      <c r="D588" s="1920"/>
      <c r="E588" s="1920"/>
      <c r="F588" s="1920"/>
      <c r="G588" s="780"/>
    </row>
    <row r="589" spans="1:9">
      <c r="A589" s="806"/>
      <c r="B589" s="806"/>
      <c r="D589" s="1920"/>
      <c r="E589" s="1920"/>
      <c r="F589" s="1920"/>
      <c r="G589" s="780"/>
    </row>
    <row r="590" spans="1:9">
      <c r="A590" s="806"/>
      <c r="B590" s="806"/>
      <c r="D590" s="1920"/>
      <c r="E590" s="1920"/>
      <c r="F590" s="1920"/>
      <c r="G590" s="780"/>
    </row>
    <row r="591" spans="1:9">
      <c r="A591" s="806"/>
      <c r="B591" s="806"/>
      <c r="D591" s="773"/>
      <c r="E591" s="773"/>
      <c r="F591" s="773"/>
      <c r="G591" s="780"/>
    </row>
    <row r="592" spans="1:9">
      <c r="A592" s="806"/>
      <c r="B592" s="788" t="s">
        <v>2758</v>
      </c>
      <c r="D592" s="1920" t="s">
        <v>2536</v>
      </c>
      <c r="E592" s="1920"/>
      <c r="F592" s="1920"/>
      <c r="G592" s="780"/>
    </row>
    <row r="593" spans="1:9">
      <c r="A593" s="806"/>
      <c r="B593" s="806"/>
      <c r="D593" s="1920"/>
      <c r="E593" s="1920"/>
      <c r="F593" s="1920"/>
      <c r="G593" s="780"/>
    </row>
    <row r="594" spans="1:9">
      <c r="A594" s="806"/>
      <c r="B594" s="806"/>
      <c r="D594" s="827"/>
      <c r="G594" s="780"/>
    </row>
    <row r="595" spans="1:9">
      <c r="A595" s="806"/>
      <c r="B595" s="788" t="s">
        <v>2759</v>
      </c>
      <c r="D595" s="1944" t="s">
        <v>1160</v>
      </c>
      <c r="E595" s="1944"/>
      <c r="F595" s="1944"/>
      <c r="G595" s="780"/>
      <c r="I595" s="1616" t="s">
        <v>2281</v>
      </c>
    </row>
    <row r="596" spans="1:9">
      <c r="A596" s="806"/>
      <c r="B596" s="806"/>
      <c r="D596" s="1944"/>
      <c r="E596" s="1944"/>
      <c r="F596" s="1944"/>
      <c r="G596" s="780"/>
    </row>
    <row r="597" spans="1:9" ht="14.25">
      <c r="A597" s="787"/>
      <c r="B597" s="787"/>
      <c r="D597" s="827"/>
      <c r="G597" s="780"/>
    </row>
    <row r="598" spans="1:9">
      <c r="A598" s="1921" t="s">
        <v>1141</v>
      </c>
      <c r="B598" s="1921"/>
      <c r="C598" s="1921"/>
      <c r="D598" s="1921"/>
      <c r="E598" s="1921"/>
      <c r="F598" s="1921"/>
      <c r="G598" s="1921"/>
      <c r="H598" s="1690"/>
      <c r="I598" s="1691"/>
    </row>
    <row r="599" spans="1:9"/>
    <row r="600" spans="1:9">
      <c r="D600" s="1938" t="s">
        <v>1241</v>
      </c>
      <c r="E600" s="1938"/>
      <c r="F600" s="1938"/>
    </row>
    <row r="601" spans="1:9">
      <c r="D601" s="1977" t="s">
        <v>1242</v>
      </c>
      <c r="E601" s="1977"/>
      <c r="F601" s="1977"/>
    </row>
    <row r="602" spans="1:9">
      <c r="D602" s="770"/>
      <c r="E602" s="712"/>
      <c r="F602" s="712"/>
    </row>
    <row r="603" spans="1:9" s="781" customFormat="1" ht="14.25" customHeight="1">
      <c r="A603" s="795"/>
      <c r="B603" s="788" t="s">
        <v>2758</v>
      </c>
      <c r="C603" s="791"/>
      <c r="D603" s="2011" t="s">
        <v>2357</v>
      </c>
      <c r="E603" s="2011"/>
      <c r="F603" s="2011"/>
      <c r="G603" s="792"/>
      <c r="I603" s="1674" t="s">
        <v>2262</v>
      </c>
    </row>
    <row r="604" spans="1:9">
      <c r="D604" s="2011"/>
      <c r="E604" s="2011"/>
      <c r="F604" s="2011"/>
    </row>
    <row r="605" spans="1:9">
      <c r="D605" s="1750"/>
      <c r="E605" s="1746" t="s">
        <v>2358</v>
      </c>
      <c r="F605" s="1750"/>
    </row>
    <row r="606" spans="1:9"/>
    <row r="607" spans="1:9">
      <c r="A607" s="1921" t="s">
        <v>1142</v>
      </c>
      <c r="B607" s="1921"/>
      <c r="C607" s="1921"/>
      <c r="D607" s="1921"/>
      <c r="E607" s="1921"/>
      <c r="F607" s="1921"/>
      <c r="G607" s="1921"/>
      <c r="H607" s="1690"/>
      <c r="I607" s="1691"/>
    </row>
    <row r="608" spans="1:9">
      <c r="A608" s="790"/>
      <c r="B608" s="790"/>
      <c r="G608" s="809"/>
    </row>
    <row r="609" spans="1:13">
      <c r="A609" s="828"/>
      <c r="B609" s="828"/>
      <c r="C609" s="783"/>
      <c r="D609" s="1978" t="s">
        <v>1244</v>
      </c>
      <c r="E609" s="1978"/>
      <c r="F609" s="1978"/>
      <c r="G609" s="809"/>
    </row>
    <row r="610" spans="1:13">
      <c r="A610" s="828"/>
      <c r="B610" s="828"/>
      <c r="C610" s="783"/>
      <c r="D610" s="1978"/>
      <c r="E610" s="1978"/>
      <c r="F610" s="1978"/>
      <c r="G610" s="809"/>
    </row>
    <row r="611" spans="1:13">
      <c r="C611" s="785"/>
      <c r="D611" s="1977" t="s">
        <v>1245</v>
      </c>
      <c r="E611" s="1977"/>
      <c r="F611" s="1977"/>
      <c r="G611" s="809"/>
    </row>
    <row r="612" spans="1:13">
      <c r="C612" s="785"/>
      <c r="D612" s="770"/>
      <c r="E612" s="770"/>
      <c r="F612" s="770"/>
      <c r="G612" s="809"/>
    </row>
    <row r="613" spans="1:13" ht="12.75" customHeight="1">
      <c r="A613" s="806"/>
      <c r="B613" s="788" t="s">
        <v>2759</v>
      </c>
      <c r="D613" s="1937" t="s">
        <v>1246</v>
      </c>
      <c r="E613" s="1937"/>
      <c r="F613" s="1937"/>
      <c r="G613" s="809"/>
      <c r="I613" s="1616" t="s">
        <v>2282</v>
      </c>
    </row>
    <row r="614" spans="1:13">
      <c r="D614" s="1937"/>
      <c r="E614" s="1937"/>
      <c r="F614" s="1937"/>
      <c r="G614" s="809"/>
    </row>
    <row r="615" spans="1:13">
      <c r="D615" s="780"/>
      <c r="G615" s="809"/>
    </row>
    <row r="616" spans="1:13">
      <c r="B616" s="788" t="s">
        <v>2758</v>
      </c>
      <c r="D616" s="1937" t="s">
        <v>1247</v>
      </c>
      <c r="E616" s="1937"/>
      <c r="F616" s="1937"/>
      <c r="G616" s="809"/>
      <c r="I616" s="1616" t="s">
        <v>2235</v>
      </c>
    </row>
    <row r="617" spans="1:13">
      <c r="C617" s="829"/>
      <c r="D617" s="1937"/>
      <c r="E617" s="1937"/>
      <c r="F617" s="1937"/>
      <c r="G617" s="809"/>
    </row>
    <row r="618" spans="1:13">
      <c r="C618" s="829"/>
      <c r="G618" s="809"/>
    </row>
    <row r="619" spans="1:13">
      <c r="B619" s="788" t="s">
        <v>2759</v>
      </c>
      <c r="C619" s="829"/>
      <c r="D619" s="1937" t="s">
        <v>1248</v>
      </c>
      <c r="E619" s="1937"/>
      <c r="F619" s="1937"/>
      <c r="G619" s="809"/>
      <c r="I619" s="1616" t="s">
        <v>2283</v>
      </c>
    </row>
    <row r="620" spans="1:13">
      <c r="C620" s="829"/>
      <c r="D620" s="1937"/>
      <c r="E620" s="1937"/>
      <c r="F620" s="1937"/>
      <c r="G620" s="809"/>
      <c r="I620" s="1687" t="s">
        <v>2284</v>
      </c>
    </row>
    <row r="621" spans="1:13">
      <c r="C621" s="829"/>
      <c r="G621" s="809"/>
    </row>
    <row r="622" spans="1:13">
      <c r="A622" s="1921" t="s">
        <v>1143</v>
      </c>
      <c r="B622" s="1921"/>
      <c r="C622" s="1921"/>
      <c r="D622" s="1921"/>
      <c r="E622" s="1921"/>
      <c r="F622" s="1921"/>
      <c r="G622" s="1921"/>
      <c r="H622" s="1690"/>
      <c r="I622" s="1691"/>
    </row>
    <row r="623" spans="1:13">
      <c r="A623" s="830"/>
      <c r="B623" s="830"/>
      <c r="C623" s="830"/>
      <c r="G623" s="809"/>
    </row>
    <row r="624" spans="1:13">
      <c r="C624" s="806"/>
      <c r="D624" s="1938" t="s">
        <v>1249</v>
      </c>
      <c r="E624" s="1938"/>
      <c r="F624" s="1938"/>
      <c r="G624" s="809"/>
      <c r="M624" s="1614"/>
    </row>
    <row r="625" spans="1:13">
      <c r="A625" s="806"/>
      <c r="B625" s="806"/>
      <c r="C625" s="808"/>
      <c r="D625" s="784"/>
      <c r="G625" s="809"/>
      <c r="M625" s="1614"/>
    </row>
    <row r="626" spans="1:13" ht="14.25" customHeight="1">
      <c r="A626" s="787"/>
      <c r="B626" s="788" t="s">
        <v>2758</v>
      </c>
      <c r="C626" s="808"/>
      <c r="D626" s="2012" t="s">
        <v>2537</v>
      </c>
      <c r="E626" s="2012"/>
      <c r="F626" s="2012"/>
      <c r="G626" s="809"/>
      <c r="I626" s="1616" t="s">
        <v>2263</v>
      </c>
      <c r="M626" s="1614"/>
    </row>
    <row r="627" spans="1:13">
      <c r="C627" s="808"/>
      <c r="D627" s="2012"/>
      <c r="E627" s="2012"/>
      <c r="F627" s="2012"/>
      <c r="G627" s="809"/>
      <c r="M627" s="1614"/>
    </row>
    <row r="628" spans="1:13">
      <c r="C628" s="808"/>
      <c r="D628" s="868"/>
      <c r="E628" s="1746" t="s">
        <v>2360</v>
      </c>
      <c r="F628" s="868"/>
      <c r="G628" s="809"/>
      <c r="M628" s="1614"/>
    </row>
    <row r="629" spans="1:13">
      <c r="C629" s="808"/>
      <c r="D629" s="1939" t="s">
        <v>2359</v>
      </c>
      <c r="E629" s="1939"/>
      <c r="F629" s="1939"/>
      <c r="G629" s="809"/>
      <c r="M629" s="1614"/>
    </row>
    <row r="630" spans="1:13">
      <c r="C630" s="808"/>
      <c r="D630" s="1939"/>
      <c r="E630" s="1939"/>
      <c r="F630" s="1939"/>
      <c r="G630" s="809"/>
    </row>
    <row r="631" spans="1:13">
      <c r="C631" s="808"/>
      <c r="D631" s="1939"/>
      <c r="E631" s="1939"/>
      <c r="F631" s="1939"/>
      <c r="G631" s="809"/>
    </row>
    <row r="632" spans="1:13">
      <c r="C632" s="808"/>
      <c r="D632" s="774"/>
      <c r="E632" s="774"/>
      <c r="F632" s="774"/>
      <c r="G632" s="809"/>
    </row>
    <row r="633" spans="1:13" ht="14.25">
      <c r="A633" s="787"/>
      <c r="B633" s="788" t="s">
        <v>2759</v>
      </c>
      <c r="C633" s="808"/>
      <c r="D633" s="1939" t="s">
        <v>1251</v>
      </c>
      <c r="E633" s="1939"/>
      <c r="F633" s="1939"/>
      <c r="G633" s="809"/>
      <c r="I633" s="1616" t="s">
        <v>2285</v>
      </c>
    </row>
    <row r="634" spans="1:13">
      <c r="A634" s="819"/>
      <c r="B634" s="819"/>
      <c r="C634" s="819"/>
      <c r="D634" s="1939"/>
      <c r="E634" s="1939"/>
      <c r="F634" s="1939"/>
      <c r="G634" s="809"/>
    </row>
    <row r="635" spans="1:13">
      <c r="A635" s="819"/>
      <c r="B635" s="819"/>
      <c r="C635" s="819"/>
      <c r="D635" s="775"/>
      <c r="E635" s="831"/>
      <c r="F635" s="831"/>
      <c r="G635" s="809"/>
    </row>
    <row r="636" spans="1:13" ht="14.25">
      <c r="A636" s="787"/>
      <c r="B636" s="788" t="s">
        <v>2759</v>
      </c>
      <c r="C636" s="819"/>
      <c r="D636" s="1940" t="s">
        <v>1394</v>
      </c>
      <c r="E636" s="1940"/>
      <c r="F636" s="1940"/>
      <c r="G636" s="809"/>
      <c r="I636" s="1616" t="s">
        <v>2236</v>
      </c>
    </row>
    <row r="637" spans="1:13" ht="14.25">
      <c r="A637" s="787"/>
      <c r="B637" s="787"/>
      <c r="C637" s="819"/>
      <c r="D637" s="1940"/>
      <c r="E637" s="1940"/>
      <c r="F637" s="1940"/>
      <c r="G637" s="809"/>
    </row>
    <row r="638" spans="1:13" ht="14.25">
      <c r="A638" s="787"/>
      <c r="B638" s="787"/>
      <c r="C638" s="819"/>
      <c r="D638" s="1940"/>
      <c r="E638" s="1940"/>
      <c r="F638" s="1940"/>
      <c r="G638" s="809"/>
    </row>
    <row r="639" spans="1:13">
      <c r="A639" s="819"/>
      <c r="B639" s="788" t="s">
        <v>2759</v>
      </c>
      <c r="C639" s="819"/>
      <c r="D639" s="1941" t="s">
        <v>1253</v>
      </c>
      <c r="E639" s="1941"/>
      <c r="F639" s="1941"/>
      <c r="G639" s="809"/>
      <c r="I639" s="1616" t="s">
        <v>2236</v>
      </c>
    </row>
    <row r="640" spans="1:13">
      <c r="A640" s="819"/>
      <c r="B640" s="819"/>
      <c r="C640" s="819"/>
      <c r="D640" s="717"/>
      <c r="E640" s="717"/>
      <c r="F640" s="717"/>
      <c r="G640" s="809"/>
    </row>
    <row r="641" spans="1:9">
      <c r="A641" s="1921" t="s">
        <v>1144</v>
      </c>
      <c r="B641" s="1921"/>
      <c r="C641" s="1921"/>
      <c r="D641" s="1921"/>
      <c r="E641" s="1921"/>
      <c r="F641" s="1921"/>
      <c r="G641" s="1921"/>
      <c r="H641" s="1690"/>
      <c r="I641" s="1691"/>
    </row>
    <row r="642" spans="1:9">
      <c r="A642" s="790"/>
      <c r="B642" s="790"/>
      <c r="C642" s="819"/>
      <c r="D642" s="831"/>
      <c r="E642" s="831"/>
      <c r="F642" s="831"/>
      <c r="G642" s="809"/>
    </row>
    <row r="643" spans="1:9">
      <c r="C643" s="830"/>
      <c r="D643" s="2015" t="s">
        <v>1303</v>
      </c>
      <c r="E643" s="2015"/>
      <c r="F643" s="2015"/>
      <c r="G643" s="809"/>
    </row>
    <row r="644" spans="1:9">
      <c r="A644" s="785"/>
      <c r="B644" s="785"/>
      <c r="C644" s="785"/>
      <c r="D644" s="2016" t="s">
        <v>1304</v>
      </c>
      <c r="E644" s="2016"/>
      <c r="F644" s="2016"/>
      <c r="G644" s="809"/>
    </row>
    <row r="645" spans="1:9">
      <c r="A645" s="785"/>
      <c r="B645" s="785"/>
      <c r="C645" s="785"/>
      <c r="D645" s="717"/>
      <c r="E645" s="717"/>
      <c r="F645" s="717"/>
      <c r="G645" s="809"/>
    </row>
    <row r="646" spans="1:9" ht="12.75" customHeight="1">
      <c r="B646" s="788" t="s">
        <v>2758</v>
      </c>
      <c r="C646" s="819"/>
      <c r="D646" s="2023" t="s">
        <v>1468</v>
      </c>
      <c r="E646" s="2023"/>
      <c r="F646" s="2023"/>
      <c r="I646" s="1616" t="s">
        <v>2288</v>
      </c>
    </row>
    <row r="647" spans="1:9">
      <c r="D647" s="2023"/>
      <c r="E647" s="2023"/>
      <c r="F647" s="2023"/>
    </row>
    <row r="648" spans="1:9">
      <c r="D648" s="2023"/>
      <c r="E648" s="2023"/>
      <c r="F648" s="2023"/>
    </row>
    <row r="649" spans="1:9">
      <c r="D649" s="2023"/>
      <c r="E649" s="2023"/>
      <c r="F649" s="2023"/>
    </row>
    <row r="650" spans="1:9" ht="14.45" customHeight="1">
      <c r="A650" s="787"/>
      <c r="B650" s="787"/>
      <c r="C650" s="819"/>
      <c r="D650" s="890"/>
      <c r="E650" s="890"/>
      <c r="F650" s="890"/>
      <c r="G650" s="809"/>
    </row>
    <row r="651" spans="1:9" ht="12.75" customHeight="1">
      <c r="A651" s="785"/>
      <c r="B651" s="788" t="s">
        <v>2759</v>
      </c>
      <c r="C651" s="819"/>
      <c r="D651" s="2023" t="s">
        <v>1470</v>
      </c>
      <c r="E651" s="2023"/>
      <c r="F651" s="2023"/>
      <c r="G651" s="809"/>
      <c r="I651" s="1616" t="s">
        <v>2288</v>
      </c>
    </row>
    <row r="652" spans="1:9" ht="14.25">
      <c r="A652" s="785"/>
      <c r="B652" s="787"/>
      <c r="C652" s="819"/>
      <c r="D652" s="2023"/>
      <c r="E652" s="2023"/>
      <c r="F652" s="2023"/>
      <c r="G652" s="809"/>
    </row>
    <row r="653" spans="1:9" ht="14.25">
      <c r="A653" s="785"/>
      <c r="B653" s="787"/>
      <c r="C653" s="819"/>
      <c r="D653" s="2023"/>
      <c r="E653" s="2023"/>
      <c r="F653" s="2023"/>
      <c r="G653" s="809"/>
    </row>
    <row r="654" spans="1:9" ht="14.25">
      <c r="A654" s="785"/>
      <c r="B654" s="787"/>
      <c r="C654" s="819"/>
      <c r="D654" s="2023"/>
      <c r="E654" s="2023"/>
      <c r="F654" s="2023"/>
      <c r="G654" s="809"/>
    </row>
    <row r="655" spans="1:9" ht="14.25">
      <c r="A655" s="785"/>
      <c r="B655" s="787"/>
      <c r="C655" s="819"/>
      <c r="D655" s="2023"/>
      <c r="E655" s="2023"/>
      <c r="F655" s="2023"/>
      <c r="G655" s="809"/>
    </row>
    <row r="656" spans="1:9" ht="14.25" customHeight="1">
      <c r="A656" s="785"/>
      <c r="B656" s="787"/>
      <c r="C656" s="819"/>
      <c r="F656" s="891"/>
      <c r="G656" s="809"/>
    </row>
    <row r="657" spans="1:11" ht="12.75" customHeight="1">
      <c r="A657" s="785"/>
      <c r="B657" s="788" t="s">
        <v>2759</v>
      </c>
      <c r="C657" s="819"/>
      <c r="D657" s="2023" t="s">
        <v>1469</v>
      </c>
      <c r="E657" s="2023"/>
      <c r="F657" s="2023"/>
      <c r="G657" s="809"/>
      <c r="I657" s="1616" t="s">
        <v>2288</v>
      </c>
    </row>
    <row r="658" spans="1:11" ht="14.25">
      <c r="A658" s="785"/>
      <c r="B658" s="787"/>
      <c r="C658" s="819"/>
      <c r="D658" s="2023"/>
      <c r="E658" s="2023"/>
      <c r="F658" s="2023"/>
      <c r="G658" s="809"/>
    </row>
    <row r="659" spans="1:11" ht="14.25">
      <c r="A659" s="787"/>
      <c r="B659" s="787"/>
      <c r="C659" s="819"/>
      <c r="D659" s="2023"/>
      <c r="E659" s="2023"/>
      <c r="F659" s="2023"/>
      <c r="G659" s="809"/>
    </row>
    <row r="660" spans="1:11" ht="14.25">
      <c r="A660" s="787"/>
      <c r="B660" s="787"/>
      <c r="C660" s="819"/>
      <c r="D660" s="2023"/>
      <c r="E660" s="2023"/>
      <c r="F660" s="2023"/>
      <c r="G660" s="809"/>
    </row>
    <row r="661" spans="1:11" ht="14.25">
      <c r="A661" s="787"/>
      <c r="B661" s="787"/>
      <c r="C661" s="819"/>
      <c r="D661" s="882"/>
      <c r="E661" s="882"/>
      <c r="F661" s="882"/>
      <c r="G661" s="809"/>
    </row>
    <row r="662" spans="1:11" ht="12.75" customHeight="1">
      <c r="A662" s="785"/>
      <c r="B662" s="788" t="s">
        <v>2759</v>
      </c>
      <c r="C662" s="819"/>
      <c r="D662" s="2023" t="s">
        <v>2538</v>
      </c>
      <c r="E662" s="2023"/>
      <c r="F662" s="2023"/>
      <c r="G662" s="809"/>
      <c r="I662" s="1616" t="s">
        <v>2288</v>
      </c>
    </row>
    <row r="663" spans="1:11" ht="12.75" customHeight="1">
      <c r="A663" s="785"/>
      <c r="B663" s="787"/>
      <c r="C663" s="819"/>
      <c r="D663" s="2023"/>
      <c r="E663" s="2023"/>
      <c r="F663" s="2023"/>
      <c r="G663" s="809"/>
    </row>
    <row r="664" spans="1:11" ht="12.75" customHeight="1">
      <c r="A664" s="785"/>
      <c r="B664" s="787"/>
      <c r="C664" s="819"/>
      <c r="D664" s="2023"/>
      <c r="E664" s="2023"/>
      <c r="F664" s="2023"/>
      <c r="G664" s="809"/>
    </row>
    <row r="665" spans="1:11" ht="12.75" customHeight="1">
      <c r="A665" s="785"/>
      <c r="B665" s="787"/>
      <c r="C665" s="819"/>
      <c r="D665" s="2023"/>
      <c r="E665" s="2023"/>
      <c r="F665" s="2023"/>
      <c r="G665" s="809"/>
    </row>
    <row r="666" spans="1:11" ht="12.75" customHeight="1">
      <c r="A666" s="785"/>
      <c r="B666" s="787"/>
      <c r="C666" s="819"/>
      <c r="D666" s="2023"/>
      <c r="E666" s="2023"/>
      <c r="F666" s="2023"/>
      <c r="G666" s="809"/>
    </row>
    <row r="667" spans="1:11" ht="12.75" customHeight="1">
      <c r="A667" s="785"/>
      <c r="B667" s="787"/>
      <c r="C667" s="819"/>
      <c r="D667" s="2023"/>
      <c r="E667" s="2023"/>
      <c r="F667" s="2023"/>
      <c r="G667" s="809"/>
    </row>
    <row r="668" spans="1:11" ht="12.75" customHeight="1">
      <c r="A668" s="785"/>
      <c r="B668" s="787"/>
      <c r="C668" s="819"/>
      <c r="D668" s="2023"/>
      <c r="E668" s="2023"/>
      <c r="F668" s="2023"/>
      <c r="G668" s="809"/>
    </row>
    <row r="669" spans="1:11" ht="12.75" customHeight="1">
      <c r="A669" s="785"/>
      <c r="B669" s="787"/>
      <c r="C669" s="819"/>
      <c r="D669" s="2023"/>
      <c r="E669" s="2023"/>
      <c r="F669" s="2023"/>
      <c r="G669" s="809"/>
    </row>
    <row r="670" spans="1:11" ht="12.75" customHeight="1">
      <c r="A670" s="785"/>
      <c r="B670" s="787"/>
      <c r="C670" s="819"/>
      <c r="D670" s="2023"/>
      <c r="E670" s="2023"/>
      <c r="F670" s="2023"/>
      <c r="G670" s="809"/>
    </row>
    <row r="671" spans="1:11">
      <c r="A671" s="819"/>
      <c r="B671" s="819"/>
      <c r="C671" s="819"/>
      <c r="D671" s="831"/>
      <c r="E671" s="831"/>
      <c r="F671" s="831"/>
      <c r="G671" s="809"/>
    </row>
    <row r="672" spans="1:11">
      <c r="A672" s="1921" t="s">
        <v>1145</v>
      </c>
      <c r="B672" s="1921"/>
      <c r="C672" s="1921"/>
      <c r="D672" s="1921"/>
      <c r="E672" s="1921"/>
      <c r="F672" s="1921"/>
      <c r="G672" s="1921"/>
      <c r="H672" s="1692"/>
      <c r="I672" s="1693"/>
      <c r="J672" s="832"/>
      <c r="K672" s="832"/>
    </row>
    <row r="673" spans="1:11">
      <c r="A673" s="725"/>
      <c r="B673" s="725"/>
      <c r="C673" s="725"/>
      <c r="D673" s="725"/>
      <c r="E673" s="725"/>
      <c r="F673" s="725"/>
      <c r="G673" s="725"/>
      <c r="H673" s="832"/>
      <c r="I673" s="1678"/>
      <c r="J673" s="832"/>
      <c r="K673" s="832"/>
    </row>
    <row r="674" spans="1:11">
      <c r="C674" s="830"/>
      <c r="D674" s="1938" t="s">
        <v>104</v>
      </c>
      <c r="E674" s="1938"/>
      <c r="F674" s="1938"/>
      <c r="G674" s="809"/>
      <c r="H674" s="832"/>
      <c r="I674" s="1678"/>
      <c r="J674" s="832"/>
      <c r="K674" s="832"/>
    </row>
    <row r="675" spans="1:11">
      <c r="A675" s="830"/>
      <c r="B675" s="830"/>
      <c r="C675" s="830"/>
      <c r="D675" s="1938" t="s">
        <v>128</v>
      </c>
      <c r="E675" s="1938"/>
      <c r="F675" s="1938"/>
      <c r="G675" s="809"/>
      <c r="H675" s="832"/>
      <c r="I675" s="1678"/>
      <c r="J675" s="832"/>
      <c r="K675" s="832"/>
    </row>
    <row r="676" spans="1:11">
      <c r="A676" s="785"/>
      <c r="B676" s="785"/>
      <c r="C676" s="785"/>
      <c r="D676" s="1941" t="s">
        <v>1181</v>
      </c>
      <c r="E676" s="1941"/>
      <c r="F676" s="1941"/>
      <c r="G676" s="809"/>
      <c r="H676" s="832"/>
      <c r="I676" s="1678"/>
      <c r="J676" s="832"/>
      <c r="K676" s="832"/>
    </row>
    <row r="677" spans="1:11">
      <c r="A677" s="785"/>
      <c r="B677" s="785"/>
      <c r="C677" s="785"/>
      <c r="G677" s="809"/>
      <c r="H677" s="832"/>
      <c r="I677" s="1678"/>
      <c r="J677" s="832"/>
      <c r="K677" s="832"/>
    </row>
    <row r="678" spans="1:11" ht="14.25">
      <c r="A678" s="787"/>
      <c r="B678" s="788" t="s">
        <v>2758</v>
      </c>
      <c r="C678" s="785"/>
      <c r="D678" s="1941" t="s">
        <v>934</v>
      </c>
      <c r="E678" s="1941"/>
      <c r="F678" s="1941"/>
      <c r="G678" s="809"/>
      <c r="H678" s="832"/>
      <c r="I678" s="1678" t="s">
        <v>2264</v>
      </c>
      <c r="J678" s="832"/>
      <c r="K678" s="832"/>
    </row>
    <row r="679" spans="1:11">
      <c r="A679" s="785"/>
      <c r="B679" s="785"/>
      <c r="C679" s="785"/>
      <c r="D679" s="1941" t="s">
        <v>945</v>
      </c>
      <c r="E679" s="1941"/>
      <c r="F679" s="1941"/>
      <c r="G679" s="809"/>
      <c r="H679" s="832"/>
      <c r="I679" s="1678"/>
      <c r="J679" s="832"/>
      <c r="K679" s="832"/>
    </row>
    <row r="680" spans="1:11" ht="12.75" customHeight="1">
      <c r="A680" s="785"/>
      <c r="B680" s="785"/>
      <c r="C680" s="785"/>
      <c r="D680" s="662"/>
      <c r="E680" s="1746" t="s">
        <v>2362</v>
      </c>
      <c r="F680" s="636"/>
      <c r="G680" s="809"/>
      <c r="H680" s="832"/>
      <c r="I680" s="1678"/>
      <c r="J680" s="832"/>
      <c r="K680" s="832"/>
    </row>
    <row r="681" spans="1:11">
      <c r="A681" s="785"/>
      <c r="B681" s="785"/>
      <c r="C681" s="785"/>
      <c r="D681" s="662"/>
      <c r="E681" s="832" t="s">
        <v>2361</v>
      </c>
      <c r="F681" s="636"/>
      <c r="G681" s="809"/>
      <c r="I681" s="1678"/>
      <c r="J681" s="832"/>
      <c r="K681" s="832"/>
    </row>
    <row r="682" spans="1:11">
      <c r="A682" s="785"/>
      <c r="B682" s="785"/>
      <c r="C682" s="785"/>
      <c r="D682" s="833"/>
      <c r="E682" s="790"/>
      <c r="G682" s="809"/>
      <c r="H682" s="832"/>
      <c r="I682" s="1678"/>
      <c r="J682" s="832"/>
      <c r="K682" s="832"/>
    </row>
    <row r="683" spans="1:11" ht="14.25">
      <c r="A683" s="787"/>
      <c r="B683" s="788" t="s">
        <v>2759</v>
      </c>
      <c r="C683" s="785"/>
      <c r="D683" s="1939" t="s">
        <v>2539</v>
      </c>
      <c r="E683" s="1939"/>
      <c r="F683" s="1939"/>
      <c r="G683" s="809"/>
      <c r="H683" s="832"/>
      <c r="I683" s="1678" t="s">
        <v>2286</v>
      </c>
      <c r="J683" s="832"/>
      <c r="K683" s="832"/>
    </row>
    <row r="684" spans="1:11">
      <c r="A684" s="806"/>
      <c r="B684" s="806"/>
      <c r="C684" s="785"/>
      <c r="D684" s="1939"/>
      <c r="E684" s="1939"/>
      <c r="F684" s="1939"/>
      <c r="G684" s="809"/>
      <c r="H684" s="832"/>
      <c r="I684" s="1678"/>
      <c r="J684" s="832"/>
      <c r="K684" s="832"/>
    </row>
    <row r="685" spans="1:11">
      <c r="A685" s="785"/>
      <c r="B685" s="785"/>
      <c r="C685" s="785"/>
      <c r="D685" s="1939"/>
      <c r="E685" s="1939"/>
      <c r="F685" s="1939"/>
      <c r="G685" s="809"/>
      <c r="H685" s="832"/>
      <c r="I685" s="1678"/>
      <c r="J685" s="832"/>
      <c r="K685" s="832"/>
    </row>
    <row r="686" spans="1:11">
      <c r="A686" s="785"/>
      <c r="B686" s="785"/>
      <c r="C686" s="785"/>
      <c r="G686" s="809"/>
      <c r="H686" s="832"/>
      <c r="I686" s="1678" t="s">
        <v>2265</v>
      </c>
      <c r="J686" s="832"/>
      <c r="K686" s="832"/>
    </row>
    <row r="687" spans="1:11" ht="14.25">
      <c r="A687" s="787"/>
      <c r="B687" s="788" t="s">
        <v>2758</v>
      </c>
      <c r="C687" s="785"/>
      <c r="D687" s="1941" t="s">
        <v>973</v>
      </c>
      <c r="E687" s="1941"/>
      <c r="F687" s="1941"/>
      <c r="G687" s="809"/>
      <c r="H687" s="832"/>
      <c r="I687" s="1678"/>
      <c r="J687" s="832"/>
      <c r="K687" s="832"/>
    </row>
    <row r="688" spans="1:11" ht="14.25">
      <c r="A688" s="787"/>
      <c r="B688" s="787"/>
      <c r="C688" s="785"/>
      <c r="D688" s="1941" t="s">
        <v>945</v>
      </c>
      <c r="E688" s="1941"/>
      <c r="F688" s="1941"/>
      <c r="G688" s="809"/>
      <c r="H688" s="832"/>
      <c r="I688" s="1678"/>
      <c r="J688" s="832"/>
      <c r="K688" s="832"/>
    </row>
    <row r="689" spans="1:11">
      <c r="A689" s="785"/>
      <c r="B689" s="785"/>
      <c r="C689" s="785"/>
      <c r="D689" s="662"/>
      <c r="E689" s="1746" t="s">
        <v>2363</v>
      </c>
      <c r="F689" s="1749"/>
      <c r="G689" s="809"/>
      <c r="H689" s="832"/>
      <c r="I689" s="1678"/>
      <c r="J689" s="832"/>
      <c r="K689" s="832"/>
    </row>
    <row r="690" spans="1:11">
      <c r="A690" s="785"/>
      <c r="B690" s="785"/>
      <c r="C690" s="785"/>
      <c r="D690" s="784"/>
      <c r="G690" s="809"/>
      <c r="H690" s="832"/>
      <c r="I690" s="1678"/>
      <c r="J690" s="832"/>
      <c r="K690" s="832"/>
    </row>
    <row r="691" spans="1:11" ht="14.25">
      <c r="A691" s="787"/>
      <c r="B691" s="788" t="s">
        <v>2758</v>
      </c>
      <c r="C691" s="785"/>
      <c r="D691" s="2025" t="s">
        <v>1194</v>
      </c>
      <c r="E691" s="2025"/>
      <c r="F691" s="2025"/>
      <c r="G691" s="809"/>
      <c r="H691" s="832"/>
      <c r="I691" s="1678" t="s">
        <v>2237</v>
      </c>
      <c r="J691" s="832"/>
      <c r="K691" s="832"/>
    </row>
    <row r="692" spans="1:11">
      <c r="A692" s="785"/>
      <c r="B692" s="785"/>
      <c r="C692" s="785"/>
      <c r="D692" s="2025"/>
      <c r="E692" s="2025"/>
      <c r="F692" s="2025"/>
      <c r="G692" s="809"/>
      <c r="H692" s="832"/>
      <c r="I692" s="1678"/>
      <c r="J692" s="832"/>
      <c r="K692" s="832"/>
    </row>
    <row r="693" spans="1:11">
      <c r="A693" s="785"/>
      <c r="B693" s="785"/>
      <c r="C693" s="785"/>
      <c r="D693" s="2025"/>
      <c r="E693" s="2025"/>
      <c r="F693" s="2025"/>
      <c r="G693" s="809"/>
      <c r="H693" s="832"/>
      <c r="I693" s="1678"/>
      <c r="J693" s="832"/>
      <c r="K693" s="832"/>
    </row>
    <row r="694" spans="1:11">
      <c r="A694" s="785"/>
      <c r="B694" s="785"/>
      <c r="C694" s="785"/>
      <c r="D694" s="2025"/>
      <c r="E694" s="2025"/>
      <c r="F694" s="2025"/>
      <c r="G694" s="809"/>
      <c r="H694" s="832"/>
      <c r="I694" s="1678"/>
      <c r="J694" s="832"/>
      <c r="K694" s="832"/>
    </row>
    <row r="695" spans="1:11">
      <c r="A695" s="785"/>
      <c r="B695" s="785"/>
      <c r="C695" s="785"/>
      <c r="D695" s="2025"/>
      <c r="E695" s="2025"/>
      <c r="F695" s="2025"/>
      <c r="G695" s="809"/>
      <c r="H695" s="832"/>
      <c r="I695" s="1678"/>
      <c r="J695" s="832"/>
      <c r="K695" s="832"/>
    </row>
    <row r="696" spans="1:11" s="781" customFormat="1">
      <c r="A696" s="824"/>
      <c r="B696" s="824"/>
      <c r="C696" s="824"/>
      <c r="D696" s="2025"/>
      <c r="E696" s="2025"/>
      <c r="F696" s="2025"/>
      <c r="G696" s="834"/>
      <c r="H696" s="835"/>
      <c r="I696" s="1679"/>
      <c r="J696" s="835"/>
      <c r="K696" s="835"/>
    </row>
    <row r="697" spans="1:11" s="781" customFormat="1">
      <c r="A697" s="824"/>
      <c r="B697" s="824"/>
      <c r="C697" s="824"/>
      <c r="D697" s="836"/>
      <c r="E697" s="836"/>
      <c r="F697" s="836"/>
      <c r="G697" s="834"/>
      <c r="H697" s="835"/>
      <c r="I697" s="1679"/>
      <c r="J697" s="835"/>
      <c r="K697" s="835"/>
    </row>
    <row r="698" spans="1:11" s="781" customFormat="1">
      <c r="A698" s="824"/>
      <c r="B698" s="788" t="s">
        <v>2758</v>
      </c>
      <c r="C698" s="824"/>
      <c r="D698" s="2025" t="s">
        <v>1365</v>
      </c>
      <c r="E698" s="2025"/>
      <c r="F698" s="2025"/>
      <c r="G698" s="834"/>
      <c r="H698" s="835"/>
      <c r="I698" s="1679" t="s">
        <v>2237</v>
      </c>
      <c r="J698" s="835"/>
      <c r="K698" s="835"/>
    </row>
    <row r="699" spans="1:11" s="781" customFormat="1">
      <c r="A699" s="824"/>
      <c r="B699" s="824"/>
      <c r="C699" s="824"/>
      <c r="D699" s="2025"/>
      <c r="E699" s="2025"/>
      <c r="F699" s="2025"/>
      <c r="G699" s="834"/>
      <c r="H699" s="835"/>
      <c r="I699" s="1679"/>
      <c r="J699" s="835"/>
      <c r="K699" s="835"/>
    </row>
    <row r="700" spans="1:11" s="781" customFormat="1">
      <c r="A700" s="824"/>
      <c r="B700" s="824"/>
      <c r="C700" s="824"/>
      <c r="D700" s="836"/>
      <c r="E700" s="836"/>
      <c r="F700" s="836"/>
      <c r="G700" s="834"/>
      <c r="H700" s="835"/>
      <c r="I700" s="1679"/>
      <c r="J700" s="835"/>
      <c r="K700" s="835"/>
    </row>
    <row r="701" spans="1:11" ht="14.25">
      <c r="A701" s="787"/>
      <c r="B701" s="788" t="s">
        <v>2759</v>
      </c>
      <c r="C701" s="785"/>
      <c r="D701" s="2025" t="s">
        <v>1185</v>
      </c>
      <c r="E701" s="2025"/>
      <c r="F701" s="2025"/>
      <c r="G701" s="809"/>
      <c r="H701" s="832"/>
      <c r="I701" s="1678" t="s">
        <v>2237</v>
      </c>
      <c r="J701" s="832"/>
      <c r="K701" s="832"/>
    </row>
    <row r="702" spans="1:11">
      <c r="A702" s="785"/>
      <c r="B702" s="785"/>
      <c r="C702" s="785"/>
      <c r="D702" s="2025"/>
      <c r="E702" s="2025"/>
      <c r="F702" s="2025"/>
      <c r="G702" s="809"/>
      <c r="H702" s="832"/>
      <c r="I702" s="1678"/>
      <c r="J702" s="832"/>
      <c r="K702" s="832"/>
    </row>
    <row r="703" spans="1:11">
      <c r="A703" s="785"/>
      <c r="B703" s="785"/>
      <c r="C703" s="785"/>
      <c r="D703" s="2025"/>
      <c r="E703" s="2025"/>
      <c r="F703" s="2025"/>
      <c r="G703" s="809"/>
      <c r="H703" s="832"/>
      <c r="I703" s="1678"/>
      <c r="J703" s="832"/>
      <c r="K703" s="832"/>
    </row>
    <row r="704" spans="1:11" ht="15" customHeight="1">
      <c r="A704" s="785"/>
      <c r="B704" s="785"/>
      <c r="C704" s="785"/>
      <c r="D704" s="2025"/>
      <c r="E704" s="2025"/>
      <c r="F704" s="2025"/>
      <c r="G704" s="809"/>
      <c r="H704" s="832"/>
      <c r="I704" s="1678"/>
      <c r="J704" s="832"/>
      <c r="K704" s="832"/>
    </row>
    <row r="705" spans="1:11" ht="15" customHeight="1">
      <c r="A705" s="785"/>
      <c r="B705" s="785"/>
      <c r="C705" s="785"/>
      <c r="D705" s="2025"/>
      <c r="E705" s="2025"/>
      <c r="F705" s="2025"/>
      <c r="G705" s="809"/>
      <c r="H705" s="832"/>
      <c r="I705" s="1678"/>
      <c r="J705" s="832"/>
      <c r="K705" s="832"/>
    </row>
    <row r="706" spans="1:11">
      <c r="A706" s="785"/>
      <c r="B706" s="785"/>
      <c r="C706" s="785"/>
      <c r="D706" s="2025"/>
      <c r="E706" s="2025"/>
      <c r="F706" s="2025"/>
      <c r="G706" s="809"/>
      <c r="H706" s="832"/>
      <c r="I706" s="1678"/>
      <c r="J706" s="832"/>
      <c r="K706" s="832"/>
    </row>
    <row r="707" spans="1:11">
      <c r="A707" s="785"/>
      <c r="B707" s="785"/>
      <c r="C707" s="785"/>
      <c r="D707" s="2025"/>
      <c r="E707" s="2025"/>
      <c r="F707" s="2025"/>
      <c r="G707" s="809"/>
      <c r="H707" s="832"/>
      <c r="I707" s="1678"/>
      <c r="J707" s="832"/>
      <c r="K707" s="832"/>
    </row>
    <row r="708" spans="1:11">
      <c r="A708" s="785"/>
      <c r="B708" s="785"/>
      <c r="C708" s="785"/>
      <c r="D708" s="2025"/>
      <c r="E708" s="2025"/>
      <c r="F708" s="2025"/>
      <c r="G708" s="809"/>
      <c r="H708" s="832"/>
      <c r="I708" s="1678"/>
      <c r="J708" s="832"/>
      <c r="K708" s="832"/>
    </row>
    <row r="709" spans="1:11" ht="15" customHeight="1">
      <c r="A709" s="785"/>
      <c r="B709" s="785"/>
      <c r="C709" s="785"/>
      <c r="D709" s="2025"/>
      <c r="E709" s="2025"/>
      <c r="F709" s="2025"/>
      <c r="G709" s="809"/>
      <c r="H709" s="832"/>
      <c r="I709" s="1678"/>
      <c r="J709" s="832"/>
      <c r="K709" s="832"/>
    </row>
    <row r="710" spans="1:11">
      <c r="A710" s="785"/>
      <c r="B710" s="785"/>
      <c r="C710" s="785"/>
      <c r="D710" s="2025"/>
      <c r="E710" s="2025"/>
      <c r="F710" s="2025"/>
      <c r="G710" s="809"/>
      <c r="H710" s="832"/>
      <c r="I710" s="1678"/>
      <c r="J710" s="832"/>
      <c r="K710" s="832"/>
    </row>
    <row r="711" spans="1:11">
      <c r="A711" s="785"/>
      <c r="B711" s="785"/>
      <c r="C711" s="785"/>
      <c r="D711" s="2025"/>
      <c r="E711" s="2025"/>
      <c r="F711" s="2025"/>
      <c r="G711" s="809"/>
      <c r="H711" s="832"/>
      <c r="I711" s="1678"/>
      <c r="J711" s="832"/>
      <c r="K711" s="832"/>
    </row>
    <row r="712" spans="1:11">
      <c r="A712" s="785"/>
      <c r="B712" s="785"/>
      <c r="C712" s="785"/>
      <c r="D712" s="2025"/>
      <c r="E712" s="2025"/>
      <c r="F712" s="2025"/>
      <c r="G712" s="809"/>
      <c r="H712" s="832"/>
      <c r="I712" s="1678"/>
      <c r="J712" s="832"/>
      <c r="K712" s="832"/>
    </row>
    <row r="713" spans="1:11">
      <c r="A713" s="785"/>
      <c r="B713" s="785"/>
      <c r="C713" s="785"/>
      <c r="D713" s="2025"/>
      <c r="E713" s="2025"/>
      <c r="F713" s="2025"/>
      <c r="G713" s="809"/>
      <c r="H713" s="832"/>
      <c r="I713" s="1678"/>
      <c r="J713" s="832"/>
      <c r="K713" s="832"/>
    </row>
    <row r="714" spans="1:11">
      <c r="A714" s="785"/>
      <c r="B714" s="788" t="s">
        <v>2759</v>
      </c>
      <c r="C714" s="785"/>
      <c r="D714" s="2025" t="s">
        <v>1192</v>
      </c>
      <c r="E714" s="2025"/>
      <c r="F714" s="2025"/>
      <c r="G714" s="809"/>
      <c r="H714" s="832"/>
      <c r="I714" s="1678" t="s">
        <v>2287</v>
      </c>
      <c r="J714" s="832"/>
      <c r="K714" s="832"/>
    </row>
    <row r="715" spans="1:11">
      <c r="A715" s="785"/>
      <c r="B715" s="785"/>
      <c r="C715" s="785"/>
      <c r="D715" s="2025"/>
      <c r="E715" s="2025"/>
      <c r="F715" s="2025"/>
      <c r="G715" s="809"/>
      <c r="H715" s="832"/>
      <c r="I715" s="1678"/>
      <c r="J715" s="832"/>
      <c r="K715" s="832"/>
    </row>
    <row r="716" spans="1:11">
      <c r="A716" s="785"/>
      <c r="B716" s="785"/>
      <c r="C716" s="785"/>
      <c r="D716" s="836"/>
      <c r="E716" s="836"/>
      <c r="F716" s="836"/>
      <c r="G716" s="809"/>
      <c r="H716" s="832"/>
      <c r="I716" s="1678"/>
      <c r="J716" s="832"/>
      <c r="K716" s="832"/>
    </row>
    <row r="717" spans="1:11">
      <c r="A717" s="785"/>
      <c r="B717" s="788" t="s">
        <v>2759</v>
      </c>
      <c r="C717" s="785"/>
      <c r="D717" s="2025" t="s">
        <v>1186</v>
      </c>
      <c r="E717" s="2025"/>
      <c r="F717" s="2025"/>
      <c r="G717" s="809"/>
      <c r="H717" s="832"/>
      <c r="I717" s="1678" t="s">
        <v>2287</v>
      </c>
      <c r="J717" s="832"/>
      <c r="K717" s="832"/>
    </row>
    <row r="718" spans="1:11">
      <c r="A718" s="785"/>
      <c r="B718" s="785"/>
      <c r="C718" s="785"/>
      <c r="D718" s="2025"/>
      <c r="E718" s="2025"/>
      <c r="F718" s="2025"/>
      <c r="G718" s="809"/>
      <c r="H718" s="832"/>
      <c r="I718" s="1678"/>
      <c r="J718" s="832"/>
      <c r="K718" s="832"/>
    </row>
    <row r="719" spans="1:11">
      <c r="A719" s="785"/>
      <c r="B719" s="785"/>
      <c r="C719" s="785"/>
      <c r="D719" s="2025"/>
      <c r="E719" s="2025"/>
      <c r="F719" s="2025"/>
      <c r="G719" s="809"/>
      <c r="H719" s="832"/>
      <c r="I719" s="1678"/>
      <c r="J719" s="832"/>
      <c r="K719" s="832"/>
    </row>
    <row r="720" spans="1:11">
      <c r="A720" s="785"/>
      <c r="B720" s="785"/>
      <c r="C720" s="785"/>
      <c r="D720" s="792"/>
      <c r="G720" s="809"/>
      <c r="H720" s="832"/>
      <c r="I720" s="1678"/>
      <c r="J720" s="832"/>
      <c r="K720" s="832"/>
    </row>
    <row r="721" spans="1:11">
      <c r="A721" s="785"/>
      <c r="B721" s="788" t="s">
        <v>2759</v>
      </c>
      <c r="C721" s="785"/>
      <c r="D721" s="2025" t="s">
        <v>1187</v>
      </c>
      <c r="E721" s="2025"/>
      <c r="F721" s="2025"/>
      <c r="G721" s="809"/>
      <c r="H721" s="832"/>
      <c r="I721" s="1678" t="s">
        <v>2287</v>
      </c>
      <c r="J721" s="832"/>
      <c r="K721" s="832"/>
    </row>
    <row r="722" spans="1:11">
      <c r="A722" s="785"/>
      <c r="B722" s="785"/>
      <c r="C722" s="785"/>
      <c r="D722" s="2025"/>
      <c r="E722" s="2025"/>
      <c r="F722" s="2025"/>
      <c r="G722" s="809"/>
      <c r="H722" s="832"/>
      <c r="I722" s="1678"/>
      <c r="J722" s="832"/>
      <c r="K722" s="832"/>
    </row>
    <row r="723" spans="1:11">
      <c r="A723" s="785"/>
      <c r="B723" s="785"/>
      <c r="C723" s="785"/>
      <c r="D723" s="2025"/>
      <c r="E723" s="2025"/>
      <c r="F723" s="2025"/>
      <c r="G723" s="809"/>
      <c r="H723" s="832"/>
      <c r="I723" s="1678"/>
      <c r="J723" s="832"/>
      <c r="K723" s="832"/>
    </row>
    <row r="724" spans="1:11">
      <c r="A724" s="785"/>
      <c r="B724" s="785"/>
      <c r="C724" s="785"/>
      <c r="D724" s="780"/>
      <c r="G724" s="809"/>
      <c r="H724" s="832"/>
      <c r="I724" s="1678"/>
      <c r="J724" s="832"/>
      <c r="K724" s="832"/>
    </row>
    <row r="725" spans="1:11" ht="14.25">
      <c r="A725" s="787"/>
      <c r="B725" s="788" t="s">
        <v>2759</v>
      </c>
      <c r="C725" s="785"/>
      <c r="D725" s="1939" t="s">
        <v>1188</v>
      </c>
      <c r="E725" s="1939"/>
      <c r="F725" s="1939"/>
      <c r="G725" s="809"/>
      <c r="H725" s="832"/>
      <c r="I725" s="1678" t="s">
        <v>2238</v>
      </c>
      <c r="J725" s="832"/>
      <c r="K725" s="832"/>
    </row>
    <row r="726" spans="1:11">
      <c r="A726" s="785"/>
      <c r="B726" s="785"/>
      <c r="C726" s="785"/>
      <c r="D726" s="1939"/>
      <c r="E726" s="1939"/>
      <c r="F726" s="1939"/>
      <c r="G726" s="809"/>
      <c r="H726" s="832"/>
      <c r="I726" s="1678"/>
      <c r="J726" s="832"/>
      <c r="K726" s="832"/>
    </row>
    <row r="727" spans="1:11">
      <c r="A727" s="785"/>
      <c r="B727" s="785"/>
      <c r="C727" s="785"/>
      <c r="D727" s="1939"/>
      <c r="E727" s="1939"/>
      <c r="F727" s="1939"/>
      <c r="G727" s="809"/>
      <c r="H727" s="832"/>
      <c r="I727" s="1678"/>
      <c r="J727" s="832"/>
      <c r="K727" s="832"/>
    </row>
    <row r="728" spans="1:11">
      <c r="A728" s="785"/>
      <c r="B728" s="785"/>
      <c r="C728" s="785"/>
      <c r="D728" s="1939"/>
      <c r="E728" s="1939"/>
      <c r="F728" s="1939"/>
      <c r="G728" s="809"/>
      <c r="H728" s="832"/>
      <c r="I728" s="1678"/>
      <c r="J728" s="832"/>
      <c r="K728" s="832"/>
    </row>
    <row r="729" spans="1:11">
      <c r="A729" s="785"/>
      <c r="B729" s="785"/>
      <c r="C729" s="785"/>
      <c r="D729" s="812"/>
      <c r="G729" s="809"/>
      <c r="H729" s="832"/>
      <c r="I729" s="1678"/>
      <c r="J729" s="832"/>
      <c r="K729" s="832"/>
    </row>
    <row r="730" spans="1:11" ht="14.25">
      <c r="A730" s="787"/>
      <c r="B730" s="788" t="s">
        <v>2759</v>
      </c>
      <c r="C730" s="785"/>
      <c r="D730" s="2025" t="s">
        <v>2540</v>
      </c>
      <c r="E730" s="2025"/>
      <c r="F730" s="2025"/>
      <c r="G730" s="809"/>
      <c r="H730" s="832"/>
      <c r="I730" s="1678" t="s">
        <v>2254</v>
      </c>
      <c r="J730" s="832"/>
      <c r="K730" s="832"/>
    </row>
    <row r="731" spans="1:11">
      <c r="A731" s="785"/>
      <c r="B731" s="785"/>
      <c r="C731" s="785"/>
      <c r="D731" s="2025"/>
      <c r="E731" s="2025"/>
      <c r="F731" s="2025"/>
      <c r="G731" s="809"/>
      <c r="H731" s="832"/>
      <c r="I731" s="1678"/>
      <c r="J731" s="832"/>
      <c r="K731" s="832"/>
    </row>
    <row r="732" spans="1:11">
      <c r="A732" s="785"/>
      <c r="B732" s="785"/>
      <c r="C732" s="785"/>
      <c r="D732" s="2025"/>
      <c r="E732" s="2025"/>
      <c r="F732" s="2025"/>
      <c r="G732" s="809"/>
      <c r="H732" s="832"/>
      <c r="I732" s="1678"/>
      <c r="J732" s="832"/>
      <c r="K732" s="832"/>
    </row>
    <row r="733" spans="1:11">
      <c r="A733" s="785"/>
      <c r="B733" s="785"/>
      <c r="C733" s="785"/>
      <c r="D733" s="2025"/>
      <c r="E733" s="2025"/>
      <c r="F733" s="2025"/>
      <c r="G733" s="809"/>
      <c r="H733" s="832"/>
      <c r="I733" s="1678"/>
      <c r="J733" s="832"/>
      <c r="K733" s="832"/>
    </row>
    <row r="734" spans="1:11">
      <c r="A734" s="785"/>
      <c r="B734" s="785"/>
      <c r="C734" s="785"/>
      <c r="D734" s="2025"/>
      <c r="E734" s="2025"/>
      <c r="F734" s="2025"/>
      <c r="G734" s="809"/>
      <c r="H734" s="832"/>
      <c r="I734" s="1678"/>
      <c r="J734" s="832"/>
      <c r="K734" s="832"/>
    </row>
    <row r="735" spans="1:11">
      <c r="A735" s="785"/>
      <c r="B735" s="785"/>
      <c r="C735" s="785"/>
      <c r="D735" s="2025"/>
      <c r="E735" s="2025"/>
      <c r="F735" s="2025"/>
      <c r="G735" s="809"/>
      <c r="H735" s="832"/>
      <c r="I735" s="1678"/>
      <c r="J735" s="832"/>
      <c r="K735" s="832"/>
    </row>
    <row r="736" spans="1:11">
      <c r="A736" s="785"/>
      <c r="B736" s="785"/>
      <c r="C736" s="785"/>
      <c r="D736" s="2025"/>
      <c r="E736" s="2025"/>
      <c r="F736" s="2025"/>
      <c r="G736" s="809"/>
      <c r="H736" s="832"/>
      <c r="I736" s="1678"/>
      <c r="J736" s="832"/>
      <c r="K736" s="832"/>
    </row>
    <row r="737" spans="1:11">
      <c r="A737" s="785"/>
      <c r="B737" s="785"/>
      <c r="C737" s="785"/>
      <c r="D737" s="1969" t="s">
        <v>2549</v>
      </c>
      <c r="E737" s="1969"/>
      <c r="F737" s="1969"/>
      <c r="G737" s="809"/>
      <c r="H737" s="832"/>
      <c r="I737" s="1678"/>
      <c r="J737" s="832"/>
      <c r="K737" s="832"/>
    </row>
    <row r="738" spans="1:11">
      <c r="A738" s="785"/>
      <c r="B738" s="785"/>
      <c r="C738" s="785"/>
      <c r="D738" s="772"/>
      <c r="G738" s="809"/>
      <c r="H738" s="832"/>
      <c r="I738" s="1678"/>
      <c r="J738" s="832"/>
      <c r="K738" s="832"/>
    </row>
    <row r="739" spans="1:11">
      <c r="A739" s="1971" t="s">
        <v>1146</v>
      </c>
      <c r="B739" s="1971"/>
      <c r="C739" s="1971"/>
      <c r="D739" s="1971"/>
      <c r="E739" s="1971"/>
      <c r="F739" s="1971"/>
      <c r="G739" s="1971"/>
      <c r="H739" s="1692"/>
      <c r="I739" s="1693"/>
      <c r="J739" s="832"/>
      <c r="K739" s="832"/>
    </row>
    <row r="740" spans="1:11">
      <c r="A740" s="785"/>
      <c r="B740" s="785"/>
      <c r="C740" s="785"/>
      <c r="D740" s="812"/>
      <c r="G740" s="837"/>
      <c r="H740" s="832"/>
      <c r="I740" s="1678"/>
      <c r="J740" s="832"/>
      <c r="K740" s="832"/>
    </row>
    <row r="741" spans="1:11" ht="13.7" customHeight="1">
      <c r="C741" s="785"/>
      <c r="D741" s="2009" t="s">
        <v>1162</v>
      </c>
      <c r="E741" s="2009"/>
      <c r="F741" s="2009"/>
      <c r="G741" s="837"/>
      <c r="H741" s="832"/>
      <c r="I741" s="1678"/>
      <c r="J741" s="832"/>
      <c r="K741" s="832"/>
    </row>
    <row r="742" spans="1:11">
      <c r="A742" s="785"/>
      <c r="B742" s="785"/>
      <c r="C742" s="785"/>
      <c r="D742" s="1965" t="s">
        <v>1163</v>
      </c>
      <c r="E742" s="1965"/>
      <c r="F742" s="1965"/>
      <c r="G742" s="837"/>
      <c r="H742" s="832"/>
      <c r="I742" s="1678"/>
      <c r="J742" s="832"/>
      <c r="K742" s="832"/>
    </row>
    <row r="743" spans="1:11">
      <c r="A743" s="785"/>
      <c r="B743" s="785"/>
      <c r="C743" s="785"/>
      <c r="G743" s="837"/>
      <c r="H743" s="832"/>
      <c r="I743" s="1678"/>
      <c r="J743" s="832"/>
      <c r="K743" s="832"/>
    </row>
    <row r="744" spans="1:11" s="781" customFormat="1" ht="14.25">
      <c r="A744" s="787"/>
      <c r="B744" s="788" t="s">
        <v>2758</v>
      </c>
      <c r="C744" s="778"/>
      <c r="D744" s="1939" t="s">
        <v>1164</v>
      </c>
      <c r="E744" s="1939"/>
      <c r="F744" s="1939"/>
      <c r="G744" s="837"/>
      <c r="H744" s="835"/>
      <c r="I744" s="1679" t="s">
        <v>2239</v>
      </c>
      <c r="J744" s="835"/>
      <c r="K744" s="835"/>
    </row>
    <row r="745" spans="1:11" s="781" customFormat="1" ht="10.5" customHeight="1">
      <c r="A745" s="778"/>
      <c r="B745" s="778"/>
      <c r="C745" s="778"/>
      <c r="D745" s="1939"/>
      <c r="E745" s="1939"/>
      <c r="F745" s="1939"/>
      <c r="G745" s="837"/>
      <c r="H745" s="835"/>
      <c r="I745" s="1679"/>
      <c r="J745" s="835"/>
      <c r="K745" s="835"/>
    </row>
    <row r="746" spans="1:11" s="781" customFormat="1">
      <c r="A746" s="778"/>
      <c r="B746" s="778"/>
      <c r="C746" s="778"/>
      <c r="D746" s="1939"/>
      <c r="E746" s="1939"/>
      <c r="F746" s="1939"/>
      <c r="G746" s="837"/>
      <c r="H746" s="835"/>
      <c r="I746" s="1679"/>
      <c r="J746" s="835"/>
      <c r="K746" s="835"/>
    </row>
    <row r="747" spans="1:11">
      <c r="D747" s="1939"/>
      <c r="E747" s="1939"/>
      <c r="F747" s="1939"/>
      <c r="G747" s="837"/>
      <c r="H747" s="832"/>
      <c r="I747" s="1678"/>
      <c r="J747" s="832"/>
      <c r="K747" s="832"/>
    </row>
    <row r="748" spans="1:11">
      <c r="A748" s="791"/>
      <c r="B748" s="791"/>
      <c r="C748" s="791"/>
      <c r="D748" s="1939"/>
      <c r="E748" s="1939"/>
      <c r="F748" s="1939"/>
      <c r="G748" s="838"/>
      <c r="H748" s="832"/>
      <c r="I748" s="1678"/>
      <c r="J748" s="832"/>
      <c r="K748" s="832"/>
    </row>
    <row r="749" spans="1:11" ht="15.6" customHeight="1">
      <c r="A749" s="791"/>
      <c r="B749" s="791"/>
      <c r="C749" s="791"/>
      <c r="D749" s="1939"/>
      <c r="E749" s="1939"/>
      <c r="F749" s="1939"/>
      <c r="G749" s="838"/>
      <c r="H749" s="832"/>
      <c r="I749" s="1678"/>
      <c r="J749" s="832"/>
      <c r="K749" s="832"/>
    </row>
    <row r="750" spans="1:11">
      <c r="A750" s="791"/>
      <c r="B750" s="791"/>
      <c r="C750" s="791"/>
      <c r="D750" s="827"/>
      <c r="E750" s="839"/>
      <c r="F750" s="839"/>
      <c r="G750" s="838"/>
      <c r="H750" s="832"/>
      <c r="I750" s="1678"/>
      <c r="J750" s="832"/>
      <c r="K750" s="832"/>
    </row>
    <row r="751" spans="1:11" s="843" customFormat="1" ht="14.25">
      <c r="A751" s="840"/>
      <c r="B751" s="788" t="s">
        <v>2758</v>
      </c>
      <c r="C751" s="841"/>
      <c r="D751" s="1940" t="s">
        <v>1411</v>
      </c>
      <c r="E751" s="1940"/>
      <c r="F751" s="1940"/>
      <c r="G751" s="842"/>
      <c r="I751" s="1680" t="s">
        <v>2239</v>
      </c>
    </row>
    <row r="752" spans="1:11" s="843" customFormat="1">
      <c r="A752" s="841"/>
      <c r="B752" s="841"/>
      <c r="C752" s="841"/>
      <c r="D752" s="1940"/>
      <c r="E752" s="1940"/>
      <c r="F752" s="1940"/>
      <c r="G752" s="842"/>
      <c r="I752" s="1680"/>
    </row>
    <row r="753" spans="1:11" s="843" customFormat="1">
      <c r="A753" s="841"/>
      <c r="B753" s="841"/>
      <c r="C753" s="841"/>
      <c r="D753" s="1940"/>
      <c r="E753" s="1940"/>
      <c r="F753" s="1940"/>
      <c r="G753" s="842"/>
      <c r="I753" s="1680"/>
    </row>
    <row r="754" spans="1:11" s="843" customFormat="1">
      <c r="A754" s="841"/>
      <c r="B754" s="841"/>
      <c r="C754" s="841"/>
      <c r="D754" s="1940"/>
      <c r="E754" s="1940"/>
      <c r="F754" s="1940"/>
      <c r="G754" s="842"/>
      <c r="I754" s="1680"/>
    </row>
    <row r="755" spans="1:11" s="843" customFormat="1">
      <c r="A755" s="841"/>
      <c r="B755" s="841"/>
      <c r="C755" s="841"/>
      <c r="D755" s="827"/>
      <c r="E755" s="842"/>
      <c r="F755" s="842"/>
      <c r="G755" s="842"/>
      <c r="I755" s="1680"/>
    </row>
    <row r="756" spans="1:11" s="843" customFormat="1" ht="14.25">
      <c r="A756" s="787"/>
      <c r="B756" s="788" t="s">
        <v>2759</v>
      </c>
      <c r="C756" s="841"/>
      <c r="D756" s="2033" t="s">
        <v>1412</v>
      </c>
      <c r="E756" s="2033"/>
      <c r="F756" s="2033"/>
      <c r="G756" s="842"/>
      <c r="I756" s="1680" t="s">
        <v>2240</v>
      </c>
    </row>
    <row r="757" spans="1:11" s="843" customFormat="1">
      <c r="A757" s="841"/>
      <c r="B757" s="841"/>
      <c r="C757" s="841"/>
      <c r="D757" s="2033"/>
      <c r="E757" s="2033"/>
      <c r="F757" s="2033"/>
      <c r="G757" s="842"/>
      <c r="I757" s="1680"/>
    </row>
    <row r="758" spans="1:11" s="843" customFormat="1">
      <c r="A758" s="841"/>
      <c r="B758" s="841"/>
      <c r="C758" s="841"/>
      <c r="D758" s="2033"/>
      <c r="E758" s="2033"/>
      <c r="F758" s="2033"/>
      <c r="G758" s="842"/>
      <c r="I758" s="1680"/>
    </row>
    <row r="759" spans="1:11">
      <c r="A759" s="791"/>
      <c r="B759" s="791"/>
      <c r="C759" s="791"/>
      <c r="D759" s="827"/>
      <c r="E759" s="839"/>
      <c r="F759" s="839"/>
      <c r="G759" s="838"/>
      <c r="H759" s="832"/>
      <c r="I759" s="1678"/>
      <c r="J759" s="832"/>
      <c r="K759" s="832"/>
    </row>
    <row r="760" spans="1:11" ht="14.25">
      <c r="A760" s="787"/>
      <c r="B760" s="788" t="s">
        <v>2759</v>
      </c>
      <c r="C760" s="791"/>
      <c r="D760" s="1940" t="s">
        <v>1362</v>
      </c>
      <c r="E760" s="1940"/>
      <c r="F760" s="1940"/>
      <c r="G760" s="838"/>
      <c r="H760" s="832"/>
      <c r="I760" s="1678" t="s">
        <v>2239</v>
      </c>
      <c r="J760" s="832"/>
      <c r="K760" s="832"/>
    </row>
    <row r="761" spans="1:11">
      <c r="A761" s="791"/>
      <c r="B761" s="791"/>
      <c r="C761" s="791"/>
      <c r="D761" s="1940"/>
      <c r="E761" s="1940"/>
      <c r="F761" s="1940"/>
      <c r="G761" s="838"/>
      <c r="H761" s="832"/>
      <c r="I761" s="1678"/>
      <c r="J761" s="832"/>
      <c r="K761" s="832"/>
    </row>
    <row r="762" spans="1:11">
      <c r="A762" s="791"/>
      <c r="B762" s="791"/>
      <c r="C762" s="791"/>
      <c r="D762" s="771"/>
      <c r="E762" s="771"/>
      <c r="F762" s="771"/>
      <c r="G762" s="838"/>
      <c r="H762" s="832"/>
      <c r="I762" s="1678"/>
      <c r="J762" s="832"/>
      <c r="K762" s="832"/>
    </row>
    <row r="763" spans="1:11">
      <c r="A763" s="791"/>
      <c r="B763" s="788" t="s">
        <v>2759</v>
      </c>
      <c r="C763" s="791"/>
      <c r="D763" s="1940" t="s">
        <v>1380</v>
      </c>
      <c r="E763" s="1940"/>
      <c r="F763" s="1940"/>
      <c r="G763" s="838"/>
      <c r="H763" s="832"/>
      <c r="I763" s="1678" t="s">
        <v>2239</v>
      </c>
      <c r="J763" s="832"/>
      <c r="K763" s="832"/>
    </row>
    <row r="764" spans="1:11">
      <c r="A764" s="791"/>
      <c r="B764" s="791"/>
      <c r="C764" s="791"/>
      <c r="D764" s="1940"/>
      <c r="E764" s="1940"/>
      <c r="F764" s="1940"/>
      <c r="G764" s="838"/>
      <c r="H764" s="832"/>
      <c r="I764" s="1678"/>
      <c r="J764" s="832"/>
      <c r="K764" s="832"/>
    </row>
    <row r="765" spans="1:11">
      <c r="A765" s="791"/>
      <c r="B765" s="791"/>
      <c r="C765" s="791"/>
      <c r="D765" s="1940"/>
      <c r="E765" s="1940"/>
      <c r="F765" s="1940"/>
      <c r="G765" s="838"/>
      <c r="H765" s="832"/>
      <c r="I765" s="1678"/>
      <c r="J765" s="832"/>
      <c r="K765" s="832"/>
    </row>
    <row r="766" spans="1:11">
      <c r="A766" s="791"/>
      <c r="B766" s="791"/>
      <c r="C766" s="791"/>
      <c r="D766" s="771"/>
      <c r="E766" s="771"/>
      <c r="F766" s="771"/>
      <c r="G766" s="838"/>
      <c r="H766" s="832"/>
      <c r="I766" s="1678"/>
      <c r="J766" s="832"/>
      <c r="K766" s="832"/>
    </row>
    <row r="767" spans="1:11">
      <c r="A767" s="2036" t="s">
        <v>2118</v>
      </c>
      <c r="B767" s="2036"/>
      <c r="C767" s="2036"/>
      <c r="D767" s="2036"/>
      <c r="E767" s="2036"/>
      <c r="F767" s="2036"/>
      <c r="G767" s="2036"/>
      <c r="H767" s="1690"/>
      <c r="I767" s="1691"/>
    </row>
    <row r="768" spans="1:11">
      <c r="A768" s="93"/>
      <c r="B768" s="93"/>
      <c r="C768" s="1574"/>
      <c r="D768" s="155"/>
      <c r="E768" s="155"/>
      <c r="F768" s="155"/>
      <c r="G768" s="676"/>
    </row>
    <row r="769" spans="1:9">
      <c r="A769" s="93"/>
      <c r="B769" s="93"/>
      <c r="C769" s="1574"/>
      <c r="D769" s="2037" t="s">
        <v>2172</v>
      </c>
      <c r="E769" s="2037"/>
      <c r="F769" s="2037"/>
      <c r="G769" s="676"/>
    </row>
    <row r="770" spans="1:9">
      <c r="A770" s="93"/>
      <c r="B770" s="93"/>
      <c r="C770" s="1574"/>
      <c r="D770" s="2014" t="s">
        <v>2071</v>
      </c>
      <c r="E770" s="2014"/>
      <c r="F770" s="2014"/>
      <c r="G770" s="676"/>
    </row>
    <row r="771" spans="1:9">
      <c r="A771" s="93"/>
      <c r="B771" s="93"/>
      <c r="C771" s="1574"/>
      <c r="D771" s="723"/>
      <c r="E771" s="723"/>
      <c r="F771" s="723"/>
      <c r="G771" s="676"/>
    </row>
    <row r="772" spans="1:9">
      <c r="A772" s="93"/>
      <c r="B772" s="788" t="s">
        <v>2758</v>
      </c>
      <c r="C772" s="1574"/>
      <c r="D772" s="1961" t="s">
        <v>2072</v>
      </c>
      <c r="E772" s="1961"/>
      <c r="F772" s="1961"/>
      <c r="G772" s="676"/>
      <c r="I772" s="1678" t="s">
        <v>2289</v>
      </c>
    </row>
    <row r="773" spans="1:9">
      <c r="A773" s="93"/>
      <c r="B773" s="93"/>
      <c r="C773" s="1574"/>
      <c r="D773" s="1961"/>
      <c r="E773" s="1961"/>
      <c r="F773" s="1961"/>
      <c r="G773" s="676"/>
    </row>
    <row r="774" spans="1:9">
      <c r="A774" s="710"/>
      <c r="B774" s="710"/>
      <c r="C774" s="313"/>
      <c r="D774" s="1961"/>
      <c r="E774" s="1961"/>
      <c r="F774" s="1961"/>
      <c r="G774" s="1575"/>
    </row>
    <row r="775" spans="1:9">
      <c r="A775" s="1569"/>
      <c r="B775" s="1569"/>
      <c r="C775" s="1576"/>
      <c r="D775" s="1554"/>
      <c r="E775" s="676"/>
      <c r="F775" s="676"/>
      <c r="G775" s="676"/>
    </row>
    <row r="776" spans="1:9">
      <c r="A776" s="267"/>
      <c r="B776" s="788" t="s">
        <v>2759</v>
      </c>
      <c r="C776" s="1577"/>
      <c r="D776" s="1961" t="s">
        <v>2073</v>
      </c>
      <c r="E776" s="1961"/>
      <c r="F776" s="1961"/>
      <c r="G776" s="676"/>
      <c r="I776" s="1678" t="s">
        <v>2289</v>
      </c>
    </row>
    <row r="777" spans="1:9">
      <c r="A777" s="1578"/>
      <c r="B777" s="1578"/>
      <c r="C777" s="1579"/>
      <c r="D777" s="1961"/>
      <c r="E777" s="1961"/>
      <c r="F777" s="1961"/>
      <c r="G777" s="676"/>
    </row>
    <row r="778" spans="1:9">
      <c r="A778" s="267"/>
      <c r="B778" s="267"/>
      <c r="C778" s="1577"/>
      <c r="D778" s="1961"/>
      <c r="E778" s="1961"/>
      <c r="F778" s="1961"/>
      <c r="G778" s="676"/>
    </row>
    <row r="779" spans="1:9">
      <c r="A779" s="710"/>
      <c r="B779" s="710"/>
      <c r="C779" s="313"/>
      <c r="D779" s="6"/>
      <c r="E779" s="1580"/>
      <c r="F779" s="1580"/>
      <c r="G779" s="1581"/>
    </row>
    <row r="780" spans="1:9" ht="14.25">
      <c r="A780" s="704"/>
      <c r="B780" s="788" t="s">
        <v>2759</v>
      </c>
      <c r="C780" s="1582"/>
      <c r="D780" s="1961" t="s">
        <v>2074</v>
      </c>
      <c r="E780" s="1961"/>
      <c r="F780" s="1961"/>
      <c r="G780" s="1581"/>
      <c r="I780" s="1678" t="s">
        <v>2289</v>
      </c>
    </row>
    <row r="781" spans="1:9" ht="14.25">
      <c r="A781" s="704"/>
      <c r="B781" s="704"/>
      <c r="C781" s="1582"/>
      <c r="D781" s="1961"/>
      <c r="E781" s="1961"/>
      <c r="F781" s="1961"/>
      <c r="G781" s="1581"/>
    </row>
    <row r="782" spans="1:9" ht="14.25">
      <c r="A782" s="704"/>
      <c r="B782" s="704"/>
      <c r="C782" s="1582"/>
      <c r="D782" s="1961"/>
      <c r="E782" s="1961"/>
      <c r="F782" s="1961"/>
      <c r="G782" s="1581"/>
    </row>
    <row r="783" spans="1:9" ht="14.25">
      <c r="A783" s="704"/>
      <c r="B783" s="704"/>
      <c r="C783" s="1582"/>
      <c r="D783" s="1552"/>
      <c r="E783" s="6"/>
      <c r="F783" s="6"/>
      <c r="G783" s="1581"/>
    </row>
    <row r="784" spans="1:9" ht="14.25">
      <c r="A784" s="704"/>
      <c r="B784" s="788" t="s">
        <v>2759</v>
      </c>
      <c r="C784" s="1582"/>
      <c r="D784" s="1961" t="s">
        <v>2075</v>
      </c>
      <c r="E784" s="1961"/>
      <c r="F784" s="1961"/>
      <c r="G784" s="1581"/>
      <c r="I784" s="1678" t="s">
        <v>2289</v>
      </c>
    </row>
    <row r="785" spans="1:9" ht="14.25">
      <c r="A785" s="704"/>
      <c r="B785" s="704"/>
      <c r="C785" s="1582"/>
      <c r="D785" s="1961"/>
      <c r="E785" s="1961"/>
      <c r="F785" s="1961"/>
      <c r="G785" s="1581"/>
    </row>
    <row r="786" spans="1:9" ht="14.25">
      <c r="A786" s="704"/>
      <c r="B786" s="704"/>
      <c r="C786" s="1582"/>
      <c r="D786" s="1961"/>
      <c r="E786" s="1961"/>
      <c r="F786" s="1961"/>
      <c r="G786" s="1581"/>
    </row>
    <row r="787" spans="1:9" ht="14.25">
      <c r="A787" s="704"/>
      <c r="B787" s="704"/>
      <c r="C787" s="1582"/>
      <c r="D787" s="1961"/>
      <c r="E787" s="1961"/>
      <c r="F787" s="1961"/>
      <c r="G787" s="1581"/>
    </row>
    <row r="788" spans="1:9" ht="14.25">
      <c r="A788" s="704"/>
      <c r="B788" s="704"/>
      <c r="C788" s="1582"/>
      <c r="D788" s="1961"/>
      <c r="E788" s="1961"/>
      <c r="F788" s="1961"/>
      <c r="G788" s="1581"/>
    </row>
    <row r="789" spans="1:9" ht="14.25">
      <c r="A789" s="704"/>
      <c r="B789" s="704"/>
      <c r="C789" s="1582"/>
      <c r="D789" s="1961"/>
      <c r="E789" s="1961"/>
      <c r="F789" s="1961"/>
      <c r="G789" s="1581"/>
    </row>
    <row r="790" spans="1:9" ht="14.25">
      <c r="A790" s="704"/>
      <c r="B790" s="704"/>
      <c r="C790" s="1582"/>
      <c r="D790" s="1961" t="s">
        <v>2119</v>
      </c>
      <c r="E790" s="1961"/>
      <c r="F790" s="1961"/>
      <c r="G790" s="1581"/>
    </row>
    <row r="791" spans="1:9" ht="14.25">
      <c r="A791" s="704"/>
      <c r="B791" s="704"/>
      <c r="C791" s="1582"/>
      <c r="D791" s="1961"/>
      <c r="E791" s="1961"/>
      <c r="F791" s="1961"/>
      <c r="G791" s="1581"/>
    </row>
    <row r="792" spans="1:9" ht="14.25">
      <c r="A792" s="704"/>
      <c r="B792" s="704"/>
      <c r="C792" s="1582"/>
      <c r="D792" s="1961"/>
      <c r="E792" s="1961"/>
      <c r="F792" s="1961"/>
      <c r="G792" s="1581"/>
    </row>
    <row r="793" spans="1:9" ht="14.25">
      <c r="A793" s="704"/>
      <c r="B793" s="547"/>
      <c r="C793" s="1582"/>
      <c r="D793" s="1583"/>
      <c r="E793" s="1583"/>
      <c r="F793" s="1583"/>
      <c r="G793" s="1581"/>
    </row>
    <row r="794" spans="1:9" ht="14.25">
      <c r="A794" s="704"/>
      <c r="B794" s="788" t="s">
        <v>2759</v>
      </c>
      <c r="C794" s="1582"/>
      <c r="D794" s="1961" t="s">
        <v>2076</v>
      </c>
      <c r="E794" s="1961"/>
      <c r="F794" s="1961"/>
      <c r="G794" s="1581"/>
      <c r="I794" s="1678" t="s">
        <v>2289</v>
      </c>
    </row>
    <row r="795" spans="1:9" ht="14.25">
      <c r="A795" s="704"/>
      <c r="B795" s="704"/>
      <c r="C795" s="1582"/>
      <c r="D795" s="1961"/>
      <c r="E795" s="1961"/>
      <c r="F795" s="1961"/>
      <c r="G795" s="1581"/>
    </row>
    <row r="796" spans="1:9" ht="14.25">
      <c r="A796" s="704"/>
      <c r="B796" s="704"/>
      <c r="C796" s="1582"/>
      <c r="D796" s="1961"/>
      <c r="E796" s="1961"/>
      <c r="F796" s="1961"/>
      <c r="G796" s="1581"/>
    </row>
    <row r="797" spans="1:9" ht="14.25">
      <c r="A797" s="704"/>
      <c r="B797" s="704"/>
      <c r="C797" s="1582"/>
      <c r="D797" s="1961"/>
      <c r="E797" s="1961"/>
      <c r="F797" s="1961"/>
      <c r="G797" s="1581"/>
    </row>
    <row r="798" spans="1:9" ht="14.25">
      <c r="A798" s="704"/>
      <c r="B798" s="704"/>
      <c r="C798" s="1582"/>
      <c r="D798" s="1961"/>
      <c r="E798" s="1961"/>
      <c r="F798" s="1961"/>
      <c r="G798" s="1581"/>
    </row>
    <row r="799" spans="1:9" ht="14.25">
      <c r="A799" s="704"/>
      <c r="B799" s="704"/>
      <c r="C799" s="1582"/>
      <c r="D799" s="1961"/>
      <c r="E799" s="1961"/>
      <c r="F799" s="1961"/>
      <c r="G799" s="1581"/>
    </row>
    <row r="800" spans="1:9" ht="14.25">
      <c r="A800" s="704"/>
      <c r="B800" s="704"/>
      <c r="C800" s="1582"/>
      <c r="D800" s="1561"/>
      <c r="E800" s="1561"/>
      <c r="F800" s="1561"/>
      <c r="G800" s="1581"/>
    </row>
    <row r="801" spans="1:9" ht="14.25">
      <c r="A801" s="704"/>
      <c r="B801" s="788" t="s">
        <v>2758</v>
      </c>
      <c r="C801" s="1582"/>
      <c r="D801" s="1961" t="s">
        <v>2077</v>
      </c>
      <c r="E801" s="1961"/>
      <c r="F801" s="1961"/>
      <c r="G801" s="1581"/>
      <c r="I801" s="1678" t="s">
        <v>2289</v>
      </c>
    </row>
    <row r="802" spans="1:9" ht="14.25">
      <c r="A802" s="704"/>
      <c r="B802" s="704"/>
      <c r="C802" s="1582"/>
      <c r="D802" s="1961"/>
      <c r="E802" s="1961"/>
      <c r="F802" s="1961"/>
      <c r="G802" s="1581"/>
    </row>
    <row r="803" spans="1:9" ht="14.25">
      <c r="A803" s="704"/>
      <c r="B803" s="704"/>
      <c r="C803" s="1582"/>
      <c r="D803" s="1961"/>
      <c r="E803" s="1961"/>
      <c r="F803" s="1961"/>
      <c r="G803" s="1581"/>
    </row>
    <row r="804" spans="1:9" ht="14.25">
      <c r="A804" s="704"/>
      <c r="B804" s="704"/>
      <c r="C804" s="1582"/>
      <c r="D804" s="1961"/>
      <c r="E804" s="1961"/>
      <c r="F804" s="1961"/>
      <c r="G804" s="1581"/>
    </row>
    <row r="805" spans="1:9" ht="14.25">
      <c r="A805" s="704"/>
      <c r="B805" s="704"/>
      <c r="C805" s="1582"/>
      <c r="D805" s="1961"/>
      <c r="E805" s="1961"/>
      <c r="F805" s="1961"/>
      <c r="G805" s="1581"/>
    </row>
    <row r="806" spans="1:9" ht="14.25">
      <c r="A806" s="704"/>
      <c r="B806" s="704"/>
      <c r="C806" s="1582"/>
      <c r="D806" s="1961"/>
      <c r="E806" s="1961"/>
      <c r="F806" s="1961"/>
      <c r="G806" s="1581"/>
    </row>
    <row r="807" spans="1:9" ht="14.25">
      <c r="A807" s="704"/>
      <c r="B807" s="704"/>
      <c r="C807" s="1582"/>
      <c r="D807" s="1561"/>
      <c r="E807" s="1561"/>
      <c r="F807" s="1561"/>
      <c r="G807" s="1581"/>
    </row>
    <row r="808" spans="1:9" ht="14.25">
      <c r="A808" s="704"/>
      <c r="B808" s="788" t="s">
        <v>2759</v>
      </c>
      <c r="C808" s="1582"/>
      <c r="D808" s="1958" t="s">
        <v>2078</v>
      </c>
      <c r="E808" s="1958"/>
      <c r="F808" s="1958"/>
      <c r="G808" s="1581"/>
      <c r="I808" s="1678" t="s">
        <v>2289</v>
      </c>
    </row>
    <row r="809" spans="1:9" ht="14.25">
      <c r="A809" s="704"/>
      <c r="B809" s="704"/>
      <c r="C809" s="1582"/>
      <c r="D809" s="1958"/>
      <c r="E809" s="1958"/>
      <c r="F809" s="1958"/>
      <c r="G809" s="1581"/>
    </row>
    <row r="810" spans="1:9">
      <c r="A810" s="1568"/>
      <c r="B810" s="1568"/>
      <c r="C810" s="1582"/>
      <c r="D810" s="1958"/>
      <c r="E810" s="1958"/>
      <c r="F810" s="1958"/>
      <c r="G810" s="1581"/>
    </row>
    <row r="811" spans="1:9" ht="14.25">
      <c r="A811" s="704"/>
      <c r="B811" s="1568"/>
      <c r="C811" s="1582"/>
      <c r="D811" s="1958"/>
      <c r="E811" s="1958"/>
      <c r="F811" s="1958"/>
      <c r="G811" s="1581"/>
    </row>
    <row r="812" spans="1:9" ht="12.75" customHeight="1">
      <c r="A812" s="704"/>
      <c r="B812" s="1568"/>
      <c r="C812" s="1582"/>
      <c r="D812" s="1958"/>
      <c r="E812" s="1958"/>
      <c r="F812" s="1958"/>
      <c r="G812" s="1581"/>
    </row>
    <row r="813" spans="1:9" ht="12.75" customHeight="1">
      <c r="A813" s="704"/>
      <c r="B813" s="1568"/>
      <c r="C813" s="1582"/>
      <c r="D813" s="1958"/>
      <c r="E813" s="1958"/>
      <c r="F813" s="1958"/>
      <c r="G813" s="1581"/>
    </row>
    <row r="814" spans="1:9" ht="12.75" customHeight="1">
      <c r="A814" s="1568"/>
      <c r="B814" s="1568"/>
      <c r="C814" s="1582"/>
      <c r="D814" s="1580"/>
      <c r="E814" s="6"/>
      <c r="F814" s="6"/>
      <c r="G814" s="1581"/>
    </row>
    <row r="815" spans="1:9" ht="12.75" customHeight="1">
      <c r="A815" s="1970" t="s">
        <v>2079</v>
      </c>
      <c r="B815" s="1970"/>
      <c r="C815" s="1970"/>
      <c r="D815" s="1970"/>
      <c r="E815" s="1970"/>
      <c r="F815" s="1970"/>
      <c r="G815" s="1970"/>
      <c r="H815" s="1690"/>
      <c r="I815" s="1691"/>
    </row>
    <row r="816" spans="1:9" ht="12.75" customHeight="1">
      <c r="A816" s="1558"/>
      <c r="B816" s="1558"/>
      <c r="C816" s="1582"/>
      <c r="D816" s="1580"/>
      <c r="E816" s="1580"/>
      <c r="F816" s="1580"/>
      <c r="G816" s="1581"/>
    </row>
    <row r="817" spans="1:9" ht="12.75" customHeight="1">
      <c r="A817" s="704"/>
      <c r="B817" s="704"/>
      <c r="C817" s="547"/>
      <c r="D817" s="1950" t="s">
        <v>2120</v>
      </c>
      <c r="E817" s="1950"/>
      <c r="F817" s="1950"/>
      <c r="G817" s="668"/>
    </row>
    <row r="818" spans="1:9" ht="14.25" customHeight="1">
      <c r="A818" s="704"/>
      <c r="B818" s="704"/>
      <c r="C818" s="547"/>
      <c r="D818" s="1901" t="s">
        <v>2080</v>
      </c>
      <c r="E818" s="1901"/>
      <c r="F818" s="1901"/>
      <c r="G818" s="668"/>
    </row>
    <row r="819" spans="1:9" ht="12.75" customHeight="1">
      <c r="A819" s="704"/>
      <c r="B819" s="704"/>
      <c r="C819" s="547"/>
      <c r="D819" s="1547"/>
      <c r="E819" s="1547"/>
      <c r="F819" s="1547"/>
      <c r="G819" s="668"/>
    </row>
    <row r="820" spans="1:9" ht="12.75" customHeight="1">
      <c r="A820" s="1584"/>
      <c r="B820" s="788" t="s">
        <v>2758</v>
      </c>
      <c r="C820" s="1582"/>
      <c r="D820" s="1901" t="s">
        <v>2081</v>
      </c>
      <c r="E820" s="1901"/>
      <c r="F820" s="1901"/>
      <c r="G820" s="668"/>
      <c r="I820" s="1616" t="s">
        <v>2257</v>
      </c>
    </row>
    <row r="821" spans="1:9" ht="14.25" customHeight="1">
      <c r="A821" s="1568"/>
      <c r="B821" s="1568"/>
      <c r="C821" s="1582"/>
      <c r="D821" s="780"/>
      <c r="E821" s="1746" t="s">
        <v>2345</v>
      </c>
      <c r="F821" s="1751"/>
      <c r="G821" s="668"/>
    </row>
    <row r="822" spans="1:9" ht="12.75" customHeight="1">
      <c r="A822" s="1568"/>
      <c r="B822" s="1568"/>
      <c r="C822" s="1582"/>
      <c r="D822" s="1585"/>
      <c r="E822" s="6"/>
      <c r="F822" s="6"/>
      <c r="G822" s="668"/>
    </row>
    <row r="823" spans="1:9" ht="14.25" hidden="1" customHeight="1">
      <c r="A823" s="1568"/>
      <c r="B823" s="788" t="s">
        <v>312</v>
      </c>
      <c r="C823" s="1582"/>
      <c r="D823" s="2008" t="s">
        <v>2550</v>
      </c>
      <c r="E823" s="2008"/>
      <c r="F823" s="2008"/>
      <c r="G823" s="668"/>
    </row>
    <row r="824" spans="1:9" ht="12.75" hidden="1" customHeight="1">
      <c r="A824" s="1568"/>
      <c r="B824" s="1568"/>
      <c r="C824" s="1582"/>
      <c r="D824" s="2008"/>
      <c r="E824" s="2008"/>
      <c r="F824" s="2008"/>
      <c r="G824" s="668"/>
    </row>
    <row r="825" spans="1:9" ht="12.75" hidden="1" customHeight="1">
      <c r="A825" s="1568"/>
      <c r="B825" s="1568"/>
      <c r="C825" s="1582"/>
      <c r="D825" s="2008"/>
      <c r="E825" s="2008"/>
      <c r="F825" s="2008"/>
      <c r="G825" s="668"/>
    </row>
    <row r="826" spans="1:9" ht="12.75" hidden="1" customHeight="1">
      <c r="A826" s="1568"/>
      <c r="B826" s="1568"/>
      <c r="C826" s="1582"/>
      <c r="D826" s="2008"/>
      <c r="E826" s="2008"/>
      <c r="F826" s="2008"/>
      <c r="G826" s="668"/>
    </row>
    <row r="827" spans="1:9" ht="12.75" hidden="1" customHeight="1">
      <c r="A827" s="1568"/>
      <c r="B827" s="1568"/>
      <c r="C827" s="1582"/>
      <c r="D827" s="2008"/>
      <c r="E827" s="2008"/>
      <c r="F827" s="2008"/>
      <c r="G827" s="668"/>
    </row>
    <row r="828" spans="1:9" ht="12.75" hidden="1" customHeight="1">
      <c r="A828" s="1568"/>
      <c r="B828" s="1568"/>
      <c r="C828" s="1582"/>
      <c r="D828" s="2008"/>
      <c r="E828" s="2008"/>
      <c r="F828" s="2008"/>
      <c r="G828" s="668"/>
    </row>
    <row r="829" spans="1:9" ht="12.75" hidden="1" customHeight="1">
      <c r="A829" s="1568"/>
      <c r="B829" s="1568"/>
      <c r="C829" s="1582"/>
      <c r="D829" s="2008"/>
      <c r="E829" s="2008"/>
      <c r="F829" s="2008"/>
      <c r="G829" s="668"/>
    </row>
    <row r="830" spans="1:9" ht="12.75" hidden="1" customHeight="1">
      <c r="A830" s="1568"/>
      <c r="B830" s="1568"/>
      <c r="C830" s="1582"/>
      <c r="D830" s="2008"/>
      <c r="E830" s="2008"/>
      <c r="F830" s="2008"/>
      <c r="G830" s="668"/>
    </row>
    <row r="831" spans="1:9" ht="12.75" hidden="1" customHeight="1">
      <c r="A831" s="1568"/>
      <c r="B831" s="1568"/>
      <c r="C831" s="1582"/>
      <c r="D831" s="2008"/>
      <c r="E831" s="2008"/>
      <c r="F831" s="2008"/>
      <c r="G831" s="668"/>
    </row>
    <row r="832" spans="1:9" ht="12.75" hidden="1" customHeight="1">
      <c r="A832" s="1568"/>
      <c r="B832" s="1568"/>
      <c r="C832" s="1582"/>
      <c r="D832" s="2008"/>
      <c r="E832" s="2008"/>
      <c r="F832" s="2008"/>
      <c r="G832" s="668"/>
    </row>
    <row r="833" spans="1:9" ht="12.75" hidden="1" customHeight="1">
      <c r="A833" s="1568"/>
      <c r="B833" s="1568"/>
      <c r="C833" s="1582"/>
      <c r="D833" s="1585"/>
      <c r="E833" s="6"/>
      <c r="F833" s="6"/>
      <c r="G833" s="668"/>
    </row>
    <row r="834" spans="1:9" ht="12.75" customHeight="1">
      <c r="A834" s="704"/>
      <c r="B834" s="788" t="s">
        <v>2758</v>
      </c>
      <c r="C834" s="1582"/>
      <c r="D834" s="1901" t="s">
        <v>2082</v>
      </c>
      <c r="E834" s="1901"/>
      <c r="F834" s="1901"/>
      <c r="G834" s="668"/>
      <c r="I834" s="1616" t="s">
        <v>2275</v>
      </c>
    </row>
    <row r="835" spans="1:9" ht="12.75" customHeight="1">
      <c r="A835" s="704"/>
      <c r="B835" s="704"/>
      <c r="C835" s="1582"/>
      <c r="D835" s="1901"/>
      <c r="E835" s="1901"/>
      <c r="F835" s="1901"/>
      <c r="G835" s="668"/>
    </row>
    <row r="836" spans="1:9" ht="12.75" customHeight="1">
      <c r="A836" s="704"/>
      <c r="B836" s="704"/>
      <c r="C836" s="1582"/>
      <c r="D836" s="1901"/>
      <c r="E836" s="1901"/>
      <c r="F836" s="1901"/>
      <c r="G836" s="668"/>
    </row>
    <row r="837" spans="1:9" ht="12.75" customHeight="1">
      <c r="A837" s="398"/>
      <c r="B837" s="398"/>
      <c r="C837" s="1586"/>
      <c r="D837" s="1564"/>
      <c r="E837" s="668"/>
      <c r="F837" s="668"/>
      <c r="G837" s="668"/>
    </row>
    <row r="838" spans="1:9" ht="12.75" customHeight="1">
      <c r="A838" s="1587"/>
      <c r="B838" s="788" t="s">
        <v>2759</v>
      </c>
      <c r="C838" s="1586"/>
      <c r="D838" s="2006" t="s">
        <v>2083</v>
      </c>
      <c r="E838" s="2006"/>
      <c r="F838" s="2006"/>
      <c r="G838" s="668"/>
    </row>
    <row r="839" spans="1:9" ht="12.75" customHeight="1">
      <c r="A839" s="547"/>
      <c r="B839" s="1587"/>
      <c r="C839" s="1586"/>
      <c r="D839" s="2006"/>
      <c r="E839" s="2006"/>
      <c r="F839" s="2006"/>
      <c r="G839" s="668"/>
    </row>
    <row r="840" spans="1:9" ht="12.75" customHeight="1">
      <c r="A840" s="398"/>
      <c r="B840" s="547"/>
      <c r="C840" s="1586"/>
      <c r="D840" s="1902" t="s">
        <v>2541</v>
      </c>
      <c r="E840" s="1902"/>
      <c r="F840" s="1902"/>
      <c r="G840" s="668"/>
    </row>
    <row r="841" spans="1:9" ht="12.75" customHeight="1">
      <c r="A841" s="398"/>
      <c r="B841" s="398"/>
      <c r="C841" s="1586"/>
      <c r="D841" s="1902"/>
      <c r="E841" s="1902"/>
      <c r="F841" s="1902"/>
      <c r="G841" s="668"/>
    </row>
    <row r="842" spans="1:9" ht="12.75" customHeight="1">
      <c r="A842" s="398"/>
      <c r="B842" s="398"/>
      <c r="C842" s="1586"/>
      <c r="D842" s="1902"/>
      <c r="E842" s="1902"/>
      <c r="F842" s="1902"/>
      <c r="G842" s="668"/>
    </row>
    <row r="843" spans="1:9" ht="12.75" customHeight="1">
      <c r="A843" s="398"/>
      <c r="B843" s="398"/>
      <c r="C843" s="1586"/>
      <c r="D843" s="1902"/>
      <c r="E843" s="1902"/>
      <c r="F843" s="1902"/>
      <c r="G843" s="668"/>
    </row>
    <row r="844" spans="1:9" ht="12.75" customHeight="1">
      <c r="A844" s="398"/>
      <c r="B844" s="398"/>
      <c r="C844" s="1586"/>
      <c r="D844" s="1902"/>
      <c r="E844" s="1902"/>
      <c r="F844" s="1902"/>
      <c r="G844" s="668"/>
    </row>
    <row r="845" spans="1:9" ht="12.75" customHeight="1">
      <c r="A845" s="398"/>
      <c r="B845" s="398"/>
      <c r="C845" s="1586"/>
      <c r="D845" s="1902"/>
      <c r="E845" s="1902"/>
      <c r="F845" s="1902"/>
      <c r="G845" s="668"/>
    </row>
    <row r="846" spans="1:9" ht="12.75" customHeight="1">
      <c r="A846" s="398"/>
      <c r="B846" s="398"/>
      <c r="C846" s="1586"/>
      <c r="D846" s="1564"/>
      <c r="E846" s="668"/>
      <c r="F846" s="668"/>
      <c r="G846" s="668"/>
    </row>
    <row r="847" spans="1:9" ht="12.75" customHeight="1">
      <c r="A847" s="398"/>
      <c r="B847" s="788" t="s">
        <v>2759</v>
      </c>
      <c r="C847" s="1586"/>
      <c r="D847" s="1902" t="s">
        <v>2084</v>
      </c>
      <c r="E847" s="1902"/>
      <c r="F847" s="1902"/>
      <c r="G847" s="668"/>
      <c r="I847" s="1616" t="s">
        <v>2258</v>
      </c>
    </row>
    <row r="848" spans="1:9" ht="12.75" customHeight="1">
      <c r="A848" s="398"/>
      <c r="B848" s="398"/>
      <c r="C848" s="1586"/>
      <c r="D848" s="1902" t="s">
        <v>2085</v>
      </c>
      <c r="E848" s="1902"/>
      <c r="F848" s="1902"/>
      <c r="G848" s="668"/>
    </row>
    <row r="849" spans="1:9" ht="12.75" customHeight="1">
      <c r="A849" s="398"/>
      <c r="B849" s="398"/>
      <c r="C849" s="1586"/>
      <c r="D849" s="780"/>
      <c r="E849" s="1746" t="s">
        <v>2347</v>
      </c>
      <c r="F849" s="1752"/>
      <c r="G849" s="668"/>
    </row>
    <row r="850" spans="1:9" ht="12.75" customHeight="1">
      <c r="A850" s="398"/>
      <c r="B850" s="398"/>
      <c r="C850" s="1586"/>
      <c r="D850" s="1564"/>
      <c r="E850" s="668"/>
      <c r="F850" s="668"/>
      <c r="G850" s="668"/>
    </row>
    <row r="851" spans="1:9" ht="12.75" customHeight="1">
      <c r="A851" s="398"/>
      <c r="B851" s="788" t="s">
        <v>2759</v>
      </c>
      <c r="C851" s="1586"/>
      <c r="D851" s="1902" t="s">
        <v>2086</v>
      </c>
      <c r="E851" s="1902"/>
      <c r="F851" s="1902"/>
      <c r="G851" s="668"/>
      <c r="I851" s="1616" t="s">
        <v>2276</v>
      </c>
    </row>
    <row r="852" spans="1:9" ht="12.75" customHeight="1">
      <c r="A852" s="398"/>
      <c r="B852" s="398"/>
      <c r="C852" s="1586"/>
      <c r="D852" s="1902"/>
      <c r="E852" s="1902"/>
      <c r="F852" s="1902"/>
      <c r="G852" s="668"/>
    </row>
    <row r="853" spans="1:9" ht="12.75" customHeight="1">
      <c r="A853" s="398"/>
      <c r="B853" s="398"/>
      <c r="C853" s="1586"/>
      <c r="D853" s="1902"/>
      <c r="E853" s="1902"/>
      <c r="F853" s="1902"/>
      <c r="G853" s="668"/>
    </row>
    <row r="854" spans="1:9" ht="12.75" customHeight="1">
      <c r="A854" s="398"/>
      <c r="B854" s="398"/>
      <c r="C854" s="1586"/>
      <c r="D854" s="1902"/>
      <c r="E854" s="1902"/>
      <c r="F854" s="1902"/>
      <c r="G854" s="668"/>
    </row>
    <row r="855" spans="1:9" ht="12.75" customHeight="1">
      <c r="A855" s="1558"/>
      <c r="B855" s="1558"/>
      <c r="C855" s="1588"/>
      <c r="D855" s="1552"/>
      <c r="E855" s="6"/>
      <c r="F855" s="6"/>
      <c r="G855" s="668"/>
    </row>
    <row r="856" spans="1:9" ht="12.75" customHeight="1">
      <c r="A856" s="1563" t="s">
        <v>2087</v>
      </c>
      <c r="B856" s="1563"/>
      <c r="C856" s="1589"/>
      <c r="D856" s="1589"/>
      <c r="E856" s="1589"/>
      <c r="F856" s="1589"/>
      <c r="G856" s="1590"/>
      <c r="H856" s="1690"/>
      <c r="I856" s="1691"/>
    </row>
    <row r="857" spans="1:9" ht="12.75" customHeight="1">
      <c r="A857" s="1558"/>
      <c r="B857" s="1558"/>
      <c r="C857" s="1588"/>
      <c r="D857" s="1591"/>
      <c r="E857" s="6"/>
      <c r="F857" s="6"/>
      <c r="G857" s="668"/>
    </row>
    <row r="858" spans="1:9" ht="12.75" customHeight="1">
      <c r="A858" s="1584"/>
      <c r="B858" s="1584"/>
      <c r="C858" s="313"/>
      <c r="D858" s="1924" t="s">
        <v>2121</v>
      </c>
      <c r="E858" s="1924"/>
      <c r="F858" s="1924"/>
      <c r="G858" s="1581"/>
    </row>
    <row r="859" spans="1:9" ht="12.75" customHeight="1">
      <c r="A859" s="1584"/>
      <c r="B859" s="1584"/>
      <c r="C859" s="313"/>
      <c r="D859" s="2007" t="s">
        <v>2088</v>
      </c>
      <c r="E859" s="2007"/>
      <c r="F859" s="2007"/>
      <c r="G859" s="1581"/>
    </row>
    <row r="860" spans="1:9" ht="12.75" customHeight="1">
      <c r="A860" s="1584"/>
      <c r="B860" s="1584"/>
      <c r="C860" s="313"/>
      <c r="D860" s="1592"/>
      <c r="E860" s="1592"/>
      <c r="F860" s="1592"/>
      <c r="G860" s="1581"/>
    </row>
    <row r="861" spans="1:9" ht="12.75" customHeight="1">
      <c r="A861" s="704"/>
      <c r="B861" s="788" t="s">
        <v>2758</v>
      </c>
      <c r="C861" s="547"/>
      <c r="D861" s="1914" t="s">
        <v>2089</v>
      </c>
      <c r="E861" s="1914"/>
      <c r="F861" s="1914"/>
      <c r="G861" s="1581"/>
      <c r="I861" s="1616" t="s">
        <v>2258</v>
      </c>
    </row>
    <row r="862" spans="1:9" ht="12.75" customHeight="1">
      <c r="A862" s="1584"/>
      <c r="B862" s="1584"/>
      <c r="C862" s="547"/>
      <c r="D862" s="5" t="s">
        <v>2064</v>
      </c>
      <c r="E862" s="1746" t="s">
        <v>2347</v>
      </c>
      <c r="F862" s="1753"/>
      <c r="G862" s="1581"/>
    </row>
    <row r="863" spans="1:9" ht="12.75" customHeight="1">
      <c r="A863" s="1584"/>
      <c r="B863" s="1584"/>
      <c r="C863" s="547"/>
      <c r="D863" s="1552"/>
      <c r="E863" s="1580"/>
      <c r="F863" s="1580"/>
      <c r="G863" s="1581"/>
    </row>
    <row r="864" spans="1:9" ht="12.75" customHeight="1">
      <c r="A864" s="704"/>
      <c r="B864" s="788" t="s">
        <v>2758</v>
      </c>
      <c r="C864" s="547"/>
      <c r="D864" s="1901" t="s">
        <v>2090</v>
      </c>
      <c r="E864" s="1925"/>
      <c r="F864" s="1925"/>
      <c r="G864" s="668"/>
      <c r="I864" s="1616" t="s">
        <v>2276</v>
      </c>
    </row>
    <row r="865" spans="1:9" ht="12.75" customHeight="1">
      <c r="A865" s="1584"/>
      <c r="B865" s="1584"/>
      <c r="C865" s="547"/>
      <c r="D865" s="1925"/>
      <c r="E865" s="1925"/>
      <c r="F865" s="1925"/>
      <c r="G865" s="668"/>
    </row>
    <row r="866" spans="1:9" ht="12.75" customHeight="1">
      <c r="A866" s="1584"/>
      <c r="B866" s="1584"/>
      <c r="C866" s="547"/>
      <c r="D866" s="1552"/>
      <c r="E866" s="6"/>
      <c r="F866" s="6"/>
      <c r="G866" s="668"/>
    </row>
    <row r="867" spans="1:9" ht="12.75" customHeight="1">
      <c r="A867" s="547"/>
      <c r="B867" s="788" t="s">
        <v>2759</v>
      </c>
      <c r="C867" s="548"/>
      <c r="D867" s="2004" t="s">
        <v>2091</v>
      </c>
      <c r="E867" s="2004"/>
      <c r="F867" s="2004"/>
      <c r="G867" s="1581"/>
    </row>
    <row r="868" spans="1:9" ht="12.75" customHeight="1">
      <c r="A868" s="547"/>
      <c r="B868" s="1593"/>
      <c r="C868" s="548"/>
      <c r="D868" s="2004"/>
      <c r="E868" s="2004"/>
      <c r="F868" s="2004"/>
      <c r="G868" s="1581"/>
    </row>
    <row r="869" spans="1:9" ht="12.75" customHeight="1">
      <c r="A869" s="704"/>
      <c r="B869" s="667"/>
      <c r="C869" s="547"/>
      <c r="D869" s="1902" t="s">
        <v>2541</v>
      </c>
      <c r="E869" s="1902"/>
      <c r="F869" s="1902"/>
      <c r="G869" s="1581"/>
    </row>
    <row r="870" spans="1:9" ht="12.75" customHeight="1">
      <c r="A870" s="704"/>
      <c r="B870" s="704"/>
      <c r="C870" s="547"/>
      <c r="D870" s="1902"/>
      <c r="E870" s="1902"/>
      <c r="F870" s="1902"/>
      <c r="G870" s="1581"/>
    </row>
    <row r="871" spans="1:9" ht="12.75" customHeight="1">
      <c r="A871" s="704"/>
      <c r="B871" s="704"/>
      <c r="C871" s="547"/>
      <c r="D871" s="1902"/>
      <c r="E871" s="1902"/>
      <c r="F871" s="1902"/>
      <c r="G871" s="1581"/>
    </row>
    <row r="872" spans="1:9" ht="12.75" customHeight="1">
      <c r="A872" s="704"/>
      <c r="B872" s="704"/>
      <c r="C872" s="547"/>
      <c r="D872" s="1902"/>
      <c r="E872" s="1902"/>
      <c r="F872" s="1902"/>
      <c r="G872" s="1581"/>
    </row>
    <row r="873" spans="1:9" ht="12.75" customHeight="1">
      <c r="A873" s="704"/>
      <c r="B873" s="704"/>
      <c r="C873" s="547"/>
      <c r="D873" s="1902"/>
      <c r="E873" s="1902"/>
      <c r="F873" s="1902"/>
      <c r="G873" s="1581"/>
    </row>
    <row r="874" spans="1:9" ht="12.75" customHeight="1">
      <c r="A874" s="704"/>
      <c r="B874" s="704"/>
      <c r="C874" s="547"/>
      <c r="D874" s="1902"/>
      <c r="E874" s="1902"/>
      <c r="F874" s="1902"/>
      <c r="G874" s="1581"/>
    </row>
    <row r="875" spans="1:9" ht="12.75" customHeight="1">
      <c r="A875" s="704"/>
      <c r="B875" s="704"/>
      <c r="C875" s="547"/>
      <c r="D875" s="1552"/>
      <c r="E875" s="1580"/>
      <c r="F875" s="1580"/>
      <c r="G875" s="1581"/>
    </row>
    <row r="876" spans="1:9" ht="12.75" customHeight="1">
      <c r="A876" s="704"/>
      <c r="B876" s="788" t="s">
        <v>2759</v>
      </c>
      <c r="C876" s="547"/>
      <c r="D876" s="1967" t="s">
        <v>2084</v>
      </c>
      <c r="E876" s="1967"/>
      <c r="F876" s="1967"/>
      <c r="G876" s="1581"/>
      <c r="I876" s="1616" t="s">
        <v>2258</v>
      </c>
    </row>
    <row r="877" spans="1:9" ht="12.75" customHeight="1">
      <c r="A877" s="704"/>
      <c r="B877" s="704"/>
      <c r="C877" s="547"/>
      <c r="D877" s="1967" t="s">
        <v>2085</v>
      </c>
      <c r="E877" s="1967"/>
      <c r="F877" s="1967"/>
      <c r="G877" s="1581"/>
    </row>
    <row r="878" spans="1:9" ht="12.75" customHeight="1">
      <c r="A878" s="704"/>
      <c r="B878" s="704"/>
      <c r="C878" s="547"/>
      <c r="D878" s="5" t="s">
        <v>1451</v>
      </c>
      <c r="E878" s="1746" t="s">
        <v>2347</v>
      </c>
      <c r="F878" s="1754"/>
      <c r="G878" s="1581"/>
    </row>
    <row r="879" spans="1:9" ht="12.75" customHeight="1">
      <c r="A879" s="704"/>
      <c r="B879" s="704"/>
      <c r="C879" s="547"/>
      <c r="D879" s="1552"/>
      <c r="E879" s="1580"/>
      <c r="F879" s="1580"/>
      <c r="G879" s="1581"/>
    </row>
    <row r="880" spans="1:9" ht="12.75" customHeight="1">
      <c r="A880" s="704"/>
      <c r="B880" s="788" t="s">
        <v>2759</v>
      </c>
      <c r="C880" s="547"/>
      <c r="D880" s="1901" t="s">
        <v>2086</v>
      </c>
      <c r="E880" s="1901"/>
      <c r="F880" s="1901"/>
      <c r="G880" s="1581"/>
      <c r="I880" s="1616" t="s">
        <v>2276</v>
      </c>
    </row>
    <row r="881" spans="1:9" ht="12.75" customHeight="1">
      <c r="A881" s="704"/>
      <c r="B881" s="704"/>
      <c r="C881" s="547"/>
      <c r="D881" s="1901"/>
      <c r="E881" s="1901"/>
      <c r="F881" s="1901"/>
      <c r="G881" s="1581"/>
    </row>
    <row r="882" spans="1:9" ht="12.75" customHeight="1">
      <c r="A882" s="704"/>
      <c r="B882" s="704"/>
      <c r="C882" s="547"/>
      <c r="D882" s="1901"/>
      <c r="E882" s="1901"/>
      <c r="F882" s="1901"/>
      <c r="G882" s="1581"/>
    </row>
    <row r="883" spans="1:9" ht="12.75" customHeight="1">
      <c r="A883" s="704"/>
      <c r="B883" s="704"/>
      <c r="C883" s="547"/>
      <c r="D883" s="1901"/>
      <c r="E883" s="1901"/>
      <c r="F883" s="1901"/>
      <c r="G883" s="1581"/>
    </row>
    <row r="884" spans="1:9" ht="12.75" customHeight="1">
      <c r="A884" s="1553"/>
      <c r="B884" s="1553"/>
      <c r="C884" s="1582"/>
      <c r="D884" s="1580"/>
      <c r="E884" s="1580"/>
      <c r="F884" s="1580"/>
      <c r="G884" s="1581"/>
    </row>
    <row r="885" spans="1:9" ht="12.75" customHeight="1">
      <c r="A885" s="1970" t="s">
        <v>2122</v>
      </c>
      <c r="B885" s="1970"/>
      <c r="C885" s="1970"/>
      <c r="D885" s="1970"/>
      <c r="E885" s="1970"/>
      <c r="F885" s="1970"/>
      <c r="G885" s="1970"/>
      <c r="H885" s="1690"/>
      <c r="I885" s="1691"/>
    </row>
    <row r="886" spans="1:9" s="1614" customFormat="1" ht="12.75" customHeight="1">
      <c r="A886" s="93"/>
      <c r="B886" s="93"/>
      <c r="C886" s="93"/>
      <c r="D886" s="93"/>
      <c r="E886" s="93"/>
      <c r="F886" s="93"/>
      <c r="G886" s="93"/>
      <c r="I886" s="1616"/>
    </row>
    <row r="887" spans="1:9" s="1614" customFormat="1" ht="12.75" customHeight="1">
      <c r="A887" s="93"/>
      <c r="B887" s="93"/>
      <c r="C887" s="93"/>
      <c r="D887" s="1960" t="s">
        <v>2128</v>
      </c>
      <c r="E887" s="1960"/>
      <c r="F887" s="1960"/>
      <c r="G887" s="93"/>
      <c r="I887" s="1616"/>
    </row>
    <row r="888" spans="1:9" s="1614" customFormat="1" ht="12.75" customHeight="1">
      <c r="A888" s="93"/>
      <c r="B888" s="93"/>
      <c r="C888" s="93"/>
      <c r="D888" s="1560"/>
      <c r="E888" s="1560"/>
      <c r="F888" s="1560"/>
      <c r="G888" s="93"/>
      <c r="I888" s="1616"/>
    </row>
    <row r="889" spans="1:9" s="1614" customFormat="1" ht="12.75" customHeight="1">
      <c r="A889" s="93"/>
      <c r="B889" s="1617" t="s">
        <v>2758</v>
      </c>
      <c r="C889" s="93"/>
      <c r="D889" s="1565" t="s">
        <v>2129</v>
      </c>
      <c r="E889" s="1560"/>
      <c r="F889" s="1560"/>
      <c r="G889" s="93"/>
      <c r="I889" s="1616" t="s">
        <v>2290</v>
      </c>
    </row>
    <row r="890" spans="1:9" s="1614" customFormat="1" ht="12.75" customHeight="1">
      <c r="A890" s="93"/>
      <c r="B890" s="93"/>
      <c r="C890" s="93"/>
      <c r="D890" s="1560"/>
      <c r="E890" s="1560"/>
      <c r="F890" s="1560"/>
      <c r="G890" s="93"/>
      <c r="I890" s="1616"/>
    </row>
    <row r="891" spans="1:9" ht="12.75" customHeight="1">
      <c r="A891" s="1584"/>
      <c r="B891" s="1584"/>
      <c r="C891" s="1582"/>
      <c r="D891" s="1960" t="s">
        <v>2123</v>
      </c>
      <c r="E891" s="1960"/>
      <c r="F891" s="1960"/>
      <c r="G891" s="1581"/>
    </row>
    <row r="892" spans="1:9" ht="12.75" customHeight="1">
      <c r="A892" s="1558"/>
      <c r="B892" s="1558"/>
      <c r="C892" s="1588"/>
      <c r="D892" s="1914" t="s">
        <v>2092</v>
      </c>
      <c r="E892" s="1914"/>
      <c r="F892" s="1914"/>
      <c r="G892" s="1581"/>
    </row>
    <row r="893" spans="1:9" ht="12.75" customHeight="1">
      <c r="A893" s="1598"/>
      <c r="B893" s="1598"/>
      <c r="C893" s="1582"/>
      <c r="D893" s="5"/>
      <c r="E893" s="1580"/>
      <c r="F893" s="1580"/>
      <c r="G893" s="1581"/>
    </row>
    <row r="894" spans="1:9" ht="12.75" customHeight="1">
      <c r="A894" s="704"/>
      <c r="B894" s="788" t="s">
        <v>2758</v>
      </c>
      <c r="C894" s="547"/>
      <c r="D894" s="1901" t="s">
        <v>2096</v>
      </c>
      <c r="E894" s="1901"/>
      <c r="F894" s="1901"/>
      <c r="G894" s="668"/>
      <c r="I894" s="1616" t="s">
        <v>2242</v>
      </c>
    </row>
    <row r="895" spans="1:9" ht="12.75" customHeight="1">
      <c r="A895" s="1584"/>
      <c r="B895" s="1584"/>
      <c r="C895" s="547"/>
      <c r="D895" s="1901"/>
      <c r="E895" s="1901"/>
      <c r="F895" s="1901"/>
      <c r="G895" s="668"/>
    </row>
    <row r="896" spans="1:9" s="1614" customFormat="1" ht="12.75" customHeight="1">
      <c r="A896" s="1683"/>
      <c r="B896" s="1683"/>
      <c r="C896" s="1588"/>
      <c r="D896" s="1901" t="s">
        <v>2095</v>
      </c>
      <c r="E896" s="1901"/>
      <c r="F896" s="1901"/>
      <c r="G896" s="1581"/>
      <c r="I896" s="1616"/>
    </row>
    <row r="897" spans="1:9" s="1614" customFormat="1" ht="12.75" customHeight="1">
      <c r="A897" s="1683"/>
      <c r="B897" s="1683"/>
      <c r="C897" s="1588"/>
      <c r="D897" s="1901"/>
      <c r="E897" s="1901"/>
      <c r="F897" s="1901"/>
      <c r="G897" s="1581"/>
      <c r="I897" s="1616"/>
    </row>
    <row r="898" spans="1:9" ht="12.75" customHeight="1">
      <c r="A898" s="1558"/>
      <c r="B898" s="1558"/>
      <c r="C898" s="1588"/>
      <c r="D898" s="6"/>
      <c r="E898" s="6"/>
      <c r="F898" s="1580"/>
      <c r="G898" s="1581"/>
    </row>
    <row r="899" spans="1:9" ht="12.75" customHeight="1">
      <c r="A899" s="398"/>
      <c r="B899" s="788" t="s">
        <v>2758</v>
      </c>
      <c r="C899" s="479"/>
      <c r="D899" s="1994" t="s">
        <v>2093</v>
      </c>
      <c r="E899" s="1994"/>
      <c r="F899" s="1994"/>
      <c r="G899" s="1581"/>
      <c r="I899" s="1616" t="s">
        <v>2241</v>
      </c>
    </row>
    <row r="900" spans="1:9" ht="12.75" customHeight="1">
      <c r="A900" s="398"/>
      <c r="B900" s="398"/>
      <c r="C900" s="479"/>
      <c r="D900" s="1994"/>
      <c r="E900" s="1994"/>
      <c r="F900" s="1994"/>
      <c r="G900" s="1581"/>
    </row>
    <row r="901" spans="1:9" ht="12.75" customHeight="1">
      <c r="A901" s="398"/>
      <c r="B901" s="398"/>
      <c r="C901" s="479"/>
      <c r="D901" s="1994"/>
      <c r="E901" s="1994"/>
      <c r="F901" s="1994"/>
      <c r="G901" s="1581"/>
    </row>
    <row r="902" spans="1:9" s="1614" customFormat="1" ht="12.75" customHeight="1">
      <c r="A902" s="398"/>
      <c r="B902" s="398"/>
      <c r="C902" s="479"/>
      <c r="D902" s="1994"/>
      <c r="E902" s="1994"/>
      <c r="F902" s="1994"/>
      <c r="G902" s="1581"/>
      <c r="I902" s="1616"/>
    </row>
    <row r="903" spans="1:9" ht="12.75" customHeight="1">
      <c r="A903" s="398"/>
      <c r="B903" s="398"/>
      <c r="C903" s="479"/>
      <c r="D903" s="1994"/>
      <c r="E903" s="1994"/>
      <c r="F903" s="1994"/>
      <c r="G903" s="1581"/>
    </row>
    <row r="904" spans="1:9" ht="12.75" customHeight="1">
      <c r="A904" s="480"/>
      <c r="B904" s="480"/>
      <c r="C904" s="479"/>
      <c r="D904" s="1994"/>
      <c r="E904" s="1994"/>
      <c r="F904" s="1994"/>
      <c r="G904" s="1581"/>
    </row>
    <row r="905" spans="1:9" ht="12.75" customHeight="1">
      <c r="A905" s="480"/>
      <c r="B905" s="480"/>
      <c r="C905" s="479"/>
      <c r="D905" s="1994"/>
      <c r="E905" s="1994"/>
      <c r="F905" s="1994"/>
      <c r="G905" s="1581"/>
    </row>
    <row r="906" spans="1:9" ht="12.75" customHeight="1">
      <c r="A906" s="480"/>
      <c r="B906" s="480"/>
      <c r="C906" s="479"/>
      <c r="D906" s="1994"/>
      <c r="E906" s="1994"/>
      <c r="F906" s="1994"/>
      <c r="G906" s="1581"/>
    </row>
    <row r="907" spans="1:9" s="1614" customFormat="1" ht="12.75" customHeight="1">
      <c r="A907" s="480"/>
      <c r="B907" s="480"/>
      <c r="C907" s="479"/>
      <c r="D907" s="1684"/>
      <c r="E907" s="1684"/>
      <c r="F907" s="1684"/>
      <c r="G907" s="1581"/>
      <c r="I907" s="1616"/>
    </row>
    <row r="908" spans="1:9" ht="12.75" customHeight="1">
      <c r="A908" s="1598"/>
      <c r="B908" s="788" t="s">
        <v>2759</v>
      </c>
      <c r="C908" s="1582"/>
      <c r="D908" s="1901" t="s">
        <v>2097</v>
      </c>
      <c r="E908" s="1901"/>
      <c r="F908" s="1901"/>
      <c r="G908" s="1581"/>
    </row>
    <row r="909" spans="1:9" ht="12.75" customHeight="1">
      <c r="A909" s="1598"/>
      <c r="B909" s="1598"/>
      <c r="C909" s="1582"/>
      <c r="D909" s="1901"/>
      <c r="E909" s="1901"/>
      <c r="F909" s="1901"/>
      <c r="G909" s="1581"/>
    </row>
    <row r="910" spans="1:9" ht="12.75" customHeight="1">
      <c r="A910" s="1598"/>
      <c r="B910" s="1598"/>
      <c r="C910" s="1582"/>
      <c r="D910" s="1580"/>
      <c r="E910" s="1580"/>
      <c r="F910" s="1580"/>
      <c r="G910" s="1581"/>
    </row>
    <row r="911" spans="1:9" ht="12.75" customHeight="1">
      <c r="A911" s="1598"/>
      <c r="B911" s="788" t="s">
        <v>2759</v>
      </c>
      <c r="C911" s="1582"/>
      <c r="D911" s="1958" t="s">
        <v>2098</v>
      </c>
      <c r="E911" s="1958"/>
      <c r="F911" s="1958"/>
      <c r="G911" s="1581"/>
    </row>
    <row r="912" spans="1:9" ht="12.75" customHeight="1">
      <c r="A912" s="1598"/>
      <c r="B912" s="1598"/>
      <c r="C912" s="1582"/>
      <c r="D912" s="1958"/>
      <c r="E912" s="1958"/>
      <c r="F912" s="1958"/>
      <c r="G912" s="1581"/>
    </row>
    <row r="913" spans="1:9" ht="12.75" customHeight="1">
      <c r="A913" s="1598"/>
      <c r="B913" s="1598"/>
      <c r="C913" s="1582"/>
      <c r="D913" s="1958"/>
      <c r="E913" s="1958"/>
      <c r="F913" s="1958"/>
      <c r="G913" s="1581"/>
    </row>
    <row r="914" spans="1:9" ht="12.75" customHeight="1">
      <c r="A914" s="1598"/>
      <c r="B914" s="1598"/>
      <c r="C914" s="1582"/>
      <c r="D914" s="1958"/>
      <c r="E914" s="1958"/>
      <c r="F914" s="1958"/>
      <c r="G914" s="1581"/>
    </row>
    <row r="915" spans="1:9" ht="12.75" customHeight="1">
      <c r="A915" s="1598"/>
      <c r="B915" s="1598"/>
      <c r="C915" s="1582"/>
      <c r="D915" s="1552"/>
      <c r="E915" s="1580"/>
      <c r="F915" s="1580"/>
      <c r="G915" s="1581"/>
    </row>
    <row r="916" spans="1:9" ht="12.75" customHeight="1">
      <c r="A916" s="1598"/>
      <c r="B916" s="788" t="s">
        <v>2759</v>
      </c>
      <c r="C916" s="1582"/>
      <c r="D916" s="1914" t="s">
        <v>2542</v>
      </c>
      <c r="E916" s="1914"/>
      <c r="F916" s="1914"/>
      <c r="G916" s="1581"/>
    </row>
    <row r="917" spans="1:9" ht="12.75" customHeight="1">
      <c r="A917" s="1598"/>
      <c r="B917" s="1598"/>
      <c r="C917" s="1582"/>
      <c r="D917" s="1552"/>
      <c r="E917" s="1580"/>
      <c r="F917" s="1580"/>
      <c r="G917" s="1581"/>
    </row>
    <row r="918" spans="1:9" ht="12.75" customHeight="1">
      <c r="A918" s="1598"/>
      <c r="B918" s="788" t="s">
        <v>2759</v>
      </c>
      <c r="C918" s="1582"/>
      <c r="D918" s="1914" t="s">
        <v>2543</v>
      </c>
      <c r="E918" s="1914"/>
      <c r="F918" s="1914"/>
      <c r="G918" s="1581"/>
    </row>
    <row r="919" spans="1:9" ht="12.75" customHeight="1">
      <c r="A919" s="480"/>
      <c r="B919" s="480"/>
      <c r="C919" s="479"/>
      <c r="D919" s="183"/>
      <c r="E919" s="668"/>
      <c r="F919" s="1581"/>
      <c r="G919" s="1581"/>
    </row>
    <row r="920" spans="1:9" ht="12.75" customHeight="1">
      <c r="A920" s="1594"/>
      <c r="B920" s="788" t="s">
        <v>2759</v>
      </c>
      <c r="C920" s="1595"/>
      <c r="D920" s="1994" t="s">
        <v>2094</v>
      </c>
      <c r="E920" s="1994"/>
      <c r="F920" s="1994"/>
      <c r="G920" s="1596"/>
      <c r="I920" s="1616" t="s">
        <v>2291</v>
      </c>
    </row>
    <row r="921" spans="1:9" ht="12.75" customHeight="1">
      <c r="A921" s="1594"/>
      <c r="B921" s="1594"/>
      <c r="C921" s="1595"/>
      <c r="D921" s="1994"/>
      <c r="E921" s="1994"/>
      <c r="F921" s="1994"/>
      <c r="G921" s="1596"/>
    </row>
    <row r="922" spans="1:9" ht="12.75" customHeight="1">
      <c r="A922" s="1594"/>
      <c r="B922" s="1594"/>
      <c r="C922" s="1595"/>
      <c r="D922" s="1994"/>
      <c r="E922" s="1994"/>
      <c r="F922" s="1994"/>
      <c r="G922" s="1596"/>
    </row>
    <row r="923" spans="1:9" ht="12.75" customHeight="1">
      <c r="A923" s="1594"/>
      <c r="B923" s="1594"/>
      <c r="C923" s="1595"/>
      <c r="D923" s="1994"/>
      <c r="E923" s="1994"/>
      <c r="F923" s="1994"/>
      <c r="G923" s="1596"/>
    </row>
    <row r="924" spans="1:9" ht="12.75" customHeight="1">
      <c r="A924" s="1594"/>
      <c r="B924" s="1594"/>
      <c r="C924" s="1595"/>
      <c r="D924" s="1994"/>
      <c r="E924" s="1994"/>
      <c r="F924" s="1994"/>
      <c r="G924" s="1596"/>
    </row>
    <row r="925" spans="1:9" ht="12.75" customHeight="1">
      <c r="A925" s="1594"/>
      <c r="B925" s="1594"/>
      <c r="C925" s="1595"/>
      <c r="D925" s="1994"/>
      <c r="E925" s="1994"/>
      <c r="F925" s="1994"/>
      <c r="G925" s="1596"/>
    </row>
    <row r="926" spans="1:9" ht="12.75" customHeight="1">
      <c r="A926" s="1594"/>
      <c r="B926" s="1594"/>
      <c r="C926" s="1595"/>
      <c r="D926" s="1994"/>
      <c r="E926" s="1994"/>
      <c r="F926" s="1994"/>
      <c r="G926" s="1596"/>
    </row>
    <row r="927" spans="1:9" ht="12.75" customHeight="1">
      <c r="A927" s="1594"/>
      <c r="B927" s="1594"/>
      <c r="C927" s="1595"/>
      <c r="D927" s="1994"/>
      <c r="E927" s="1994"/>
      <c r="F927" s="1994"/>
      <c r="G927" s="1596"/>
    </row>
    <row r="928" spans="1:9" ht="12.75" customHeight="1">
      <c r="A928" s="1594"/>
      <c r="B928" s="1594"/>
      <c r="C928" s="1595"/>
      <c r="D928" s="1994"/>
      <c r="E928" s="1994"/>
      <c r="F928" s="1994"/>
      <c r="G928" s="1596"/>
    </row>
    <row r="929" spans="1:9" ht="12.75" customHeight="1">
      <c r="A929" s="480"/>
      <c r="B929" s="480"/>
      <c r="C929" s="479"/>
      <c r="D929" s="183"/>
      <c r="E929" s="668"/>
      <c r="F929" s="1581"/>
      <c r="G929" s="1581"/>
    </row>
    <row r="930" spans="1:9" ht="12.75" customHeight="1">
      <c r="A930" s="398"/>
      <c r="B930" s="788" t="s">
        <v>2758</v>
      </c>
      <c r="C930" s="479"/>
      <c r="D930" s="2005" t="s">
        <v>2294</v>
      </c>
      <c r="E930" s="2005"/>
      <c r="F930" s="2005"/>
      <c r="G930" s="1581"/>
      <c r="I930" s="1616" t="s">
        <v>2291</v>
      </c>
    </row>
    <row r="931" spans="1:9" ht="12.75" customHeight="1">
      <c r="A931" s="398"/>
      <c r="B931" s="398"/>
      <c r="C931" s="479"/>
      <c r="D931" s="2005"/>
      <c r="E931" s="2005"/>
      <c r="F931" s="2005"/>
      <c r="G931" s="1581"/>
    </row>
    <row r="932" spans="1:9" ht="12.75" customHeight="1">
      <c r="A932" s="398"/>
      <c r="B932" s="398"/>
      <c r="C932" s="479"/>
      <c r="D932" s="2005"/>
      <c r="E932" s="2005"/>
      <c r="F932" s="2005"/>
      <c r="G932" s="1581"/>
    </row>
    <row r="933" spans="1:9" ht="12.75" customHeight="1">
      <c r="A933" s="398"/>
      <c r="B933" s="398"/>
      <c r="C933" s="479"/>
      <c r="D933" s="2005"/>
      <c r="E933" s="2005"/>
      <c r="F933" s="2005"/>
      <c r="G933" s="1581"/>
    </row>
    <row r="934" spans="1:9" ht="12.75" customHeight="1">
      <c r="A934" s="398"/>
      <c r="B934" s="398"/>
      <c r="C934" s="479"/>
      <c r="D934" s="2005"/>
      <c r="E934" s="2005"/>
      <c r="F934" s="2005"/>
      <c r="G934" s="1581"/>
    </row>
    <row r="935" spans="1:9" ht="12.75" customHeight="1">
      <c r="A935" s="398"/>
      <c r="B935" s="398"/>
      <c r="C935" s="479"/>
      <c r="D935" s="2005"/>
      <c r="E935" s="2005"/>
      <c r="F935" s="2005"/>
      <c r="G935" s="1581"/>
    </row>
    <row r="936" spans="1:9" ht="12.75" customHeight="1">
      <c r="A936" s="398"/>
      <c r="B936" s="398"/>
      <c r="C936" s="479"/>
      <c r="D936" s="2005"/>
      <c r="E936" s="2005"/>
      <c r="F936" s="2005"/>
      <c r="G936" s="1581"/>
    </row>
    <row r="937" spans="1:9" s="1614" customFormat="1" ht="12.75" customHeight="1">
      <c r="A937" s="398"/>
      <c r="B937" s="398"/>
      <c r="C937" s="479"/>
      <c r="D937" s="1685"/>
      <c r="E937" s="1685"/>
      <c r="F937" s="1685"/>
      <c r="G937" s="1581"/>
      <c r="I937" s="1616"/>
    </row>
    <row r="938" spans="1:9" s="1614" customFormat="1" ht="12.75" customHeight="1">
      <c r="A938" s="398"/>
      <c r="B938" s="1617" t="s">
        <v>2758</v>
      </c>
      <c r="C938" s="479"/>
      <c r="D938" s="1913" t="s">
        <v>2292</v>
      </c>
      <c r="E938" s="1913"/>
      <c r="F938" s="1913"/>
      <c r="G938" s="1581"/>
      <c r="I938" s="1616"/>
    </row>
    <row r="939" spans="1:9" s="1614" customFormat="1" ht="12.75" customHeight="1">
      <c r="A939" s="398"/>
      <c r="B939" s="398"/>
      <c r="C939" s="479"/>
      <c r="D939" s="1913"/>
      <c r="E939" s="1913"/>
      <c r="F939" s="1913"/>
      <c r="G939" s="1581"/>
      <c r="I939" s="1616"/>
    </row>
    <row r="940" spans="1:9" s="1614" customFormat="1" ht="12.75" customHeight="1">
      <c r="A940" s="398"/>
      <c r="B940" s="398"/>
      <c r="C940" s="479"/>
      <c r="D940" s="1913"/>
      <c r="E940" s="1913"/>
      <c r="F940" s="1913"/>
      <c r="G940" s="1581"/>
      <c r="I940" s="1616"/>
    </row>
    <row r="941" spans="1:9" s="1614" customFormat="1" ht="12.75" customHeight="1">
      <c r="A941" s="398"/>
      <c r="B941" s="398"/>
      <c r="C941" s="479"/>
      <c r="D941" s="1913"/>
      <c r="E941" s="1913"/>
      <c r="F941" s="1913"/>
      <c r="G941" s="1581"/>
      <c r="I941" s="1616"/>
    </row>
    <row r="942" spans="1:9" s="1614" customFormat="1" ht="12.75" customHeight="1">
      <c r="A942" s="398"/>
      <c r="B942" s="398"/>
      <c r="C942" s="479"/>
      <c r="D942" s="1913"/>
      <c r="E942" s="1913"/>
      <c r="F942" s="1913"/>
      <c r="G942" s="1581"/>
      <c r="I942" s="1616"/>
    </row>
    <row r="943" spans="1:9" s="1614" customFormat="1" ht="12.75" customHeight="1">
      <c r="A943" s="398"/>
      <c r="B943" s="398"/>
      <c r="C943" s="479"/>
      <c r="D943" s="1913"/>
      <c r="E943" s="1913"/>
      <c r="F943" s="1913"/>
      <c r="G943" s="1581"/>
      <c r="I943" s="1616"/>
    </row>
    <row r="944" spans="1:9" s="1614" customFormat="1" ht="12.75" customHeight="1">
      <c r="A944" s="398"/>
      <c r="B944" s="398"/>
      <c r="C944" s="479"/>
      <c r="D944" s="1685"/>
      <c r="E944" s="1685"/>
      <c r="F944" s="1685"/>
      <c r="G944" s="1581"/>
      <c r="I944" s="1616"/>
    </row>
    <row r="945" spans="1:9" ht="12.75" customHeight="1">
      <c r="A945" s="1598"/>
      <c r="B945" s="788" t="s">
        <v>2758</v>
      </c>
      <c r="C945" s="1582"/>
      <c r="D945" s="1995" t="s">
        <v>2099</v>
      </c>
      <c r="E945" s="1995"/>
      <c r="F945" s="1995"/>
      <c r="G945" s="1581"/>
    </row>
    <row r="946" spans="1:9" ht="12.75" customHeight="1">
      <c r="A946" s="1598"/>
      <c r="B946" s="1598"/>
      <c r="C946" s="1582"/>
      <c r="D946" s="1995"/>
      <c r="E946" s="1995"/>
      <c r="F946" s="1995"/>
      <c r="G946" s="1581"/>
    </row>
    <row r="947" spans="1:9" ht="12.75" customHeight="1">
      <c r="A947" s="1598"/>
      <c r="B947" s="1598"/>
      <c r="C947" s="1582"/>
      <c r="D947" s="1995"/>
      <c r="E947" s="1995"/>
      <c r="F947" s="1995"/>
      <c r="G947" s="1581"/>
    </row>
    <row r="948" spans="1:9" s="1614" customFormat="1" ht="12.75" customHeight="1">
      <c r="A948" s="398"/>
      <c r="B948" s="398"/>
      <c r="C948" s="479"/>
      <c r="D948" s="1685"/>
      <c r="E948" s="1685"/>
      <c r="F948" s="1685"/>
      <c r="G948" s="1581"/>
      <c r="I948" s="1616"/>
    </row>
    <row r="949" spans="1:9" ht="12.75" customHeight="1">
      <c r="A949" s="398"/>
      <c r="B949" s="398"/>
      <c r="C949" s="479"/>
      <c r="D949" s="1597"/>
      <c r="E949" s="668"/>
      <c r="F949" s="1581"/>
      <c r="G949" s="1581"/>
    </row>
    <row r="950" spans="1:9" ht="12.75" customHeight="1">
      <c r="A950" s="398"/>
      <c r="B950" s="788" t="s">
        <v>2759</v>
      </c>
      <c r="C950" s="479"/>
      <c r="D950" s="1994" t="s">
        <v>2293</v>
      </c>
      <c r="E950" s="1994"/>
      <c r="F950" s="1994"/>
      <c r="G950" s="1581"/>
      <c r="I950" s="1616" t="s">
        <v>2291</v>
      </c>
    </row>
    <row r="951" spans="1:9" ht="12.75" customHeight="1">
      <c r="A951" s="398"/>
      <c r="B951" s="398"/>
      <c r="C951" s="479"/>
      <c r="D951" s="1994"/>
      <c r="E951" s="1994"/>
      <c r="F951" s="1994"/>
      <c r="G951" s="1581"/>
    </row>
    <row r="952" spans="1:9" ht="12.75" customHeight="1">
      <c r="A952" s="398"/>
      <c r="B952" s="398"/>
      <c r="C952" s="479"/>
      <c r="D952" s="1994"/>
      <c r="E952" s="1994"/>
      <c r="F952" s="1994"/>
      <c r="G952" s="1581"/>
    </row>
    <row r="953" spans="1:9" ht="12.75" customHeight="1">
      <c r="A953" s="398"/>
      <c r="B953" s="398"/>
      <c r="C953" s="479"/>
      <c r="D953" s="1994"/>
      <c r="E953" s="1994"/>
      <c r="F953" s="1994"/>
      <c r="G953" s="1581"/>
    </row>
    <row r="954" spans="1:9" ht="12.75" customHeight="1">
      <c r="A954" s="1600"/>
      <c r="B954" s="1600"/>
      <c r="C954" s="1586"/>
      <c r="D954" s="1549"/>
      <c r="E954" s="1549"/>
      <c r="F954" s="1549"/>
      <c r="G954" s="1549"/>
    </row>
    <row r="955" spans="1:9" ht="12.75" customHeight="1">
      <c r="A955" s="1584"/>
      <c r="B955" s="1584"/>
      <c r="C955" s="547"/>
      <c r="D955" s="1924" t="s">
        <v>2100</v>
      </c>
      <c r="E955" s="1924"/>
      <c r="F955" s="1924"/>
      <c r="G955" s="668"/>
    </row>
    <row r="956" spans="1:9" ht="12.75" customHeight="1">
      <c r="A956" s="704"/>
      <c r="B956" s="788" t="s">
        <v>2759</v>
      </c>
      <c r="C956" s="547"/>
      <c r="D956" s="1914" t="s">
        <v>2124</v>
      </c>
      <c r="E956" s="1914"/>
      <c r="F956" s="1914"/>
      <c r="G956" s="668"/>
      <c r="I956" s="1616" t="s">
        <v>2291</v>
      </c>
    </row>
    <row r="957" spans="1:9" ht="12.75" customHeight="1">
      <c r="A957" s="1584"/>
      <c r="B957" s="1584"/>
      <c r="C957" s="547"/>
      <c r="D957" s="6"/>
      <c r="E957" s="6"/>
      <c r="F957" s="6"/>
      <c r="G957" s="668"/>
    </row>
    <row r="958" spans="1:9" ht="12.75" customHeight="1">
      <c r="A958" s="1584"/>
      <c r="B958" s="1584"/>
      <c r="C958" s="547"/>
      <c r="D958" s="1924" t="s">
        <v>2101</v>
      </c>
      <c r="E958" s="1924"/>
      <c r="F958" s="1924"/>
      <c r="G958" s="667"/>
    </row>
    <row r="959" spans="1:9" ht="12.75" customHeight="1">
      <c r="A959" s="704"/>
      <c r="B959" s="788" t="s">
        <v>2759</v>
      </c>
      <c r="C959" s="547"/>
      <c r="D959" s="1901" t="s">
        <v>2544</v>
      </c>
      <c r="E959" s="1901"/>
      <c r="F959" s="1901"/>
      <c r="G959" s="667"/>
      <c r="I959" s="1616" t="s">
        <v>2291</v>
      </c>
    </row>
    <row r="960" spans="1:9" ht="12.75" customHeight="1">
      <c r="A960" s="704"/>
      <c r="B960" s="704"/>
      <c r="C960" s="547"/>
      <c r="D960" s="1901"/>
      <c r="E960" s="1901"/>
      <c r="F960" s="1901"/>
      <c r="G960" s="667"/>
    </row>
    <row r="961" spans="1:9" ht="12.75" customHeight="1">
      <c r="A961" s="704"/>
      <c r="B961" s="704"/>
      <c r="C961" s="547"/>
      <c r="D961" s="1901"/>
      <c r="E961" s="1901"/>
      <c r="F961" s="1901"/>
      <c r="G961" s="667"/>
    </row>
    <row r="962" spans="1:9" ht="12.75" customHeight="1">
      <c r="A962" s="704"/>
      <c r="B962" s="704"/>
      <c r="C962" s="547"/>
      <c r="D962" s="1901"/>
      <c r="E962" s="1901"/>
      <c r="F962" s="1901"/>
      <c r="G962" s="667"/>
    </row>
    <row r="963" spans="1:9" ht="12.75" customHeight="1">
      <c r="A963" s="704"/>
      <c r="B963" s="704"/>
      <c r="C963" s="547"/>
      <c r="D963" s="1901"/>
      <c r="E963" s="1901"/>
      <c r="F963" s="1901"/>
      <c r="G963" s="667"/>
    </row>
    <row r="964" spans="1:9" ht="12.75" customHeight="1">
      <c r="A964" s="704"/>
      <c r="B964" s="704"/>
      <c r="C964" s="547"/>
      <c r="D964" s="1901"/>
      <c r="E964" s="1901"/>
      <c r="F964" s="1901"/>
      <c r="G964" s="667"/>
    </row>
    <row r="965" spans="1:9" ht="12.75" customHeight="1">
      <c r="A965" s="704"/>
      <c r="B965" s="704"/>
      <c r="C965" s="547"/>
      <c r="D965" s="1901"/>
      <c r="E965" s="1901"/>
      <c r="F965" s="1901"/>
      <c r="G965" s="667"/>
    </row>
    <row r="966" spans="1:9" ht="12.75" customHeight="1">
      <c r="A966" s="704"/>
      <c r="B966" s="704"/>
      <c r="C966" s="547"/>
      <c r="D966" s="1901"/>
      <c r="E966" s="1901"/>
      <c r="F966" s="1901"/>
      <c r="G966" s="667"/>
    </row>
    <row r="967" spans="1:9" ht="12.75" customHeight="1">
      <c r="A967" s="704"/>
      <c r="B967" s="704"/>
      <c r="C967" s="547"/>
      <c r="D967" s="1901"/>
      <c r="E967" s="1901"/>
      <c r="F967" s="1901"/>
      <c r="G967" s="667"/>
    </row>
    <row r="968" spans="1:9" ht="12.75" customHeight="1">
      <c r="A968" s="704"/>
      <c r="B968" s="704"/>
      <c r="C968" s="547"/>
      <c r="D968" s="1901"/>
      <c r="E968" s="1901"/>
      <c r="F968" s="1901"/>
      <c r="G968" s="667"/>
    </row>
    <row r="969" spans="1:9" ht="12.75" customHeight="1">
      <c r="A969" s="704"/>
      <c r="B969" s="704"/>
      <c r="C969" s="547"/>
      <c r="D969" s="1901"/>
      <c r="E969" s="1901"/>
      <c r="F969" s="1901"/>
      <c r="G969" s="667"/>
    </row>
    <row r="970" spans="1:9" ht="12.75" customHeight="1">
      <c r="A970" s="704"/>
      <c r="B970" s="704"/>
      <c r="C970" s="547"/>
      <c r="D970" s="1901"/>
      <c r="E970" s="1901"/>
      <c r="F970" s="1901"/>
      <c r="G970" s="667"/>
    </row>
    <row r="971" spans="1:9" s="1614" customFormat="1" ht="12.75" customHeight="1">
      <c r="A971" s="704"/>
      <c r="B971" s="704"/>
      <c r="C971" s="547"/>
      <c r="D971" s="1901"/>
      <c r="E971" s="1901"/>
      <c r="F971" s="1901"/>
      <c r="G971" s="667"/>
      <c r="I971" s="1616"/>
    </row>
    <row r="972" spans="1:9" ht="12.75" customHeight="1">
      <c r="A972" s="704"/>
      <c r="B972" s="704"/>
      <c r="C972" s="547"/>
      <c r="D972" s="1901"/>
      <c r="E972" s="1901"/>
      <c r="F972" s="1901"/>
      <c r="G972" s="667"/>
    </row>
    <row r="973" spans="1:9" ht="12.75" customHeight="1">
      <c r="A973" s="704"/>
      <c r="B973" s="704"/>
      <c r="C973" s="547"/>
      <c r="D973" s="1901"/>
      <c r="E973" s="1901"/>
      <c r="F973" s="1901"/>
      <c r="G973" s="668"/>
    </row>
    <row r="974" spans="1:9" ht="12.75" customHeight="1">
      <c r="A974" s="1584"/>
      <c r="B974" s="1584"/>
      <c r="C974" s="547"/>
      <c r="D974" s="6"/>
      <c r="E974" s="6"/>
      <c r="F974" s="6"/>
      <c r="G974" s="668"/>
    </row>
    <row r="975" spans="1:9" ht="12.75" customHeight="1">
      <c r="A975" s="1970" t="s">
        <v>2102</v>
      </c>
      <c r="B975" s="1970"/>
      <c r="C975" s="1970"/>
      <c r="D975" s="1970"/>
      <c r="E975" s="1970"/>
      <c r="F975" s="1970"/>
      <c r="G975" s="1970"/>
      <c r="H975" s="1690"/>
      <c r="I975" s="1691"/>
    </row>
    <row r="976" spans="1:9" ht="12.75" customHeight="1">
      <c r="A976" s="1553"/>
      <c r="B976" s="1553"/>
      <c r="C976" s="547"/>
      <c r="D976" s="6"/>
      <c r="E976" s="6"/>
      <c r="F976" s="6"/>
      <c r="G976" s="668"/>
    </row>
    <row r="977" spans="1:9" ht="12.75" customHeight="1">
      <c r="A977" s="1584"/>
      <c r="B977" s="1584"/>
      <c r="C977" s="1582"/>
      <c r="D977" s="1924" t="s">
        <v>2125</v>
      </c>
      <c r="E977" s="1924"/>
      <c r="F977" s="1924"/>
      <c r="G977" s="668"/>
    </row>
    <row r="978" spans="1:9" ht="12.75" customHeight="1">
      <c r="A978" s="1558"/>
      <c r="B978" s="1558"/>
      <c r="C978" s="1588"/>
      <c r="D978" s="1914" t="s">
        <v>2103</v>
      </c>
      <c r="E978" s="1914"/>
      <c r="F978" s="1914"/>
      <c r="G978" s="668"/>
    </row>
    <row r="979" spans="1:9" ht="12.75" customHeight="1">
      <c r="A979" s="1558"/>
      <c r="B979" s="1558"/>
      <c r="C979" s="1588"/>
      <c r="D979" s="6"/>
      <c r="E979" s="6"/>
      <c r="F979" s="1580"/>
      <c r="G979" s="667"/>
    </row>
    <row r="980" spans="1:9" ht="12.75" customHeight="1">
      <c r="A980" s="1584"/>
      <c r="B980" s="788" t="s">
        <v>2758</v>
      </c>
      <c r="C980" s="547"/>
      <c r="D980" s="2003" t="s">
        <v>2365</v>
      </c>
      <c r="E980" s="2003"/>
      <c r="F980" s="2003"/>
      <c r="G980" s="667"/>
      <c r="I980" s="1616" t="s">
        <v>2271</v>
      </c>
    </row>
    <row r="981" spans="1:9" ht="12.75" customHeight="1">
      <c r="A981" s="1584"/>
      <c r="B981" s="1584"/>
      <c r="C981" s="547"/>
      <c r="D981" s="2003"/>
      <c r="E981" s="2003"/>
      <c r="F981" s="2003"/>
      <c r="G981" s="667"/>
    </row>
    <row r="982" spans="1:9" ht="12.75" customHeight="1">
      <c r="A982" s="1584"/>
      <c r="B982" s="1584"/>
      <c r="C982" s="547"/>
      <c r="D982" s="1751"/>
      <c r="E982" s="1746" t="s">
        <v>2366</v>
      </c>
      <c r="F982" s="1751"/>
      <c r="G982" s="667"/>
    </row>
    <row r="983" spans="1:9" ht="12.75" customHeight="1">
      <c r="A983" s="1569"/>
      <c r="B983" s="1569"/>
      <c r="C983" s="548"/>
      <c r="D983" s="1912" t="s">
        <v>2364</v>
      </c>
      <c r="E983" s="1912"/>
      <c r="F983" s="1912"/>
      <c r="G983" s="667"/>
    </row>
    <row r="984" spans="1:9" ht="12.75" customHeight="1">
      <c r="A984" s="1569"/>
      <c r="B984" s="1569"/>
      <c r="C984" s="548"/>
      <c r="D984" s="1912"/>
      <c r="E984" s="1912"/>
      <c r="F984" s="1912"/>
      <c r="G984" s="667"/>
    </row>
    <row r="985" spans="1:9" ht="12.75" customHeight="1">
      <c r="A985" s="710"/>
      <c r="B985" s="710"/>
      <c r="C985" s="313"/>
      <c r="D985" s="1912"/>
      <c r="E985" s="1912"/>
      <c r="F985" s="1912"/>
      <c r="G985" s="667"/>
    </row>
    <row r="986" spans="1:9" ht="12.75" customHeight="1">
      <c r="A986" s="710"/>
      <c r="B986" s="710"/>
      <c r="C986" s="313"/>
      <c r="D986" s="1912"/>
      <c r="E986" s="1912"/>
      <c r="F986" s="1912"/>
      <c r="G986" s="667"/>
    </row>
    <row r="987" spans="1:9" ht="12.75" customHeight="1">
      <c r="A987" s="710"/>
      <c r="B987" s="710"/>
      <c r="C987" s="313"/>
      <c r="D987" s="1550"/>
      <c r="E987" s="1550"/>
      <c r="F987" s="1550"/>
      <c r="G987" s="667"/>
    </row>
    <row r="988" spans="1:9" ht="12.75" customHeight="1">
      <c r="A988" s="710"/>
      <c r="B988" s="788" t="s">
        <v>2759</v>
      </c>
      <c r="C988" s="313"/>
      <c r="D988" s="1902" t="s">
        <v>2104</v>
      </c>
      <c r="E988" s="1902"/>
      <c r="F988" s="1902"/>
      <c r="G988" s="667"/>
    </row>
    <row r="989" spans="1:9" ht="12.75" customHeight="1">
      <c r="A989" s="710"/>
      <c r="B989" s="710"/>
      <c r="C989" s="313"/>
      <c r="D989" s="1902"/>
      <c r="E989" s="1902"/>
      <c r="F989" s="1902"/>
      <c r="G989" s="667"/>
    </row>
    <row r="990" spans="1:9" ht="12.75" customHeight="1">
      <c r="A990" s="710"/>
      <c r="B990" s="710"/>
      <c r="C990" s="313"/>
      <c r="D990" s="1902"/>
      <c r="E990" s="1902"/>
      <c r="F990" s="1902"/>
      <c r="G990" s="667"/>
    </row>
    <row r="991" spans="1:9" ht="12.75" customHeight="1">
      <c r="A991" s="710"/>
      <c r="B991" s="710"/>
      <c r="C991" s="313"/>
      <c r="D991" s="1902"/>
      <c r="E991" s="1902"/>
      <c r="F991" s="1902"/>
      <c r="G991" s="667"/>
    </row>
    <row r="992" spans="1:9" ht="12.75" customHeight="1">
      <c r="A992" s="710"/>
      <c r="B992" s="710"/>
      <c r="C992" s="313"/>
      <c r="D992" s="1548"/>
      <c r="E992" s="1548"/>
      <c r="F992" s="1548"/>
      <c r="G992" s="667"/>
    </row>
    <row r="993" spans="1:7" ht="12.75" customHeight="1">
      <c r="A993" s="710"/>
      <c r="B993" s="788" t="s">
        <v>2759</v>
      </c>
      <c r="C993" s="313"/>
      <c r="D993" s="1902" t="s">
        <v>2105</v>
      </c>
      <c r="E993" s="1902"/>
      <c r="F993" s="1902"/>
      <c r="G993" s="667"/>
    </row>
    <row r="994" spans="1:7" ht="12.75" customHeight="1">
      <c r="A994" s="710"/>
      <c r="B994" s="710"/>
      <c r="C994" s="313"/>
      <c r="D994" s="1902"/>
      <c r="E994" s="1902"/>
      <c r="F994" s="1902"/>
      <c r="G994" s="667"/>
    </row>
    <row r="995" spans="1:7" ht="12.75" customHeight="1">
      <c r="A995" s="710"/>
      <c r="B995" s="710"/>
      <c r="C995" s="313"/>
      <c r="D995" s="1548"/>
      <c r="E995" s="1548"/>
      <c r="F995" s="1548"/>
      <c r="G995" s="667"/>
    </row>
    <row r="996" spans="1:7" ht="12.75" customHeight="1">
      <c r="A996" s="704"/>
      <c r="B996" s="788" t="s">
        <v>2759</v>
      </c>
      <c r="C996" s="547"/>
      <c r="D996" s="1914" t="s">
        <v>2106</v>
      </c>
      <c r="E996" s="1914"/>
      <c r="F996" s="1914"/>
      <c r="G996" s="667"/>
    </row>
    <row r="997" spans="1:7" ht="12.75" customHeight="1">
      <c r="A997" s="1584"/>
      <c r="B997" s="1584"/>
      <c r="C997" s="547"/>
      <c r="D997" s="6"/>
      <c r="E997" s="6"/>
      <c r="F997" s="6"/>
      <c r="G997" s="667"/>
    </row>
    <row r="998" spans="1:7" ht="12.75" customHeight="1">
      <c r="A998" s="704"/>
      <c r="B998" s="788" t="s">
        <v>2758</v>
      </c>
      <c r="C998" s="547"/>
      <c r="D998" s="1914" t="s">
        <v>2107</v>
      </c>
      <c r="E998" s="1914"/>
      <c r="F998" s="1914"/>
      <c r="G998" s="667"/>
    </row>
    <row r="999" spans="1:7" ht="12.75" customHeight="1">
      <c r="A999" s="1584"/>
      <c r="B999" s="1584"/>
      <c r="C999" s="547"/>
      <c r="D999" s="1552"/>
      <c r="E999" s="6"/>
      <c r="F999" s="6"/>
      <c r="G999" s="667"/>
    </row>
    <row r="1000" spans="1:7" ht="12.75" customHeight="1">
      <c r="A1000" s="704"/>
      <c r="B1000" s="788" t="s">
        <v>2758</v>
      </c>
      <c r="C1000" s="547"/>
      <c r="D1000" s="1914" t="s">
        <v>2108</v>
      </c>
      <c r="E1000" s="1914"/>
      <c r="F1000" s="1914"/>
      <c r="G1000" s="667"/>
    </row>
    <row r="1001" spans="1:7" ht="12.75" customHeight="1">
      <c r="A1001" s="1584"/>
      <c r="B1001" s="1584"/>
      <c r="C1001" s="547"/>
      <c r="D1001" s="1552"/>
      <c r="E1001" s="6"/>
      <c r="F1001" s="6"/>
      <c r="G1001" s="667"/>
    </row>
    <row r="1002" spans="1:7" ht="12.75" customHeight="1">
      <c r="A1002" s="704"/>
      <c r="B1002" s="788" t="s">
        <v>2758</v>
      </c>
      <c r="C1002" s="547"/>
      <c r="D1002" s="1901" t="s">
        <v>2109</v>
      </c>
      <c r="E1002" s="1901"/>
      <c r="F1002" s="1901"/>
      <c r="G1002" s="667"/>
    </row>
    <row r="1003" spans="1:7" ht="12.75" customHeight="1">
      <c r="A1003" s="704"/>
      <c r="B1003" s="704"/>
      <c r="C1003" s="547"/>
      <c r="D1003" s="1901"/>
      <c r="E1003" s="1901"/>
      <c r="F1003" s="1901"/>
      <c r="G1003" s="667"/>
    </row>
    <row r="1004" spans="1:7" ht="12.75" customHeight="1">
      <c r="A1004" s="704"/>
      <c r="B1004" s="704"/>
      <c r="C1004" s="547"/>
      <c r="D1004" s="1552"/>
      <c r="E1004" s="6"/>
      <c r="F1004" s="6"/>
      <c r="G1004" s="668"/>
    </row>
    <row r="1005" spans="1:7" ht="12.75" customHeight="1">
      <c r="A1005" s="402"/>
      <c r="B1005" s="788" t="s">
        <v>2759</v>
      </c>
      <c r="C1005" s="1601"/>
      <c r="D1005" s="1968" t="s">
        <v>2110</v>
      </c>
      <c r="E1005" s="1968"/>
      <c r="F1005" s="1968"/>
      <c r="G1005" s="1602"/>
    </row>
    <row r="1006" spans="1:7" ht="12.75" customHeight="1">
      <c r="A1006" s="1601"/>
      <c r="B1006" s="1601"/>
      <c r="C1006" s="1601"/>
      <c r="D1006" s="1968"/>
      <c r="E1006" s="1968"/>
      <c r="F1006" s="1968"/>
      <c r="G1006" s="1602"/>
    </row>
    <row r="1007" spans="1:7" ht="12.75" customHeight="1">
      <c r="A1007" s="1601"/>
      <c r="B1007" s="1601"/>
      <c r="C1007" s="1601"/>
      <c r="D1007" s="1603"/>
      <c r="E1007" s="1604"/>
      <c r="F1007" s="1604"/>
      <c r="G1007" s="1602"/>
    </row>
    <row r="1008" spans="1:7" ht="12.75" customHeight="1">
      <c r="A1008" s="402"/>
      <c r="B1008" s="788" t="s">
        <v>2759</v>
      </c>
      <c r="C1008" s="1601"/>
      <c r="D1008" s="2002" t="s">
        <v>2111</v>
      </c>
      <c r="E1008" s="2002"/>
      <c r="F1008" s="2002"/>
      <c r="G1008" s="1602"/>
    </row>
    <row r="1009" spans="1:9" ht="12.75" customHeight="1">
      <c r="A1009" s="1601"/>
      <c r="B1009" s="1601"/>
      <c r="C1009" s="1601"/>
      <c r="D1009" s="1603"/>
      <c r="E1009" s="1604"/>
      <c r="F1009" s="1604"/>
      <c r="G1009" s="1602"/>
    </row>
    <row r="1010" spans="1:9" ht="12.75" customHeight="1">
      <c r="A1010" s="704"/>
      <c r="B1010" s="788" t="s">
        <v>2758</v>
      </c>
      <c r="C1010" s="547"/>
      <c r="D1010" s="1914" t="s">
        <v>2112</v>
      </c>
      <c r="E1010" s="1914"/>
      <c r="F1010" s="1914"/>
      <c r="G1010" s="668"/>
    </row>
    <row r="1011" spans="1:9" ht="12.75" customHeight="1">
      <c r="A1011" s="704"/>
      <c r="B1011" s="704"/>
      <c r="C1011" s="547"/>
      <c r="D1011" s="1552"/>
      <c r="E1011" s="6"/>
      <c r="F1011" s="6"/>
      <c r="G1011" s="668"/>
    </row>
    <row r="1012" spans="1:9" ht="12.75" customHeight="1">
      <c r="A1012" s="704"/>
      <c r="B1012" s="788" t="s">
        <v>2758</v>
      </c>
      <c r="C1012" s="547"/>
      <c r="D1012" s="1901" t="s">
        <v>2113</v>
      </c>
      <c r="E1012" s="1901"/>
      <c r="F1012" s="1901"/>
      <c r="G1012" s="668"/>
    </row>
    <row r="1013" spans="1:9" ht="12.75" customHeight="1">
      <c r="A1013" s="704"/>
      <c r="B1013" s="704"/>
      <c r="C1013" s="547"/>
      <c r="D1013" s="1901"/>
      <c r="E1013" s="1901"/>
      <c r="F1013" s="1901"/>
      <c r="G1013" s="668"/>
    </row>
    <row r="1014" spans="1:9" ht="12.75" customHeight="1">
      <c r="A1014" s="1584"/>
      <c r="B1014" s="1584"/>
      <c r="C1014" s="547"/>
      <c r="D1014" s="6"/>
      <c r="E1014" s="6"/>
      <c r="F1014" s="6"/>
      <c r="G1014" s="668"/>
    </row>
    <row r="1015" spans="1:9" ht="12.75" customHeight="1">
      <c r="A1015" s="1970" t="s">
        <v>2114</v>
      </c>
      <c r="B1015" s="1970"/>
      <c r="C1015" s="1970"/>
      <c r="D1015" s="1970"/>
      <c r="E1015" s="1970"/>
      <c r="F1015" s="1970"/>
      <c r="G1015" s="1970"/>
      <c r="H1015" s="1690"/>
      <c r="I1015" s="1691"/>
    </row>
    <row r="1016" spans="1:9" ht="12.75" customHeight="1">
      <c r="A1016" s="1584"/>
      <c r="B1016" s="1584"/>
      <c r="C1016" s="547"/>
      <c r="D1016" s="6"/>
      <c r="E1016" s="6"/>
      <c r="F1016" s="6"/>
      <c r="G1016" s="668"/>
    </row>
    <row r="1017" spans="1:9" ht="12.75" customHeight="1">
      <c r="A1017" s="1569"/>
      <c r="B1017" s="1569"/>
      <c r="C1017" s="548"/>
      <c r="D1017" s="1960" t="s">
        <v>2115</v>
      </c>
      <c r="E1017" s="1960"/>
      <c r="F1017" s="1960"/>
      <c r="G1017" s="668"/>
    </row>
    <row r="1018" spans="1:9" ht="12.75" customHeight="1">
      <c r="A1018" s="1569"/>
      <c r="B1018" s="1569"/>
      <c r="C1018" s="548"/>
      <c r="D1018" s="1993" t="s">
        <v>2116</v>
      </c>
      <c r="E1018" s="1993"/>
      <c r="F1018" s="1993"/>
      <c r="G1018" s="668"/>
    </row>
    <row r="1019" spans="1:9" ht="12.75" customHeight="1">
      <c r="A1019" s="664"/>
      <c r="B1019" s="664"/>
      <c r="C1019" s="1559"/>
      <c r="D1019" s="668"/>
      <c r="E1019" s="668"/>
      <c r="F1019" s="668"/>
      <c r="G1019" s="668"/>
    </row>
    <row r="1020" spans="1:9" ht="12.75" customHeight="1">
      <c r="A1020" s="704"/>
      <c r="B1020" s="704"/>
      <c r="C1020" s="313"/>
      <c r="D1020" s="1960" t="s">
        <v>2130</v>
      </c>
      <c r="E1020" s="1960"/>
      <c r="F1020" s="1960"/>
      <c r="G1020" s="668"/>
      <c r="I1020" s="1616" t="s">
        <v>2243</v>
      </c>
    </row>
    <row r="1021" spans="1:9" ht="12.75" customHeight="1">
      <c r="A1021" s="1584"/>
      <c r="B1021" s="788" t="s">
        <v>2758</v>
      </c>
      <c r="C1021" s="547"/>
      <c r="D1021" s="1993" t="s">
        <v>1452</v>
      </c>
      <c r="E1021" s="1993"/>
      <c r="F1021" s="1993"/>
      <c r="G1021" s="668"/>
    </row>
    <row r="1022" spans="1:9" s="1614" customFormat="1" ht="12.75" customHeight="1">
      <c r="A1022" s="1584"/>
      <c r="B1022" s="704"/>
      <c r="C1022" s="547"/>
      <c r="D1022" s="1989" t="s">
        <v>2117</v>
      </c>
      <c r="E1022" s="1989"/>
      <c r="F1022" s="1989"/>
      <c r="G1022" s="668"/>
      <c r="I1022" s="1616"/>
    </row>
    <row r="1023" spans="1:9" ht="12.75" customHeight="1">
      <c r="A1023" s="1584"/>
      <c r="B1023" s="1584"/>
      <c r="C1023" s="547"/>
      <c r="D1023" s="1993"/>
      <c r="E1023" s="1993"/>
      <c r="F1023" s="1993"/>
      <c r="G1023" s="668"/>
    </row>
    <row r="1024" spans="1:9" ht="12.75" customHeight="1">
      <c r="A1024" s="1990" t="s">
        <v>2126</v>
      </c>
      <c r="B1024" s="1990"/>
      <c r="C1024" s="1990"/>
      <c r="D1024" s="1990"/>
      <c r="E1024" s="1990"/>
      <c r="F1024" s="1990"/>
      <c r="G1024" s="1990"/>
      <c r="H1024" s="1690"/>
      <c r="I1024" s="1691"/>
    </row>
    <row r="1025" spans="1:9" ht="12.75" customHeight="1">
      <c r="A1025" s="254"/>
      <c r="B1025" s="254"/>
      <c r="C1025" s="1576"/>
      <c r="D1025" s="676"/>
      <c r="E1025" s="676"/>
      <c r="F1025" s="676"/>
      <c r="G1025" s="676"/>
    </row>
    <row r="1026" spans="1:9" ht="12.75" customHeight="1">
      <c r="A1026" s="254"/>
      <c r="B1026" s="1611"/>
      <c r="C1026" s="1618"/>
      <c r="D1026" s="1974" t="s">
        <v>1453</v>
      </c>
      <c r="E1026" s="1974"/>
      <c r="F1026" s="1974"/>
      <c r="G1026" s="676"/>
    </row>
    <row r="1027" spans="1:9" ht="12.75" customHeight="1">
      <c r="A1027" s="254"/>
      <c r="B1027" s="1617" t="s">
        <v>2759</v>
      </c>
      <c r="C1027" s="1618"/>
      <c r="D1027" s="1977" t="s">
        <v>1452</v>
      </c>
      <c r="E1027" s="1977"/>
      <c r="F1027" s="1977"/>
      <c r="G1027" s="676"/>
    </row>
    <row r="1028" spans="1:9" ht="12.75" customHeight="1">
      <c r="A1028" s="254"/>
      <c r="B1028" s="1614"/>
      <c r="C1028" s="1618"/>
      <c r="D1028" s="1977" t="s">
        <v>2127</v>
      </c>
      <c r="E1028" s="1977"/>
      <c r="F1028" s="1977"/>
      <c r="G1028" s="676"/>
    </row>
    <row r="1029" spans="1:9" s="1614" customFormat="1" ht="12.75" customHeight="1">
      <c r="A1029" s="254"/>
      <c r="C1029" s="1618"/>
      <c r="D1029" s="1612"/>
      <c r="E1029" s="1612"/>
      <c r="F1029" s="1612"/>
      <c r="G1029" s="676"/>
      <c r="I1029" s="1616"/>
    </row>
    <row r="1030" spans="1:9" ht="12.75" customHeight="1">
      <c r="A1030" s="254"/>
      <c r="B1030" s="254"/>
      <c r="C1030" s="1576"/>
      <c r="D1030" s="1991" t="s">
        <v>1153</v>
      </c>
      <c r="E1030" s="1991"/>
      <c r="F1030" s="1991"/>
      <c r="G1030" s="676"/>
      <c r="I1030" s="1616" t="s">
        <v>2272</v>
      </c>
    </row>
    <row r="1031" spans="1:9" ht="12.75" customHeight="1">
      <c r="A1031" s="494"/>
      <c r="B1031" s="494"/>
      <c r="C1031" s="493"/>
      <c r="D1031" s="1992" t="s">
        <v>1170</v>
      </c>
      <c r="E1031" s="1992"/>
      <c r="F1031" s="1992"/>
      <c r="G1031" s="1605"/>
    </row>
    <row r="1032" spans="1:9" ht="12.75" customHeight="1">
      <c r="A1032" s="704"/>
      <c r="B1032" s="1617" t="s">
        <v>2759</v>
      </c>
      <c r="C1032" s="548"/>
      <c r="D1032" s="1967" t="s">
        <v>1045</v>
      </c>
      <c r="E1032" s="1967"/>
      <c r="F1032" s="1967"/>
      <c r="G1032" s="668"/>
    </row>
    <row r="1033" spans="1:9" ht="12.75" customHeight="1">
      <c r="A1033" s="1569"/>
      <c r="B1033" s="1569"/>
      <c r="C1033" s="548"/>
      <c r="D1033" s="1746" t="s">
        <v>2367</v>
      </c>
      <c r="E1033" s="1573"/>
      <c r="F1033" s="1573"/>
      <c r="G1033" s="668"/>
    </row>
    <row r="1034" spans="1:9">
      <c r="A1034" s="780"/>
      <c r="B1034" s="780"/>
      <c r="C1034" s="780"/>
      <c r="D1034" s="780"/>
      <c r="E1034" s="780"/>
      <c r="F1034" s="780"/>
      <c r="G1034" s="780"/>
    </row>
    <row r="1035" spans="1:9">
      <c r="A1035" s="1990" t="s">
        <v>2147</v>
      </c>
      <c r="B1035" s="1990"/>
      <c r="C1035" s="1990"/>
      <c r="D1035" s="1990"/>
      <c r="E1035" s="1990"/>
      <c r="F1035" s="1990"/>
      <c r="G1035" s="1990"/>
      <c r="H1035" s="1690"/>
      <c r="I1035" s="1691"/>
    </row>
    <row r="1036" spans="1:9">
      <c r="A1036" s="780"/>
      <c r="B1036" s="780"/>
      <c r="C1036" s="780"/>
      <c r="D1036" s="780"/>
      <c r="E1036" s="780"/>
      <c r="F1036" s="780"/>
      <c r="G1036" s="780"/>
    </row>
    <row r="1037" spans="1:9">
      <c r="A1037" s="780"/>
      <c r="B1037" s="780"/>
      <c r="C1037" s="780"/>
      <c r="D1037" s="1616" t="s">
        <v>2133</v>
      </c>
      <c r="E1037" s="780"/>
      <c r="F1037" s="780"/>
      <c r="G1037" s="780"/>
    </row>
    <row r="1038" spans="1:9" s="1614" customFormat="1">
      <c r="D1038" s="1613" t="s">
        <v>2132</v>
      </c>
      <c r="I1038" s="1616"/>
    </row>
    <row r="1039" spans="1:9" s="1614" customFormat="1">
      <c r="D1039" s="1616"/>
      <c r="I1039" s="1616"/>
    </row>
    <row r="1040" spans="1:9">
      <c r="A1040" s="780"/>
      <c r="B1040" s="1617" t="s">
        <v>2759</v>
      </c>
      <c r="C1040" s="780"/>
      <c r="D1040" s="1998" t="s">
        <v>2131</v>
      </c>
      <c r="E1040" s="1998"/>
      <c r="F1040" s="1998"/>
      <c r="G1040" s="780"/>
      <c r="I1040" s="1616" t="s">
        <v>2244</v>
      </c>
    </row>
    <row r="1041" spans="1:9">
      <c r="A1041" s="780"/>
      <c r="B1041" s="780"/>
      <c r="C1041" s="780"/>
      <c r="D1041" s="1998"/>
      <c r="E1041" s="1998"/>
      <c r="F1041" s="1998"/>
      <c r="G1041" s="780"/>
    </row>
    <row r="1042" spans="1:9">
      <c r="A1042" s="780"/>
      <c r="B1042" s="780"/>
      <c r="C1042" s="780"/>
      <c r="D1042" s="1998"/>
      <c r="E1042" s="1998"/>
      <c r="F1042" s="1998"/>
      <c r="G1042" s="780"/>
    </row>
    <row r="1043" spans="1:9">
      <c r="A1043" s="780"/>
      <c r="B1043" s="780"/>
      <c r="C1043" s="780"/>
      <c r="D1043" s="1998"/>
      <c r="E1043" s="1998"/>
      <c r="F1043" s="1998"/>
      <c r="G1043" s="780"/>
    </row>
    <row r="1044" spans="1:9">
      <c r="A1044" s="780"/>
      <c r="B1044" s="780"/>
      <c r="C1044" s="780"/>
      <c r="D1044" s="780"/>
      <c r="E1044" s="780"/>
      <c r="F1044" s="780"/>
      <c r="G1044" s="780"/>
    </row>
    <row r="1045" spans="1:9">
      <c r="A1045" s="780"/>
      <c r="B1045" s="1614"/>
      <c r="C1045" s="780"/>
      <c r="D1045" s="1616" t="s">
        <v>1509</v>
      </c>
      <c r="E1045" s="780"/>
      <c r="F1045" s="780"/>
      <c r="G1045" s="780"/>
    </row>
    <row r="1046" spans="1:9">
      <c r="A1046" s="780"/>
      <c r="B1046" s="780"/>
      <c r="C1046" s="780"/>
      <c r="D1046" s="1614" t="s">
        <v>2134</v>
      </c>
      <c r="E1046" s="780"/>
      <c r="F1046" s="780"/>
      <c r="G1046" s="780"/>
    </row>
    <row r="1047" spans="1:9">
      <c r="A1047" s="780"/>
      <c r="B1047" s="780"/>
      <c r="C1047" s="780"/>
      <c r="D1047" s="780"/>
      <c r="E1047" s="780"/>
      <c r="F1047" s="780"/>
      <c r="G1047" s="780"/>
    </row>
    <row r="1048" spans="1:9">
      <c r="A1048" s="780"/>
      <c r="B1048" s="1617" t="s">
        <v>2758</v>
      </c>
      <c r="C1048" s="780"/>
      <c r="D1048" s="1614" t="s">
        <v>2129</v>
      </c>
      <c r="E1048" s="780"/>
      <c r="F1048" s="780"/>
      <c r="G1048" s="780"/>
      <c r="I1048" s="1616" t="s">
        <v>2245</v>
      </c>
    </row>
    <row r="1049" spans="1:9">
      <c r="A1049" s="780"/>
      <c r="B1049" s="780"/>
      <c r="C1049" s="780"/>
      <c r="D1049" s="780"/>
      <c r="E1049" s="780"/>
      <c r="F1049" s="780"/>
      <c r="G1049" s="780"/>
    </row>
    <row r="1050" spans="1:9">
      <c r="A1050" s="780"/>
      <c r="B1050" s="1617" t="s">
        <v>2759</v>
      </c>
      <c r="C1050" s="780"/>
      <c r="D1050" s="1998" t="s">
        <v>2135</v>
      </c>
      <c r="E1050" s="1998"/>
      <c r="F1050" s="1998"/>
      <c r="G1050" s="780"/>
      <c r="I1050" s="1616" t="s">
        <v>2246</v>
      </c>
    </row>
    <row r="1051" spans="1:9">
      <c r="A1051" s="780"/>
      <c r="B1051" s="780"/>
      <c r="C1051" s="780"/>
      <c r="D1051" s="1998"/>
      <c r="E1051" s="1998"/>
      <c r="F1051" s="1998"/>
      <c r="G1051" s="780"/>
    </row>
    <row r="1052" spans="1:9">
      <c r="A1052" s="780"/>
      <c r="B1052" s="780"/>
      <c r="C1052" s="780"/>
      <c r="D1052" s="1998"/>
      <c r="E1052" s="1998"/>
      <c r="F1052" s="1998"/>
      <c r="G1052" s="780"/>
    </row>
    <row r="1053" spans="1:9">
      <c r="A1053" s="780"/>
      <c r="B1053" s="780"/>
      <c r="C1053" s="780"/>
      <c r="D1053" s="1998"/>
      <c r="E1053" s="1998"/>
      <c r="F1053" s="1998"/>
      <c r="G1053" s="780"/>
    </row>
    <row r="1054" spans="1:9">
      <c r="A1054" s="780"/>
      <c r="B1054" s="780"/>
      <c r="C1054" s="780"/>
      <c r="D1054" s="1998"/>
      <c r="E1054" s="1998"/>
      <c r="F1054" s="1998"/>
      <c r="G1054" s="780"/>
    </row>
    <row r="1055" spans="1:9">
      <c r="A1055" s="780"/>
      <c r="B1055" s="780"/>
      <c r="C1055" s="780"/>
      <c r="D1055" s="780"/>
      <c r="E1055" s="780"/>
      <c r="F1055" s="780"/>
      <c r="G1055" s="780"/>
    </row>
    <row r="1056" spans="1:9">
      <c r="A1056" s="1990" t="s">
        <v>2136</v>
      </c>
      <c r="B1056" s="1990"/>
      <c r="C1056" s="1990"/>
      <c r="D1056" s="1990"/>
      <c r="E1056" s="1990"/>
      <c r="F1056" s="1990"/>
      <c r="G1056" s="1990"/>
      <c r="H1056" s="1690"/>
      <c r="I1056" s="1691"/>
    </row>
    <row r="1057" spans="1:9">
      <c r="A1057" s="780"/>
      <c r="B1057" s="780"/>
      <c r="C1057" s="780"/>
      <c r="D1057" s="780"/>
      <c r="E1057" s="780"/>
      <c r="F1057" s="780"/>
      <c r="G1057" s="780"/>
    </row>
    <row r="1058" spans="1:9">
      <c r="A1058" s="780"/>
      <c r="B1058" s="780"/>
      <c r="C1058" s="780"/>
      <c r="D1058" s="780"/>
      <c r="E1058" s="780"/>
      <c r="F1058" s="780"/>
      <c r="G1058" s="780"/>
    </row>
    <row r="1059" spans="1:9">
      <c r="A1059" s="780"/>
      <c r="B1059" s="1617" t="s">
        <v>1127</v>
      </c>
      <c r="C1059" s="780"/>
      <c r="D1059" s="1609" t="s">
        <v>2139</v>
      </c>
      <c r="E1059" s="1613"/>
      <c r="F1059" s="780"/>
      <c r="G1059" s="780"/>
      <c r="I1059" s="1616" t="s">
        <v>2247</v>
      </c>
    </row>
    <row r="1060" spans="1:9">
      <c r="A1060" s="780"/>
      <c r="B1060" s="780"/>
      <c r="C1060" s="780"/>
      <c r="D1060" s="1609" t="s">
        <v>2141</v>
      </c>
      <c r="E1060" s="1613"/>
      <c r="F1060" s="780"/>
      <c r="G1060" s="780"/>
    </row>
    <row r="1061" spans="1:9" s="1614" customFormat="1">
      <c r="D1061" s="1609"/>
      <c r="E1061" s="1613"/>
      <c r="I1061" s="1616"/>
    </row>
    <row r="1062" spans="1:9">
      <c r="A1062" s="780"/>
      <c r="B1062" s="1617" t="s">
        <v>2759</v>
      </c>
      <c r="C1062" s="780"/>
      <c r="D1062" s="1609" t="s">
        <v>2142</v>
      </c>
      <c r="E1062" s="1613"/>
      <c r="F1062" s="780"/>
      <c r="G1062" s="780"/>
      <c r="I1062" s="1616" t="s">
        <v>2248</v>
      </c>
    </row>
    <row r="1063" spans="1:9" s="1614" customFormat="1">
      <c r="D1063" s="1609" t="s">
        <v>2140</v>
      </c>
      <c r="E1063" s="1613"/>
      <c r="I1063" s="1616"/>
    </row>
    <row r="1064" spans="1:9" s="1614" customFormat="1">
      <c r="D1064" s="1609"/>
      <c r="E1064" s="1613"/>
      <c r="I1064" s="1616"/>
    </row>
    <row r="1065" spans="1:9">
      <c r="A1065" s="780"/>
      <c r="B1065" s="1617" t="s">
        <v>2759</v>
      </c>
      <c r="C1065" s="780"/>
      <c r="D1065" s="1608" t="s">
        <v>2145</v>
      </c>
      <c r="E1065" s="1613"/>
      <c r="F1065" s="780"/>
      <c r="G1065" s="780"/>
      <c r="I1065" s="1616" t="s">
        <v>2249</v>
      </c>
    </row>
    <row r="1066" spans="1:9" s="1614" customFormat="1">
      <c r="D1066" s="1999" t="s">
        <v>2146</v>
      </c>
      <c r="E1066" s="1999"/>
      <c r="F1066" s="1999"/>
      <c r="I1066" s="1616"/>
    </row>
    <row r="1067" spans="1:9" s="1614" customFormat="1">
      <c r="D1067" s="1999"/>
      <c r="E1067" s="1999"/>
      <c r="F1067" s="1999"/>
      <c r="I1067" s="1616"/>
    </row>
    <row r="1068" spans="1:9" s="1614" customFormat="1">
      <c r="D1068" s="1999"/>
      <c r="E1068" s="1999"/>
      <c r="F1068" s="1999"/>
      <c r="I1068" s="1616"/>
    </row>
    <row r="1069" spans="1:9" s="1614" customFormat="1">
      <c r="D1069" s="1999"/>
      <c r="E1069" s="1999"/>
      <c r="F1069" s="1999"/>
      <c r="I1069" s="1616"/>
    </row>
    <row r="1070" spans="1:9" s="1614" customFormat="1">
      <c r="D1070" s="1608" t="s">
        <v>2144</v>
      </c>
      <c r="E1070" s="1613"/>
      <c r="I1070" s="1616"/>
    </row>
    <row r="1071" spans="1:9" s="1614" customFormat="1">
      <c r="D1071" s="1608"/>
      <c r="E1071" s="1613"/>
      <c r="I1071" s="1616"/>
    </row>
    <row r="1072" spans="1:9">
      <c r="A1072" s="780"/>
      <c r="B1072" s="780"/>
      <c r="C1072" s="780"/>
      <c r="D1072" s="1609" t="s">
        <v>2137</v>
      </c>
      <c r="E1072" s="1613"/>
      <c r="F1072" s="780"/>
      <c r="G1072" s="780"/>
      <c r="I1072" s="1616" t="s">
        <v>2250</v>
      </c>
    </row>
    <row r="1073" spans="1:9">
      <c r="A1073" s="780"/>
      <c r="B1073" s="1617" t="s">
        <v>2759</v>
      </c>
      <c r="C1073" s="780"/>
      <c r="D1073" s="1996" t="s">
        <v>2138</v>
      </c>
      <c r="E1073" s="1996"/>
      <c r="F1073" s="1996"/>
      <c r="G1073" s="780"/>
    </row>
    <row r="1074" spans="1:9" s="1614" customFormat="1">
      <c r="D1074" s="1996"/>
      <c r="E1074" s="1996"/>
      <c r="F1074" s="1996"/>
      <c r="I1074" s="1616"/>
    </row>
    <row r="1075" spans="1:9" s="1614" customFormat="1">
      <c r="D1075" s="1996"/>
      <c r="E1075" s="1996"/>
      <c r="F1075" s="1996"/>
      <c r="I1075" s="1616"/>
    </row>
    <row r="1076" spans="1:9" s="1614" customFormat="1">
      <c r="D1076" s="1996"/>
      <c r="E1076" s="1996"/>
      <c r="F1076" s="1996"/>
      <c r="I1076" s="1616"/>
    </row>
    <row r="1077" spans="1:9">
      <c r="A1077" s="780"/>
      <c r="B1077" s="780"/>
      <c r="C1077" s="780"/>
      <c r="D1077" s="1996"/>
      <c r="E1077" s="1996"/>
      <c r="F1077" s="1996"/>
      <c r="G1077" s="780"/>
    </row>
    <row r="1078" spans="1:9">
      <c r="A1078" s="780"/>
      <c r="B1078" s="780"/>
      <c r="C1078" s="780"/>
      <c r="D1078" s="1609" t="s">
        <v>2143</v>
      </c>
      <c r="E1078" s="780"/>
      <c r="F1078" s="780"/>
      <c r="G1078" s="780"/>
    </row>
    <row r="1079" spans="1:9">
      <c r="A1079" s="780"/>
      <c r="B1079" s="780"/>
      <c r="C1079" s="780"/>
      <c r="D1079" s="780"/>
      <c r="E1079" s="780"/>
      <c r="F1079" s="780"/>
      <c r="G1079" s="780"/>
    </row>
    <row r="1080" spans="1:9">
      <c r="A1080" s="1990" t="s">
        <v>2148</v>
      </c>
      <c r="B1080" s="1990"/>
      <c r="C1080" s="1990"/>
      <c r="D1080" s="1990"/>
      <c r="E1080" s="1990"/>
      <c r="F1080" s="1990"/>
      <c r="G1080" s="1990"/>
      <c r="H1080" s="1690"/>
      <c r="I1080" s="1691"/>
    </row>
    <row r="1081" spans="1:9">
      <c r="A1081" s="780"/>
      <c r="B1081" s="780"/>
      <c r="C1081" s="780"/>
      <c r="D1081" s="780"/>
      <c r="E1081" s="780"/>
      <c r="F1081" s="780"/>
      <c r="G1081" s="780"/>
    </row>
    <row r="1082" spans="1:9">
      <c r="A1082" s="780"/>
      <c r="B1082" s="780"/>
      <c r="C1082" s="780"/>
      <c r="D1082" s="780"/>
      <c r="E1082" s="780"/>
      <c r="F1082" s="780"/>
      <c r="G1082" s="780"/>
    </row>
    <row r="1083" spans="1:9" ht="12.75" customHeight="1">
      <c r="A1083" s="780"/>
      <c r="B1083" s="1617" t="s">
        <v>2759</v>
      </c>
      <c r="C1083" s="780"/>
      <c r="D1083" s="2000" t="s">
        <v>2379</v>
      </c>
      <c r="E1083" s="2000"/>
      <c r="F1083" s="2000"/>
      <c r="G1083" s="780"/>
      <c r="I1083" s="1616" t="s">
        <v>2251</v>
      </c>
    </row>
    <row r="1084" spans="1:9" s="1614" customFormat="1">
      <c r="D1084" s="2000"/>
      <c r="E1084" s="2000"/>
      <c r="F1084" s="2000"/>
      <c r="I1084" s="1616"/>
    </row>
    <row r="1085" spans="1:9" s="1614" customFormat="1">
      <c r="D1085" s="2001" t="s">
        <v>2551</v>
      </c>
      <c r="E1085" s="1999"/>
      <c r="F1085" s="1999"/>
      <c r="I1085" s="1616"/>
    </row>
    <row r="1086" spans="1:9" s="1614" customFormat="1">
      <c r="D1086" s="1609"/>
      <c r="I1086" s="1616"/>
    </row>
    <row r="1087" spans="1:9">
      <c r="A1087" s="780"/>
      <c r="B1087" s="1617" t="s">
        <v>2759</v>
      </c>
      <c r="C1087" s="780"/>
      <c r="D1087" s="1996" t="s">
        <v>2149</v>
      </c>
      <c r="E1087" s="1996"/>
      <c r="F1087" s="1996"/>
      <c r="G1087" s="780"/>
      <c r="I1087" s="1616" t="s">
        <v>2252</v>
      </c>
    </row>
    <row r="1088" spans="1:9" s="1614" customFormat="1">
      <c r="D1088" s="1996"/>
      <c r="E1088" s="1996"/>
      <c r="F1088" s="1996"/>
      <c r="I1088" s="1616"/>
    </row>
    <row r="1089" spans="1:9" s="1614" customFormat="1">
      <c r="D1089" s="1609"/>
      <c r="I1089" s="1616"/>
    </row>
    <row r="1090" spans="1:9">
      <c r="A1090" s="780"/>
      <c r="B1090" s="1617" t="s">
        <v>2759</v>
      </c>
      <c r="C1090" s="780"/>
      <c r="D1090" s="1996" t="s">
        <v>2297</v>
      </c>
      <c r="E1090" s="1996"/>
      <c r="F1090" s="1996"/>
      <c r="G1090" s="780"/>
      <c r="I1090" s="1616" t="s">
        <v>2295</v>
      </c>
    </row>
    <row r="1091" spans="1:9" s="1614" customFormat="1">
      <c r="D1091" s="1996"/>
      <c r="E1091" s="1996"/>
      <c r="F1091" s="1996"/>
      <c r="I1091" s="1616"/>
    </row>
    <row r="1092" spans="1:9" s="1614" customFormat="1">
      <c r="D1092" s="1996"/>
      <c r="E1092" s="1996"/>
      <c r="F1092" s="1996"/>
      <c r="I1092" s="1616"/>
    </row>
    <row r="1093" spans="1:9" s="1614" customFormat="1">
      <c r="D1093" s="1996"/>
      <c r="E1093" s="1996"/>
      <c r="F1093" s="1996"/>
      <c r="I1093" s="1616"/>
    </row>
    <row r="1094" spans="1:9" s="1614" customFormat="1">
      <c r="D1094" s="1996"/>
      <c r="E1094" s="1996"/>
      <c r="F1094" s="1996"/>
      <c r="I1094" s="1616"/>
    </row>
    <row r="1095" spans="1:9" s="1614" customFormat="1">
      <c r="D1095" s="1996"/>
      <c r="E1095" s="1996"/>
      <c r="F1095" s="1996"/>
      <c r="I1095" s="1616"/>
    </row>
    <row r="1096" spans="1:9" s="1615" customFormat="1">
      <c r="B1096" s="1614"/>
      <c r="D1096" s="1609" t="s">
        <v>2296</v>
      </c>
    </row>
    <row r="1097" spans="1:9">
      <c r="A1097" s="780"/>
      <c r="B1097" s="1617" t="s">
        <v>2759</v>
      </c>
      <c r="C1097" s="780"/>
      <c r="D1097" s="1996" t="s">
        <v>2150</v>
      </c>
      <c r="E1097" s="1996"/>
      <c r="F1097" s="1996"/>
      <c r="G1097" s="780"/>
      <c r="I1097" s="1674" t="s">
        <v>2253</v>
      </c>
    </row>
    <row r="1098" spans="1:9" s="1614" customFormat="1">
      <c r="D1098" s="1996"/>
      <c r="E1098" s="1996"/>
      <c r="F1098" s="1996"/>
      <c r="I1098" s="1616"/>
    </row>
    <row r="1099" spans="1:9" s="1614" customFormat="1">
      <c r="D1099" s="1996"/>
      <c r="E1099" s="1996"/>
      <c r="F1099" s="1996"/>
      <c r="I1099" s="1616"/>
    </row>
    <row r="1100" spans="1:9" s="1614" customFormat="1">
      <c r="D1100" s="1609"/>
      <c r="I1100" s="1616"/>
    </row>
    <row r="1101" spans="1:9">
      <c r="A1101" s="780"/>
      <c r="B1101" s="1617" t="s">
        <v>2758</v>
      </c>
      <c r="C1101" s="780"/>
      <c r="D1101" s="1997" t="s">
        <v>2298</v>
      </c>
      <c r="E1101" s="1997"/>
      <c r="F1101" s="1997"/>
      <c r="G1101" s="780"/>
      <c r="I1101" s="1616" t="s">
        <v>2254</v>
      </c>
    </row>
    <row r="1102" spans="1:9">
      <c r="A1102" s="780"/>
      <c r="B1102" s="780"/>
      <c r="C1102" s="780"/>
      <c r="D1102" s="1997"/>
      <c r="E1102" s="1997"/>
      <c r="F1102" s="1997"/>
      <c r="G1102" s="780"/>
    </row>
    <row r="1103" spans="1:9">
      <c r="A1103" s="780"/>
      <c r="B1103" s="780"/>
      <c r="C1103" s="780"/>
      <c r="D1103" s="1997"/>
      <c r="E1103" s="1997"/>
      <c r="F1103" s="1997"/>
      <c r="G1103" s="780"/>
    </row>
    <row r="1104" spans="1:9" s="1614" customFormat="1">
      <c r="D1104" s="1686"/>
      <c r="E1104" s="1686"/>
      <c r="F1104" s="1686"/>
      <c r="I1104" s="1616"/>
    </row>
    <row r="1105" spans="1:9" s="1614" customFormat="1" ht="15.75" customHeight="1">
      <c r="B1105" s="1617" t="s">
        <v>2758</v>
      </c>
      <c r="D1105" s="1902" t="s">
        <v>2300</v>
      </c>
      <c r="E1105" s="1902"/>
      <c r="F1105" s="1902"/>
      <c r="I1105" s="1616" t="s">
        <v>2299</v>
      </c>
    </row>
    <row r="1106" spans="1:9" s="1614" customFormat="1">
      <c r="D1106" s="1902"/>
      <c r="E1106" s="1902"/>
      <c r="F1106" s="1902"/>
      <c r="I1106" s="1616"/>
    </row>
    <row r="1107" spans="1:9" s="1614" customFormat="1">
      <c r="D1107" s="1902"/>
      <c r="E1107" s="1902"/>
      <c r="F1107" s="1902"/>
      <c r="I1107" s="1616"/>
    </row>
    <row r="1108" spans="1:9" s="1614" customFormat="1">
      <c r="D1108" s="1902"/>
      <c r="E1108" s="1902"/>
      <c r="F1108" s="1902"/>
      <c r="I1108" s="1616"/>
    </row>
    <row r="1109" spans="1:9" s="1614" customFormat="1">
      <c r="D1109" s="1686"/>
      <c r="E1109" s="1686"/>
      <c r="F1109" s="1686"/>
      <c r="I1109" s="1616"/>
    </row>
    <row r="1110" spans="1:9" ht="38.25">
      <c r="A1110" s="780"/>
      <c r="B1110" s="780"/>
      <c r="C1110" s="780"/>
      <c r="D1110" s="780"/>
      <c r="E1110" s="780"/>
      <c r="F1110" s="780"/>
      <c r="G1110" s="780"/>
      <c r="I1110" s="1681" t="s">
        <v>2545</v>
      </c>
    </row>
    <row r="1111" spans="1:9">
      <c r="A1111" s="780"/>
      <c r="B1111" s="780"/>
      <c r="C1111" s="780"/>
      <c r="D1111" s="780"/>
      <c r="E1111" s="780"/>
      <c r="F1111" s="780"/>
      <c r="G1111" s="780"/>
    </row>
    <row r="1112" spans="1:9">
      <c r="A1112" s="780"/>
      <c r="B1112" s="780"/>
      <c r="C1112" s="780"/>
      <c r="D1112" s="780"/>
      <c r="E1112" s="780"/>
      <c r="F1112" s="780"/>
      <c r="G1112" s="780"/>
    </row>
    <row r="1113" spans="1:9">
      <c r="A1113" s="780"/>
      <c r="B1113" s="780"/>
      <c r="C1113" s="780"/>
      <c r="D1113" s="780"/>
      <c r="E1113" s="780"/>
      <c r="F1113" s="780"/>
      <c r="G1113" s="780"/>
    </row>
    <row r="1114" spans="1:9">
      <c r="A1114" s="780"/>
      <c r="B1114" s="780"/>
      <c r="C1114" s="780"/>
      <c r="D1114" s="780"/>
      <c r="E1114" s="780"/>
      <c r="F1114" s="780"/>
      <c r="G1114" s="780"/>
    </row>
    <row r="1115" spans="1:9">
      <c r="A1115" s="780"/>
      <c r="B1115" s="780"/>
      <c r="C1115" s="780"/>
      <c r="D1115" s="780"/>
      <c r="E1115" s="780"/>
      <c r="F1115" s="780"/>
      <c r="G1115" s="780"/>
    </row>
    <row r="1116" spans="1:9">
      <c r="A1116" s="780"/>
      <c r="B1116" s="780"/>
      <c r="C1116" s="780"/>
      <c r="D1116" s="780"/>
      <c r="E1116" s="780"/>
      <c r="F1116" s="780"/>
      <c r="G1116" s="780"/>
    </row>
    <row r="1117" spans="1:9">
      <c r="A1117" s="780"/>
      <c r="B1117" s="780"/>
      <c r="C1117" s="780"/>
      <c r="D1117" s="780"/>
      <c r="E1117" s="780"/>
      <c r="F1117" s="780"/>
      <c r="G1117" s="780"/>
    </row>
    <row r="1118" spans="1:9">
      <c r="A1118" s="780"/>
      <c r="B1118" s="780"/>
      <c r="C1118" s="780"/>
      <c r="D1118" s="780"/>
      <c r="E1118" s="780"/>
      <c r="F1118" s="780"/>
      <c r="G1118" s="780"/>
    </row>
    <row r="1119" spans="1:9">
      <c r="A1119" s="780"/>
      <c r="B1119" s="780"/>
      <c r="C1119" s="780"/>
      <c r="D1119" s="780"/>
      <c r="E1119" s="780"/>
      <c r="F1119" s="780"/>
      <c r="G1119" s="780"/>
    </row>
    <row r="1120" spans="1:9">
      <c r="A1120" s="780"/>
      <c r="B1120" s="780"/>
      <c r="C1120" s="780"/>
      <c r="D1120" s="780"/>
      <c r="E1120" s="780"/>
      <c r="F1120" s="780"/>
      <c r="G1120" s="780"/>
    </row>
    <row r="1121" spans="1:7">
      <c r="A1121" s="780"/>
      <c r="B1121" s="780"/>
      <c r="C1121" s="780"/>
      <c r="D1121" s="780"/>
      <c r="E1121" s="780"/>
      <c r="F1121" s="780"/>
      <c r="G1121" s="780"/>
    </row>
    <row r="1122" spans="1:7">
      <c r="A1122" s="780"/>
      <c r="B1122" s="780"/>
      <c r="C1122" s="780"/>
      <c r="D1122" s="780"/>
      <c r="E1122" s="780"/>
      <c r="F1122" s="780"/>
      <c r="G1122" s="780"/>
    </row>
    <row r="1123" spans="1:7">
      <c r="A1123" s="780"/>
      <c r="B1123" s="780"/>
      <c r="C1123" s="780"/>
      <c r="D1123" s="780"/>
      <c r="E1123" s="780"/>
      <c r="F1123" s="780"/>
      <c r="G1123" s="780"/>
    </row>
    <row r="1124" spans="1:7">
      <c r="A1124" s="780"/>
      <c r="B1124" s="780"/>
      <c r="C1124" s="780"/>
      <c r="D1124" s="780"/>
      <c r="E1124" s="780"/>
      <c r="F1124" s="780"/>
      <c r="G1124" s="780"/>
    </row>
    <row r="1125" spans="1:7">
      <c r="A1125" s="780"/>
      <c r="B1125" s="780"/>
      <c r="C1125" s="780"/>
      <c r="D1125" s="780"/>
      <c r="E1125" s="780"/>
      <c r="F1125" s="780"/>
      <c r="G1125" s="780"/>
    </row>
    <row r="1126" spans="1:7">
      <c r="A1126" s="780"/>
      <c r="B1126" s="780"/>
      <c r="C1126" s="780"/>
      <c r="D1126" s="780"/>
      <c r="E1126" s="780"/>
      <c r="F1126" s="780"/>
      <c r="G1126" s="780"/>
    </row>
    <row r="1127" spans="1:7">
      <c r="A1127" s="780"/>
      <c r="B1127" s="780"/>
      <c r="C1127" s="780"/>
      <c r="D1127" s="780"/>
      <c r="E1127" s="780"/>
      <c r="F1127" s="780"/>
      <c r="G1127" s="780"/>
    </row>
    <row r="1128" spans="1:7"/>
    <row r="1129" spans="1:7"/>
    <row r="1130" spans="1:7"/>
    <row r="1131" spans="1:7"/>
    <row r="1132" spans="1:7"/>
    <row r="1133" spans="1:7"/>
    <row r="1134" spans="1:7"/>
    <row r="1135" spans="1:7">
      <c r="A1135" s="780"/>
      <c r="B1135" s="780"/>
      <c r="C1135" s="780"/>
      <c r="D1135" s="780"/>
      <c r="E1135" s="780"/>
      <c r="F1135" s="780"/>
      <c r="G1135" s="780"/>
    </row>
    <row r="1136" spans="1:7">
      <c r="A1136" s="780"/>
      <c r="B1136" s="780"/>
      <c r="C1136" s="780"/>
      <c r="D1136" s="780"/>
      <c r="E1136" s="780"/>
      <c r="F1136" s="780"/>
      <c r="G1136" s="780"/>
    </row>
    <row r="1137" spans="1:7">
      <c r="A1137" s="780"/>
      <c r="B1137" s="780"/>
      <c r="C1137" s="780"/>
      <c r="D1137" s="780"/>
      <c r="E1137" s="780"/>
      <c r="F1137" s="780"/>
      <c r="G1137" s="780"/>
    </row>
    <row r="1138" spans="1:7">
      <c r="A1138" s="780"/>
      <c r="B1138" s="780"/>
      <c r="C1138" s="780"/>
      <c r="D1138" s="780"/>
      <c r="E1138" s="780"/>
      <c r="F1138" s="780"/>
      <c r="G1138" s="780"/>
    </row>
    <row r="1139" spans="1:7">
      <c r="A1139" s="780"/>
      <c r="B1139" s="780"/>
      <c r="C1139" s="780"/>
      <c r="D1139" s="780"/>
      <c r="E1139" s="780"/>
      <c r="F1139" s="780"/>
      <c r="G1139" s="780"/>
    </row>
    <row r="1140" spans="1:7">
      <c r="A1140" s="780"/>
      <c r="B1140" s="780"/>
      <c r="C1140" s="780"/>
      <c r="D1140" s="780"/>
      <c r="E1140" s="780"/>
      <c r="F1140" s="780"/>
      <c r="G1140" s="780"/>
    </row>
    <row r="1141" spans="1:7">
      <c r="A1141" s="780"/>
      <c r="B1141" s="780"/>
      <c r="C1141" s="780"/>
      <c r="D1141" s="780"/>
      <c r="E1141" s="780"/>
      <c r="F1141" s="780"/>
      <c r="G1141" s="780"/>
    </row>
    <row r="1142" spans="1:7">
      <c r="A1142" s="780"/>
      <c r="B1142" s="780"/>
      <c r="C1142" s="780"/>
      <c r="D1142" s="780"/>
      <c r="E1142" s="780"/>
      <c r="F1142" s="780"/>
      <c r="G1142" s="780"/>
    </row>
    <row r="1143" spans="1:7">
      <c r="A1143" s="780"/>
      <c r="B1143" s="780"/>
      <c r="C1143" s="780"/>
      <c r="D1143" s="780"/>
      <c r="E1143" s="780"/>
      <c r="F1143" s="780"/>
      <c r="G1143" s="780"/>
    </row>
    <row r="1144" spans="1:7">
      <c r="A1144" s="780"/>
      <c r="B1144" s="780"/>
      <c r="C1144" s="780"/>
      <c r="D1144" s="780"/>
      <c r="E1144" s="780"/>
      <c r="F1144" s="780"/>
      <c r="G1144" s="780"/>
    </row>
    <row r="1145" spans="1:7">
      <c r="A1145" s="780"/>
      <c r="B1145" s="780"/>
      <c r="C1145" s="780"/>
      <c r="D1145" s="780"/>
      <c r="E1145" s="780"/>
      <c r="F1145" s="780"/>
      <c r="G1145" s="780"/>
    </row>
    <row r="1146" spans="1:7">
      <c r="A1146" s="780"/>
      <c r="B1146" s="780"/>
      <c r="C1146" s="780"/>
      <c r="D1146" s="780"/>
      <c r="E1146" s="780"/>
      <c r="F1146" s="780"/>
      <c r="G1146" s="780"/>
    </row>
    <row r="1147" spans="1:7">
      <c r="A1147" s="780"/>
      <c r="B1147" s="780"/>
      <c r="C1147" s="780"/>
      <c r="D1147" s="780"/>
      <c r="E1147" s="780"/>
      <c r="F1147" s="780"/>
      <c r="G1147" s="780"/>
    </row>
    <row r="1148" spans="1:7">
      <c r="A1148" s="780"/>
      <c r="B1148" s="780"/>
      <c r="C1148" s="780"/>
      <c r="D1148" s="780"/>
      <c r="E1148" s="780"/>
      <c r="F1148" s="780"/>
      <c r="G1148" s="780"/>
    </row>
    <row r="1149" spans="1:7">
      <c r="A1149" s="780"/>
      <c r="B1149" s="780"/>
      <c r="C1149" s="780"/>
      <c r="D1149" s="780"/>
      <c r="E1149" s="780"/>
      <c r="F1149" s="780"/>
      <c r="G1149" s="780"/>
    </row>
    <row r="1150" spans="1:7">
      <c r="A1150" s="780"/>
      <c r="B1150" s="780"/>
      <c r="C1150" s="780"/>
      <c r="D1150" s="780"/>
      <c r="E1150" s="780"/>
      <c r="F1150" s="780"/>
      <c r="G1150" s="780"/>
    </row>
    <row r="1151" spans="1:7">
      <c r="A1151" s="780"/>
      <c r="B1151" s="780"/>
      <c r="C1151" s="780"/>
      <c r="D1151" s="780"/>
      <c r="E1151" s="780"/>
      <c r="F1151" s="780"/>
      <c r="G1151" s="780"/>
    </row>
    <row r="1152" spans="1:7">
      <c r="A1152" s="780"/>
      <c r="B1152" s="780"/>
      <c r="C1152" s="780"/>
      <c r="D1152" s="780"/>
      <c r="E1152" s="780"/>
      <c r="F1152" s="780"/>
      <c r="G1152" s="780"/>
    </row>
    <row r="1153" spans="1:7">
      <c r="A1153" s="780"/>
      <c r="B1153" s="780"/>
      <c r="C1153" s="780"/>
      <c r="D1153" s="780"/>
      <c r="E1153" s="780"/>
      <c r="F1153" s="780"/>
      <c r="G1153" s="780"/>
    </row>
    <row r="1154" spans="1:7">
      <c r="A1154" s="780"/>
      <c r="B1154" s="780"/>
      <c r="C1154" s="780"/>
      <c r="D1154" s="780"/>
      <c r="E1154" s="780"/>
      <c r="F1154" s="780"/>
      <c r="G1154" s="780"/>
    </row>
    <row r="1155" spans="1:7">
      <c r="A1155" s="780"/>
      <c r="B1155" s="780"/>
      <c r="C1155" s="780"/>
      <c r="D1155" s="780"/>
      <c r="E1155" s="780"/>
      <c r="F1155" s="780"/>
      <c r="G1155" s="780"/>
    </row>
    <row r="1156" spans="1:7">
      <c r="A1156" s="780"/>
      <c r="B1156" s="780"/>
      <c r="C1156" s="780"/>
      <c r="D1156" s="780"/>
      <c r="E1156" s="780"/>
      <c r="F1156" s="780"/>
      <c r="G1156" s="780"/>
    </row>
    <row r="1157" spans="1:7">
      <c r="A1157" s="780"/>
      <c r="B1157" s="780"/>
      <c r="C1157" s="780"/>
      <c r="D1157" s="780"/>
      <c r="E1157" s="780"/>
      <c r="F1157" s="780"/>
      <c r="G1157" s="780"/>
    </row>
    <row r="1158" spans="1:7">
      <c r="A1158" s="780"/>
      <c r="B1158" s="780"/>
      <c r="C1158" s="780"/>
      <c r="D1158" s="780"/>
      <c r="E1158" s="780"/>
      <c r="F1158" s="780"/>
      <c r="G1158" s="780"/>
    </row>
    <row r="1159" spans="1:7">
      <c r="A1159" s="780"/>
      <c r="B1159" s="780"/>
      <c r="C1159" s="780"/>
      <c r="D1159" s="780"/>
      <c r="E1159" s="780"/>
      <c r="F1159" s="780"/>
      <c r="G1159" s="780"/>
    </row>
    <row r="1160" spans="1:7">
      <c r="A1160" s="780"/>
      <c r="B1160" s="780"/>
      <c r="C1160" s="780"/>
      <c r="D1160" s="780"/>
      <c r="E1160" s="780"/>
      <c r="F1160" s="780"/>
      <c r="G1160" s="780"/>
    </row>
    <row r="1161" spans="1:7">
      <c r="A1161" s="780"/>
      <c r="B1161" s="780"/>
      <c r="C1161" s="780"/>
      <c r="D1161" s="780"/>
      <c r="E1161" s="780"/>
      <c r="F1161" s="780"/>
      <c r="G1161" s="780"/>
    </row>
    <row r="1162" spans="1:7">
      <c r="A1162" s="780"/>
      <c r="B1162" s="780"/>
      <c r="C1162" s="780"/>
      <c r="D1162" s="780"/>
      <c r="E1162" s="780"/>
      <c r="F1162" s="780"/>
      <c r="G1162" s="780"/>
    </row>
    <row r="1163" spans="1:7">
      <c r="A1163" s="780"/>
      <c r="B1163" s="780"/>
      <c r="C1163" s="780"/>
      <c r="D1163" s="780"/>
      <c r="E1163" s="780"/>
      <c r="F1163" s="780"/>
      <c r="G1163" s="780"/>
    </row>
    <row r="1164" spans="1:7">
      <c r="A1164" s="780"/>
      <c r="B1164" s="780"/>
      <c r="C1164" s="780"/>
      <c r="D1164" s="780"/>
      <c r="E1164" s="780"/>
      <c r="F1164" s="780"/>
      <c r="G1164" s="780"/>
    </row>
    <row r="1165" spans="1:7">
      <c r="A1165" s="780"/>
      <c r="B1165" s="780"/>
      <c r="C1165" s="780"/>
      <c r="D1165" s="780"/>
      <c r="E1165" s="780"/>
      <c r="F1165" s="780"/>
      <c r="G1165" s="780"/>
    </row>
    <row r="1166" spans="1:7">
      <c r="A1166" s="780"/>
      <c r="B1166" s="780"/>
      <c r="C1166" s="780"/>
      <c r="D1166" s="780"/>
      <c r="E1166" s="780"/>
      <c r="F1166" s="780"/>
      <c r="G1166" s="780"/>
    </row>
    <row r="1167" spans="1:7">
      <c r="A1167" s="780"/>
      <c r="B1167" s="780"/>
      <c r="C1167" s="780"/>
      <c r="D1167" s="780"/>
      <c r="E1167" s="780"/>
      <c r="F1167" s="780"/>
      <c r="G1167" s="780"/>
    </row>
    <row r="1168" spans="1:7">
      <c r="A1168" s="780"/>
      <c r="B1168" s="780"/>
      <c r="C1168" s="780"/>
      <c r="D1168" s="780"/>
      <c r="E1168" s="780"/>
      <c r="F1168" s="780"/>
      <c r="G1168" s="780"/>
    </row>
    <row r="1169" spans="1:7">
      <c r="A1169" s="780"/>
      <c r="B1169" s="780"/>
      <c r="C1169" s="780"/>
      <c r="D1169" s="780"/>
      <c r="E1169" s="780"/>
      <c r="F1169" s="780"/>
      <c r="G1169" s="780"/>
    </row>
    <row r="1170" spans="1:7">
      <c r="A1170" s="780"/>
      <c r="B1170" s="780"/>
      <c r="C1170" s="780"/>
      <c r="D1170" s="780"/>
      <c r="E1170" s="780"/>
      <c r="F1170" s="780"/>
      <c r="G1170" s="780"/>
    </row>
    <row r="1171" spans="1:7">
      <c r="A1171" s="780"/>
      <c r="B1171" s="780"/>
      <c r="C1171" s="780"/>
      <c r="D1171" s="780"/>
      <c r="E1171" s="780"/>
      <c r="F1171" s="780"/>
      <c r="G1171" s="780"/>
    </row>
    <row r="1172" spans="1:7">
      <c r="A1172" s="780"/>
      <c r="B1172" s="780"/>
      <c r="C1172" s="780"/>
      <c r="D1172" s="780"/>
      <c r="E1172" s="780"/>
      <c r="F1172" s="780"/>
      <c r="G1172" s="780"/>
    </row>
    <row r="1173" spans="1:7">
      <c r="A1173" s="780"/>
      <c r="B1173" s="780"/>
      <c r="C1173" s="780"/>
      <c r="D1173" s="780"/>
      <c r="E1173" s="780"/>
      <c r="F1173" s="780"/>
      <c r="G1173" s="780"/>
    </row>
    <row r="1174" spans="1:7">
      <c r="A1174" s="780"/>
      <c r="B1174" s="780"/>
      <c r="C1174" s="780"/>
      <c r="D1174" s="780"/>
      <c r="E1174" s="780"/>
      <c r="F1174" s="780"/>
      <c r="G1174" s="780"/>
    </row>
    <row r="1175" spans="1:7">
      <c r="A1175" s="780"/>
      <c r="B1175" s="780"/>
      <c r="C1175" s="780"/>
      <c r="D1175" s="780"/>
      <c r="E1175" s="780"/>
      <c r="F1175" s="780"/>
      <c r="G1175" s="780"/>
    </row>
    <row r="1176" spans="1:7">
      <c r="A1176" s="780"/>
      <c r="B1176" s="780"/>
      <c r="C1176" s="780"/>
      <c r="D1176" s="780"/>
      <c r="E1176" s="780"/>
      <c r="F1176" s="780"/>
      <c r="G1176" s="780"/>
    </row>
    <row r="1177" spans="1:7">
      <c r="A1177" s="780"/>
      <c r="B1177" s="780"/>
      <c r="C1177" s="780"/>
      <c r="D1177" s="780"/>
      <c r="E1177" s="780"/>
      <c r="F1177" s="780"/>
      <c r="G1177" s="780"/>
    </row>
    <row r="1178" spans="1:7">
      <c r="A1178" s="780"/>
      <c r="B1178" s="780"/>
      <c r="C1178" s="780"/>
      <c r="D1178" s="780"/>
      <c r="E1178" s="780"/>
      <c r="F1178" s="780"/>
      <c r="G1178" s="780"/>
    </row>
    <row r="1179" spans="1:7">
      <c r="A1179" s="780"/>
      <c r="B1179" s="780"/>
      <c r="C1179" s="780"/>
      <c r="D1179" s="780"/>
      <c r="E1179" s="780"/>
      <c r="F1179" s="780"/>
      <c r="G1179" s="780"/>
    </row>
    <row r="1180" spans="1:7">
      <c r="A1180" s="780"/>
      <c r="B1180" s="780"/>
      <c r="C1180" s="780"/>
      <c r="D1180" s="780"/>
      <c r="E1180" s="780"/>
      <c r="F1180" s="780"/>
      <c r="G1180" s="780"/>
    </row>
    <row r="1181" spans="1:7">
      <c r="A1181" s="780"/>
      <c r="B1181" s="780"/>
      <c r="C1181" s="780"/>
      <c r="D1181" s="780"/>
      <c r="E1181" s="780"/>
      <c r="F1181" s="780"/>
      <c r="G1181" s="780"/>
    </row>
    <row r="1182" spans="1:7">
      <c r="A1182" s="780"/>
      <c r="B1182" s="780"/>
      <c r="C1182" s="780"/>
      <c r="D1182" s="780"/>
      <c r="E1182" s="780"/>
      <c r="F1182" s="780"/>
      <c r="G1182" s="780"/>
    </row>
    <row r="1183" spans="1:7">
      <c r="A1183" s="780"/>
      <c r="B1183" s="780"/>
      <c r="C1183" s="780"/>
      <c r="D1183" s="780"/>
      <c r="E1183" s="780"/>
      <c r="F1183" s="780"/>
      <c r="G1183" s="780"/>
    </row>
    <row r="1184" spans="1:7">
      <c r="A1184" s="780"/>
      <c r="B1184" s="780"/>
      <c r="C1184" s="780"/>
      <c r="D1184" s="780"/>
      <c r="E1184" s="780"/>
      <c r="F1184" s="780"/>
      <c r="G1184" s="780"/>
    </row>
    <row r="1185" spans="1:7">
      <c r="A1185" s="780"/>
      <c r="B1185" s="780"/>
      <c r="C1185" s="780"/>
      <c r="D1185" s="780"/>
      <c r="E1185" s="780"/>
      <c r="F1185" s="780"/>
      <c r="G1185" s="780"/>
    </row>
    <row r="1186" spans="1:7">
      <c r="A1186" s="780"/>
      <c r="B1186" s="780"/>
      <c r="C1186" s="780"/>
      <c r="D1186" s="780"/>
      <c r="E1186" s="780"/>
      <c r="F1186" s="780"/>
      <c r="G1186" s="780"/>
    </row>
    <row r="1187" spans="1:7">
      <c r="A1187" s="780"/>
      <c r="B1187" s="780"/>
      <c r="C1187" s="780"/>
      <c r="D1187" s="780"/>
      <c r="E1187" s="780"/>
      <c r="F1187" s="780"/>
      <c r="G1187" s="780"/>
    </row>
    <row r="1188" spans="1:7">
      <c r="A1188" s="780"/>
      <c r="B1188" s="780"/>
      <c r="C1188" s="780"/>
      <c r="D1188" s="780"/>
      <c r="E1188" s="780"/>
      <c r="F1188" s="780"/>
      <c r="G1188" s="780"/>
    </row>
    <row r="1189" spans="1:7">
      <c r="A1189" s="780"/>
      <c r="B1189" s="780"/>
      <c r="C1189" s="780"/>
      <c r="D1189" s="780"/>
      <c r="E1189" s="780"/>
      <c r="F1189" s="780"/>
      <c r="G1189" s="780"/>
    </row>
    <row r="1190" spans="1:7">
      <c r="A1190" s="780"/>
      <c r="B1190" s="780"/>
      <c r="C1190" s="780"/>
      <c r="D1190" s="780"/>
      <c r="E1190" s="780"/>
      <c r="F1190" s="780"/>
      <c r="G1190" s="780"/>
    </row>
    <row r="1191" spans="1:7">
      <c r="A1191" s="780"/>
      <c r="B1191" s="780"/>
      <c r="C1191" s="780"/>
      <c r="D1191" s="780"/>
      <c r="E1191" s="780"/>
      <c r="F1191" s="780"/>
      <c r="G1191" s="780"/>
    </row>
    <row r="1192" spans="1:7">
      <c r="A1192" s="780"/>
      <c r="B1192" s="780"/>
      <c r="C1192" s="780"/>
      <c r="D1192" s="780"/>
      <c r="E1192" s="780"/>
      <c r="F1192" s="780"/>
      <c r="G1192" s="780"/>
    </row>
    <row r="1193" spans="1:7">
      <c r="A1193" s="780"/>
      <c r="B1193" s="780"/>
      <c r="C1193" s="780"/>
      <c r="D1193" s="780"/>
      <c r="E1193" s="780"/>
      <c r="F1193" s="780"/>
      <c r="G1193" s="780"/>
    </row>
    <row r="1194" spans="1:7">
      <c r="A1194" s="780"/>
      <c r="B1194" s="780"/>
      <c r="C1194" s="780"/>
      <c r="D1194" s="780"/>
      <c r="E1194" s="780"/>
      <c r="F1194" s="780"/>
      <c r="G1194" s="780"/>
    </row>
    <row r="1195" spans="1:7">
      <c r="A1195" s="780"/>
      <c r="B1195" s="780"/>
      <c r="C1195" s="780"/>
      <c r="D1195" s="780"/>
      <c r="E1195" s="780"/>
      <c r="F1195" s="780"/>
      <c r="G1195" s="780"/>
    </row>
    <row r="1196" spans="1:7">
      <c r="A1196" s="780"/>
      <c r="B1196" s="780"/>
      <c r="C1196" s="780"/>
      <c r="D1196" s="780"/>
      <c r="E1196" s="780"/>
      <c r="F1196" s="780"/>
      <c r="G1196" s="780"/>
    </row>
    <row r="1197" spans="1:7">
      <c r="A1197" s="780"/>
      <c r="B1197" s="780"/>
      <c r="C1197" s="780"/>
      <c r="D1197" s="780"/>
      <c r="E1197" s="780"/>
      <c r="F1197" s="780"/>
      <c r="G1197" s="780"/>
    </row>
    <row r="1198" spans="1:7">
      <c r="A1198" s="780"/>
      <c r="B1198" s="780"/>
      <c r="C1198" s="780"/>
      <c r="D1198" s="780"/>
      <c r="E1198" s="780"/>
      <c r="F1198" s="780"/>
      <c r="G1198" s="780"/>
    </row>
    <row r="1199" spans="1:7">
      <c r="A1199" s="780"/>
      <c r="B1199" s="780"/>
      <c r="C1199" s="780"/>
      <c r="D1199" s="780"/>
      <c r="E1199" s="780"/>
      <c r="F1199" s="780"/>
      <c r="G1199" s="780"/>
    </row>
    <row r="1200" spans="1:7">
      <c r="A1200" s="780"/>
      <c r="B1200" s="780"/>
      <c r="C1200" s="780"/>
      <c r="D1200" s="780"/>
      <c r="E1200" s="780"/>
      <c r="F1200" s="780"/>
      <c r="G1200" s="780"/>
    </row>
    <row r="1201" spans="1:7">
      <c r="A1201" s="780"/>
      <c r="B1201" s="780"/>
      <c r="C1201" s="780"/>
      <c r="D1201" s="780"/>
      <c r="E1201" s="780"/>
      <c r="F1201" s="780"/>
      <c r="G1201" s="780"/>
    </row>
    <row r="1202" spans="1:7">
      <c r="A1202" s="780"/>
      <c r="B1202" s="780"/>
      <c r="C1202" s="780"/>
      <c r="D1202" s="780"/>
      <c r="E1202" s="780"/>
      <c r="F1202" s="780"/>
      <c r="G1202" s="780"/>
    </row>
    <row r="1203" spans="1:7">
      <c r="A1203" s="780"/>
      <c r="B1203" s="780"/>
      <c r="C1203" s="780"/>
      <c r="D1203" s="780"/>
      <c r="E1203" s="780"/>
      <c r="F1203" s="780"/>
      <c r="G1203" s="780"/>
    </row>
    <row r="1204" spans="1:7">
      <c r="A1204" s="780"/>
      <c r="B1204" s="780"/>
      <c r="C1204" s="780"/>
      <c r="D1204" s="780"/>
      <c r="E1204" s="780"/>
      <c r="F1204" s="780"/>
      <c r="G1204" s="780"/>
    </row>
    <row r="1205" spans="1:7">
      <c r="A1205" s="780"/>
      <c r="B1205" s="780"/>
      <c r="C1205" s="780"/>
      <c r="D1205" s="780"/>
      <c r="E1205" s="780"/>
      <c r="F1205" s="780"/>
      <c r="G1205" s="780"/>
    </row>
    <row r="1206" spans="1:7">
      <c r="A1206" s="780"/>
      <c r="B1206" s="780"/>
      <c r="C1206" s="780"/>
      <c r="D1206" s="780"/>
      <c r="E1206" s="780"/>
      <c r="F1206" s="780"/>
      <c r="G1206" s="780"/>
    </row>
    <row r="1207" spans="1:7">
      <c r="A1207" s="780"/>
      <c r="B1207" s="780"/>
      <c r="C1207" s="780"/>
      <c r="D1207" s="780"/>
      <c r="E1207" s="780"/>
      <c r="F1207" s="780"/>
      <c r="G1207" s="780"/>
    </row>
    <row r="1208" spans="1:7">
      <c r="A1208" s="780"/>
      <c r="B1208" s="780"/>
      <c r="C1208" s="780"/>
      <c r="D1208" s="780"/>
      <c r="E1208" s="780"/>
      <c r="F1208" s="780"/>
      <c r="G1208" s="780"/>
    </row>
    <row r="1209" spans="1:7">
      <c r="A1209" s="780"/>
      <c r="B1209" s="780"/>
      <c r="C1209" s="780"/>
      <c r="D1209" s="780"/>
      <c r="E1209" s="780"/>
      <c r="F1209" s="780"/>
      <c r="G1209" s="780"/>
    </row>
    <row r="1210" spans="1:7">
      <c r="A1210" s="780"/>
      <c r="B1210" s="780"/>
      <c r="C1210" s="780"/>
      <c r="D1210" s="780"/>
      <c r="E1210" s="780"/>
      <c r="F1210" s="780"/>
      <c r="G1210" s="780"/>
    </row>
    <row r="1211" spans="1:7">
      <c r="A1211" s="780"/>
      <c r="B1211" s="780"/>
      <c r="C1211" s="780"/>
      <c r="D1211" s="780"/>
      <c r="E1211" s="780"/>
      <c r="F1211" s="780"/>
      <c r="G1211" s="780"/>
    </row>
    <row r="1212" spans="1:7">
      <c r="A1212" s="780"/>
      <c r="B1212" s="780"/>
      <c r="C1212" s="780"/>
      <c r="D1212" s="780"/>
      <c r="E1212" s="780"/>
      <c r="F1212" s="780"/>
      <c r="G1212" s="780"/>
    </row>
    <row r="1213" spans="1:7">
      <c r="A1213" s="780"/>
      <c r="B1213" s="780"/>
      <c r="C1213" s="780"/>
      <c r="D1213" s="780"/>
      <c r="E1213" s="780"/>
      <c r="F1213" s="780"/>
      <c r="G1213" s="780"/>
    </row>
    <row r="1214" spans="1:7">
      <c r="A1214" s="780"/>
      <c r="B1214" s="780"/>
      <c r="C1214" s="780"/>
      <c r="D1214" s="780"/>
      <c r="E1214" s="780"/>
      <c r="F1214" s="780"/>
      <c r="G1214" s="780"/>
    </row>
    <row r="1215" spans="1:7">
      <c r="A1215" s="780"/>
      <c r="B1215" s="780"/>
      <c r="C1215" s="780"/>
      <c r="D1215" s="780"/>
      <c r="E1215" s="780"/>
      <c r="F1215" s="780"/>
      <c r="G1215" s="780"/>
    </row>
    <row r="1216" spans="1:7">
      <c r="A1216" s="780"/>
      <c r="B1216" s="780"/>
      <c r="C1216" s="780"/>
      <c r="D1216" s="780"/>
      <c r="E1216" s="780"/>
      <c r="F1216" s="780"/>
      <c r="G1216" s="780"/>
    </row>
    <row r="1217" spans="1:7">
      <c r="A1217" s="780"/>
      <c r="B1217" s="780"/>
      <c r="C1217" s="780"/>
      <c r="D1217" s="780"/>
      <c r="E1217" s="780"/>
      <c r="F1217" s="780"/>
      <c r="G1217" s="780"/>
    </row>
    <row r="1218" spans="1:7">
      <c r="A1218" s="780"/>
      <c r="B1218" s="780"/>
      <c r="C1218" s="780"/>
      <c r="D1218" s="780"/>
      <c r="E1218" s="780"/>
      <c r="F1218" s="780"/>
      <c r="G1218" s="780"/>
    </row>
    <row r="1219" spans="1:7">
      <c r="A1219" s="780"/>
      <c r="B1219" s="780"/>
      <c r="C1219" s="780"/>
      <c r="D1219" s="780"/>
      <c r="E1219" s="780"/>
      <c r="F1219" s="780"/>
      <c r="G1219" s="780"/>
    </row>
    <row r="1220" spans="1:7">
      <c r="A1220" s="780"/>
      <c r="B1220" s="780"/>
      <c r="C1220" s="780"/>
      <c r="D1220" s="780"/>
      <c r="E1220" s="780"/>
      <c r="F1220" s="780"/>
      <c r="G1220" s="780"/>
    </row>
    <row r="1221" spans="1:7">
      <c r="A1221" s="780"/>
      <c r="B1221" s="780"/>
      <c r="C1221" s="780"/>
      <c r="D1221" s="780"/>
      <c r="E1221" s="780"/>
      <c r="F1221" s="780"/>
      <c r="G1221" s="780"/>
    </row>
    <row r="1222" spans="1:7">
      <c r="A1222" s="780"/>
      <c r="B1222" s="780"/>
      <c r="C1222" s="780"/>
      <c r="D1222" s="780"/>
      <c r="E1222" s="780"/>
      <c r="F1222" s="780"/>
      <c r="G1222" s="780"/>
    </row>
    <row r="1223" spans="1:7">
      <c r="A1223" s="780"/>
      <c r="B1223" s="780"/>
      <c r="C1223" s="780"/>
      <c r="D1223" s="780"/>
      <c r="E1223" s="780"/>
      <c r="F1223" s="780"/>
      <c r="G1223" s="780"/>
    </row>
    <row r="1224" spans="1:7">
      <c r="A1224" s="780"/>
      <c r="B1224" s="780"/>
      <c r="C1224" s="780"/>
      <c r="D1224" s="780"/>
      <c r="E1224" s="780"/>
      <c r="F1224" s="780"/>
      <c r="G1224" s="780"/>
    </row>
    <row r="1225" spans="1:7">
      <c r="A1225" s="780"/>
      <c r="B1225" s="780"/>
      <c r="C1225" s="780"/>
      <c r="D1225" s="780"/>
      <c r="E1225" s="780"/>
      <c r="F1225" s="780"/>
      <c r="G1225" s="780"/>
    </row>
    <row r="1226" spans="1:7">
      <c r="A1226" s="780"/>
      <c r="B1226" s="780"/>
      <c r="C1226" s="780"/>
      <c r="D1226" s="780"/>
      <c r="E1226" s="780"/>
      <c r="F1226" s="780"/>
      <c r="G1226" s="780"/>
    </row>
    <row r="1227" spans="1:7">
      <c r="A1227" s="780"/>
      <c r="B1227" s="780"/>
      <c r="C1227" s="780"/>
      <c r="D1227" s="780"/>
      <c r="E1227" s="780"/>
      <c r="F1227" s="780"/>
      <c r="G1227" s="780"/>
    </row>
    <row r="1228" spans="1:7">
      <c r="A1228" s="780"/>
      <c r="B1228" s="780"/>
      <c r="C1228" s="780"/>
      <c r="D1228" s="780"/>
      <c r="E1228" s="780"/>
      <c r="F1228" s="780"/>
      <c r="G1228" s="780"/>
    </row>
    <row r="1229" spans="1:7">
      <c r="A1229" s="780"/>
      <c r="B1229" s="780"/>
      <c r="C1229" s="780"/>
      <c r="D1229" s="780"/>
      <c r="E1229" s="780"/>
      <c r="F1229" s="780"/>
      <c r="G1229" s="780"/>
    </row>
    <row r="1230" spans="1:7">
      <c r="A1230" s="780"/>
      <c r="B1230" s="780"/>
      <c r="C1230" s="780"/>
      <c r="D1230" s="780"/>
      <c r="E1230" s="780"/>
      <c r="F1230" s="780"/>
      <c r="G1230" s="780"/>
    </row>
    <row r="1231" spans="1:7">
      <c r="A1231" s="780"/>
      <c r="B1231" s="780"/>
      <c r="C1231" s="780"/>
      <c r="D1231" s="780"/>
      <c r="E1231" s="780"/>
      <c r="F1231" s="780"/>
      <c r="G1231" s="780"/>
    </row>
    <row r="1232" spans="1:7">
      <c r="A1232" s="780"/>
      <c r="B1232" s="780"/>
      <c r="C1232" s="780"/>
      <c r="D1232" s="780"/>
      <c r="E1232" s="780"/>
      <c r="F1232" s="780"/>
      <c r="G1232" s="780"/>
    </row>
    <row r="1233" spans="1:7">
      <c r="A1233" s="780"/>
      <c r="B1233" s="780"/>
      <c r="C1233" s="780"/>
      <c r="D1233" s="780"/>
      <c r="E1233" s="780"/>
      <c r="F1233" s="780"/>
      <c r="G1233" s="780"/>
    </row>
    <row r="1234" spans="1:7">
      <c r="A1234" s="780"/>
      <c r="B1234" s="780"/>
      <c r="C1234" s="780"/>
      <c r="D1234" s="780"/>
      <c r="E1234" s="780"/>
      <c r="F1234" s="780"/>
      <c r="G1234" s="780"/>
    </row>
    <row r="1235" spans="1:7">
      <c r="A1235" s="780"/>
      <c r="B1235" s="780"/>
      <c r="C1235" s="780"/>
      <c r="D1235" s="780"/>
      <c r="E1235" s="780"/>
      <c r="F1235" s="780"/>
      <c r="G1235" s="780"/>
    </row>
    <row r="1236" spans="1:7">
      <c r="A1236" s="780"/>
      <c r="B1236" s="780"/>
      <c r="C1236" s="780"/>
      <c r="D1236" s="780"/>
      <c r="E1236" s="780"/>
      <c r="F1236" s="780"/>
      <c r="G1236" s="780"/>
    </row>
    <row r="1237" spans="1:7">
      <c r="A1237" s="780"/>
      <c r="B1237" s="780"/>
      <c r="C1237" s="780"/>
      <c r="D1237" s="780"/>
      <c r="E1237" s="780"/>
      <c r="F1237" s="780"/>
      <c r="G1237" s="780"/>
    </row>
    <row r="1238" spans="1:7">
      <c r="A1238" s="780"/>
      <c r="B1238" s="780"/>
      <c r="C1238" s="780"/>
      <c r="D1238" s="780"/>
      <c r="E1238" s="780"/>
      <c r="F1238" s="780"/>
      <c r="G1238" s="780"/>
    </row>
    <row r="1239" spans="1:7">
      <c r="A1239" s="780"/>
      <c r="B1239" s="780"/>
      <c r="C1239" s="780"/>
      <c r="D1239" s="780"/>
      <c r="E1239" s="780"/>
      <c r="F1239" s="780"/>
      <c r="G1239" s="780"/>
    </row>
    <row r="1240" spans="1:7">
      <c r="A1240" s="780"/>
      <c r="B1240" s="780"/>
      <c r="C1240" s="780"/>
      <c r="D1240" s="780"/>
      <c r="E1240" s="780"/>
      <c r="F1240" s="780"/>
      <c r="G1240" s="780"/>
    </row>
    <row r="1241" spans="1:7">
      <c r="A1241" s="780"/>
      <c r="B1241" s="780"/>
      <c r="C1241" s="780"/>
      <c r="D1241" s="780"/>
      <c r="E1241" s="780"/>
      <c r="F1241" s="780"/>
      <c r="G1241" s="780"/>
    </row>
    <row r="1242" spans="1:7">
      <c r="A1242" s="780"/>
      <c r="B1242" s="780"/>
      <c r="C1242" s="780"/>
      <c r="D1242" s="780"/>
      <c r="E1242" s="780"/>
      <c r="F1242" s="780"/>
      <c r="G1242" s="780"/>
    </row>
    <row r="1243" spans="1:7">
      <c r="A1243" s="780"/>
      <c r="B1243" s="780"/>
      <c r="C1243" s="780"/>
      <c r="D1243" s="780"/>
      <c r="E1243" s="780"/>
      <c r="F1243" s="780"/>
      <c r="G1243" s="780"/>
    </row>
    <row r="1244" spans="1:7">
      <c r="A1244" s="780"/>
      <c r="B1244" s="780"/>
      <c r="C1244" s="780"/>
      <c r="D1244" s="780"/>
      <c r="E1244" s="780"/>
      <c r="F1244" s="780"/>
      <c r="G1244" s="780"/>
    </row>
    <row r="1245" spans="1:7">
      <c r="A1245" s="780"/>
      <c r="B1245" s="780"/>
      <c r="C1245" s="780"/>
      <c r="D1245" s="780"/>
      <c r="E1245" s="780"/>
      <c r="F1245" s="780"/>
      <c r="G1245" s="780"/>
    </row>
    <row r="1246" spans="1:7">
      <c r="A1246" s="780"/>
      <c r="B1246" s="780"/>
      <c r="C1246" s="780"/>
      <c r="D1246" s="780"/>
      <c r="E1246" s="780"/>
      <c r="F1246" s="780"/>
      <c r="G1246" s="780"/>
    </row>
    <row r="1247" spans="1:7">
      <c r="A1247" s="780"/>
      <c r="B1247" s="780"/>
      <c r="C1247" s="780"/>
      <c r="D1247" s="780"/>
      <c r="E1247" s="780"/>
      <c r="F1247" s="780"/>
      <c r="G1247" s="780"/>
    </row>
    <row r="1248" spans="1:7">
      <c r="A1248" s="780"/>
      <c r="B1248" s="780"/>
      <c r="C1248" s="780"/>
      <c r="D1248" s="780"/>
      <c r="E1248" s="780"/>
      <c r="F1248" s="780"/>
      <c r="G1248" s="780"/>
    </row>
    <row r="1249" spans="1:7">
      <c r="A1249" s="780"/>
      <c r="B1249" s="780"/>
      <c r="C1249" s="780"/>
      <c r="D1249" s="780"/>
      <c r="E1249" s="780"/>
      <c r="F1249" s="780"/>
      <c r="G1249" s="780"/>
    </row>
    <row r="1250" spans="1:7">
      <c r="A1250" s="780"/>
      <c r="B1250" s="780"/>
      <c r="C1250" s="780"/>
      <c r="D1250" s="780"/>
      <c r="E1250" s="780"/>
      <c r="F1250" s="780"/>
      <c r="G1250" s="780"/>
    </row>
    <row r="1251" spans="1:7">
      <c r="A1251" s="780"/>
      <c r="B1251" s="780"/>
      <c r="C1251" s="780"/>
      <c r="D1251" s="780"/>
      <c r="E1251" s="780"/>
      <c r="F1251" s="780"/>
      <c r="G1251" s="780"/>
    </row>
    <row r="1252" spans="1:7">
      <c r="A1252" s="780"/>
      <c r="B1252" s="780"/>
      <c r="C1252" s="780"/>
      <c r="D1252" s="780"/>
      <c r="E1252" s="780"/>
      <c r="F1252" s="780"/>
      <c r="G1252" s="780"/>
    </row>
    <row r="1253" spans="1:7">
      <c r="A1253" s="780"/>
      <c r="B1253" s="780"/>
      <c r="C1253" s="780"/>
      <c r="D1253" s="780"/>
      <c r="E1253" s="780"/>
      <c r="F1253" s="780"/>
      <c r="G1253" s="780"/>
    </row>
    <row r="1254" spans="1:7">
      <c r="A1254" s="780"/>
      <c r="B1254" s="780"/>
      <c r="C1254" s="780"/>
      <c r="D1254" s="780"/>
      <c r="E1254" s="780"/>
      <c r="F1254" s="780"/>
      <c r="G1254" s="780"/>
    </row>
    <row r="1255" spans="1:7">
      <c r="A1255" s="780"/>
      <c r="B1255" s="780"/>
      <c r="C1255" s="780"/>
      <c r="D1255" s="780"/>
      <c r="E1255" s="780"/>
      <c r="F1255" s="780"/>
      <c r="G1255" s="780"/>
    </row>
    <row r="1256" spans="1:7">
      <c r="A1256" s="780"/>
      <c r="B1256" s="780"/>
      <c r="C1256" s="780"/>
      <c r="D1256" s="780"/>
      <c r="E1256" s="780"/>
      <c r="F1256" s="780"/>
      <c r="G1256" s="780"/>
    </row>
    <row r="1257" spans="1:7">
      <c r="A1257" s="780"/>
      <c r="B1257" s="780"/>
      <c r="C1257" s="780"/>
      <c r="D1257" s="780"/>
      <c r="E1257" s="780"/>
      <c r="F1257" s="780"/>
      <c r="G1257" s="780"/>
    </row>
    <row r="1258" spans="1:7">
      <c r="A1258" s="780"/>
      <c r="B1258" s="780"/>
      <c r="C1258" s="780"/>
      <c r="D1258" s="780"/>
      <c r="E1258" s="780"/>
      <c r="F1258" s="780"/>
      <c r="G1258" s="780"/>
    </row>
    <row r="1259" spans="1:7">
      <c r="A1259" s="780"/>
      <c r="B1259" s="780"/>
      <c r="C1259" s="780"/>
      <c r="D1259" s="780"/>
      <c r="E1259" s="780"/>
      <c r="F1259" s="780"/>
      <c r="G1259" s="780"/>
    </row>
    <row r="1260" spans="1:7">
      <c r="A1260" s="780"/>
      <c r="B1260" s="780"/>
      <c r="C1260" s="780"/>
      <c r="D1260" s="780"/>
      <c r="E1260" s="780"/>
      <c r="F1260" s="780"/>
      <c r="G1260" s="780"/>
    </row>
    <row r="1261" spans="1:7">
      <c r="A1261" s="780"/>
      <c r="B1261" s="780"/>
      <c r="C1261" s="780"/>
      <c r="D1261" s="780"/>
      <c r="E1261" s="780"/>
      <c r="F1261" s="780"/>
      <c r="G1261" s="780"/>
    </row>
    <row r="1262" spans="1:7">
      <c r="A1262" s="780"/>
      <c r="B1262" s="780"/>
      <c r="C1262" s="780"/>
      <c r="D1262" s="780"/>
      <c r="E1262" s="780"/>
      <c r="F1262" s="780"/>
      <c r="G1262" s="780"/>
    </row>
    <row r="1263" spans="1:7">
      <c r="A1263" s="780"/>
      <c r="B1263" s="780"/>
      <c r="C1263" s="780"/>
      <c r="D1263" s="780"/>
      <c r="E1263" s="780"/>
      <c r="F1263" s="780"/>
      <c r="G1263" s="780"/>
    </row>
    <row r="1264" spans="1:7">
      <c r="A1264" s="780"/>
      <c r="B1264" s="780"/>
      <c r="C1264" s="780"/>
      <c r="D1264" s="780"/>
      <c r="E1264" s="780"/>
      <c r="F1264" s="780"/>
      <c r="G1264" s="780"/>
    </row>
    <row r="1265" spans="1:7">
      <c r="A1265" s="780"/>
      <c r="B1265" s="780"/>
      <c r="C1265" s="780"/>
      <c r="D1265" s="780"/>
      <c r="E1265" s="780"/>
      <c r="F1265" s="780"/>
      <c r="G1265" s="780"/>
    </row>
    <row r="1266" spans="1:7">
      <c r="A1266" s="780"/>
      <c r="B1266" s="780"/>
      <c r="C1266" s="780"/>
      <c r="D1266" s="780"/>
      <c r="E1266" s="780"/>
      <c r="F1266" s="780"/>
      <c r="G1266" s="780"/>
    </row>
    <row r="1267" spans="1:7">
      <c r="A1267" s="780"/>
      <c r="B1267" s="780"/>
      <c r="C1267" s="780"/>
      <c r="D1267" s="780"/>
      <c r="E1267" s="780"/>
      <c r="F1267" s="780"/>
      <c r="G1267" s="780"/>
    </row>
    <row r="1268" spans="1:7">
      <c r="A1268" s="780"/>
      <c r="B1268" s="780"/>
      <c r="C1268" s="780"/>
      <c r="D1268" s="780"/>
      <c r="E1268" s="780"/>
      <c r="F1268" s="780"/>
      <c r="G1268" s="780"/>
    </row>
    <row r="1269" spans="1:7">
      <c r="A1269" s="780"/>
      <c r="B1269" s="780"/>
      <c r="C1269" s="780"/>
      <c r="D1269" s="780"/>
      <c r="E1269" s="780"/>
      <c r="F1269" s="780"/>
      <c r="G1269" s="780"/>
    </row>
    <row r="1270" spans="1:7">
      <c r="A1270" s="780"/>
      <c r="B1270" s="780"/>
      <c r="C1270" s="780"/>
      <c r="D1270" s="780"/>
      <c r="E1270" s="780"/>
      <c r="F1270" s="780"/>
      <c r="G1270" s="780"/>
    </row>
    <row r="1271" spans="1:7">
      <c r="A1271" s="780"/>
      <c r="B1271" s="780"/>
      <c r="C1271" s="780"/>
      <c r="D1271" s="780"/>
      <c r="E1271" s="780"/>
      <c r="F1271" s="780"/>
      <c r="G1271" s="780"/>
    </row>
    <row r="1272" spans="1:7">
      <c r="A1272" s="780"/>
      <c r="B1272" s="780"/>
      <c r="C1272" s="780"/>
      <c r="D1272" s="780"/>
      <c r="E1272" s="780"/>
      <c r="F1272" s="780"/>
      <c r="G1272" s="780"/>
    </row>
    <row r="1273" spans="1:7">
      <c r="A1273" s="780"/>
      <c r="B1273" s="780"/>
      <c r="C1273" s="780"/>
      <c r="D1273" s="780"/>
      <c r="E1273" s="780"/>
      <c r="F1273" s="780"/>
      <c r="G1273" s="780"/>
    </row>
    <row r="1274" spans="1:7">
      <c r="A1274" s="780"/>
      <c r="B1274" s="780"/>
      <c r="C1274" s="780"/>
      <c r="D1274" s="780"/>
      <c r="E1274" s="780"/>
      <c r="F1274" s="780"/>
      <c r="G1274" s="780"/>
    </row>
    <row r="1275" spans="1:7">
      <c r="A1275" s="780"/>
      <c r="B1275" s="780"/>
      <c r="C1275" s="780"/>
      <c r="D1275" s="780"/>
      <c r="E1275" s="780"/>
      <c r="F1275" s="780"/>
      <c r="G1275" s="780"/>
    </row>
    <row r="1276" spans="1:7">
      <c r="A1276" s="780"/>
      <c r="B1276" s="780"/>
      <c r="C1276" s="780"/>
      <c r="D1276" s="780"/>
      <c r="E1276" s="780"/>
      <c r="F1276" s="780"/>
      <c r="G1276" s="780"/>
    </row>
    <row r="1277" spans="1:7">
      <c r="A1277" s="780"/>
      <c r="B1277" s="780"/>
      <c r="C1277" s="780"/>
      <c r="D1277" s="780"/>
      <c r="E1277" s="780"/>
      <c r="F1277" s="780"/>
      <c r="G1277" s="780"/>
    </row>
    <row r="1278" spans="1:7">
      <c r="A1278" s="780"/>
      <c r="B1278" s="780"/>
      <c r="C1278" s="780"/>
      <c r="D1278" s="780"/>
      <c r="E1278" s="780"/>
      <c r="F1278" s="780"/>
      <c r="G1278" s="780"/>
    </row>
    <row r="1279" spans="1:7">
      <c r="A1279" s="780"/>
      <c r="B1279" s="780"/>
      <c r="C1279" s="780"/>
      <c r="D1279" s="780"/>
      <c r="E1279" s="780"/>
      <c r="F1279" s="780"/>
      <c r="G1279" s="780"/>
    </row>
    <row r="1280" spans="1:7">
      <c r="A1280" s="780"/>
      <c r="B1280" s="780"/>
      <c r="C1280" s="780"/>
      <c r="D1280" s="780"/>
      <c r="E1280" s="780"/>
      <c r="F1280" s="780"/>
      <c r="G1280" s="780"/>
    </row>
    <row r="1281" spans="1:7">
      <c r="A1281" s="780"/>
      <c r="B1281" s="780"/>
      <c r="C1281" s="780"/>
      <c r="D1281" s="780"/>
      <c r="E1281" s="780"/>
      <c r="F1281" s="780"/>
      <c r="G1281" s="780"/>
    </row>
    <row r="1282" spans="1:7">
      <c r="A1282" s="780"/>
      <c r="B1282" s="780"/>
      <c r="C1282" s="780"/>
      <c r="D1282" s="780"/>
      <c r="E1282" s="780"/>
      <c r="F1282" s="780"/>
      <c r="G1282" s="780"/>
    </row>
    <row r="1283" spans="1:7">
      <c r="A1283" s="780"/>
      <c r="B1283" s="780"/>
      <c r="C1283" s="780"/>
      <c r="D1283" s="780"/>
      <c r="E1283" s="780"/>
      <c r="F1283" s="780"/>
      <c r="G1283" s="780"/>
    </row>
    <row r="1284" spans="1:7">
      <c r="A1284" s="780"/>
      <c r="B1284" s="780"/>
      <c r="C1284" s="780"/>
      <c r="D1284" s="780"/>
      <c r="E1284" s="780"/>
      <c r="F1284" s="780"/>
      <c r="G1284" s="780"/>
    </row>
    <row r="1285" spans="1:7">
      <c r="A1285" s="780"/>
      <c r="B1285" s="780"/>
      <c r="C1285" s="780"/>
      <c r="D1285" s="780"/>
      <c r="E1285" s="780"/>
      <c r="F1285" s="780"/>
      <c r="G1285" s="780"/>
    </row>
    <row r="1286" spans="1:7">
      <c r="A1286" s="780"/>
      <c r="B1286" s="780"/>
      <c r="C1286" s="780"/>
      <c r="D1286" s="780"/>
      <c r="E1286" s="780"/>
      <c r="F1286" s="780"/>
      <c r="G1286" s="780"/>
    </row>
    <row r="1287" spans="1:7">
      <c r="A1287" s="780"/>
      <c r="B1287" s="780"/>
      <c r="C1287" s="780"/>
      <c r="D1287" s="780"/>
      <c r="E1287" s="780"/>
      <c r="F1287" s="780"/>
      <c r="G1287" s="780"/>
    </row>
    <row r="1288" spans="1:7">
      <c r="A1288" s="780"/>
      <c r="B1288" s="780"/>
      <c r="C1288" s="780"/>
      <c r="D1288" s="780"/>
      <c r="E1288" s="780"/>
      <c r="F1288" s="780"/>
      <c r="G1288" s="780"/>
    </row>
    <row r="1289" spans="1:7">
      <c r="A1289" s="780"/>
      <c r="B1289" s="780"/>
      <c r="C1289" s="780"/>
      <c r="D1289" s="780"/>
      <c r="E1289" s="780"/>
      <c r="F1289" s="780"/>
      <c r="G1289" s="780"/>
    </row>
    <row r="1290" spans="1:7">
      <c r="A1290" s="780"/>
      <c r="B1290" s="780"/>
      <c r="C1290" s="780"/>
      <c r="D1290" s="780"/>
      <c r="E1290" s="780"/>
      <c r="F1290" s="780"/>
      <c r="G1290" s="780"/>
    </row>
    <row r="1291" spans="1:7">
      <c r="A1291" s="780"/>
      <c r="B1291" s="780"/>
      <c r="C1291" s="780"/>
      <c r="D1291" s="780"/>
      <c r="E1291" s="780"/>
      <c r="F1291" s="780"/>
      <c r="G1291" s="780"/>
    </row>
    <row r="1292" spans="1:7">
      <c r="A1292" s="780"/>
      <c r="B1292" s="780"/>
      <c r="C1292" s="780"/>
      <c r="D1292" s="780"/>
      <c r="E1292" s="780"/>
      <c r="F1292" s="780"/>
      <c r="G1292" s="780"/>
    </row>
    <row r="1293" spans="1:7">
      <c r="A1293" s="780"/>
      <c r="B1293" s="780"/>
      <c r="C1293" s="780"/>
      <c r="D1293" s="780"/>
      <c r="E1293" s="780"/>
      <c r="F1293" s="780"/>
      <c r="G1293" s="780"/>
    </row>
    <row r="1294" spans="1:7">
      <c r="A1294" s="780"/>
      <c r="B1294" s="780"/>
      <c r="C1294" s="780"/>
      <c r="D1294" s="780"/>
      <c r="E1294" s="780"/>
      <c r="F1294" s="780"/>
      <c r="G1294" s="780"/>
    </row>
    <row r="1295" spans="1:7">
      <c r="A1295" s="780"/>
      <c r="B1295" s="780"/>
      <c r="C1295" s="780"/>
      <c r="D1295" s="780"/>
      <c r="E1295" s="780"/>
      <c r="F1295" s="780"/>
      <c r="G1295" s="780"/>
    </row>
    <row r="1296" spans="1:7">
      <c r="A1296" s="780"/>
      <c r="B1296" s="780"/>
      <c r="C1296" s="780"/>
      <c r="D1296" s="780"/>
      <c r="E1296" s="780"/>
      <c r="F1296" s="780"/>
      <c r="G1296" s="780"/>
    </row>
    <row r="1297" spans="1:7">
      <c r="A1297" s="780"/>
      <c r="B1297" s="780"/>
      <c r="C1297" s="780"/>
      <c r="D1297" s="780"/>
      <c r="E1297" s="780"/>
      <c r="F1297" s="780"/>
      <c r="G1297" s="780"/>
    </row>
    <row r="1298" spans="1:7">
      <c r="A1298" s="780"/>
      <c r="B1298" s="780"/>
      <c r="C1298" s="780"/>
      <c r="D1298" s="780"/>
      <c r="E1298" s="780"/>
      <c r="F1298" s="780"/>
      <c r="G1298" s="780"/>
    </row>
    <row r="1299" spans="1:7">
      <c r="A1299" s="780"/>
      <c r="B1299" s="780"/>
      <c r="C1299" s="780"/>
      <c r="D1299" s="780"/>
      <c r="E1299" s="780"/>
      <c r="F1299" s="780"/>
      <c r="G1299" s="780"/>
    </row>
    <row r="1300" spans="1:7">
      <c r="A1300" s="780"/>
      <c r="B1300" s="780"/>
      <c r="C1300" s="780"/>
      <c r="D1300" s="780"/>
      <c r="E1300" s="780"/>
      <c r="F1300" s="780"/>
      <c r="G1300" s="780"/>
    </row>
    <row r="1301" spans="1:7">
      <c r="A1301" s="780"/>
      <c r="B1301" s="780"/>
      <c r="C1301" s="780"/>
      <c r="D1301" s="780"/>
      <c r="E1301" s="780"/>
      <c r="F1301" s="780"/>
      <c r="G1301" s="780"/>
    </row>
    <row r="1302" spans="1:7">
      <c r="A1302" s="780"/>
      <c r="B1302" s="780"/>
      <c r="C1302" s="780"/>
      <c r="D1302" s="780"/>
      <c r="E1302" s="780"/>
      <c r="F1302" s="780"/>
      <c r="G1302" s="780"/>
    </row>
    <row r="1303" spans="1:7">
      <c r="A1303" s="780"/>
      <c r="B1303" s="780"/>
      <c r="C1303" s="780"/>
      <c r="D1303" s="780"/>
      <c r="E1303" s="780"/>
      <c r="F1303" s="780"/>
      <c r="G1303" s="780"/>
    </row>
    <row r="1304" spans="1:7">
      <c r="A1304" s="780"/>
      <c r="B1304" s="780"/>
      <c r="C1304" s="780"/>
      <c r="D1304" s="780"/>
      <c r="E1304" s="780"/>
      <c r="F1304" s="780"/>
      <c r="G1304" s="780"/>
    </row>
    <row r="1305" spans="1:7">
      <c r="A1305" s="780"/>
      <c r="B1305" s="780"/>
      <c r="C1305" s="780"/>
      <c r="D1305" s="780"/>
      <c r="E1305" s="780"/>
      <c r="F1305" s="780"/>
      <c r="G1305" s="780"/>
    </row>
    <row r="1306" spans="1:7">
      <c r="A1306" s="780"/>
      <c r="B1306" s="780"/>
      <c r="C1306" s="780"/>
      <c r="D1306" s="780"/>
      <c r="E1306" s="780"/>
      <c r="F1306" s="780"/>
      <c r="G1306" s="780"/>
    </row>
    <row r="1307" spans="1:7">
      <c r="A1307" s="780"/>
      <c r="B1307" s="780"/>
      <c r="C1307" s="780"/>
      <c r="D1307" s="780"/>
      <c r="E1307" s="780"/>
      <c r="F1307" s="780"/>
      <c r="G1307" s="780"/>
    </row>
    <row r="1308" spans="1:7">
      <c r="A1308" s="780"/>
      <c r="B1308" s="780"/>
      <c r="C1308" s="780"/>
      <c r="D1308" s="780"/>
      <c r="E1308" s="780"/>
      <c r="F1308" s="780"/>
      <c r="G1308" s="780"/>
    </row>
    <row r="1309" spans="1:7">
      <c r="A1309" s="780"/>
      <c r="B1309" s="780"/>
      <c r="C1309" s="780"/>
      <c r="D1309" s="780"/>
      <c r="E1309" s="780"/>
      <c r="F1309" s="780"/>
      <c r="G1309" s="780"/>
    </row>
    <row r="1310" spans="1:7">
      <c r="A1310" s="780"/>
      <c r="B1310" s="780"/>
      <c r="C1310" s="780"/>
      <c r="D1310" s="780"/>
      <c r="E1310" s="780"/>
      <c r="F1310" s="780"/>
      <c r="G1310" s="780"/>
    </row>
    <row r="1311" spans="1:7">
      <c r="A1311" s="780"/>
      <c r="B1311" s="780"/>
      <c r="C1311" s="780"/>
      <c r="D1311" s="780"/>
      <c r="E1311" s="780"/>
      <c r="F1311" s="780"/>
      <c r="G1311" s="780"/>
    </row>
    <row r="1312" spans="1:7">
      <c r="A1312" s="780"/>
      <c r="B1312" s="780"/>
      <c r="C1312" s="780"/>
      <c r="D1312" s="780"/>
      <c r="E1312" s="780"/>
      <c r="F1312" s="780"/>
      <c r="G1312" s="780"/>
    </row>
    <row r="1313" spans="1:7">
      <c r="A1313" s="780"/>
      <c r="B1313" s="780"/>
      <c r="C1313" s="780"/>
      <c r="D1313" s="780"/>
      <c r="E1313" s="780"/>
      <c r="F1313" s="780"/>
      <c r="G1313" s="780"/>
    </row>
    <row r="1314" spans="1:7">
      <c r="A1314" s="780"/>
      <c r="B1314" s="780"/>
      <c r="C1314" s="780"/>
      <c r="D1314" s="780"/>
      <c r="E1314" s="780"/>
      <c r="F1314" s="780"/>
      <c r="G1314" s="780"/>
    </row>
    <row r="1315" spans="1:7">
      <c r="A1315" s="780"/>
      <c r="B1315" s="780"/>
      <c r="C1315" s="780"/>
      <c r="D1315" s="780"/>
      <c r="E1315" s="780"/>
      <c r="F1315" s="780"/>
      <c r="G1315" s="780"/>
    </row>
    <row r="1316" spans="1:7">
      <c r="A1316" s="780"/>
      <c r="B1316" s="780"/>
      <c r="C1316" s="780"/>
      <c r="D1316" s="780"/>
      <c r="E1316" s="780"/>
      <c r="F1316" s="780"/>
      <c r="G1316" s="780"/>
    </row>
    <row r="1317" spans="1:7">
      <c r="A1317" s="780"/>
      <c r="B1317" s="780"/>
      <c r="C1317" s="780"/>
      <c r="D1317" s="780"/>
      <c r="E1317" s="780"/>
      <c r="F1317" s="780"/>
      <c r="G1317" s="780"/>
    </row>
    <row r="1318" spans="1:7">
      <c r="A1318" s="780"/>
      <c r="B1318" s="780"/>
      <c r="C1318" s="780"/>
      <c r="D1318" s="780"/>
      <c r="E1318" s="780"/>
      <c r="F1318" s="780"/>
      <c r="G1318" s="780"/>
    </row>
    <row r="1319" spans="1:7">
      <c r="A1319" s="780"/>
      <c r="B1319" s="780"/>
      <c r="C1319" s="780"/>
      <c r="D1319" s="780"/>
      <c r="E1319" s="780"/>
      <c r="F1319" s="780"/>
      <c r="G1319" s="780"/>
    </row>
    <row r="1320" spans="1:7">
      <c r="A1320" s="780"/>
      <c r="B1320" s="780"/>
      <c r="C1320" s="780"/>
      <c r="D1320" s="780"/>
      <c r="E1320" s="780"/>
      <c r="F1320" s="780"/>
      <c r="G1320" s="780"/>
    </row>
    <row r="1321" spans="1:7">
      <c r="A1321" s="780"/>
      <c r="B1321" s="780"/>
      <c r="C1321" s="780"/>
      <c r="D1321" s="780"/>
      <c r="E1321" s="780"/>
      <c r="F1321" s="780"/>
      <c r="G1321" s="780"/>
    </row>
    <row r="1322" spans="1:7">
      <c r="A1322" s="780"/>
      <c r="B1322" s="780"/>
      <c r="C1322" s="780"/>
      <c r="D1322" s="780"/>
      <c r="E1322" s="780"/>
      <c r="F1322" s="780"/>
      <c r="G1322" s="780"/>
    </row>
    <row r="1323" spans="1:7">
      <c r="A1323" s="780"/>
      <c r="B1323" s="780"/>
      <c r="C1323" s="780"/>
      <c r="D1323" s="780"/>
      <c r="E1323" s="780"/>
      <c r="F1323" s="780"/>
      <c r="G1323" s="780"/>
    </row>
    <row r="1324" spans="1:7">
      <c r="A1324" s="780"/>
      <c r="B1324" s="780"/>
      <c r="C1324" s="780"/>
      <c r="D1324" s="780"/>
      <c r="E1324" s="780"/>
      <c r="F1324" s="780"/>
      <c r="G1324" s="780"/>
    </row>
    <row r="1325" spans="1:7">
      <c r="A1325" s="780"/>
      <c r="B1325" s="780"/>
      <c r="C1325" s="780"/>
      <c r="D1325" s="780"/>
      <c r="E1325" s="780"/>
      <c r="F1325" s="780"/>
      <c r="G1325" s="780"/>
    </row>
    <row r="1326" spans="1:7">
      <c r="A1326" s="780"/>
      <c r="B1326" s="780"/>
      <c r="C1326" s="780"/>
      <c r="D1326" s="780"/>
      <c r="E1326" s="780"/>
      <c r="F1326" s="780"/>
      <c r="G1326" s="780"/>
    </row>
    <row r="1327" spans="1:7">
      <c r="A1327" s="780"/>
      <c r="B1327" s="780"/>
      <c r="C1327" s="780"/>
      <c r="D1327" s="780"/>
      <c r="E1327" s="780"/>
      <c r="F1327" s="780"/>
      <c r="G1327" s="780"/>
    </row>
    <row r="1328" spans="1:7">
      <c r="A1328" s="780"/>
      <c r="B1328" s="780"/>
      <c r="C1328" s="780"/>
      <c r="D1328" s="780"/>
      <c r="E1328" s="780"/>
      <c r="F1328" s="780"/>
      <c r="G1328" s="780"/>
    </row>
    <row r="1329" spans="1:7">
      <c r="A1329" s="780"/>
      <c r="B1329" s="780"/>
      <c r="C1329" s="780"/>
      <c r="D1329" s="780"/>
      <c r="E1329" s="780"/>
      <c r="F1329" s="780"/>
      <c r="G1329" s="780"/>
    </row>
    <row r="1330" spans="1:7">
      <c r="A1330" s="780"/>
      <c r="B1330" s="780"/>
      <c r="C1330" s="780"/>
      <c r="D1330" s="780"/>
      <c r="E1330" s="780"/>
      <c r="F1330" s="780"/>
      <c r="G1330" s="780"/>
    </row>
    <row r="1331" spans="1:7">
      <c r="A1331" s="780"/>
      <c r="B1331" s="780"/>
      <c r="C1331" s="780"/>
      <c r="D1331" s="780"/>
      <c r="E1331" s="780"/>
      <c r="F1331" s="780"/>
      <c r="G1331" s="780"/>
    </row>
    <row r="1332" spans="1:7">
      <c r="A1332" s="780"/>
      <c r="B1332" s="780"/>
      <c r="C1332" s="780"/>
      <c r="D1332" s="780"/>
      <c r="E1332" s="780"/>
      <c r="F1332" s="780"/>
      <c r="G1332" s="780"/>
    </row>
    <row r="1333" spans="1:7">
      <c r="A1333" s="780"/>
      <c r="B1333" s="780"/>
      <c r="C1333" s="780"/>
      <c r="D1333" s="780"/>
      <c r="E1333" s="780"/>
      <c r="F1333" s="780"/>
      <c r="G1333" s="780"/>
    </row>
    <row r="1334" spans="1:7">
      <c r="A1334" s="780"/>
      <c r="B1334" s="780"/>
      <c r="C1334" s="780"/>
      <c r="D1334" s="780"/>
      <c r="E1334" s="780"/>
      <c r="F1334" s="780"/>
      <c r="G1334" s="780"/>
    </row>
    <row r="1335" spans="1:7">
      <c r="A1335" s="780"/>
      <c r="B1335" s="780"/>
      <c r="C1335" s="780"/>
      <c r="D1335" s="780"/>
      <c r="E1335" s="780"/>
      <c r="F1335" s="780"/>
      <c r="G1335" s="780"/>
    </row>
    <row r="1336" spans="1:7">
      <c r="A1336" s="780"/>
      <c r="B1336" s="780"/>
      <c r="C1336" s="780"/>
      <c r="D1336" s="780"/>
      <c r="E1336" s="780"/>
      <c r="F1336" s="780"/>
      <c r="G1336" s="780"/>
    </row>
    <row r="1337" spans="1:7">
      <c r="A1337" s="780"/>
      <c r="B1337" s="780"/>
      <c r="C1337" s="780"/>
      <c r="D1337" s="780"/>
      <c r="E1337" s="780"/>
      <c r="F1337" s="780"/>
      <c r="G1337" s="780"/>
    </row>
    <row r="1338" spans="1:7">
      <c r="A1338" s="780"/>
      <c r="B1338" s="780"/>
      <c r="C1338" s="780"/>
      <c r="D1338" s="780"/>
      <c r="E1338" s="780"/>
      <c r="F1338" s="780"/>
      <c r="G1338" s="780"/>
    </row>
    <row r="1339" spans="1:7">
      <c r="A1339" s="780"/>
      <c r="B1339" s="780"/>
      <c r="C1339" s="780"/>
      <c r="D1339" s="780"/>
      <c r="E1339" s="780"/>
      <c r="F1339" s="780"/>
      <c r="G1339" s="780"/>
    </row>
    <row r="1340" spans="1:7">
      <c r="A1340" s="780"/>
      <c r="B1340" s="780"/>
      <c r="C1340" s="780"/>
      <c r="D1340" s="780"/>
      <c r="E1340" s="780"/>
      <c r="F1340" s="780"/>
      <c r="G1340" s="780"/>
    </row>
    <row r="1341" spans="1:7">
      <c r="A1341" s="780"/>
      <c r="B1341" s="780"/>
      <c r="C1341" s="780"/>
      <c r="D1341" s="780"/>
      <c r="E1341" s="780"/>
      <c r="F1341" s="780"/>
      <c r="G1341" s="780"/>
    </row>
    <row r="1342" spans="1:7">
      <c r="A1342" s="780"/>
      <c r="B1342" s="780"/>
      <c r="C1342" s="780"/>
      <c r="D1342" s="780"/>
      <c r="E1342" s="780"/>
      <c r="F1342" s="780"/>
      <c r="G1342" s="780"/>
    </row>
    <row r="1343" spans="1:7">
      <c r="A1343" s="780"/>
      <c r="B1343" s="780"/>
      <c r="C1343" s="780"/>
      <c r="D1343" s="780"/>
      <c r="E1343" s="780"/>
      <c r="F1343" s="780"/>
      <c r="G1343" s="780"/>
    </row>
    <row r="1344" spans="1:7">
      <c r="A1344" s="780"/>
      <c r="B1344" s="780"/>
      <c r="C1344" s="780"/>
      <c r="D1344" s="780"/>
      <c r="E1344" s="780"/>
      <c r="F1344" s="780"/>
      <c r="G1344" s="780"/>
    </row>
    <row r="1345" spans="1:7">
      <c r="A1345" s="780"/>
      <c r="B1345" s="780"/>
      <c r="C1345" s="780"/>
      <c r="D1345" s="780"/>
      <c r="E1345" s="780"/>
      <c r="F1345" s="780"/>
      <c r="G1345" s="780"/>
    </row>
    <row r="1346" spans="1:7">
      <c r="A1346" s="780"/>
      <c r="B1346" s="780"/>
      <c r="C1346" s="780"/>
      <c r="D1346" s="780"/>
      <c r="E1346" s="780"/>
      <c r="F1346" s="780"/>
      <c r="G1346" s="780"/>
    </row>
    <row r="1347" spans="1:7">
      <c r="A1347" s="780"/>
      <c r="B1347" s="780"/>
      <c r="C1347" s="780"/>
      <c r="D1347" s="780"/>
      <c r="E1347" s="780"/>
      <c r="F1347" s="780"/>
      <c r="G1347" s="780"/>
    </row>
    <row r="1348" spans="1:7">
      <c r="A1348" s="780"/>
      <c r="B1348" s="780"/>
      <c r="C1348" s="780"/>
      <c r="D1348" s="780"/>
      <c r="E1348" s="780"/>
      <c r="F1348" s="780"/>
      <c r="G1348" s="780"/>
    </row>
    <row r="1349" spans="1:7">
      <c r="A1349" s="780"/>
      <c r="B1349" s="780"/>
      <c r="C1349" s="780"/>
      <c r="D1349" s="780"/>
      <c r="E1349" s="780"/>
      <c r="F1349" s="780"/>
      <c r="G1349" s="780"/>
    </row>
    <row r="1350" spans="1:7">
      <c r="A1350" s="780"/>
      <c r="B1350" s="780"/>
      <c r="C1350" s="780"/>
      <c r="D1350" s="780"/>
      <c r="E1350" s="780"/>
      <c r="F1350" s="780"/>
      <c r="G1350" s="780"/>
    </row>
    <row r="1351" spans="1:7">
      <c r="A1351" s="780"/>
      <c r="B1351" s="780"/>
      <c r="C1351" s="780"/>
      <c r="D1351" s="780"/>
      <c r="E1351" s="780"/>
      <c r="F1351" s="780"/>
      <c r="G1351" s="780"/>
    </row>
    <row r="1352" spans="1:7">
      <c r="A1352" s="780"/>
      <c r="B1352" s="780"/>
      <c r="C1352" s="780"/>
      <c r="D1352" s="780"/>
      <c r="E1352" s="780"/>
      <c r="F1352" s="780"/>
      <c r="G1352" s="780"/>
    </row>
    <row r="1353" spans="1:7">
      <c r="A1353" s="780"/>
      <c r="B1353" s="780"/>
      <c r="C1353" s="780"/>
      <c r="D1353" s="780"/>
      <c r="E1353" s="780"/>
      <c r="F1353" s="780"/>
      <c r="G1353" s="780"/>
    </row>
    <row r="1354" spans="1:7">
      <c r="A1354" s="780"/>
      <c r="B1354" s="780"/>
      <c r="C1354" s="780"/>
      <c r="D1354" s="780"/>
      <c r="E1354" s="780"/>
      <c r="F1354" s="780"/>
      <c r="G1354" s="780"/>
    </row>
    <row r="1355" spans="1:7">
      <c r="A1355" s="780"/>
      <c r="B1355" s="780"/>
      <c r="C1355" s="780"/>
      <c r="D1355" s="780"/>
      <c r="E1355" s="780"/>
      <c r="F1355" s="780"/>
      <c r="G1355" s="780"/>
    </row>
    <row r="1356" spans="1:7">
      <c r="A1356" s="780"/>
      <c r="B1356" s="780"/>
      <c r="C1356" s="780"/>
      <c r="D1356" s="780"/>
      <c r="E1356" s="780"/>
      <c r="F1356" s="780"/>
      <c r="G1356" s="780"/>
    </row>
    <row r="1357" spans="1:7">
      <c r="A1357" s="780"/>
      <c r="B1357" s="780"/>
      <c r="C1357" s="780"/>
      <c r="D1357" s="780"/>
      <c r="E1357" s="780"/>
      <c r="F1357" s="780"/>
      <c r="G1357" s="780"/>
    </row>
    <row r="1358" spans="1:7">
      <c r="A1358" s="780"/>
      <c r="B1358" s="780"/>
      <c r="C1358" s="780"/>
      <c r="D1358" s="780"/>
      <c r="E1358" s="780"/>
      <c r="F1358" s="780"/>
      <c r="G1358" s="780"/>
    </row>
    <row r="1359" spans="1:7">
      <c r="A1359" s="780"/>
      <c r="B1359" s="780"/>
      <c r="C1359" s="780"/>
      <c r="D1359" s="780"/>
      <c r="E1359" s="780"/>
      <c r="F1359" s="780"/>
      <c r="G1359" s="780"/>
    </row>
    <row r="1360" spans="1:7">
      <c r="A1360" s="780"/>
      <c r="B1360" s="780"/>
      <c r="C1360" s="780"/>
      <c r="D1360" s="780"/>
      <c r="E1360" s="780"/>
      <c r="F1360" s="780"/>
      <c r="G1360" s="780"/>
    </row>
    <row r="1361" spans="1:7">
      <c r="A1361" s="780"/>
      <c r="B1361" s="780"/>
      <c r="C1361" s="780"/>
      <c r="D1361" s="780"/>
      <c r="E1361" s="780"/>
      <c r="F1361" s="780"/>
      <c r="G1361" s="780"/>
    </row>
    <row r="1362" spans="1:7">
      <c r="A1362" s="780"/>
      <c r="B1362" s="780"/>
      <c r="C1362" s="780"/>
      <c r="D1362" s="780"/>
      <c r="E1362" s="780"/>
      <c r="F1362" s="780"/>
      <c r="G1362" s="780"/>
    </row>
    <row r="1363" spans="1:7">
      <c r="A1363" s="780"/>
      <c r="B1363" s="780"/>
      <c r="C1363" s="780"/>
      <c r="D1363" s="780"/>
      <c r="E1363" s="780"/>
      <c r="F1363" s="780"/>
      <c r="G1363" s="780"/>
    </row>
    <row r="1364" spans="1:7">
      <c r="A1364" s="780"/>
      <c r="B1364" s="780"/>
      <c r="C1364" s="780"/>
      <c r="D1364" s="780"/>
      <c r="E1364" s="780"/>
      <c r="F1364" s="780"/>
      <c r="G1364" s="780"/>
    </row>
    <row r="1365" spans="1:7">
      <c r="A1365" s="780"/>
      <c r="B1365" s="780"/>
      <c r="C1365" s="780"/>
      <c r="D1365" s="780"/>
      <c r="E1365" s="780"/>
      <c r="F1365" s="780"/>
      <c r="G1365" s="780"/>
    </row>
    <row r="1366" spans="1:7">
      <c r="A1366" s="780"/>
      <c r="B1366" s="780"/>
      <c r="C1366" s="780"/>
      <c r="D1366" s="780"/>
      <c r="E1366" s="780"/>
      <c r="F1366" s="780"/>
      <c r="G1366" s="780"/>
    </row>
    <row r="1367" spans="1:7">
      <c r="A1367" s="780"/>
      <c r="B1367" s="780"/>
      <c r="C1367" s="780"/>
      <c r="D1367" s="780"/>
      <c r="E1367" s="780"/>
      <c r="F1367" s="780"/>
      <c r="G1367" s="780"/>
    </row>
    <row r="1368" spans="1:7">
      <c r="A1368" s="780"/>
      <c r="B1368" s="780"/>
      <c r="C1368" s="780"/>
      <c r="D1368" s="780"/>
      <c r="E1368" s="780"/>
      <c r="F1368" s="780"/>
      <c r="G1368" s="780"/>
    </row>
    <row r="1369" spans="1:7">
      <c r="A1369" s="780"/>
      <c r="B1369" s="780"/>
      <c r="C1369" s="780"/>
      <c r="D1369" s="780"/>
      <c r="E1369" s="780"/>
      <c r="F1369" s="780"/>
      <c r="G1369" s="780"/>
    </row>
    <row r="1370" spans="1:7">
      <c r="A1370" s="780"/>
      <c r="B1370" s="780"/>
      <c r="C1370" s="780"/>
      <c r="D1370" s="780"/>
      <c r="E1370" s="780"/>
      <c r="F1370" s="780"/>
      <c r="G1370" s="780"/>
    </row>
    <row r="1371" spans="1:7">
      <c r="A1371" s="780"/>
      <c r="B1371" s="780"/>
      <c r="C1371" s="780"/>
      <c r="D1371" s="780"/>
      <c r="E1371" s="780"/>
      <c r="F1371" s="780"/>
      <c r="G1371" s="780"/>
    </row>
    <row r="1372" spans="1:7">
      <c r="A1372" s="780"/>
      <c r="B1372" s="780"/>
      <c r="C1372" s="780"/>
      <c r="D1372" s="780"/>
      <c r="E1372" s="780"/>
      <c r="F1372" s="780"/>
      <c r="G1372" s="780"/>
    </row>
    <row r="1373" spans="1:7">
      <c r="A1373" s="780"/>
      <c r="B1373" s="780"/>
      <c r="C1373" s="780"/>
      <c r="D1373" s="780"/>
      <c r="E1373" s="780"/>
      <c r="F1373" s="780"/>
      <c r="G1373" s="780"/>
    </row>
    <row r="1374" spans="1:7">
      <c r="A1374" s="780"/>
      <c r="B1374" s="780"/>
      <c r="C1374" s="780"/>
      <c r="D1374" s="780"/>
      <c r="E1374" s="780"/>
      <c r="F1374" s="780"/>
      <c r="G1374" s="780"/>
    </row>
    <row r="1375" spans="1:7"/>
    <row r="1376" spans="1:7"/>
    <row r="1377" spans="1:7">
      <c r="A1377" s="780"/>
      <c r="B1377" s="780"/>
      <c r="C1377" s="780"/>
      <c r="D1377" s="780"/>
      <c r="E1377" s="780"/>
      <c r="F1377" s="780"/>
      <c r="G1377" s="780"/>
    </row>
    <row r="1378" spans="1:7">
      <c r="A1378" s="780"/>
      <c r="B1378" s="780"/>
      <c r="C1378" s="780"/>
      <c r="D1378" s="780"/>
      <c r="E1378" s="780"/>
      <c r="F1378" s="780"/>
      <c r="G1378" s="780"/>
    </row>
    <row r="1379" spans="1:7">
      <c r="A1379" s="780"/>
      <c r="B1379" s="780"/>
      <c r="C1379" s="780"/>
      <c r="D1379" s="780"/>
      <c r="E1379" s="780"/>
      <c r="F1379" s="780"/>
      <c r="G1379" s="780"/>
    </row>
    <row r="1380" spans="1:7">
      <c r="A1380" s="780"/>
      <c r="B1380" s="780"/>
      <c r="C1380" s="780"/>
      <c r="D1380" s="780"/>
      <c r="E1380" s="780"/>
      <c r="F1380" s="780"/>
      <c r="G1380" s="780"/>
    </row>
    <row r="1381" spans="1:7">
      <c r="A1381" s="780"/>
      <c r="B1381" s="780"/>
      <c r="C1381" s="780"/>
      <c r="D1381" s="780"/>
      <c r="E1381" s="780"/>
      <c r="F1381" s="780"/>
      <c r="G1381" s="780"/>
    </row>
    <row r="1382" spans="1:7">
      <c r="A1382" s="780"/>
      <c r="B1382" s="780"/>
      <c r="C1382" s="780"/>
      <c r="D1382" s="780"/>
      <c r="E1382" s="780"/>
      <c r="F1382" s="780"/>
      <c r="G1382" s="780"/>
    </row>
    <row r="1383" spans="1:7">
      <c r="A1383" s="780"/>
      <c r="B1383" s="780"/>
      <c r="C1383" s="780"/>
      <c r="D1383" s="780"/>
      <c r="E1383" s="780"/>
      <c r="F1383" s="780"/>
      <c r="G1383" s="780"/>
    </row>
    <row r="1384" spans="1:7">
      <c r="A1384" s="780"/>
      <c r="B1384" s="780"/>
      <c r="C1384" s="780"/>
      <c r="D1384" s="780"/>
      <c r="E1384" s="780"/>
      <c r="F1384" s="780"/>
      <c r="G1384" s="780"/>
    </row>
    <row r="1385" spans="1:7">
      <c r="A1385" s="780"/>
      <c r="B1385" s="780"/>
      <c r="C1385" s="780"/>
      <c r="D1385" s="780"/>
      <c r="E1385" s="780"/>
      <c r="F1385" s="780"/>
      <c r="G1385" s="780"/>
    </row>
    <row r="1386" spans="1:7">
      <c r="A1386" s="780"/>
      <c r="B1386" s="780"/>
      <c r="C1386" s="780"/>
      <c r="D1386" s="780"/>
      <c r="E1386" s="780"/>
      <c r="F1386" s="780"/>
      <c r="G1386" s="780"/>
    </row>
    <row r="1387" spans="1:7">
      <c r="A1387" s="780"/>
      <c r="B1387" s="780"/>
      <c r="C1387" s="780"/>
      <c r="D1387" s="780"/>
      <c r="E1387" s="780"/>
      <c r="F1387" s="780"/>
      <c r="G1387" s="780"/>
    </row>
    <row r="1388" spans="1:7">
      <c r="A1388" s="780"/>
      <c r="B1388" s="780"/>
      <c r="C1388" s="780"/>
      <c r="D1388" s="780"/>
      <c r="E1388" s="780"/>
      <c r="F1388" s="780"/>
      <c r="G1388" s="780"/>
    </row>
    <row r="1389" spans="1:7">
      <c r="A1389" s="780"/>
      <c r="B1389" s="780"/>
      <c r="C1389" s="780"/>
      <c r="D1389" s="780"/>
      <c r="E1389" s="780"/>
      <c r="F1389" s="780"/>
      <c r="G1389" s="780"/>
    </row>
    <row r="1390" spans="1:7">
      <c r="A1390" s="780"/>
      <c r="B1390" s="780"/>
      <c r="C1390" s="780"/>
      <c r="D1390" s="780"/>
      <c r="E1390" s="780"/>
      <c r="F1390" s="780"/>
      <c r="G1390" s="780"/>
    </row>
    <row r="1391" spans="1:7">
      <c r="A1391" s="780"/>
      <c r="B1391" s="780"/>
      <c r="C1391" s="780"/>
      <c r="D1391" s="780"/>
      <c r="E1391" s="780"/>
      <c r="F1391" s="780"/>
      <c r="G1391" s="780"/>
    </row>
    <row r="1392" spans="1:7">
      <c r="A1392" s="780"/>
      <c r="B1392" s="780"/>
      <c r="C1392" s="780"/>
      <c r="D1392" s="780"/>
      <c r="E1392" s="780"/>
      <c r="F1392" s="780"/>
      <c r="G1392" s="780"/>
    </row>
    <row r="1393" spans="1:7">
      <c r="A1393" s="780"/>
      <c r="B1393" s="780"/>
      <c r="C1393" s="780"/>
      <c r="D1393" s="780"/>
      <c r="E1393" s="780"/>
      <c r="F1393" s="780"/>
      <c r="G1393" s="780"/>
    </row>
    <row r="1394" spans="1:7">
      <c r="A1394" s="780"/>
      <c r="B1394" s="780"/>
      <c r="C1394" s="780"/>
      <c r="D1394" s="780"/>
      <c r="E1394" s="780"/>
      <c r="F1394" s="780"/>
      <c r="G1394" s="780"/>
    </row>
    <row r="1395" spans="1:7">
      <c r="A1395" s="780"/>
      <c r="B1395" s="780"/>
      <c r="C1395" s="780"/>
      <c r="D1395" s="780"/>
      <c r="E1395" s="780"/>
      <c r="F1395" s="780"/>
      <c r="G1395" s="780"/>
    </row>
    <row r="1396" spans="1:7">
      <c r="A1396" s="780"/>
      <c r="B1396" s="780"/>
      <c r="C1396" s="780"/>
      <c r="D1396" s="780"/>
      <c r="E1396" s="780"/>
      <c r="F1396" s="780"/>
      <c r="G1396" s="780"/>
    </row>
    <row r="1397" spans="1:7">
      <c r="A1397" s="780"/>
      <c r="B1397" s="780"/>
      <c r="C1397" s="780"/>
      <c r="D1397" s="780"/>
      <c r="E1397" s="780"/>
      <c r="F1397" s="780"/>
      <c r="G1397" s="780"/>
    </row>
    <row r="1398" spans="1:7">
      <c r="A1398" s="780"/>
      <c r="B1398" s="780"/>
      <c r="C1398" s="780"/>
      <c r="D1398" s="780"/>
      <c r="E1398" s="780"/>
      <c r="F1398" s="780"/>
      <c r="G1398" s="780"/>
    </row>
    <row r="1399" spans="1:7">
      <c r="A1399" s="780"/>
      <c r="B1399" s="780"/>
      <c r="C1399" s="780"/>
      <c r="D1399" s="780"/>
      <c r="E1399" s="780"/>
      <c r="F1399" s="780"/>
      <c r="G1399" s="780"/>
    </row>
    <row r="1400" spans="1:7">
      <c r="A1400" s="780"/>
      <c r="B1400" s="780"/>
      <c r="C1400" s="780"/>
      <c r="D1400" s="780"/>
      <c r="E1400" s="780"/>
      <c r="F1400" s="780"/>
      <c r="G1400" s="780"/>
    </row>
    <row r="1401" spans="1:7">
      <c r="A1401" s="780"/>
      <c r="B1401" s="780"/>
      <c r="C1401" s="780"/>
      <c r="D1401" s="780"/>
      <c r="E1401" s="780"/>
      <c r="F1401" s="780"/>
      <c r="G1401" s="780"/>
    </row>
    <row r="1402" spans="1:7">
      <c r="A1402" s="780"/>
      <c r="B1402" s="780"/>
      <c r="C1402" s="780"/>
      <c r="D1402" s="780"/>
      <c r="E1402" s="780"/>
      <c r="F1402" s="780"/>
      <c r="G1402" s="780"/>
    </row>
    <row r="1403" spans="1:7">
      <c r="A1403" s="780"/>
      <c r="B1403" s="780"/>
      <c r="C1403" s="780"/>
      <c r="D1403" s="780"/>
      <c r="E1403" s="780"/>
      <c r="F1403" s="780"/>
      <c r="G1403" s="780"/>
    </row>
    <row r="1404" spans="1:7">
      <c r="A1404" s="780"/>
      <c r="B1404" s="780"/>
      <c r="C1404" s="780"/>
      <c r="D1404" s="780"/>
      <c r="E1404" s="780"/>
      <c r="F1404" s="780"/>
      <c r="G1404" s="780"/>
    </row>
    <row r="1405" spans="1:7">
      <c r="A1405" s="780"/>
      <c r="B1405" s="780"/>
      <c r="C1405" s="780"/>
      <c r="D1405" s="780"/>
      <c r="E1405" s="780"/>
      <c r="F1405" s="780"/>
      <c r="G1405" s="780"/>
    </row>
    <row r="1406" spans="1:7">
      <c r="A1406" s="780"/>
      <c r="B1406" s="780"/>
      <c r="C1406" s="780"/>
      <c r="D1406" s="780"/>
      <c r="E1406" s="780"/>
      <c r="F1406" s="780"/>
      <c r="G1406" s="780"/>
    </row>
    <row r="1407" spans="1:7">
      <c r="A1407" s="780"/>
      <c r="B1407" s="780"/>
      <c r="C1407" s="780"/>
      <c r="D1407" s="780"/>
      <c r="E1407" s="780"/>
      <c r="F1407" s="780"/>
      <c r="G1407" s="780"/>
    </row>
    <row r="1408" spans="1:7">
      <c r="A1408" s="780"/>
      <c r="B1408" s="780"/>
      <c r="C1408" s="780"/>
      <c r="D1408" s="780"/>
      <c r="E1408" s="780"/>
      <c r="F1408" s="780"/>
      <c r="G1408" s="780"/>
    </row>
    <row r="1409" spans="1:7">
      <c r="A1409" s="780"/>
      <c r="B1409" s="780"/>
      <c r="C1409" s="780"/>
      <c r="D1409" s="780"/>
      <c r="E1409" s="780"/>
      <c r="F1409" s="780"/>
      <c r="G1409" s="780"/>
    </row>
    <row r="1410" spans="1:7">
      <c r="A1410" s="780"/>
      <c r="B1410" s="780"/>
      <c r="C1410" s="780"/>
      <c r="D1410" s="780"/>
      <c r="E1410" s="780"/>
      <c r="F1410" s="780"/>
      <c r="G1410" s="780"/>
    </row>
    <row r="1411" spans="1:7">
      <c r="A1411" s="780"/>
      <c r="B1411" s="780"/>
      <c r="C1411" s="780"/>
      <c r="D1411" s="780"/>
      <c r="E1411" s="780"/>
      <c r="F1411" s="780"/>
      <c r="G1411" s="780"/>
    </row>
    <row r="1412" spans="1:7">
      <c r="A1412" s="780"/>
      <c r="B1412" s="780"/>
      <c r="C1412" s="780"/>
      <c r="D1412" s="780"/>
      <c r="E1412" s="780"/>
      <c r="F1412" s="780"/>
      <c r="G1412" s="780"/>
    </row>
    <row r="1413" spans="1:7">
      <c r="A1413" s="780"/>
      <c r="B1413" s="780"/>
      <c r="C1413" s="780"/>
      <c r="D1413" s="780"/>
      <c r="E1413" s="780"/>
      <c r="F1413" s="780"/>
      <c r="G1413" s="780"/>
    </row>
    <row r="1414" spans="1:7">
      <c r="A1414" s="780"/>
      <c r="B1414" s="780"/>
      <c r="C1414" s="780"/>
      <c r="D1414" s="780"/>
      <c r="E1414" s="780"/>
      <c r="F1414" s="780"/>
      <c r="G1414" s="780"/>
    </row>
    <row r="1415" spans="1:7">
      <c r="A1415" s="780"/>
      <c r="B1415" s="780"/>
      <c r="C1415" s="780"/>
      <c r="D1415" s="780"/>
      <c r="E1415" s="780"/>
      <c r="F1415" s="780"/>
      <c r="G1415" s="780"/>
    </row>
    <row r="1416" spans="1:7">
      <c r="A1416" s="780"/>
      <c r="B1416" s="780"/>
      <c r="C1416" s="780"/>
      <c r="D1416" s="780"/>
      <c r="E1416" s="780"/>
      <c r="F1416" s="780"/>
      <c r="G1416" s="780"/>
    </row>
    <row r="1417" spans="1:7">
      <c r="A1417" s="780"/>
      <c r="B1417" s="780"/>
      <c r="C1417" s="780"/>
      <c r="D1417" s="780"/>
      <c r="E1417" s="780"/>
      <c r="F1417" s="780"/>
      <c r="G1417" s="780"/>
    </row>
    <row r="1418" spans="1:7">
      <c r="A1418" s="780"/>
      <c r="B1418" s="780"/>
      <c r="C1418" s="780"/>
      <c r="D1418" s="780"/>
      <c r="E1418" s="780"/>
      <c r="F1418" s="780"/>
      <c r="G1418" s="780"/>
    </row>
    <row r="1419" spans="1:7">
      <c r="A1419" s="780"/>
      <c r="B1419" s="780"/>
      <c r="C1419" s="780"/>
      <c r="D1419" s="780"/>
      <c r="E1419" s="780"/>
      <c r="F1419" s="780"/>
      <c r="G1419" s="780"/>
    </row>
    <row r="1420" spans="1:7">
      <c r="A1420" s="780"/>
      <c r="B1420" s="780"/>
      <c r="C1420" s="780"/>
      <c r="D1420" s="780"/>
      <c r="E1420" s="780"/>
      <c r="F1420" s="780"/>
      <c r="G1420" s="780"/>
    </row>
    <row r="1421" spans="1:7">
      <c r="A1421" s="780"/>
      <c r="B1421" s="780"/>
      <c r="C1421" s="780"/>
      <c r="D1421" s="780"/>
      <c r="E1421" s="780"/>
      <c r="F1421" s="780"/>
      <c r="G1421" s="780"/>
    </row>
    <row r="1422" spans="1:7">
      <c r="A1422" s="780"/>
      <c r="B1422" s="780"/>
      <c r="C1422" s="780"/>
      <c r="D1422" s="780"/>
      <c r="E1422" s="780"/>
      <c r="F1422" s="780"/>
      <c r="G1422" s="780"/>
    </row>
    <row r="1423" spans="1:7">
      <c r="A1423" s="780"/>
      <c r="B1423" s="780"/>
      <c r="C1423" s="780"/>
      <c r="D1423" s="780"/>
      <c r="E1423" s="780"/>
      <c r="F1423" s="780"/>
      <c r="G1423" s="780"/>
    </row>
    <row r="1424" spans="1:7">
      <c r="A1424" s="780"/>
      <c r="B1424" s="780"/>
      <c r="C1424" s="780"/>
      <c r="D1424" s="780"/>
      <c r="E1424" s="780"/>
      <c r="F1424" s="780"/>
      <c r="G1424" s="780"/>
    </row>
    <row r="1425" spans="1:7">
      <c r="A1425" s="780"/>
      <c r="B1425" s="780"/>
      <c r="C1425" s="780"/>
      <c r="D1425" s="780"/>
      <c r="E1425" s="780"/>
      <c r="F1425" s="780"/>
      <c r="G1425" s="780"/>
    </row>
    <row r="1426" spans="1:7">
      <c r="A1426" s="780"/>
      <c r="B1426" s="780"/>
      <c r="C1426" s="780"/>
      <c r="D1426" s="780"/>
      <c r="E1426" s="780"/>
      <c r="F1426" s="780"/>
      <c r="G1426" s="780"/>
    </row>
    <row r="1427" spans="1:7">
      <c r="A1427" s="780"/>
      <c r="B1427" s="780"/>
      <c r="C1427" s="780"/>
      <c r="D1427" s="780"/>
      <c r="E1427" s="780"/>
      <c r="F1427" s="780"/>
      <c r="G1427" s="780"/>
    </row>
    <row r="1428" spans="1:7">
      <c r="A1428" s="780"/>
      <c r="B1428" s="780"/>
      <c r="C1428" s="780"/>
      <c r="D1428" s="780"/>
      <c r="E1428" s="780"/>
      <c r="F1428" s="780"/>
      <c r="G1428" s="780"/>
    </row>
    <row r="1429" spans="1:7">
      <c r="A1429" s="780"/>
      <c r="B1429" s="780"/>
      <c r="C1429" s="780"/>
      <c r="D1429" s="780"/>
      <c r="E1429" s="780"/>
      <c r="F1429" s="780"/>
      <c r="G1429" s="780"/>
    </row>
    <row r="1430" spans="1:7">
      <c r="A1430" s="780"/>
      <c r="B1430" s="780"/>
      <c r="C1430" s="780"/>
      <c r="D1430" s="780"/>
      <c r="E1430" s="780"/>
      <c r="F1430" s="780"/>
      <c r="G1430" s="780"/>
    </row>
    <row r="1431" spans="1:7">
      <c r="A1431" s="780"/>
      <c r="B1431" s="780"/>
      <c r="C1431" s="780"/>
      <c r="D1431" s="780"/>
      <c r="E1431" s="780"/>
      <c r="F1431" s="780"/>
      <c r="G1431" s="780"/>
    </row>
    <row r="1432" spans="1:7">
      <c r="A1432" s="780"/>
      <c r="B1432" s="780"/>
      <c r="C1432" s="780"/>
      <c r="D1432" s="780"/>
      <c r="E1432" s="780"/>
      <c r="F1432" s="780"/>
      <c r="G1432" s="780"/>
    </row>
    <row r="1433" spans="1:7">
      <c r="A1433" s="780"/>
      <c r="B1433" s="780"/>
      <c r="C1433" s="780"/>
      <c r="D1433" s="780"/>
      <c r="E1433" s="780"/>
      <c r="F1433" s="780"/>
      <c r="G1433" s="780"/>
    </row>
    <row r="1434" spans="1:7">
      <c r="A1434" s="780"/>
      <c r="B1434" s="780"/>
      <c r="C1434" s="780"/>
      <c r="D1434" s="780"/>
      <c r="E1434" s="780"/>
      <c r="F1434" s="780"/>
      <c r="G1434" s="780"/>
    </row>
    <row r="1435" spans="1:7">
      <c r="A1435" s="780"/>
      <c r="B1435" s="780"/>
      <c r="C1435" s="780"/>
      <c r="D1435" s="780"/>
      <c r="E1435" s="780"/>
      <c r="F1435" s="780"/>
      <c r="G1435" s="780"/>
    </row>
    <row r="1436" spans="1:7">
      <c r="A1436" s="780"/>
      <c r="B1436" s="780"/>
      <c r="C1436" s="780"/>
      <c r="D1436" s="780"/>
      <c r="E1436" s="780"/>
      <c r="F1436" s="780"/>
      <c r="G1436" s="780"/>
    </row>
    <row r="1437" spans="1:7">
      <c r="A1437" s="780"/>
      <c r="B1437" s="780"/>
      <c r="C1437" s="780"/>
      <c r="D1437" s="780"/>
      <c r="E1437" s="780"/>
      <c r="F1437" s="780"/>
      <c r="G1437" s="780"/>
    </row>
    <row r="1438" spans="1:7">
      <c r="A1438" s="780"/>
      <c r="B1438" s="780"/>
      <c r="C1438" s="780"/>
      <c r="D1438" s="780"/>
      <c r="E1438" s="780"/>
      <c r="F1438" s="780"/>
      <c r="G1438" s="780"/>
    </row>
    <row r="1439" spans="1:7">
      <c r="A1439" s="780"/>
      <c r="B1439" s="780"/>
      <c r="C1439" s="780"/>
      <c r="D1439" s="780"/>
      <c r="E1439" s="780"/>
      <c r="F1439" s="780"/>
      <c r="G1439" s="780"/>
    </row>
    <row r="1440" spans="1:7">
      <c r="A1440" s="780"/>
      <c r="B1440" s="780"/>
      <c r="C1440" s="780"/>
      <c r="D1440" s="780"/>
      <c r="E1440" s="780"/>
      <c r="F1440" s="780"/>
      <c r="G1440" s="780"/>
    </row>
    <row r="1441" spans="1:7">
      <c r="A1441" s="780"/>
      <c r="B1441" s="780"/>
      <c r="C1441" s="780"/>
      <c r="D1441" s="780"/>
      <c r="E1441" s="780"/>
      <c r="F1441" s="780"/>
      <c r="G1441" s="780"/>
    </row>
    <row r="1442" spans="1:7">
      <c r="A1442" s="780"/>
      <c r="B1442" s="780"/>
      <c r="C1442" s="780"/>
      <c r="D1442" s="780"/>
      <c r="E1442" s="780"/>
      <c r="F1442" s="780"/>
      <c r="G1442" s="780"/>
    </row>
    <row r="1443" spans="1:7">
      <c r="A1443" s="780"/>
      <c r="B1443" s="780"/>
      <c r="C1443" s="780"/>
      <c r="D1443" s="780"/>
      <c r="E1443" s="780"/>
      <c r="F1443" s="780"/>
      <c r="G1443" s="780"/>
    </row>
    <row r="1444" spans="1:7">
      <c r="A1444" s="780"/>
      <c r="B1444" s="780"/>
      <c r="C1444" s="780"/>
      <c r="D1444" s="780"/>
      <c r="E1444" s="780"/>
      <c r="F1444" s="780"/>
      <c r="G1444" s="780"/>
    </row>
    <row r="1445" spans="1:7">
      <c r="A1445" s="780"/>
      <c r="B1445" s="780"/>
      <c r="C1445" s="780"/>
      <c r="D1445" s="780"/>
      <c r="E1445" s="780"/>
      <c r="F1445" s="780"/>
      <c r="G1445" s="780"/>
    </row>
    <row r="1446" spans="1:7">
      <c r="A1446" s="780"/>
      <c r="B1446" s="780"/>
      <c r="C1446" s="780"/>
      <c r="D1446" s="780"/>
      <c r="E1446" s="780"/>
      <c r="F1446" s="780"/>
      <c r="G1446" s="780"/>
    </row>
    <row r="1447" spans="1:7">
      <c r="A1447" s="780"/>
      <c r="B1447" s="780"/>
      <c r="C1447" s="780"/>
      <c r="D1447" s="780"/>
      <c r="E1447" s="780"/>
      <c r="F1447" s="780"/>
      <c r="G1447" s="780"/>
    </row>
    <row r="1448" spans="1:7">
      <c r="A1448" s="780"/>
      <c r="B1448" s="780"/>
      <c r="C1448" s="780"/>
      <c r="D1448" s="780"/>
      <c r="E1448" s="780"/>
      <c r="F1448" s="780"/>
      <c r="G1448" s="780"/>
    </row>
    <row r="1449" spans="1:7">
      <c r="A1449" s="780"/>
      <c r="B1449" s="780"/>
      <c r="C1449" s="780"/>
      <c r="D1449" s="780"/>
      <c r="E1449" s="780"/>
      <c r="F1449" s="780"/>
      <c r="G1449" s="780"/>
    </row>
    <row r="1450" spans="1:7">
      <c r="A1450" s="780"/>
      <c r="B1450" s="780"/>
      <c r="C1450" s="780"/>
      <c r="D1450" s="780"/>
      <c r="E1450" s="780"/>
      <c r="F1450" s="780"/>
      <c r="G1450" s="780"/>
    </row>
    <row r="1451" spans="1:7">
      <c r="A1451" s="780"/>
      <c r="B1451" s="780"/>
      <c r="C1451" s="780"/>
      <c r="D1451" s="780"/>
      <c r="E1451" s="780"/>
      <c r="F1451" s="780"/>
      <c r="G1451" s="780"/>
    </row>
    <row r="1452" spans="1:7">
      <c r="A1452" s="780"/>
      <c r="B1452" s="780"/>
      <c r="C1452" s="780"/>
      <c r="D1452" s="780"/>
      <c r="E1452" s="780"/>
      <c r="F1452" s="780"/>
      <c r="G1452" s="780"/>
    </row>
    <row r="1453" spans="1:7">
      <c r="A1453" s="780"/>
      <c r="B1453" s="780"/>
      <c r="C1453" s="780"/>
      <c r="D1453" s="780"/>
      <c r="E1453" s="780"/>
      <c r="F1453" s="780"/>
      <c r="G1453" s="780"/>
    </row>
    <row r="1454" spans="1:7">
      <c r="A1454" s="780"/>
      <c r="B1454" s="780"/>
      <c r="C1454" s="780"/>
      <c r="D1454" s="780"/>
      <c r="E1454" s="780"/>
      <c r="F1454" s="780"/>
      <c r="G1454" s="780"/>
    </row>
    <row r="1455" spans="1:7">
      <c r="A1455" s="780"/>
      <c r="B1455" s="780"/>
      <c r="C1455" s="780"/>
      <c r="D1455" s="780"/>
      <c r="E1455" s="780"/>
      <c r="F1455" s="780"/>
      <c r="G1455" s="780"/>
    </row>
    <row r="1456" spans="1:7">
      <c r="A1456" s="780"/>
      <c r="B1456" s="780"/>
      <c r="C1456" s="780"/>
      <c r="D1456" s="780"/>
      <c r="E1456" s="780"/>
      <c r="F1456" s="780"/>
      <c r="G1456" s="780"/>
    </row>
    <row r="1457" spans="1:7">
      <c r="A1457" s="780"/>
      <c r="B1457" s="780"/>
      <c r="C1457" s="780"/>
      <c r="D1457" s="780"/>
      <c r="E1457" s="780"/>
      <c r="F1457" s="780"/>
      <c r="G1457" s="780"/>
    </row>
    <row r="1458" spans="1:7">
      <c r="A1458" s="780"/>
      <c r="B1458" s="780"/>
      <c r="C1458" s="780"/>
      <c r="D1458" s="780"/>
      <c r="E1458" s="780"/>
      <c r="F1458" s="780"/>
      <c r="G1458" s="780"/>
    </row>
    <row r="1459" spans="1:7">
      <c r="A1459" s="780"/>
      <c r="B1459" s="780"/>
      <c r="C1459" s="780"/>
      <c r="D1459" s="780"/>
      <c r="E1459" s="780"/>
      <c r="F1459" s="780"/>
      <c r="G1459" s="780"/>
    </row>
    <row r="1460" spans="1:7">
      <c r="A1460" s="780"/>
      <c r="B1460" s="780"/>
      <c r="C1460" s="780"/>
      <c r="D1460" s="780"/>
      <c r="E1460" s="780"/>
      <c r="F1460" s="780"/>
      <c r="G1460" s="780"/>
    </row>
    <row r="1461" spans="1:7">
      <c r="A1461" s="780"/>
      <c r="B1461" s="780"/>
      <c r="C1461" s="780"/>
      <c r="D1461" s="780"/>
      <c r="E1461" s="780"/>
      <c r="F1461" s="780"/>
      <c r="G1461" s="780"/>
    </row>
    <row r="1462" spans="1:7">
      <c r="A1462" s="780"/>
      <c r="B1462" s="780"/>
      <c r="C1462" s="780"/>
      <c r="D1462" s="780"/>
      <c r="E1462" s="780"/>
      <c r="F1462" s="780"/>
      <c r="G1462" s="780"/>
    </row>
    <row r="1463" spans="1:7">
      <c r="A1463" s="780"/>
      <c r="B1463" s="780"/>
      <c r="C1463" s="780"/>
      <c r="D1463" s="780"/>
      <c r="E1463" s="780"/>
      <c r="F1463" s="780"/>
      <c r="G1463" s="780"/>
    </row>
    <row r="1464" spans="1:7">
      <c r="A1464" s="780"/>
      <c r="B1464" s="780"/>
      <c r="C1464" s="780"/>
      <c r="D1464" s="780"/>
      <c r="E1464" s="780"/>
      <c r="F1464" s="780"/>
      <c r="G1464" s="780"/>
    </row>
    <row r="1465" spans="1:7">
      <c r="A1465" s="780"/>
      <c r="B1465" s="780"/>
      <c r="C1465" s="780"/>
      <c r="D1465" s="780"/>
      <c r="E1465" s="780"/>
      <c r="F1465" s="780"/>
      <c r="G1465" s="780"/>
    </row>
    <row r="1466" spans="1:7">
      <c r="A1466" s="780"/>
      <c r="B1466" s="780"/>
      <c r="C1466" s="780"/>
      <c r="D1466" s="780"/>
      <c r="E1466" s="780"/>
      <c r="F1466" s="780"/>
      <c r="G1466" s="780"/>
    </row>
    <row r="1467" spans="1:7">
      <c r="A1467" s="780"/>
      <c r="B1467" s="780"/>
      <c r="C1467" s="780"/>
      <c r="D1467" s="780"/>
      <c r="E1467" s="780"/>
      <c r="F1467" s="780"/>
      <c r="G1467" s="780"/>
    </row>
    <row r="1468" spans="1:7">
      <c r="A1468" s="780"/>
      <c r="B1468" s="780"/>
      <c r="C1468" s="780"/>
      <c r="D1468" s="780"/>
      <c r="E1468" s="780"/>
      <c r="F1468" s="780"/>
      <c r="G1468" s="780"/>
    </row>
    <row r="1469" spans="1:7">
      <c r="A1469" s="780"/>
      <c r="B1469" s="780"/>
      <c r="C1469" s="780"/>
      <c r="D1469" s="780"/>
      <c r="E1469" s="780"/>
      <c r="F1469" s="780"/>
      <c r="G1469" s="780"/>
    </row>
    <row r="1470" spans="1:7">
      <c r="A1470" s="780"/>
      <c r="B1470" s="780"/>
      <c r="C1470" s="780"/>
      <c r="D1470" s="780"/>
      <c r="E1470" s="780"/>
      <c r="F1470" s="780"/>
      <c r="G1470" s="780"/>
    </row>
    <row r="1471" spans="1:7">
      <c r="A1471" s="780"/>
      <c r="B1471" s="780"/>
      <c r="C1471" s="780"/>
      <c r="D1471" s="780"/>
      <c r="E1471" s="780"/>
      <c r="F1471" s="780"/>
      <c r="G1471" s="780"/>
    </row>
    <row r="1472" spans="1:7">
      <c r="A1472" s="780"/>
      <c r="B1472" s="780"/>
      <c r="C1472" s="780"/>
      <c r="D1472" s="780"/>
      <c r="E1472" s="780"/>
      <c r="F1472" s="780"/>
      <c r="G1472" s="780"/>
    </row>
    <row r="1473" spans="1:7">
      <c r="A1473" s="780"/>
      <c r="B1473" s="780"/>
      <c r="C1473" s="780"/>
      <c r="D1473" s="780"/>
      <c r="E1473" s="780"/>
      <c r="F1473" s="780"/>
      <c r="G1473" s="780"/>
    </row>
    <row r="1474" spans="1:7">
      <c r="A1474" s="780"/>
      <c r="B1474" s="780"/>
      <c r="C1474" s="780"/>
      <c r="D1474" s="780"/>
      <c r="E1474" s="780"/>
      <c r="F1474" s="780"/>
      <c r="G1474" s="780"/>
    </row>
    <row r="1475" spans="1:7">
      <c r="A1475" s="780"/>
      <c r="B1475" s="780"/>
      <c r="C1475" s="780"/>
      <c r="D1475" s="780"/>
      <c r="E1475" s="780"/>
      <c r="F1475" s="780"/>
      <c r="G1475" s="780"/>
    </row>
    <row r="1476" spans="1:7">
      <c r="A1476" s="780"/>
      <c r="B1476" s="780"/>
      <c r="C1476" s="780"/>
      <c r="D1476" s="780"/>
      <c r="E1476" s="780"/>
      <c r="F1476" s="780"/>
      <c r="G1476" s="780"/>
    </row>
    <row r="1477" spans="1:7">
      <c r="A1477" s="780"/>
      <c r="B1477" s="780"/>
      <c r="C1477" s="780"/>
      <c r="D1477" s="780"/>
      <c r="E1477" s="780"/>
      <c r="F1477" s="780"/>
      <c r="G1477" s="780"/>
    </row>
    <row r="1478" spans="1:7">
      <c r="A1478" s="780"/>
      <c r="B1478" s="780"/>
      <c r="C1478" s="780"/>
      <c r="D1478" s="780"/>
      <c r="E1478" s="780"/>
      <c r="F1478" s="780"/>
      <c r="G1478" s="780"/>
    </row>
    <row r="1479" spans="1:7">
      <c r="A1479" s="780"/>
      <c r="B1479" s="780"/>
      <c r="C1479" s="780"/>
      <c r="D1479" s="780"/>
      <c r="E1479" s="780"/>
      <c r="F1479" s="780"/>
      <c r="G1479" s="780"/>
    </row>
    <row r="1480" spans="1:7">
      <c r="A1480" s="780"/>
      <c r="B1480" s="780"/>
      <c r="C1480" s="780"/>
      <c r="D1480" s="780"/>
      <c r="E1480" s="780"/>
      <c r="F1480" s="780"/>
      <c r="G1480" s="780"/>
    </row>
    <row r="1481" spans="1:7">
      <c r="A1481" s="780"/>
      <c r="B1481" s="780"/>
      <c r="C1481" s="780"/>
      <c r="D1481" s="780"/>
      <c r="E1481" s="780"/>
      <c r="F1481" s="780"/>
      <c r="G1481" s="780"/>
    </row>
    <row r="1482" spans="1:7">
      <c r="A1482" s="780"/>
      <c r="B1482" s="780"/>
      <c r="C1482" s="780"/>
      <c r="D1482" s="780"/>
      <c r="E1482" s="780"/>
      <c r="F1482" s="780"/>
      <c r="G1482" s="780"/>
    </row>
    <row r="1483" spans="1:7">
      <c r="A1483" s="780"/>
      <c r="B1483" s="780"/>
      <c r="C1483" s="780"/>
      <c r="D1483" s="780"/>
      <c r="E1483" s="780"/>
      <c r="F1483" s="780"/>
      <c r="G1483" s="780"/>
    </row>
    <row r="1484" spans="1:7">
      <c r="A1484" s="780"/>
      <c r="B1484" s="780"/>
      <c r="C1484" s="780"/>
      <c r="D1484" s="780"/>
      <c r="E1484" s="780"/>
      <c r="F1484" s="780"/>
      <c r="G1484" s="780"/>
    </row>
    <row r="1485" spans="1:7">
      <c r="A1485" s="780"/>
      <c r="B1485" s="780"/>
      <c r="C1485" s="780"/>
      <c r="D1485" s="780"/>
      <c r="E1485" s="780"/>
      <c r="F1485" s="780"/>
      <c r="G1485" s="780"/>
    </row>
    <row r="1486" spans="1:7">
      <c r="A1486" s="780"/>
      <c r="B1486" s="780"/>
      <c r="C1486" s="780"/>
      <c r="D1486" s="780"/>
      <c r="E1486" s="780"/>
      <c r="F1486" s="780"/>
      <c r="G1486" s="780"/>
    </row>
    <row r="1487" spans="1:7">
      <c r="A1487" s="780"/>
      <c r="B1487" s="780"/>
      <c r="C1487" s="780"/>
      <c r="D1487" s="780"/>
      <c r="E1487" s="780"/>
      <c r="F1487" s="780"/>
      <c r="G1487" s="780"/>
    </row>
    <row r="1488" spans="1:7">
      <c r="A1488" s="780"/>
      <c r="B1488" s="780"/>
      <c r="C1488" s="780"/>
      <c r="D1488" s="780"/>
      <c r="E1488" s="780"/>
      <c r="F1488" s="780"/>
      <c r="G1488" s="780"/>
    </row>
    <row r="1489" spans="1:7">
      <c r="A1489" s="780"/>
      <c r="B1489" s="780"/>
      <c r="C1489" s="780"/>
      <c r="D1489" s="780"/>
      <c r="E1489" s="780"/>
      <c r="F1489" s="780"/>
      <c r="G1489" s="780"/>
    </row>
    <row r="1490" spans="1:7">
      <c r="A1490" s="780"/>
      <c r="B1490" s="780"/>
      <c r="C1490" s="780"/>
      <c r="D1490" s="780"/>
      <c r="E1490" s="780"/>
      <c r="F1490" s="780"/>
      <c r="G1490" s="780"/>
    </row>
    <row r="1491" spans="1:7">
      <c r="A1491" s="780"/>
      <c r="B1491" s="780"/>
      <c r="C1491" s="780"/>
      <c r="D1491" s="780"/>
      <c r="E1491" s="780"/>
      <c r="F1491" s="780"/>
      <c r="G1491" s="780"/>
    </row>
    <row r="1492" spans="1:7">
      <c r="A1492" s="780"/>
      <c r="B1492" s="780"/>
      <c r="C1492" s="780"/>
      <c r="D1492" s="780"/>
      <c r="E1492" s="780"/>
      <c r="F1492" s="780"/>
      <c r="G1492" s="780"/>
    </row>
    <row r="1493" spans="1:7">
      <c r="A1493" s="780"/>
      <c r="B1493" s="780"/>
      <c r="C1493" s="780"/>
      <c r="D1493" s="780"/>
      <c r="E1493" s="780"/>
      <c r="F1493" s="780"/>
      <c r="G1493" s="780"/>
    </row>
    <row r="1494" spans="1:7">
      <c r="A1494" s="780"/>
      <c r="B1494" s="780"/>
      <c r="C1494" s="780"/>
      <c r="D1494" s="780"/>
      <c r="E1494" s="780"/>
      <c r="F1494" s="780"/>
      <c r="G1494" s="780"/>
    </row>
    <row r="1495" spans="1:7">
      <c r="A1495" s="780"/>
      <c r="B1495" s="780"/>
      <c r="C1495" s="780"/>
      <c r="D1495" s="780"/>
      <c r="E1495" s="780"/>
      <c r="F1495" s="780"/>
      <c r="G1495" s="780"/>
    </row>
    <row r="1496" spans="1:7">
      <c r="A1496" s="780"/>
      <c r="B1496" s="780"/>
      <c r="C1496" s="780"/>
      <c r="D1496" s="780"/>
      <c r="E1496" s="780"/>
      <c r="F1496" s="780"/>
      <c r="G1496" s="780"/>
    </row>
    <row r="1497" spans="1:7">
      <c r="A1497" s="780"/>
      <c r="B1497" s="780"/>
      <c r="C1497" s="780"/>
      <c r="D1497" s="780"/>
      <c r="E1497" s="780"/>
      <c r="F1497" s="780"/>
      <c r="G1497" s="780"/>
    </row>
    <row r="1498" spans="1:7">
      <c r="A1498" s="780"/>
      <c r="B1498" s="780"/>
      <c r="C1498" s="780"/>
      <c r="D1498" s="780"/>
      <c r="E1498" s="780"/>
      <c r="F1498" s="780"/>
      <c r="G1498" s="780"/>
    </row>
    <row r="1499" spans="1:7">
      <c r="A1499" s="780"/>
      <c r="B1499" s="780"/>
      <c r="C1499" s="780"/>
      <c r="D1499" s="780"/>
      <c r="E1499" s="780"/>
      <c r="F1499" s="780"/>
      <c r="G1499" s="780"/>
    </row>
    <row r="1500" spans="1:7">
      <c r="A1500" s="780"/>
      <c r="B1500" s="780"/>
      <c r="C1500" s="780"/>
      <c r="D1500" s="780"/>
      <c r="E1500" s="780"/>
      <c r="F1500" s="780"/>
      <c r="G1500" s="780"/>
    </row>
    <row r="1501" spans="1:7">
      <c r="A1501" s="780"/>
      <c r="B1501" s="780"/>
      <c r="C1501" s="780"/>
      <c r="D1501" s="780"/>
      <c r="E1501" s="780"/>
      <c r="F1501" s="780"/>
      <c r="G1501" s="780"/>
    </row>
    <row r="1502" spans="1:7">
      <c r="A1502" s="780"/>
      <c r="B1502" s="780"/>
      <c r="C1502" s="780"/>
      <c r="D1502" s="780"/>
      <c r="E1502" s="780"/>
      <c r="F1502" s="780"/>
      <c r="G1502" s="780"/>
    </row>
    <row r="1503" spans="1:7">
      <c r="A1503" s="780"/>
      <c r="B1503" s="780"/>
      <c r="C1503" s="780"/>
      <c r="D1503" s="780"/>
      <c r="E1503" s="780"/>
      <c r="F1503" s="780"/>
      <c r="G1503" s="780"/>
    </row>
    <row r="1504" spans="1:7">
      <c r="A1504" s="780"/>
      <c r="B1504" s="780"/>
      <c r="C1504" s="780"/>
      <c r="D1504" s="780"/>
      <c r="E1504" s="780"/>
      <c r="F1504" s="780"/>
      <c r="G1504" s="780"/>
    </row>
    <row r="1505" spans="1:7">
      <c r="A1505" s="780"/>
      <c r="B1505" s="780"/>
      <c r="C1505" s="780"/>
      <c r="D1505" s="780"/>
      <c r="E1505" s="780"/>
      <c r="F1505" s="780"/>
      <c r="G1505" s="780"/>
    </row>
    <row r="1506" spans="1:7">
      <c r="A1506" s="780"/>
      <c r="B1506" s="780"/>
      <c r="C1506" s="780"/>
      <c r="D1506" s="780"/>
      <c r="E1506" s="780"/>
      <c r="F1506" s="780"/>
      <c r="G1506" s="780"/>
    </row>
    <row r="1507" spans="1:7">
      <c r="A1507" s="780"/>
      <c r="B1507" s="780"/>
      <c r="C1507" s="780"/>
      <c r="D1507" s="780"/>
      <c r="E1507" s="780"/>
      <c r="F1507" s="780"/>
      <c r="G1507" s="780"/>
    </row>
    <row r="1508" spans="1:7">
      <c r="A1508" s="780"/>
      <c r="B1508" s="780"/>
      <c r="C1508" s="780"/>
      <c r="D1508" s="780"/>
      <c r="E1508" s="780"/>
      <c r="F1508" s="780"/>
      <c r="G1508" s="780"/>
    </row>
    <row r="1509" spans="1:7">
      <c r="A1509" s="780"/>
      <c r="B1509" s="780"/>
      <c r="C1509" s="780"/>
      <c r="D1509" s="780"/>
      <c r="E1509" s="780"/>
      <c r="F1509" s="780"/>
      <c r="G1509" s="780"/>
    </row>
    <row r="1510" spans="1:7">
      <c r="A1510" s="780"/>
      <c r="B1510" s="780"/>
      <c r="C1510" s="780"/>
      <c r="D1510" s="780"/>
      <c r="E1510" s="780"/>
      <c r="F1510" s="780"/>
      <c r="G1510" s="780"/>
    </row>
    <row r="1511" spans="1:7">
      <c r="A1511" s="780"/>
      <c r="B1511" s="780"/>
      <c r="C1511" s="780"/>
      <c r="D1511" s="780"/>
      <c r="E1511" s="780"/>
      <c r="F1511" s="780"/>
      <c r="G1511" s="780"/>
    </row>
    <row r="1512" spans="1:7">
      <c r="A1512" s="780"/>
      <c r="B1512" s="780"/>
      <c r="C1512" s="780"/>
      <c r="D1512" s="780"/>
      <c r="E1512" s="780"/>
      <c r="F1512" s="780"/>
      <c r="G1512" s="780"/>
    </row>
    <row r="1513" spans="1:7">
      <c r="A1513" s="780"/>
      <c r="B1513" s="780"/>
      <c r="C1513" s="780"/>
      <c r="D1513" s="780"/>
      <c r="E1513" s="780"/>
      <c r="F1513" s="780"/>
      <c r="G1513" s="780"/>
    </row>
    <row r="1514" spans="1:7">
      <c r="A1514" s="780"/>
      <c r="B1514" s="780"/>
      <c r="C1514" s="780"/>
      <c r="D1514" s="780"/>
      <c r="E1514" s="780"/>
      <c r="F1514" s="780"/>
      <c r="G1514" s="780"/>
    </row>
    <row r="1515" spans="1:7">
      <c r="A1515" s="780"/>
      <c r="B1515" s="780"/>
      <c r="C1515" s="780"/>
      <c r="D1515" s="780"/>
      <c r="E1515" s="780"/>
      <c r="F1515" s="780"/>
      <c r="G1515" s="780"/>
    </row>
    <row r="1516" spans="1:7">
      <c r="A1516" s="780"/>
      <c r="B1516" s="780"/>
      <c r="C1516" s="780"/>
      <c r="D1516" s="780"/>
      <c r="E1516" s="780"/>
      <c r="F1516" s="780"/>
      <c r="G1516" s="780"/>
    </row>
    <row r="1517" spans="1:7">
      <c r="A1517" s="780"/>
      <c r="B1517" s="780"/>
      <c r="C1517" s="780"/>
      <c r="D1517" s="780"/>
      <c r="E1517" s="780"/>
      <c r="F1517" s="780"/>
      <c r="G1517" s="780"/>
    </row>
    <row r="1518" spans="1:7">
      <c r="A1518" s="780"/>
      <c r="B1518" s="780"/>
      <c r="C1518" s="780"/>
      <c r="D1518" s="780"/>
      <c r="E1518" s="780"/>
      <c r="F1518" s="780"/>
      <c r="G1518" s="780"/>
    </row>
    <row r="1519" spans="1:7">
      <c r="A1519" s="780"/>
      <c r="B1519" s="780"/>
      <c r="C1519" s="780"/>
      <c r="D1519" s="780"/>
      <c r="E1519" s="780"/>
      <c r="F1519" s="780"/>
      <c r="G1519" s="780"/>
    </row>
    <row r="1520" spans="1:7"/>
    <row r="1521" spans="7:9"/>
    <row r="1522" spans="7:9"/>
    <row r="1523" spans="7:9">
      <c r="G1523" s="1938"/>
      <c r="H1523" s="1938"/>
      <c r="I1523" s="193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16" zoomScale="110" zoomScaleNormal="110" zoomScaleSheetLayoutView="80" workbookViewId="0">
      <selection activeCell="AN1035" sqref="AN1035"/>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1"/>
      <c r="AN1" s="671"/>
      <c r="AO1" s="671"/>
      <c r="AP1" s="671"/>
      <c r="AQ1" s="671"/>
      <c r="AR1" s="671"/>
      <c r="AS1" s="1694">
        <v>4</v>
      </c>
      <c r="AT1" s="671"/>
      <c r="AU1" s="671"/>
      <c r="AV1" s="671"/>
      <c r="AW1" s="671"/>
      <c r="AX1" s="671"/>
      <c r="AY1" s="67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1"/>
      <c r="AN2" s="671"/>
      <c r="AO2" s="671"/>
      <c r="AP2" s="671"/>
      <c r="AQ2" s="671"/>
      <c r="AR2" s="671"/>
      <c r="AS2" s="671"/>
      <c r="AT2" s="671"/>
      <c r="AU2" s="671"/>
      <c r="AV2" s="671"/>
      <c r="AW2" s="671"/>
      <c r="AX2" s="671"/>
      <c r="AY2" s="67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1"/>
      <c r="AN3" s="671"/>
      <c r="AO3" s="671"/>
      <c r="AP3" s="671"/>
      <c r="AQ3" s="671"/>
      <c r="AR3" s="671"/>
      <c r="AS3" s="671"/>
      <c r="AT3" s="671"/>
      <c r="AU3" s="671"/>
      <c r="AV3" s="671"/>
      <c r="AW3" s="671"/>
      <c r="AX3" s="671"/>
      <c r="AY3" s="67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1"/>
      <c r="AN6" s="671"/>
      <c r="AO6" s="671"/>
      <c r="AP6" s="671"/>
      <c r="AQ6" s="671"/>
      <c r="AR6" s="671"/>
      <c r="AS6" s="671"/>
      <c r="AT6" s="671"/>
      <c r="AU6" s="671"/>
      <c r="AV6" s="671"/>
      <c r="AW6" s="671"/>
      <c r="AX6" s="671"/>
      <c r="AY6" s="671"/>
    </row>
    <row r="7" spans="1:96" ht="12.75"/>
    <row r="8" spans="1:96" ht="18.75">
      <c r="A8" s="2331" t="s">
        <v>105</v>
      </c>
      <c r="B8" s="2331"/>
      <c r="C8" s="2331"/>
      <c r="D8" s="2331"/>
      <c r="E8" s="2331"/>
      <c r="F8" s="2331"/>
      <c r="G8" s="2331"/>
      <c r="H8" s="2331"/>
      <c r="I8" s="2331"/>
      <c r="J8" s="2331"/>
      <c r="K8" s="2331"/>
      <c r="L8" s="2331"/>
      <c r="M8" s="2331"/>
      <c r="N8" s="2331"/>
      <c r="O8" s="2331"/>
      <c r="P8" s="2331"/>
      <c r="Q8" s="2331"/>
      <c r="R8" s="2331"/>
      <c r="S8" s="2331"/>
      <c r="T8" s="2331"/>
      <c r="U8" s="2331"/>
      <c r="V8" s="2331"/>
      <c r="W8" s="2331"/>
      <c r="X8" s="2331"/>
      <c r="Y8" s="2331"/>
      <c r="Z8" s="2331"/>
      <c r="AA8" s="2331"/>
      <c r="AB8" s="2331"/>
      <c r="AC8" s="2331"/>
      <c r="AD8" s="2331"/>
      <c r="AE8" s="2331"/>
      <c r="AF8" s="2331"/>
      <c r="AG8" s="2331"/>
      <c r="AH8" s="2331"/>
      <c r="AI8" s="2331"/>
      <c r="AJ8" s="2331"/>
      <c r="AK8" s="2331"/>
      <c r="AL8" s="2331"/>
      <c r="AM8" s="1422"/>
      <c r="AN8" s="1422"/>
      <c r="AO8" s="1422"/>
      <c r="AP8" s="1422"/>
      <c r="AQ8" s="1422"/>
      <c r="AR8" s="1422"/>
      <c r="AS8" s="1422"/>
      <c r="AT8" s="1422"/>
      <c r="AU8" s="1422"/>
      <c r="AV8" s="1422"/>
      <c r="AW8" s="1422"/>
      <c r="AX8" s="1422"/>
      <c r="AY8" s="1422"/>
    </row>
    <row r="9" spans="1:96" s="709" customFormat="1" ht="12.75">
      <c r="A9" s="2497" t="s">
        <v>2553</v>
      </c>
      <c r="B9" s="2497"/>
      <c r="C9" s="2497"/>
      <c r="D9" s="2497"/>
      <c r="E9" s="2497"/>
      <c r="F9" s="2497"/>
      <c r="G9" s="2497"/>
      <c r="H9" s="2497"/>
      <c r="I9" s="2497"/>
      <c r="J9" s="2497"/>
      <c r="K9" s="2497"/>
      <c r="L9" s="2497"/>
      <c r="M9" s="2497"/>
      <c r="N9" s="2497"/>
      <c r="O9" s="2497"/>
      <c r="P9" s="2497"/>
      <c r="Q9" s="2497"/>
      <c r="R9" s="2497"/>
      <c r="S9" s="2497"/>
      <c r="T9" s="2497"/>
      <c r="U9" s="2497"/>
      <c r="V9" s="2497"/>
      <c r="W9" s="2497"/>
      <c r="X9" s="2497"/>
      <c r="Y9" s="2497"/>
      <c r="Z9" s="2497"/>
      <c r="AA9" s="2497"/>
      <c r="AB9" s="2497"/>
      <c r="AC9" s="2497"/>
      <c r="AD9" s="2497"/>
      <c r="AE9" s="2497"/>
      <c r="AF9" s="2497"/>
      <c r="AG9" s="2497"/>
      <c r="AH9" s="2497"/>
      <c r="AI9" s="2497"/>
      <c r="AJ9" s="2497"/>
      <c r="AK9" s="2497"/>
      <c r="AL9" s="2497"/>
      <c r="AM9" s="1406"/>
      <c r="AN9" s="1406"/>
      <c r="AO9" s="1406"/>
      <c r="AP9" s="1406"/>
      <c r="AQ9" s="1406"/>
      <c r="AR9" s="1406"/>
      <c r="AS9" s="1406"/>
      <c r="AT9" s="1406"/>
      <c r="AU9" s="1406"/>
      <c r="AV9" s="1406"/>
      <c r="AW9" s="1406"/>
      <c r="AX9" s="1406"/>
      <c r="AY9" s="1406"/>
      <c r="CR9" s="25"/>
    </row>
    <row r="10" spans="1:96" ht="15" customHeight="1">
      <c r="A10" s="2399" t="s">
        <v>2314</v>
      </c>
      <c r="B10" s="2399"/>
      <c r="C10" s="2399"/>
      <c r="D10" s="2399"/>
      <c r="E10" s="2399"/>
      <c r="F10" s="2399"/>
      <c r="G10" s="2399"/>
      <c r="H10" s="2399"/>
      <c r="I10" s="2399"/>
      <c r="J10" s="2399"/>
      <c r="K10" s="2399"/>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c r="AH10" s="2399"/>
      <c r="AI10" s="2399"/>
      <c r="AJ10" s="2399"/>
      <c r="AK10" s="2399"/>
      <c r="AL10" s="2399"/>
      <c r="AM10" s="20"/>
      <c r="AN10" s="20"/>
      <c r="AO10" s="20"/>
      <c r="AP10" s="20"/>
      <c r="AQ10" s="20"/>
      <c r="AR10" s="20"/>
      <c r="AS10" s="20"/>
      <c r="AT10" s="20"/>
      <c r="AU10" s="20"/>
      <c r="AV10" s="20"/>
      <c r="AW10" s="20"/>
      <c r="AX10" s="20"/>
      <c r="AY10" s="20"/>
    </row>
    <row r="11" spans="1:96" ht="15" customHeight="1">
      <c r="A11" s="2497" t="s">
        <v>1866</v>
      </c>
      <c r="B11" s="2497"/>
      <c r="C11" s="2497"/>
      <c r="D11" s="2497"/>
      <c r="E11" s="2497"/>
      <c r="F11" s="2497"/>
      <c r="G11" s="2497"/>
      <c r="H11" s="2497"/>
      <c r="I11" s="2497"/>
      <c r="J11" s="2497"/>
      <c r="K11" s="2497"/>
      <c r="L11" s="2497"/>
      <c r="M11" s="2497"/>
      <c r="N11" s="2497"/>
      <c r="O11" s="2497"/>
      <c r="P11" s="2497"/>
      <c r="Q11" s="2497"/>
      <c r="R11" s="2497"/>
      <c r="S11" s="2497"/>
      <c r="T11" s="2497"/>
      <c r="U11" s="2497"/>
      <c r="V11" s="2497"/>
      <c r="W11" s="2497"/>
      <c r="X11" s="2497"/>
      <c r="Y11" s="2497"/>
      <c r="Z11" s="2497"/>
      <c r="AA11" s="2497"/>
      <c r="AB11" s="2497"/>
      <c r="AC11" s="2497"/>
      <c r="AD11" s="2497"/>
      <c r="AE11" s="2497"/>
      <c r="AF11" s="2497"/>
      <c r="AG11" s="2497"/>
      <c r="AH11" s="2497"/>
      <c r="AI11" s="2497"/>
      <c r="AJ11" s="2497"/>
      <c r="AK11" s="2497"/>
      <c r="AL11" s="2497"/>
      <c r="AM11" s="1406"/>
      <c r="AN11" s="1406"/>
      <c r="AO11" s="1406"/>
      <c r="AP11" s="1406"/>
      <c r="AQ11" s="1406"/>
      <c r="AR11" s="1406"/>
      <c r="AS11" s="1406"/>
      <c r="AT11" s="1406"/>
      <c r="AU11" s="1406"/>
      <c r="AV11" s="1406"/>
      <c r="AW11" s="1406"/>
      <c r="AX11" s="1406"/>
      <c r="AY11" s="1406"/>
    </row>
    <row r="12" spans="1:96" ht="12.75">
      <c r="A12" s="2513" t="s">
        <v>2552</v>
      </c>
      <c r="B12" s="2514"/>
      <c r="C12" s="2514"/>
      <c r="D12" s="2514"/>
      <c r="E12" s="2514"/>
      <c r="F12" s="2514"/>
      <c r="G12" s="2514"/>
      <c r="H12" s="2514"/>
      <c r="I12" s="2514"/>
      <c r="J12" s="2514"/>
      <c r="K12" s="2514"/>
      <c r="L12" s="2514"/>
      <c r="M12" s="2514"/>
      <c r="N12" s="2514"/>
      <c r="O12" s="2514"/>
      <c r="P12" s="2514"/>
      <c r="Q12" s="2514"/>
      <c r="R12" s="2514"/>
      <c r="S12" s="2514"/>
      <c r="T12" s="2514"/>
      <c r="U12" s="2514"/>
      <c r="V12" s="2514"/>
      <c r="W12" s="2514"/>
      <c r="X12" s="2514"/>
      <c r="Y12" s="2514"/>
      <c r="Z12" s="2514"/>
      <c r="AA12" s="2514"/>
      <c r="AB12" s="2514"/>
      <c r="AC12" s="2514"/>
      <c r="AD12" s="2514"/>
      <c r="AE12" s="2514"/>
      <c r="AF12" s="2514"/>
      <c r="AG12" s="2514"/>
      <c r="AH12" s="2514"/>
      <c r="AI12" s="2514"/>
      <c r="AJ12" s="2514"/>
      <c r="AK12" s="2514"/>
      <c r="AL12" s="2514"/>
      <c r="AM12" s="1412"/>
      <c r="AN12" s="1412"/>
      <c r="AO12" s="1412"/>
      <c r="AP12" s="1412"/>
      <c r="AQ12" s="1412"/>
      <c r="AR12" s="1412"/>
      <c r="AS12" s="1412"/>
      <c r="AT12" s="1412"/>
      <c r="AU12" s="1412"/>
      <c r="AV12" s="1412"/>
      <c r="AW12" s="1412"/>
      <c r="AX12" s="1412"/>
      <c r="AY12" s="1412"/>
    </row>
    <row r="13" spans="1:96" ht="12.75">
      <c r="A13" s="1897" t="s">
        <v>2554</v>
      </c>
      <c r="B13" s="1897"/>
      <c r="C13" s="1897"/>
      <c r="D13" s="1897"/>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423"/>
      <c r="AN13" s="1423"/>
      <c r="AO13" s="1423"/>
      <c r="AP13" s="1423"/>
      <c r="AQ13" s="1423"/>
      <c r="AR13" s="1423"/>
      <c r="AS13" s="1423"/>
      <c r="AT13" s="1423"/>
      <c r="AU13" s="1423"/>
      <c r="AV13" s="1423"/>
      <c r="AW13" s="1423"/>
      <c r="AX13" s="1423"/>
      <c r="AY13" s="1423"/>
    </row>
    <row r="14" spans="1:96" ht="12.75" customHeight="1" thickBot="1">
      <c r="A14" s="1898"/>
      <c r="B14" s="1898"/>
      <c r="C14" s="1898"/>
      <c r="D14" s="1898"/>
      <c r="E14" s="1898"/>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1898"/>
      <c r="AM14" s="1423"/>
      <c r="AN14" s="1423"/>
      <c r="AO14" s="1423"/>
      <c r="AP14" s="1423"/>
      <c r="AQ14" s="1423"/>
      <c r="AR14" s="1423"/>
      <c r="AS14" s="1423"/>
      <c r="AT14" s="1423"/>
      <c r="AU14" s="1423"/>
      <c r="AV14" s="1423"/>
      <c r="AW14" s="1423"/>
      <c r="AX14" s="1423"/>
      <c r="AY14" s="1423"/>
    </row>
    <row r="15" spans="1:96" ht="12.75" customHeight="1" thickTop="1">
      <c r="A15" s="145"/>
      <c r="B15" s="145"/>
      <c r="C15" s="145"/>
      <c r="D15" s="145"/>
      <c r="E15" s="145"/>
      <c r="F15" s="145"/>
      <c r="G15" s="145"/>
      <c r="AC15" s="145"/>
      <c r="AD15" s="145"/>
      <c r="AE15" s="145"/>
      <c r="AF15" s="145"/>
      <c r="AG15" s="145"/>
      <c r="AH15" s="145"/>
      <c r="AI15" s="145"/>
      <c r="AJ15" s="145"/>
      <c r="AK15" s="145"/>
      <c r="AL15" s="145"/>
      <c r="AM15" s="1424"/>
      <c r="AN15" s="1424"/>
      <c r="AO15" s="1424"/>
      <c r="AP15" s="1424"/>
      <c r="AQ15" s="1424"/>
      <c r="AR15" s="1424"/>
      <c r="AS15" s="1424"/>
      <c r="AT15" s="1424"/>
      <c r="AU15" s="1424"/>
      <c r="AV15" s="1424"/>
      <c r="AW15" s="1424"/>
      <c r="AX15" s="1424"/>
      <c r="AY15" s="1424"/>
    </row>
    <row r="16" spans="1:96" ht="12.75" customHeight="1">
      <c r="A16" s="134" t="s">
        <v>2555</v>
      </c>
      <c r="C16" s="7"/>
      <c r="D16" s="7"/>
      <c r="E16" s="7"/>
      <c r="F16" s="7"/>
      <c r="G16" s="7"/>
      <c r="H16" s="2493" t="s">
        <v>2599</v>
      </c>
      <c r="I16" s="2485"/>
      <c r="J16" s="2485"/>
      <c r="K16" s="2485"/>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c r="AH16" s="2485"/>
      <c r="AI16" s="2485"/>
      <c r="AJ16" s="2485"/>
    </row>
    <row r="17" spans="1:96" ht="12.75" customHeight="1"/>
    <row r="18" spans="1:96" ht="12.75" customHeight="1">
      <c r="A18" s="134" t="s">
        <v>106</v>
      </c>
      <c r="C18" s="7"/>
      <c r="D18" s="7"/>
      <c r="E18" s="7"/>
      <c r="F18" s="7"/>
      <c r="G18" s="7"/>
      <c r="H18" s="2338" t="s">
        <v>2600</v>
      </c>
      <c r="I18" s="2381"/>
      <c r="J18" s="2381"/>
      <c r="K18" s="2381"/>
      <c r="L18" s="2381"/>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row>
    <row r="19" spans="1:96" ht="12.75" customHeight="1"/>
    <row r="20" spans="1:96" ht="14.25" customHeight="1">
      <c r="A20" s="2507" t="s">
        <v>920</v>
      </c>
      <c r="B20" s="2507"/>
      <c r="C20" s="2507"/>
      <c r="D20" s="2507"/>
      <c r="E20" s="2507"/>
      <c r="F20" s="2507"/>
      <c r="G20" s="2507"/>
      <c r="H20" s="2507"/>
      <c r="I20" s="2507"/>
      <c r="J20" s="2507"/>
      <c r="K20" s="2507"/>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2507"/>
      <c r="AM20" s="1425"/>
      <c r="AN20" s="1425"/>
      <c r="AO20" s="1425"/>
      <c r="AP20" s="1425"/>
      <c r="AQ20" s="1425"/>
      <c r="AR20" s="1425"/>
      <c r="AS20" s="1425"/>
      <c r="AT20" s="1425"/>
      <c r="AU20" s="1425"/>
      <c r="AV20" s="1425"/>
      <c r="AW20" s="1425"/>
      <c r="AX20" s="1425"/>
      <c r="AY20" s="1425"/>
    </row>
    <row r="21" spans="1:96" ht="12.75" customHeight="1">
      <c r="A21" s="2494" t="s">
        <v>1086</v>
      </c>
      <c r="B21" s="2494"/>
      <c r="C21" s="2494"/>
      <c r="D21" s="2494"/>
      <c r="E21" s="2494"/>
      <c r="F21" s="2494"/>
      <c r="G21" s="2494"/>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1426"/>
      <c r="AN21" s="1426"/>
      <c r="AO21" s="1426"/>
      <c r="AP21" s="1426"/>
      <c r="AQ21" s="1426"/>
      <c r="AR21" s="1426"/>
      <c r="AS21" s="1426"/>
      <c r="AT21" s="1426"/>
      <c r="AU21" s="1426"/>
      <c r="AV21" s="1426"/>
      <c r="AW21" s="1426"/>
      <c r="AX21" s="1426"/>
      <c r="AY21" s="142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7"/>
      <c r="AN23" s="1427"/>
      <c r="AO23" s="1427"/>
      <c r="AP23" s="1427"/>
      <c r="AQ23" s="1427"/>
      <c r="AR23" s="1427"/>
      <c r="AS23" s="1427"/>
      <c r="AT23" s="1427"/>
      <c r="AU23" s="1427"/>
      <c r="AV23" s="1427"/>
      <c r="AW23" s="1427"/>
      <c r="AX23" s="1427"/>
      <c r="AY23" s="1427"/>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7"/>
      <c r="AN24" s="1427"/>
      <c r="AO24" s="1427"/>
      <c r="AP24" s="1427"/>
      <c r="AQ24" s="1427"/>
      <c r="AR24" s="1427"/>
      <c r="AS24" s="1427"/>
      <c r="AT24" s="1427"/>
      <c r="AU24" s="1427"/>
      <c r="AV24" s="1427"/>
      <c r="AW24" s="1427"/>
      <c r="AX24" s="1427"/>
      <c r="AY24" s="142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92">
        <f>'Basis &amp; Credits'!AB56</f>
        <v>1611296</v>
      </c>
      <c r="N26" s="2492"/>
      <c r="O26" s="2492"/>
      <c r="P26" s="2492"/>
      <c r="Q26" s="2492"/>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0">
        <f>'Basis &amp; Credits'!AB77</f>
        <v>4119598</v>
      </c>
      <c r="N27" s="2060"/>
      <c r="O27" s="2060"/>
      <c r="P27" s="2060"/>
      <c r="Q27" s="206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1"/>
    </row>
    <row r="33" spans="1:96" s="39" customFormat="1" ht="12.75" customHeight="1">
      <c r="A33" s="888" t="s">
        <v>1459</v>
      </c>
      <c r="C33" s="888"/>
      <c r="D33" s="888"/>
      <c r="E33" s="888"/>
      <c r="F33" s="888"/>
      <c r="G33" s="888"/>
      <c r="H33" s="888"/>
      <c r="I33" s="888"/>
      <c r="J33" s="888"/>
      <c r="K33" s="888"/>
      <c r="L33" s="888"/>
      <c r="M33" s="888"/>
      <c r="N33" s="888"/>
      <c r="O33" s="2075" t="s">
        <v>570</v>
      </c>
      <c r="P33" s="2075"/>
      <c r="Q33" s="888" t="s">
        <v>1460</v>
      </c>
      <c r="S33" s="888"/>
      <c r="T33" s="888"/>
      <c r="U33" s="888"/>
      <c r="V33" s="888"/>
      <c r="W33" s="888"/>
      <c r="X33" s="888"/>
      <c r="Y33" s="888"/>
      <c r="Z33" s="88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1"/>
    </row>
    <row r="34" spans="1:96" s="39" customFormat="1" ht="12.75" customHeight="1">
      <c r="A34" s="239" t="s">
        <v>1462</v>
      </c>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1"/>
    </row>
    <row r="35" spans="1:96" s="39" customFormat="1" ht="12.75" customHeight="1">
      <c r="A35" s="239" t="s">
        <v>1461</v>
      </c>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1"/>
    </row>
    <row r="36" spans="1:96" ht="12.75" customHeight="1">
      <c r="A36" s="889" t="s">
        <v>1463</v>
      </c>
      <c r="B36" s="39"/>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88"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8"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8"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7"/>
      <c r="AN42" s="1407"/>
      <c r="AO42" s="1407"/>
      <c r="AP42" s="1407"/>
      <c r="AQ42" s="1407"/>
      <c r="AR42" s="1407"/>
      <c r="AS42" s="1407"/>
      <c r="AT42" s="1407"/>
      <c r="AU42" s="1407"/>
      <c r="AV42" s="1407"/>
      <c r="AW42" s="1407"/>
      <c r="AX42" s="1407"/>
      <c r="AY42" s="1407"/>
      <c r="AZ42" s="31"/>
    </row>
    <row r="43" spans="1:96" ht="12.75" customHeight="1">
      <c r="A43" s="898"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9"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9"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9"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0"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7"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7"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7"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7"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7"/>
      <c r="AN55" s="1407"/>
      <c r="AO55" s="1407"/>
      <c r="AP55" s="1407"/>
      <c r="AQ55" s="1407"/>
      <c r="AR55" s="1407"/>
      <c r="AS55" s="1407"/>
      <c r="AT55" s="1407"/>
      <c r="AU55" s="1407"/>
      <c r="AV55" s="1407"/>
      <c r="AW55" s="1407"/>
      <c r="AX55" s="1407"/>
      <c r="AY55" s="1407"/>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7"/>
      <c r="AN56" s="1407"/>
      <c r="AO56" s="1407"/>
      <c r="AP56" s="1407"/>
      <c r="AQ56" s="1407"/>
      <c r="AR56" s="1407"/>
      <c r="AS56" s="1407"/>
      <c r="AT56" s="1407"/>
      <c r="AU56" s="1407"/>
      <c r="AV56" s="1407"/>
      <c r="AW56" s="1407"/>
      <c r="AX56" s="1407"/>
      <c r="AY56" s="1407"/>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7"/>
      <c r="AN57" s="1407"/>
      <c r="AO57" s="1407"/>
      <c r="AP57" s="1407"/>
      <c r="AQ57" s="1407"/>
      <c r="AR57" s="1407"/>
      <c r="AS57" s="1407"/>
      <c r="AT57" s="1407"/>
      <c r="AU57" s="1407"/>
      <c r="AV57" s="1407"/>
      <c r="AW57" s="1407"/>
      <c r="AX57" s="1407"/>
      <c r="AY57" s="1407"/>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7"/>
      <c r="AN58" s="1407"/>
      <c r="AO58" s="1407"/>
      <c r="AP58" s="1407"/>
      <c r="AQ58" s="1407"/>
      <c r="AR58" s="1407"/>
      <c r="AS58" s="1407"/>
      <c r="AT58" s="1407"/>
      <c r="AU58" s="1407"/>
      <c r="AV58" s="1407"/>
      <c r="AW58" s="1407"/>
      <c r="AX58" s="1407"/>
      <c r="AY58" s="1407"/>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8"/>
      <c r="AN65" s="1428"/>
      <c r="AO65" s="1428"/>
      <c r="AP65" s="1428"/>
      <c r="AQ65" s="1428"/>
      <c r="AR65" s="1428"/>
      <c r="AS65" s="1428"/>
      <c r="AT65" s="1428"/>
      <c r="AU65" s="1428"/>
      <c r="AV65" s="1428"/>
      <c r="AW65" s="1428"/>
      <c r="AX65" s="1428"/>
      <c r="AY65" s="1428"/>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8"/>
      <c r="AN66" s="1428"/>
      <c r="AO66" s="1428"/>
      <c r="AP66" s="1428"/>
      <c r="AQ66" s="1428"/>
      <c r="AR66" s="1428"/>
      <c r="AS66" s="1428"/>
      <c r="AT66" s="1428"/>
      <c r="AU66" s="1428"/>
      <c r="AV66" s="1428"/>
      <c r="AW66" s="1428"/>
      <c r="AX66" s="1428"/>
      <c r="AY66" s="142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7"/>
      <c r="AN67" s="1407"/>
      <c r="AO67" s="1407"/>
      <c r="AP67" s="1407"/>
      <c r="AQ67" s="1407"/>
      <c r="AR67" s="1407"/>
      <c r="AS67" s="1407"/>
      <c r="AT67" s="1407"/>
      <c r="AU67" s="1407"/>
      <c r="AV67" s="1407"/>
      <c r="AW67" s="1407"/>
      <c r="AX67" s="1407"/>
      <c r="AY67" s="1407"/>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7"/>
      <c r="AN68" s="1407"/>
      <c r="AO68" s="1407"/>
      <c r="AP68" s="1407"/>
      <c r="AQ68" s="1407"/>
      <c r="AR68" s="1407"/>
      <c r="AS68" s="1407"/>
      <c r="AT68" s="1407"/>
      <c r="AU68" s="1407"/>
      <c r="AV68" s="1407"/>
      <c r="AW68" s="1407"/>
      <c r="AX68" s="1407"/>
      <c r="AY68" s="1407"/>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7"/>
      <c r="AN69" s="1407"/>
      <c r="AO69" s="1407"/>
      <c r="AP69" s="1407"/>
      <c r="AQ69" s="1407"/>
      <c r="AR69" s="1407"/>
      <c r="AS69" s="1407"/>
      <c r="AT69" s="1407"/>
      <c r="AU69" s="1407"/>
      <c r="AV69" s="1407"/>
      <c r="AW69" s="1407"/>
      <c r="AX69" s="1407"/>
      <c r="AY69" s="140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9"/>
      <c r="AN89" s="1429"/>
      <c r="AO89" s="1429"/>
      <c r="AP89" s="1429"/>
      <c r="AQ89" s="1429"/>
      <c r="AR89" s="1429"/>
      <c r="AS89" s="1429"/>
      <c r="AT89" s="1429"/>
      <c r="AU89" s="1429"/>
      <c r="AV89" s="1429"/>
      <c r="AW89" s="1429"/>
      <c r="AX89" s="1429"/>
      <c r="AY89" s="1429"/>
      <c r="AZ89" s="279"/>
      <c r="CR89" s="671"/>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9"/>
      <c r="AN90" s="1429"/>
      <c r="AO90" s="1429"/>
      <c r="AP90" s="1429"/>
      <c r="AQ90" s="1429"/>
      <c r="AR90" s="1429"/>
      <c r="AS90" s="1429"/>
      <c r="AT90" s="1429"/>
      <c r="AU90" s="1429"/>
      <c r="AV90" s="1429"/>
      <c r="AW90" s="1429"/>
      <c r="AX90" s="1429"/>
      <c r="AY90" s="1429"/>
      <c r="AZ90" s="279"/>
      <c r="CR90" s="671"/>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9"/>
      <c r="AN91" s="1429"/>
      <c r="AO91" s="1429"/>
      <c r="AP91" s="1429"/>
      <c r="AQ91" s="1429"/>
      <c r="AR91" s="1429"/>
      <c r="AS91" s="1429"/>
      <c r="AT91" s="1429"/>
      <c r="AU91" s="1429"/>
      <c r="AV91" s="1429"/>
      <c r="AW91" s="1429"/>
      <c r="AX91" s="1429"/>
      <c r="AY91" s="1429"/>
      <c r="AZ91" s="279"/>
      <c r="CR91" s="67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1"/>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1"/>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1"/>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1"/>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1"/>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1"/>
    </row>
    <row r="100" spans="1:96" s="39" customFormat="1" ht="12.75">
      <c r="A100" s="870"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1"/>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1"/>
    </row>
    <row r="102" spans="1:96" s="39" customFormat="1" ht="12.75">
      <c r="A102" s="671"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1"/>
    </row>
    <row r="103" spans="1:96" ht="12.75">
      <c r="A103" s="871"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1"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1"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1"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1"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2"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7"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1"/>
    </row>
    <row r="112" spans="1:96" ht="12.75">
      <c r="A112" s="446"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6"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504"/>
      <c r="H122" s="2504"/>
      <c r="I122" s="239" t="s">
        <v>186</v>
      </c>
      <c r="L122" s="2504"/>
      <c r="M122" s="2504"/>
      <c r="N122" s="2504"/>
      <c r="O122" s="2503" t="s">
        <v>1448</v>
      </c>
      <c r="P122" s="2503"/>
      <c r="Q122" s="2503"/>
      <c r="R122" s="250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1"/>
    </row>
    <row r="124" spans="1:96" ht="12.75">
      <c r="A124" s="58"/>
      <c r="B124" s="58"/>
      <c r="C124" s="2520"/>
      <c r="D124" s="2520"/>
      <c r="E124" s="2520"/>
      <c r="F124" s="2520"/>
      <c r="G124" s="2520"/>
      <c r="H124" s="2520"/>
      <c r="I124" s="2520"/>
      <c r="J124" s="2520"/>
      <c r="K124" s="2520"/>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04"/>
      <c r="Z126" s="2504"/>
      <c r="AA126" s="2504"/>
      <c r="AB126" s="2504"/>
      <c r="AC126" s="2504"/>
      <c r="AD126" s="2504"/>
      <c r="AE126" s="2504"/>
      <c r="AF126" s="2504"/>
      <c r="AG126" s="2504"/>
      <c r="AH126" s="2504"/>
      <c r="AI126" s="2504"/>
      <c r="AJ126" s="2504"/>
      <c r="AK126" s="2504"/>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7"/>
      <c r="B128" s="25"/>
      <c r="R128" s="25"/>
      <c r="S128" s="25"/>
      <c r="T128" s="25"/>
      <c r="U128" s="25"/>
      <c r="V128" s="25"/>
      <c r="W128" s="25"/>
      <c r="X128" s="58"/>
      <c r="AL128" s="687"/>
      <c r="AM128" s="1430"/>
      <c r="AN128" s="1430"/>
      <c r="AO128" s="1430"/>
      <c r="AP128" s="1430"/>
      <c r="AQ128" s="1430"/>
      <c r="AR128" s="1430"/>
      <c r="AS128" s="1430"/>
      <c r="AT128" s="1430"/>
      <c r="AU128" s="1430"/>
      <c r="AV128" s="1430"/>
      <c r="AW128" s="1430"/>
      <c r="AX128" s="1430"/>
      <c r="AY128" s="1430"/>
    </row>
    <row r="129" spans="1:96" ht="12.75">
      <c r="A129" s="687"/>
      <c r="B129" s="150"/>
      <c r="R129" s="265"/>
      <c r="S129" s="265"/>
      <c r="T129" s="265"/>
      <c r="U129" s="265"/>
      <c r="V129" s="265"/>
      <c r="W129" s="265"/>
      <c r="X129" s="58"/>
      <c r="Y129" s="2504"/>
      <c r="Z129" s="2504"/>
      <c r="AA129" s="2504"/>
      <c r="AB129" s="2504"/>
      <c r="AC129" s="2504"/>
      <c r="AD129" s="2504"/>
      <c r="AE129" s="2504"/>
      <c r="AF129" s="2504"/>
      <c r="AG129" s="2504"/>
      <c r="AH129" s="2504"/>
      <c r="AI129" s="2504"/>
      <c r="AJ129" s="2504"/>
      <c r="AK129" s="2504"/>
      <c r="AL129" s="687"/>
      <c r="AM129" s="1430"/>
      <c r="AN129" s="1430"/>
      <c r="AO129" s="1430"/>
      <c r="AP129" s="1430"/>
      <c r="AQ129" s="1430"/>
      <c r="AR129" s="1430"/>
      <c r="AS129" s="1430"/>
      <c r="AT129" s="1430"/>
      <c r="AU129" s="1430"/>
      <c r="AV129" s="1430"/>
      <c r="AW129" s="1430"/>
      <c r="AX129" s="1430"/>
      <c r="AY129" s="1430"/>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7"/>
      <c r="G132" s="887"/>
      <c r="H132" s="887"/>
      <c r="I132" s="887"/>
      <c r="J132" s="887"/>
      <c r="K132" s="887"/>
      <c r="L132" s="887"/>
      <c r="M132" s="887"/>
      <c r="N132" s="177"/>
      <c r="O132" s="25"/>
      <c r="P132" s="177"/>
      <c r="Q132" s="177"/>
      <c r="R132" s="25"/>
      <c r="S132" s="25"/>
      <c r="T132" s="25"/>
      <c r="U132" s="177"/>
      <c r="V132" s="177"/>
      <c r="W132" s="177"/>
      <c r="X132" s="177"/>
      <c r="Y132" s="2504"/>
      <c r="Z132" s="2504"/>
      <c r="AA132" s="2504"/>
      <c r="AB132" s="2504"/>
      <c r="AC132" s="2504"/>
      <c r="AD132" s="2504"/>
      <c r="AE132" s="2504"/>
      <c r="AF132" s="2504"/>
      <c r="AG132" s="2504"/>
      <c r="AH132" s="2504"/>
      <c r="AI132" s="2504"/>
      <c r="AJ132" s="2504"/>
      <c r="AK132" s="250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7"/>
      <c r="U139" s="877"/>
      <c r="V139" s="877"/>
      <c r="W139" s="877"/>
      <c r="X139" s="877"/>
      <c r="Y139" s="877"/>
      <c r="Z139" s="877"/>
      <c r="AA139" s="877"/>
      <c r="AB139" s="877"/>
      <c r="AC139" s="877"/>
      <c r="AD139" s="877"/>
      <c r="AE139" s="877"/>
      <c r="AF139" s="877"/>
      <c r="AG139" s="877"/>
      <c r="AH139" s="877"/>
      <c r="AI139" s="877"/>
      <c r="AJ139" s="877"/>
      <c r="AK139" s="177"/>
      <c r="AL139" s="177"/>
      <c r="AM139" s="240"/>
      <c r="AN139" s="240"/>
      <c r="AO139" s="240"/>
      <c r="AP139" s="240"/>
      <c r="AQ139" s="240"/>
      <c r="AR139" s="240"/>
      <c r="AS139" s="240"/>
      <c r="AT139" s="240"/>
      <c r="AU139" s="240"/>
      <c r="AV139" s="240"/>
      <c r="AW139" s="240"/>
      <c r="AX139" s="240"/>
      <c r="AY139" s="240"/>
      <c r="CR139" s="25"/>
    </row>
    <row r="140" spans="1:96" s="709" customFormat="1" ht="12.75" customHeight="1">
      <c r="A140" s="177"/>
      <c r="B140" s="878"/>
      <c r="C140" s="877"/>
      <c r="D140" s="877"/>
      <c r="E140" s="877"/>
      <c r="F140" s="877"/>
      <c r="G140" s="877"/>
      <c r="H140" s="877"/>
      <c r="I140" s="877"/>
      <c r="J140" s="877"/>
      <c r="K140" s="877"/>
      <c r="L140" s="877"/>
      <c r="M140" s="877"/>
      <c r="N140" s="877"/>
      <c r="O140" s="877"/>
      <c r="P140" s="877"/>
      <c r="Q140" s="877"/>
      <c r="R140" s="877"/>
      <c r="S140" s="877"/>
      <c r="T140" s="877"/>
      <c r="U140" s="877"/>
      <c r="V140" s="877"/>
      <c r="W140" s="877"/>
      <c r="X140" s="877"/>
      <c r="Y140" s="877"/>
      <c r="Z140" s="877"/>
      <c r="AA140" s="877"/>
      <c r="AB140" s="877"/>
      <c r="AC140" s="877"/>
      <c r="AD140" s="877"/>
      <c r="AE140" s="877"/>
      <c r="AF140" s="877"/>
      <c r="AG140" s="877"/>
      <c r="AH140" s="877"/>
      <c r="AI140" s="877"/>
      <c r="AJ140" s="877"/>
      <c r="AK140" s="177"/>
      <c r="AL140" s="177"/>
      <c r="AM140" s="240"/>
      <c r="AN140" s="240"/>
      <c r="AO140" s="240"/>
      <c r="AP140" s="240"/>
      <c r="AQ140" s="240"/>
      <c r="AR140" s="240"/>
      <c r="AS140" s="240"/>
      <c r="AT140" s="240"/>
      <c r="AU140" s="240"/>
      <c r="AV140" s="240"/>
      <c r="AW140" s="240"/>
      <c r="AX140" s="240"/>
      <c r="AY140" s="240"/>
      <c r="CR140" s="25"/>
    </row>
    <row r="141" spans="1:96" s="709" customFormat="1" ht="12.75" customHeight="1">
      <c r="A141" s="177"/>
      <c r="B141" s="878"/>
      <c r="C141" s="877"/>
      <c r="D141" s="877"/>
      <c r="E141" s="877"/>
      <c r="F141" s="877"/>
      <c r="G141" s="877"/>
      <c r="H141" s="877"/>
      <c r="I141" s="877"/>
      <c r="J141" s="877"/>
      <c r="K141" s="877"/>
      <c r="L141" s="877"/>
      <c r="M141" s="877"/>
      <c r="N141" s="877"/>
      <c r="O141" s="877"/>
      <c r="P141" s="877"/>
      <c r="Q141" s="877"/>
      <c r="R141" s="877"/>
      <c r="S141" s="877"/>
      <c r="T141" s="877"/>
      <c r="U141" s="877"/>
      <c r="V141" s="877"/>
      <c r="W141" s="877"/>
      <c r="X141" s="877"/>
      <c r="Y141" s="877"/>
      <c r="Z141" s="877"/>
      <c r="AA141" s="877"/>
      <c r="AB141" s="877"/>
      <c r="AC141" s="877"/>
      <c r="AD141" s="877"/>
      <c r="AE141" s="877"/>
      <c r="AF141" s="877"/>
      <c r="AG141" s="877"/>
      <c r="AH141" s="877"/>
      <c r="AI141" s="877"/>
      <c r="AJ141" s="877"/>
      <c r="AK141" s="177"/>
      <c r="AL141" s="177"/>
      <c r="AM141" s="240"/>
      <c r="AN141" s="240"/>
      <c r="AO141" s="240"/>
      <c r="AP141" s="240"/>
      <c r="AQ141" s="240"/>
      <c r="AR141" s="240"/>
      <c r="AS141" s="240"/>
      <c r="AT141" s="240"/>
      <c r="AU141" s="240"/>
      <c r="AV141" s="240"/>
      <c r="AW141" s="240"/>
      <c r="AX141" s="240"/>
      <c r="AY141" s="240"/>
      <c r="CR141" s="25"/>
    </row>
    <row r="142" spans="1:96" s="709" customFormat="1" ht="12.75" customHeight="1">
      <c r="A142" s="177"/>
      <c r="B142" s="878"/>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79"/>
      <c r="AK142" s="177"/>
      <c r="AL142" s="177"/>
      <c r="AM142" s="240"/>
      <c r="AN142" s="240"/>
      <c r="AO142" s="240"/>
      <c r="AP142" s="240"/>
      <c r="AQ142" s="240"/>
      <c r="AR142" s="240"/>
      <c r="AS142" s="240"/>
      <c r="AT142" s="240"/>
      <c r="AU142" s="240"/>
      <c r="AV142" s="240"/>
      <c r="AW142" s="240"/>
      <c r="AX142" s="240"/>
      <c r="AY142" s="240"/>
      <c r="CR142" s="25"/>
    </row>
    <row r="143" spans="1:96" s="709" customFormat="1" ht="12.75" customHeight="1">
      <c r="A143" s="177"/>
      <c r="B143" s="25"/>
      <c r="C143" s="25"/>
      <c r="D143" s="879"/>
      <c r="E143" s="879"/>
      <c r="F143" s="879"/>
      <c r="G143" s="879"/>
      <c r="H143" s="879"/>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79"/>
      <c r="AK143" s="177"/>
      <c r="AL143" s="177"/>
      <c r="AM143" s="240"/>
      <c r="AN143" s="240"/>
      <c r="AO143" s="240"/>
      <c r="AP143" s="240"/>
      <c r="AQ143" s="240"/>
      <c r="AR143" s="240"/>
      <c r="AS143" s="240"/>
      <c r="AT143" s="240"/>
      <c r="AU143" s="240"/>
      <c r="AV143" s="240"/>
      <c r="AW143" s="240"/>
      <c r="AX143" s="240"/>
      <c r="AY143" s="240"/>
      <c r="CR143" s="25"/>
    </row>
    <row r="144" spans="1:96" s="709" customFormat="1" ht="12.75" customHeight="1">
      <c r="A144" s="177"/>
      <c r="B144" s="880"/>
      <c r="C144" s="879"/>
      <c r="D144" s="879"/>
      <c r="E144" s="879"/>
      <c r="F144" s="879"/>
      <c r="G144" s="879"/>
      <c r="H144" s="879"/>
      <c r="I144" s="879"/>
      <c r="J144" s="87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9"/>
      <c r="AJ144" s="879"/>
      <c r="AK144" s="177"/>
      <c r="AL144" s="177"/>
      <c r="AM144" s="240"/>
      <c r="AN144" s="240"/>
      <c r="AO144" s="240"/>
      <c r="AP144" s="240"/>
      <c r="AQ144" s="240"/>
      <c r="AR144" s="240"/>
      <c r="AS144" s="240"/>
      <c r="AT144" s="240"/>
      <c r="AU144" s="240"/>
      <c r="AV144" s="240"/>
      <c r="AW144" s="240"/>
      <c r="AX144" s="240"/>
      <c r="AY144" s="240"/>
      <c r="CR144" s="25"/>
    </row>
    <row r="145" spans="1:96" s="709" customFormat="1" ht="12.75" customHeight="1">
      <c r="A145" s="177"/>
      <c r="B145" s="178"/>
      <c r="C145" s="879"/>
      <c r="D145" s="879"/>
      <c r="E145" s="879"/>
      <c r="F145" s="879"/>
      <c r="G145" s="879"/>
      <c r="H145" s="879"/>
      <c r="I145" s="879"/>
      <c r="J145" s="87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9"/>
      <c r="AJ145" s="879"/>
      <c r="AK145" s="177"/>
      <c r="AL145" s="177"/>
      <c r="AM145" s="240"/>
      <c r="AN145" s="240"/>
      <c r="AO145" s="240"/>
      <c r="AP145" s="240"/>
      <c r="AQ145" s="240"/>
      <c r="AR145" s="240"/>
      <c r="AS145" s="240"/>
      <c r="AT145" s="240"/>
      <c r="AU145" s="240"/>
      <c r="AV145" s="240"/>
      <c r="AW145" s="240"/>
      <c r="AX145" s="240"/>
      <c r="AY145" s="240"/>
      <c r="CR145" s="25"/>
    </row>
    <row r="146" spans="1:96" s="709" customFormat="1" ht="12.75" customHeight="1">
      <c r="A146" s="177"/>
      <c r="B146" s="25"/>
      <c r="C146" s="25"/>
      <c r="D146" s="879"/>
      <c r="E146" s="879"/>
      <c r="F146" s="879"/>
      <c r="G146" s="879"/>
      <c r="H146" s="879"/>
      <c r="I146" s="879"/>
      <c r="J146" s="87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9"/>
      <c r="AJ146" s="879"/>
      <c r="AK146" s="177"/>
      <c r="AL146" s="177"/>
      <c r="AM146" s="240"/>
      <c r="AN146" s="240"/>
      <c r="AO146" s="240"/>
      <c r="AP146" s="240"/>
      <c r="AQ146" s="240"/>
      <c r="AR146" s="240"/>
      <c r="AS146" s="240"/>
      <c r="AT146" s="240"/>
      <c r="AU146" s="240"/>
      <c r="AV146" s="240"/>
      <c r="AW146" s="240"/>
      <c r="AX146" s="240"/>
      <c r="AY146" s="240"/>
      <c r="CR146" s="25"/>
    </row>
    <row r="147" spans="1:96" s="709" customFormat="1" ht="12.75" customHeight="1">
      <c r="A147" s="177"/>
      <c r="B147" s="88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9" customFormat="1" ht="12.75" customHeight="1">
      <c r="A150" s="177"/>
      <c r="B150" s="177"/>
      <c r="C150" s="25"/>
      <c r="D150" s="177"/>
      <c r="E150" s="177"/>
      <c r="F150" s="2495"/>
      <c r="G150" s="2495"/>
      <c r="H150" s="2495"/>
      <c r="I150" s="2495"/>
      <c r="J150" s="2495"/>
      <c r="K150" s="2495"/>
      <c r="L150" s="2495"/>
      <c r="M150" s="2495"/>
      <c r="N150" s="2495"/>
      <c r="O150" s="2495"/>
      <c r="P150" s="2495"/>
      <c r="Q150" s="2495"/>
      <c r="R150" s="2495"/>
      <c r="S150" s="2495"/>
      <c r="T150" s="249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38" t="s">
        <v>2601</v>
      </c>
      <c r="P153" s="2338"/>
      <c r="Q153" s="2338"/>
      <c r="R153" s="2338"/>
      <c r="S153" s="2338"/>
      <c r="T153" s="2338"/>
      <c r="U153" s="2338"/>
      <c r="V153" s="2338"/>
      <c r="W153" s="2338"/>
      <c r="X153" s="2338"/>
      <c r="Y153" s="2338"/>
      <c r="Z153" s="2338"/>
      <c r="AA153" s="2338"/>
      <c r="AB153" s="2338"/>
      <c r="AC153" s="2338"/>
      <c r="AD153" s="2338"/>
      <c r="AE153" s="2338"/>
      <c r="AF153" s="2338"/>
      <c r="AG153" s="2338"/>
      <c r="AH153" s="2338"/>
    </row>
    <row r="154" spans="1:96" ht="12.75" customHeight="1">
      <c r="D154" s="461" t="s">
        <v>457</v>
      </c>
      <c r="F154" s="32"/>
      <c r="G154" s="32"/>
      <c r="H154" s="32"/>
      <c r="I154" s="32"/>
      <c r="J154" s="32"/>
      <c r="K154" s="32"/>
      <c r="L154" s="32"/>
      <c r="M154" s="32"/>
      <c r="N154" s="32"/>
      <c r="O154" s="2126" t="s">
        <v>2602</v>
      </c>
      <c r="P154" s="2126"/>
      <c r="Q154" s="2126"/>
      <c r="R154" s="2126"/>
      <c r="S154" s="2126"/>
      <c r="T154" s="2126"/>
      <c r="U154" s="2126"/>
      <c r="V154" s="2126"/>
      <c r="W154" s="2126"/>
      <c r="X154" s="2126"/>
      <c r="Y154" s="2126"/>
      <c r="Z154" s="2126"/>
      <c r="AA154" s="2126"/>
      <c r="AB154" s="2126"/>
      <c r="AC154" s="2126"/>
      <c r="AD154" s="2126"/>
      <c r="AE154" s="2126"/>
      <c r="AF154" s="2126"/>
      <c r="AG154" s="2126"/>
      <c r="AH154" s="2126"/>
      <c r="AZ154" s="25"/>
    </row>
    <row r="155" spans="1:96" ht="12.75">
      <c r="D155" s="13" t="s">
        <v>459</v>
      </c>
      <c r="F155" s="13"/>
      <c r="G155" s="13"/>
      <c r="H155" s="13"/>
      <c r="I155" s="13"/>
      <c r="J155" s="13"/>
      <c r="K155" s="13"/>
      <c r="L155" s="13"/>
      <c r="M155" s="13"/>
      <c r="N155" s="13"/>
      <c r="O155" s="2498" t="s">
        <v>458</v>
      </c>
      <c r="P155" s="2498"/>
      <c r="Q155" s="2498"/>
      <c r="R155" s="2498"/>
      <c r="S155" s="2498"/>
      <c r="T155" s="2498"/>
      <c r="U155" s="2498"/>
      <c r="V155" s="2498"/>
      <c r="W155" s="2498"/>
      <c r="X155" s="2498"/>
      <c r="Y155" s="2498"/>
      <c r="Z155" s="2498"/>
      <c r="AA155" s="2498"/>
      <c r="AB155" s="2498"/>
      <c r="AC155" s="2498"/>
      <c r="AD155" s="2498"/>
      <c r="AE155" s="2498"/>
      <c r="AF155" s="2498"/>
      <c r="AG155" s="2498"/>
      <c r="AH155" s="2498"/>
      <c r="AZ155" s="25"/>
    </row>
    <row r="156" spans="1:96" ht="12.75">
      <c r="D156" s="32" t="s">
        <v>318</v>
      </c>
      <c r="F156" s="32"/>
      <c r="G156" s="32"/>
      <c r="H156" s="32"/>
      <c r="I156" s="32"/>
      <c r="J156" s="32"/>
      <c r="K156" s="32"/>
      <c r="L156" s="32"/>
      <c r="M156" s="32"/>
      <c r="N156" s="32"/>
      <c r="O156" s="2095" t="s">
        <v>2603</v>
      </c>
      <c r="P156" s="2095"/>
      <c r="Q156" s="2095"/>
      <c r="R156" s="2095"/>
      <c r="S156" s="2095"/>
      <c r="T156" s="2095"/>
      <c r="U156" s="2095"/>
      <c r="V156" s="2095"/>
      <c r="W156" s="2095"/>
      <c r="X156" s="2095"/>
      <c r="Y156" s="2095"/>
      <c r="Z156" s="2095"/>
      <c r="AA156" s="2095"/>
      <c r="AB156" s="2095"/>
      <c r="AC156" s="2095"/>
      <c r="AD156" s="2095"/>
      <c r="AE156" s="2095"/>
      <c r="AF156" s="2095"/>
      <c r="AG156" s="2095"/>
      <c r="AH156" s="2095"/>
      <c r="BT156" s="12" t="s">
        <v>312</v>
      </c>
    </row>
    <row r="157" spans="1:96" ht="12.75">
      <c r="D157" s="32" t="s">
        <v>319</v>
      </c>
      <c r="F157" s="32"/>
      <c r="G157" s="32"/>
      <c r="H157" s="32"/>
      <c r="I157" s="32"/>
      <c r="J157" s="32"/>
      <c r="K157" s="32"/>
      <c r="L157" s="32"/>
      <c r="M157" s="32"/>
      <c r="N157" s="32"/>
      <c r="O157" s="2338" t="s">
        <v>58</v>
      </c>
      <c r="P157" s="2381"/>
      <c r="Q157" s="2381"/>
      <c r="R157" s="2381"/>
      <c r="S157" s="2381"/>
      <c r="T157" s="2381"/>
      <c r="U157" s="2381"/>
      <c r="V157" s="2381"/>
      <c r="W157" s="2381"/>
      <c r="X157" s="2381"/>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499">
        <v>95340</v>
      </c>
      <c r="P158" s="2499"/>
      <c r="Q158" s="2499"/>
      <c r="R158" s="2499"/>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501" t="s">
        <v>2604</v>
      </c>
      <c r="P159" s="2501"/>
      <c r="Q159" s="2501"/>
      <c r="R159" s="2501"/>
      <c r="S159" s="2501"/>
      <c r="T159" s="2501"/>
      <c r="V159" s="146" t="s">
        <v>276</v>
      </c>
      <c r="W159" s="2500"/>
      <c r="X159" s="2500"/>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501" t="s">
        <v>2605</v>
      </c>
      <c r="P160" s="2501"/>
      <c r="Q160" s="2501"/>
      <c r="R160" s="2501"/>
      <c r="S160" s="2501"/>
      <c r="T160" s="2501"/>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397" t="s">
        <v>2606</v>
      </c>
      <c r="P161" s="2397"/>
      <c r="Q161" s="2397"/>
      <c r="R161" s="2397"/>
      <c r="S161" s="2397"/>
      <c r="T161" s="2397"/>
      <c r="U161" s="2397"/>
      <c r="V161" s="2397"/>
      <c r="W161" s="2397"/>
      <c r="X161" s="2397"/>
      <c r="Y161" s="2397"/>
      <c r="Z161" s="2397"/>
      <c r="AA161" s="2397"/>
      <c r="AB161" s="2397"/>
      <c r="AC161" s="2397"/>
      <c r="AD161" s="2397"/>
      <c r="AE161" s="2397"/>
      <c r="AF161" s="2397"/>
      <c r="AG161" s="2397"/>
      <c r="AH161" s="2397"/>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21" t="s">
        <v>1409</v>
      </c>
      <c r="E164" s="2521"/>
      <c r="F164" s="2521"/>
      <c r="G164" s="2521"/>
      <c r="H164" s="2521"/>
      <c r="I164" s="2521"/>
      <c r="J164" s="2521"/>
      <c r="K164" s="2521"/>
      <c r="L164" s="2521"/>
      <c r="M164" s="2521"/>
      <c r="N164" s="2521"/>
      <c r="O164" s="2521"/>
      <c r="P164" s="2521"/>
      <c r="Q164" s="2521"/>
      <c r="R164" s="2521"/>
      <c r="S164" s="2521"/>
      <c r="T164" s="2521"/>
      <c r="U164" s="2521"/>
      <c r="V164" s="2521"/>
      <c r="W164" s="2521"/>
      <c r="X164" s="2521"/>
      <c r="Y164" s="2521"/>
      <c r="Z164" s="2521"/>
      <c r="AA164" s="2521"/>
      <c r="AB164" s="2521"/>
      <c r="AC164" s="2521"/>
      <c r="AD164" s="2521"/>
      <c r="AE164" s="2521"/>
      <c r="AF164" s="2521"/>
      <c r="AG164" s="2521"/>
      <c r="AH164" s="2521"/>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29" t="s">
        <v>564</v>
      </c>
      <c r="B169" s="2329"/>
      <c r="C169" s="2329"/>
      <c r="D169" s="2329"/>
      <c r="E169" s="2329"/>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D169" s="2329"/>
      <c r="AE169" s="2329"/>
      <c r="AF169" s="2329"/>
      <c r="AG169" s="2329"/>
      <c r="AH169" s="2329"/>
      <c r="AI169" s="2329"/>
      <c r="AJ169" s="2329"/>
      <c r="AK169" s="2329"/>
      <c r="AL169" s="2329"/>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30"/>
      <c r="B170" s="2330"/>
      <c r="C170" s="2330"/>
      <c r="D170" s="2330"/>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D170" s="2330"/>
      <c r="AE170" s="2330"/>
      <c r="AF170" s="2330"/>
      <c r="AG170" s="2330"/>
      <c r="AH170" s="2330"/>
      <c r="AI170" s="2330"/>
      <c r="AJ170" s="2330"/>
      <c r="AK170" s="2330"/>
      <c r="AL170" s="2330"/>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1"/>
      <c r="AN171" s="671"/>
      <c r="AO171" s="671"/>
      <c r="AP171" s="671"/>
      <c r="AQ171" s="671"/>
      <c r="AR171" s="671"/>
      <c r="AS171" s="671"/>
      <c r="AT171" s="671"/>
      <c r="AU171" s="671"/>
      <c r="AV171" s="671"/>
      <c r="AW171" s="671"/>
      <c r="AX171" s="671"/>
      <c r="AY171" s="671"/>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1"/>
      <c r="AN172" s="671"/>
      <c r="AO172" s="671"/>
      <c r="AP172" s="671"/>
      <c r="AQ172" s="671"/>
      <c r="AR172" s="671"/>
      <c r="AS172" s="671"/>
      <c r="AT172" s="671"/>
      <c r="AU172" s="671"/>
      <c r="AV172" s="671"/>
      <c r="AW172" s="671"/>
      <c r="AX172" s="671"/>
      <c r="AY172" s="671"/>
      <c r="BN172" s="36" t="s">
        <v>218</v>
      </c>
      <c r="BT172" s="12" t="s">
        <v>516</v>
      </c>
    </row>
    <row r="173" spans="1:72" ht="12.75">
      <c r="A173" s="25"/>
      <c r="C173" s="38"/>
      <c r="D173" s="39" t="s">
        <v>326</v>
      </c>
      <c r="J173" s="2496" t="s">
        <v>385</v>
      </c>
      <c r="K173" s="2496"/>
      <c r="L173" s="2496"/>
      <c r="M173" s="2496"/>
      <c r="N173" s="2496"/>
      <c r="O173" s="2496"/>
      <c r="P173" s="2496"/>
      <c r="Q173" s="2496"/>
      <c r="R173" s="2496"/>
      <c r="S173" s="2496"/>
      <c r="U173" s="40"/>
      <c r="X173" s="40"/>
      <c r="AF173" s="25"/>
      <c r="AH173" s="25"/>
      <c r="AJ173" s="3"/>
      <c r="AK173" s="3"/>
      <c r="AL173" s="3"/>
      <c r="AM173" s="671"/>
      <c r="AN173" s="671"/>
      <c r="AO173" s="671"/>
      <c r="AP173" s="671"/>
      <c r="AQ173" s="671"/>
      <c r="AR173" s="671"/>
      <c r="AS173" s="671"/>
      <c r="AT173" s="671"/>
      <c r="AU173" s="671"/>
      <c r="AV173" s="671"/>
      <c r="AW173" s="671"/>
      <c r="AX173" s="671"/>
      <c r="AY173" s="671"/>
      <c r="BN173" s="36" t="s">
        <v>219</v>
      </c>
      <c r="BT173" s="12" t="s">
        <v>517</v>
      </c>
    </row>
    <row r="174" spans="1:72" ht="12.75">
      <c r="A174" s="25"/>
      <c r="C174" s="38"/>
      <c r="D174" s="58" t="s">
        <v>1366</v>
      </c>
      <c r="E174" s="25"/>
      <c r="F174" s="25"/>
      <c r="G174" s="25"/>
      <c r="H174" s="25"/>
      <c r="I174" s="25"/>
      <c r="J174" s="2095" t="s">
        <v>2575</v>
      </c>
      <c r="K174" s="2095"/>
      <c r="L174" s="2095"/>
      <c r="M174" s="2095"/>
      <c r="N174" s="2095"/>
      <c r="O174" s="2095"/>
      <c r="P174" s="2095"/>
      <c r="Q174" s="2095"/>
      <c r="R174" s="2095"/>
      <c r="S174" s="2095"/>
      <c r="T174" s="2095"/>
      <c r="U174" s="2095"/>
      <c r="V174" s="2095"/>
      <c r="W174" s="2095"/>
      <c r="X174" s="2095"/>
      <c r="Y174" s="2095"/>
      <c r="Z174" s="2095"/>
      <c r="AA174" s="3"/>
      <c r="AH174" s="25"/>
      <c r="AJ174" s="3"/>
      <c r="AK174" s="3"/>
      <c r="AL174" s="3"/>
      <c r="AM174" s="671"/>
      <c r="AN174" s="671"/>
      <c r="AO174" s="671"/>
      <c r="AP174" s="671"/>
      <c r="AQ174" s="671"/>
      <c r="AR174" s="671"/>
      <c r="AS174" s="671"/>
      <c r="AT174" s="671"/>
      <c r="AU174" s="671"/>
      <c r="AV174" s="671"/>
      <c r="AW174" s="671"/>
      <c r="AX174" s="671"/>
      <c r="AY174" s="671"/>
      <c r="BN174" s="36" t="s">
        <v>221</v>
      </c>
      <c r="BT174" s="12" t="s">
        <v>518</v>
      </c>
    </row>
    <row r="175" spans="1:72" ht="12.75">
      <c r="A175" s="25"/>
      <c r="C175" s="13"/>
      <c r="D175" s="58" t="s">
        <v>327</v>
      </c>
      <c r="F175" s="709"/>
      <c r="G175" s="709"/>
      <c r="H175" s="709"/>
      <c r="I175" s="709"/>
      <c r="J175" s="709"/>
      <c r="K175" s="709"/>
      <c r="L175" s="709"/>
      <c r="M175" s="709"/>
      <c r="N175" s="709"/>
      <c r="O175" s="42"/>
      <c r="Q175" s="25"/>
      <c r="R175" s="25"/>
      <c r="T175" s="709"/>
      <c r="U175" s="2075" t="s">
        <v>695</v>
      </c>
      <c r="V175" s="2075"/>
      <c r="Z175" s="25"/>
      <c r="AC175" s="25"/>
      <c r="AD175" s="25"/>
      <c r="AE175" s="25"/>
      <c r="AF175" s="25"/>
      <c r="AH175" s="25"/>
      <c r="AJ175" s="3"/>
      <c r="AK175" s="3"/>
      <c r="AL175" s="3"/>
      <c r="AM175" s="671"/>
      <c r="AN175" s="671"/>
      <c r="AO175" s="671"/>
      <c r="AP175" s="671"/>
      <c r="AQ175" s="671"/>
      <c r="AR175" s="671"/>
      <c r="AS175" s="671"/>
      <c r="AT175" s="671"/>
      <c r="AU175" s="671"/>
      <c r="AV175" s="671"/>
      <c r="AW175" s="671"/>
      <c r="AX175" s="671"/>
      <c r="AY175" s="671"/>
      <c r="BN175" s="36" t="s">
        <v>222</v>
      </c>
      <c r="BT175" s="12" t="s">
        <v>519</v>
      </c>
    </row>
    <row r="176" spans="1:72" ht="12.75">
      <c r="A176" s="25"/>
      <c r="C176" s="13"/>
      <c r="D176" s="41"/>
      <c r="E176" s="709" t="s">
        <v>309</v>
      </c>
      <c r="F176" s="709"/>
      <c r="G176" s="709"/>
      <c r="H176" s="709"/>
      <c r="I176" s="709"/>
      <c r="J176" s="709"/>
      <c r="K176" s="709"/>
      <c r="L176" s="709"/>
      <c r="M176" s="709"/>
      <c r="N176" s="709"/>
      <c r="O176" s="42"/>
      <c r="P176" s="25" t="s">
        <v>2576</v>
      </c>
      <c r="Q176" s="25"/>
      <c r="R176" s="25"/>
      <c r="S176" s="25" t="s">
        <v>310</v>
      </c>
      <c r="T176" s="709"/>
      <c r="U176" s="2083"/>
      <c r="V176" s="2083"/>
      <c r="W176" s="4" t="s">
        <v>311</v>
      </c>
      <c r="X176" s="2489"/>
      <c r="Y176" s="2489"/>
      <c r="AC176" s="25"/>
      <c r="AD176" s="25"/>
      <c r="AE176" s="25"/>
      <c r="AF176" s="25"/>
      <c r="AH176" s="25"/>
      <c r="AJ176" s="3"/>
      <c r="AK176" s="3"/>
      <c r="AL176" s="3"/>
      <c r="AM176" s="671"/>
      <c r="AN176" s="671"/>
      <c r="AO176" s="671"/>
      <c r="AP176" s="671"/>
      <c r="AQ176" s="671"/>
      <c r="AR176" s="671"/>
      <c r="AS176" s="671"/>
      <c r="AT176" s="671"/>
      <c r="AU176" s="671"/>
      <c r="AV176" s="671"/>
      <c r="AW176" s="671"/>
      <c r="AX176" s="671"/>
      <c r="AY176" s="671"/>
      <c r="BN176" s="36" t="s">
        <v>224</v>
      </c>
      <c r="BT176" s="12" t="s">
        <v>520</v>
      </c>
    </row>
    <row r="177" spans="1:96" s="709" customFormat="1" ht="12.75">
      <c r="A177" s="25"/>
      <c r="B177" s="12"/>
      <c r="C177" s="43"/>
      <c r="D177" s="25" t="s">
        <v>254</v>
      </c>
      <c r="E177" s="12"/>
      <c r="F177" s="12"/>
      <c r="G177" s="12"/>
      <c r="H177" s="12"/>
      <c r="I177" s="12"/>
      <c r="J177" s="12"/>
      <c r="K177" s="12"/>
      <c r="L177" s="12"/>
      <c r="M177" s="25"/>
      <c r="N177" s="12"/>
      <c r="O177" s="12"/>
      <c r="P177" s="12"/>
      <c r="Q177" s="12"/>
      <c r="R177" s="2075" t="s">
        <v>695</v>
      </c>
      <c r="S177" s="2075"/>
      <c r="T177" s="3"/>
      <c r="V177" s="12"/>
      <c r="W177" s="3"/>
      <c r="X177" s="3"/>
      <c r="Y177" s="3"/>
      <c r="AD177" s="25"/>
      <c r="AF177" s="25"/>
      <c r="AH177" s="25"/>
      <c r="AJ177" s="671"/>
      <c r="AK177" s="671"/>
      <c r="AL177" s="671"/>
      <c r="AM177" s="671"/>
      <c r="AN177" s="671"/>
      <c r="AO177" s="671"/>
      <c r="AP177" s="671"/>
      <c r="AQ177" s="671"/>
      <c r="AR177" s="671"/>
      <c r="AS177" s="671"/>
      <c r="AT177" s="671"/>
      <c r="AU177" s="671"/>
      <c r="AV177" s="671"/>
      <c r="AW177" s="671"/>
      <c r="AX177" s="671"/>
      <c r="AY177" s="671"/>
      <c r="BN177" s="36" t="s">
        <v>225</v>
      </c>
      <c r="BT177" s="709" t="s">
        <v>521</v>
      </c>
      <c r="CR177" s="25"/>
    </row>
    <row r="178" spans="1:96" s="709"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310</v>
      </c>
      <c r="AF178" s="2339"/>
      <c r="AG178" s="2339"/>
      <c r="AH178" s="4" t="s">
        <v>311</v>
      </c>
      <c r="AI178" s="2387"/>
      <c r="AJ178" s="2387"/>
      <c r="AK178" s="2387"/>
      <c r="AL178" s="671"/>
      <c r="AM178" s="671"/>
      <c r="AN178" s="671"/>
      <c r="AO178" s="671"/>
      <c r="AP178" s="671"/>
      <c r="AQ178" s="671"/>
      <c r="AR178" s="671"/>
      <c r="AS178" s="671"/>
      <c r="AT178" s="671"/>
      <c r="AU178" s="671"/>
      <c r="AV178" s="671"/>
      <c r="AW178" s="671"/>
      <c r="AX178" s="671"/>
      <c r="AY178" s="671"/>
      <c r="BN178" s="36" t="s">
        <v>226</v>
      </c>
      <c r="BT178" s="709" t="s">
        <v>56</v>
      </c>
      <c r="CR178" s="25"/>
    </row>
    <row r="179" spans="1:96" s="709" customFormat="1" ht="12.75">
      <c r="A179" s="25"/>
      <c r="B179" s="12"/>
      <c r="C179" s="43"/>
      <c r="AL179" s="671"/>
      <c r="AM179" s="671"/>
      <c r="AN179" s="671"/>
      <c r="AO179" s="671"/>
      <c r="AP179" s="671"/>
      <c r="AQ179" s="671"/>
      <c r="AR179" s="671"/>
      <c r="AS179" s="671"/>
      <c r="AT179" s="671"/>
      <c r="AU179" s="671"/>
      <c r="AV179" s="671"/>
      <c r="AW179" s="671"/>
      <c r="AX179" s="671"/>
      <c r="AY179" s="671"/>
      <c r="BN179" s="36" t="s">
        <v>227</v>
      </c>
      <c r="BT179" s="709" t="s">
        <v>57</v>
      </c>
      <c r="CR179" s="25"/>
    </row>
    <row r="180" spans="1:96" s="709" customFormat="1" ht="12.75">
      <c r="A180" s="25"/>
      <c r="B180" s="12"/>
      <c r="C180" s="43"/>
      <c r="D180" s="671" t="s">
        <v>2577</v>
      </c>
      <c r="E180" s="25"/>
      <c r="X180" s="2075"/>
      <c r="Y180" s="2075"/>
      <c r="Z180" s="867"/>
      <c r="AK180" s="671"/>
      <c r="AL180" s="671"/>
      <c r="AM180" s="671"/>
      <c r="AN180" s="671"/>
      <c r="AO180" s="671"/>
      <c r="AP180" s="671"/>
      <c r="AQ180" s="671"/>
      <c r="AR180" s="671"/>
      <c r="AS180" s="671"/>
      <c r="AT180" s="671"/>
      <c r="AU180" s="671"/>
      <c r="AV180" s="671"/>
      <c r="AW180" s="671"/>
      <c r="AX180" s="671"/>
      <c r="AY180" s="671"/>
      <c r="BN180" s="36" t="s">
        <v>229</v>
      </c>
      <c r="BT180" s="709" t="s">
        <v>58</v>
      </c>
      <c r="CR180" s="25"/>
    </row>
    <row r="181" spans="1:96" s="709" customFormat="1" ht="12.95" customHeight="1">
      <c r="A181" s="25"/>
      <c r="B181" s="12"/>
      <c r="C181" s="44"/>
      <c r="E181" s="7" t="s">
        <v>1035</v>
      </c>
      <c r="Z181" s="25"/>
      <c r="AA181" s="25"/>
      <c r="AJ181" s="671"/>
      <c r="AK181" s="671"/>
      <c r="AL181" s="671"/>
      <c r="AM181" s="671"/>
      <c r="AN181" s="671"/>
      <c r="AO181" s="671"/>
      <c r="AP181" s="671"/>
      <c r="AQ181" s="671"/>
      <c r="AR181" s="671"/>
      <c r="AS181" s="671"/>
      <c r="AT181" s="671"/>
      <c r="AU181" s="671"/>
      <c r="AV181" s="671"/>
      <c r="AW181" s="671"/>
      <c r="AX181" s="671"/>
      <c r="AY181" s="671"/>
      <c r="BN181" s="36" t="s">
        <v>230</v>
      </c>
      <c r="BT181" s="709" t="s">
        <v>59</v>
      </c>
      <c r="CR181" s="25"/>
    </row>
    <row r="182" spans="1:96" ht="12.75">
      <c r="A182" s="3"/>
      <c r="C182" s="904"/>
      <c r="D182" s="25"/>
      <c r="E182" s="25"/>
      <c r="F182" s="25"/>
      <c r="G182" s="25"/>
      <c r="H182" s="25"/>
      <c r="I182" s="25"/>
      <c r="J182" s="25"/>
      <c r="S182" s="25"/>
      <c r="T182" s="25"/>
      <c r="Z182" s="25"/>
      <c r="AA182" s="25"/>
      <c r="AD182" s="25"/>
      <c r="AE182" s="25"/>
      <c r="AF182" s="25"/>
      <c r="AH182" s="25"/>
      <c r="AJ182" s="3"/>
      <c r="AK182" s="3"/>
      <c r="AL182" s="3"/>
      <c r="AM182" s="671"/>
      <c r="AN182" s="671"/>
      <c r="AO182" s="671"/>
      <c r="AP182" s="671"/>
      <c r="AQ182" s="671"/>
      <c r="AR182" s="671"/>
      <c r="AS182" s="671"/>
      <c r="AT182" s="671"/>
      <c r="AU182" s="671"/>
      <c r="AV182" s="671"/>
      <c r="AW182" s="671"/>
      <c r="AX182" s="671"/>
      <c r="AY182" s="671"/>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1"/>
      <c r="AN183" s="671"/>
      <c r="AO183" s="671"/>
      <c r="AP183" s="671"/>
      <c r="AQ183" s="671"/>
      <c r="AR183" s="671"/>
      <c r="AS183" s="671"/>
      <c r="AT183" s="671"/>
      <c r="AU183" s="671"/>
      <c r="AV183" s="671"/>
      <c r="AW183" s="671"/>
      <c r="AX183" s="671"/>
      <c r="AY183" s="671"/>
      <c r="BN183" s="36" t="s">
        <v>233</v>
      </c>
      <c r="BT183" s="12" t="s">
        <v>64</v>
      </c>
    </row>
    <row r="184" spans="1:96" ht="12.75">
      <c r="A184" s="25"/>
      <c r="C184" s="45"/>
      <c r="D184" s="25" t="s">
        <v>604</v>
      </c>
      <c r="E184" s="25"/>
      <c r="F184" s="25"/>
      <c r="G184" s="25"/>
      <c r="H184" s="25"/>
      <c r="I184" s="2058" t="str">
        <f>H18</f>
        <v>Mercy Village</v>
      </c>
      <c r="J184" s="2058"/>
      <c r="K184" s="2058"/>
      <c r="L184" s="2058"/>
      <c r="M184" s="2058"/>
      <c r="N184" s="2058"/>
      <c r="O184" s="2058"/>
      <c r="P184" s="2058"/>
      <c r="Q184" s="2058"/>
      <c r="R184" s="2058"/>
      <c r="S184" s="2058"/>
      <c r="T184" s="2058"/>
      <c r="U184" s="2058"/>
      <c r="V184" s="2058"/>
      <c r="W184" s="2058"/>
      <c r="X184" s="2058"/>
      <c r="Y184" s="2058"/>
      <c r="Z184" s="2058"/>
      <c r="AA184" s="2058"/>
      <c r="AB184" s="2058"/>
      <c r="AC184" s="2058"/>
      <c r="AD184" s="2058"/>
      <c r="AE184" s="2058"/>
      <c r="AF184" s="25"/>
      <c r="AH184" s="25"/>
      <c r="AJ184" s="3"/>
      <c r="AK184" s="3"/>
      <c r="AL184" s="3"/>
      <c r="AM184" s="671"/>
      <c r="AN184" s="671"/>
      <c r="AO184" s="671"/>
      <c r="AP184" s="671"/>
      <c r="AQ184" s="671"/>
      <c r="AR184" s="671"/>
      <c r="AS184" s="671"/>
      <c r="AT184" s="671"/>
      <c r="AU184" s="671"/>
      <c r="AV184" s="671"/>
      <c r="AW184" s="671"/>
      <c r="AX184" s="671"/>
      <c r="AY184" s="671"/>
      <c r="BC184" s="25" t="s">
        <v>613</v>
      </c>
      <c r="BN184" s="36" t="s">
        <v>235</v>
      </c>
      <c r="BT184" s="12" t="s">
        <v>65</v>
      </c>
    </row>
    <row r="185" spans="1:96" ht="12.75">
      <c r="A185" s="25"/>
      <c r="C185" s="45"/>
      <c r="D185" s="25" t="s">
        <v>605</v>
      </c>
      <c r="E185" s="25"/>
      <c r="F185" s="25"/>
      <c r="G185" s="25"/>
      <c r="H185" s="25"/>
      <c r="I185" s="2068" t="s">
        <v>2607</v>
      </c>
      <c r="J185" s="2068"/>
      <c r="K185" s="2068"/>
      <c r="L185" s="2068"/>
      <c r="M185" s="2068"/>
      <c r="N185" s="2068"/>
      <c r="O185" s="2068"/>
      <c r="P185" s="2068"/>
      <c r="Q185" s="2068"/>
      <c r="R185" s="2068"/>
      <c r="S185" s="2068"/>
      <c r="T185" s="2068"/>
      <c r="U185" s="2068"/>
      <c r="V185" s="2068"/>
      <c r="W185" s="2068"/>
      <c r="X185" s="2068"/>
      <c r="Y185" s="2068"/>
      <c r="Z185" s="2068"/>
      <c r="AA185" s="2068"/>
      <c r="AB185" s="2068"/>
      <c r="AC185" s="2068"/>
      <c r="AD185" s="2068"/>
      <c r="AE185" s="2068"/>
      <c r="AF185" s="25"/>
      <c r="AH185" s="25"/>
      <c r="AJ185" s="3"/>
      <c r="AK185" s="3"/>
      <c r="AL185" s="3"/>
      <c r="AM185" s="671"/>
      <c r="AN185" s="671"/>
      <c r="AO185" s="671"/>
      <c r="AP185" s="671"/>
      <c r="AQ185" s="671"/>
      <c r="AR185" s="671"/>
      <c r="AS185" s="671"/>
      <c r="AT185" s="671"/>
      <c r="AU185" s="671"/>
      <c r="AV185" s="671"/>
      <c r="AW185" s="671"/>
      <c r="AX185" s="671"/>
      <c r="AY185" s="671"/>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1"/>
      <c r="AN186" s="671"/>
      <c r="AO186" s="671"/>
      <c r="AP186" s="671"/>
      <c r="AQ186" s="671"/>
      <c r="AR186" s="671"/>
      <c r="AS186" s="671"/>
      <c r="AT186" s="671"/>
      <c r="AU186" s="671"/>
      <c r="AV186" s="671"/>
      <c r="AW186" s="671"/>
      <c r="AX186" s="671"/>
      <c r="AY186" s="671"/>
      <c r="BN186" s="36" t="s">
        <v>237</v>
      </c>
      <c r="BT186" s="12" t="s">
        <v>67</v>
      </c>
    </row>
    <row r="187" spans="1:96" ht="12.75">
      <c r="A187" s="25"/>
      <c r="C187" s="45"/>
      <c r="D187" s="25"/>
      <c r="E187" s="2512"/>
      <c r="F187" s="2512"/>
      <c r="G187" s="2512"/>
      <c r="H187" s="2512"/>
      <c r="I187" s="2512"/>
      <c r="J187" s="2512"/>
      <c r="K187" s="2512"/>
      <c r="L187" s="2512"/>
      <c r="M187" s="2512"/>
      <c r="N187" s="2512"/>
      <c r="O187" s="2512"/>
      <c r="P187" s="2512"/>
      <c r="Q187" s="2512"/>
      <c r="R187" s="2512"/>
      <c r="S187" s="2512"/>
      <c r="T187" s="2512"/>
      <c r="U187" s="2512"/>
      <c r="V187" s="2512"/>
      <c r="W187" s="2512"/>
      <c r="X187" s="2512"/>
      <c r="Y187" s="2512"/>
      <c r="Z187" s="2512"/>
      <c r="AA187" s="2512"/>
      <c r="AB187" s="2512"/>
      <c r="AC187" s="2512"/>
      <c r="AD187" s="2512"/>
      <c r="AE187" s="2512"/>
      <c r="AF187" s="25"/>
      <c r="AH187" s="25"/>
      <c r="AJ187" s="3"/>
      <c r="AK187" s="3"/>
      <c r="AL187" s="3"/>
      <c r="AM187" s="671"/>
      <c r="AN187" s="671"/>
      <c r="AO187" s="671"/>
      <c r="AP187" s="671"/>
      <c r="AQ187" s="671"/>
      <c r="AR187" s="671"/>
      <c r="AS187" s="671"/>
      <c r="AT187" s="671"/>
      <c r="AU187" s="671"/>
      <c r="AV187" s="671"/>
      <c r="AW187" s="671"/>
      <c r="AX187" s="671"/>
      <c r="AY187" s="671"/>
      <c r="BN187" s="36" t="s">
        <v>238</v>
      </c>
      <c r="BT187" s="12" t="s">
        <v>68</v>
      </c>
    </row>
    <row r="188" spans="1:96" ht="12.75">
      <c r="A188" s="25"/>
      <c r="C188" s="45"/>
      <c r="D188" s="25"/>
      <c r="E188" s="2511"/>
      <c r="F188" s="2511"/>
      <c r="G188" s="2511"/>
      <c r="H188" s="2511"/>
      <c r="I188" s="2511"/>
      <c r="J188" s="2511"/>
      <c r="K188" s="2511"/>
      <c r="L188" s="2511"/>
      <c r="M188" s="2511"/>
      <c r="N188" s="2511"/>
      <c r="O188" s="2511"/>
      <c r="P188" s="2511"/>
      <c r="Q188" s="2511"/>
      <c r="R188" s="2511"/>
      <c r="S188" s="2511"/>
      <c r="T188" s="2511"/>
      <c r="U188" s="2511"/>
      <c r="V188" s="2511"/>
      <c r="W188" s="2511"/>
      <c r="X188" s="2511"/>
      <c r="Y188" s="2511"/>
      <c r="Z188" s="2511"/>
      <c r="AA188" s="2511"/>
      <c r="AB188" s="2511"/>
      <c r="AC188" s="2511"/>
      <c r="AD188" s="2511"/>
      <c r="AE188" s="2511"/>
      <c r="AF188" s="25"/>
      <c r="AH188" s="25"/>
      <c r="AJ188" s="3"/>
      <c r="AK188" s="3"/>
      <c r="AL188" s="3"/>
      <c r="AM188" s="671"/>
      <c r="AN188" s="671"/>
      <c r="AO188" s="671"/>
      <c r="AP188" s="671"/>
      <c r="AQ188" s="671"/>
      <c r="AR188" s="671"/>
      <c r="AS188" s="671"/>
      <c r="AT188" s="671"/>
      <c r="AU188" s="671"/>
      <c r="AV188" s="671"/>
      <c r="AW188" s="671"/>
      <c r="AX188" s="671"/>
      <c r="AY188" s="671"/>
      <c r="BN188" s="36" t="s">
        <v>240</v>
      </c>
      <c r="BT188" s="12" t="s">
        <v>69</v>
      </c>
    </row>
    <row r="189" spans="1:96" ht="12.75">
      <c r="A189" s="25"/>
      <c r="C189" s="45"/>
      <c r="D189" s="25" t="s">
        <v>606</v>
      </c>
      <c r="E189" s="25"/>
      <c r="I189" s="2095" t="s">
        <v>58</v>
      </c>
      <c r="J189" s="2095"/>
      <c r="K189" s="2095"/>
      <c r="L189" s="2095"/>
      <c r="M189" s="2095"/>
      <c r="N189" s="2095"/>
      <c r="O189" s="2095"/>
      <c r="P189" s="2095"/>
      <c r="Q189" s="25" t="s">
        <v>608</v>
      </c>
      <c r="T189" s="2095" t="s">
        <v>58</v>
      </c>
      <c r="U189" s="2095"/>
      <c r="V189" s="2095"/>
      <c r="W189" s="2095"/>
      <c r="X189" s="2095"/>
      <c r="Y189" s="2095"/>
      <c r="Z189" s="2095"/>
      <c r="AA189" s="2095"/>
      <c r="AB189" s="2095"/>
      <c r="AC189" s="2095"/>
      <c r="AD189" s="2095"/>
      <c r="AE189" s="2095"/>
      <c r="AH189" s="25"/>
      <c r="AJ189" s="3"/>
      <c r="AK189" s="3"/>
      <c r="AL189" s="3"/>
      <c r="AM189" s="671"/>
      <c r="AN189" s="671"/>
      <c r="AO189" s="671"/>
      <c r="AP189" s="671"/>
      <c r="AQ189" s="671"/>
      <c r="AR189" s="671"/>
      <c r="AS189" s="671"/>
      <c r="AT189" s="671"/>
      <c r="AU189" s="671"/>
      <c r="AV189" s="671"/>
      <c r="AW189" s="671"/>
      <c r="AX189" s="671"/>
      <c r="AY189" s="671"/>
      <c r="BC189" s="709" t="s">
        <v>312</v>
      </c>
      <c r="BH189" s="58" t="s">
        <v>617</v>
      </c>
      <c r="BN189" s="36" t="s">
        <v>241</v>
      </c>
      <c r="BT189" s="12" t="s">
        <v>70</v>
      </c>
    </row>
    <row r="190" spans="1:96" ht="12.75">
      <c r="A190" s="25"/>
      <c r="C190" s="46"/>
      <c r="D190" s="25" t="s">
        <v>609</v>
      </c>
      <c r="E190" s="25"/>
      <c r="F190" s="25"/>
      <c r="G190" s="25"/>
      <c r="I190" s="2068">
        <v>95348</v>
      </c>
      <c r="J190" s="2068"/>
      <c r="K190" s="2068"/>
      <c r="L190" s="2068"/>
      <c r="M190" s="2068"/>
      <c r="N190" s="2068"/>
      <c r="O190" s="25" t="s">
        <v>611</v>
      </c>
      <c r="P190" s="25"/>
      <c r="Q190" s="25"/>
      <c r="R190" s="25"/>
      <c r="S190" s="25"/>
      <c r="T190" s="2508">
        <v>6047001004</v>
      </c>
      <c r="U190" s="2508"/>
      <c r="V190" s="2508"/>
      <c r="W190" s="2508"/>
      <c r="X190" s="2508"/>
      <c r="Y190" s="2508"/>
      <c r="Z190" s="2508"/>
      <c r="AA190" s="2508"/>
      <c r="AB190" s="2508"/>
      <c r="AC190" s="2508"/>
      <c r="AD190" s="2508"/>
      <c r="AE190" s="2508"/>
      <c r="AF190" s="25"/>
      <c r="AH190" s="25"/>
      <c r="AJ190" s="3"/>
      <c r="AK190" s="3"/>
      <c r="AL190" s="3"/>
      <c r="AM190" s="671"/>
      <c r="AN190" s="671"/>
      <c r="AO190" s="671"/>
      <c r="AP190" s="671"/>
      <c r="AQ190" s="671"/>
      <c r="AR190" s="671"/>
      <c r="AS190" s="671"/>
      <c r="AT190" s="671"/>
      <c r="AU190" s="671"/>
      <c r="AV190" s="671"/>
      <c r="AW190" s="671"/>
      <c r="AX190" s="671"/>
      <c r="AY190" s="671"/>
      <c r="BC190" s="709" t="s">
        <v>1123</v>
      </c>
      <c r="BH190" s="709" t="s">
        <v>1123</v>
      </c>
      <c r="BN190" s="36" t="s">
        <v>661</v>
      </c>
      <c r="BT190" s="12" t="s">
        <v>71</v>
      </c>
    </row>
    <row r="191" spans="1:96" ht="12.75">
      <c r="A191" s="25"/>
      <c r="C191" s="46"/>
      <c r="D191" s="25" t="s">
        <v>487</v>
      </c>
      <c r="E191" s="25"/>
      <c r="F191" s="25"/>
      <c r="G191" s="25"/>
      <c r="H191" s="25"/>
      <c r="I191" s="25"/>
      <c r="J191" s="25"/>
      <c r="K191" s="25"/>
      <c r="L191" s="25"/>
      <c r="M191" s="25"/>
      <c r="N191" s="2510" t="s">
        <v>2608</v>
      </c>
      <c r="O191" s="2510"/>
      <c r="P191" s="2510"/>
      <c r="Q191" s="2510"/>
      <c r="R191" s="2510"/>
      <c r="S191" s="2510"/>
      <c r="T191" s="2510"/>
      <c r="U191" s="2510"/>
      <c r="V191" s="2510"/>
      <c r="W191" s="2510"/>
      <c r="X191" s="2510"/>
      <c r="Y191" s="2510"/>
      <c r="Z191" s="2510"/>
      <c r="AA191" s="2510"/>
      <c r="AB191" s="2510"/>
      <c r="AC191" s="2510"/>
      <c r="AD191" s="2510"/>
      <c r="AE191" s="2510"/>
      <c r="AF191" s="25"/>
      <c r="AH191" s="25"/>
      <c r="AJ191" s="3"/>
      <c r="AK191" s="3"/>
      <c r="AL191" s="3"/>
      <c r="AM191" s="671"/>
      <c r="AN191" s="671"/>
      <c r="AO191" s="671"/>
      <c r="AP191" s="671"/>
      <c r="AQ191" s="671"/>
      <c r="AR191" s="671"/>
      <c r="AS191" s="671"/>
      <c r="AT191" s="671"/>
      <c r="AU191" s="671"/>
      <c r="AV191" s="671"/>
      <c r="AW191" s="671"/>
      <c r="AX191" s="671"/>
      <c r="AY191" s="671"/>
      <c r="BC191" s="709" t="s">
        <v>1122</v>
      </c>
      <c r="BH191" s="709" t="s">
        <v>1122</v>
      </c>
      <c r="BN191" s="36" t="s">
        <v>715</v>
      </c>
      <c r="BT191" s="12" t="s">
        <v>757</v>
      </c>
    </row>
    <row r="192" spans="1:96" ht="12.75">
      <c r="A192" s="25"/>
      <c r="C192" s="46"/>
      <c r="D192" s="25"/>
      <c r="E192" s="25"/>
      <c r="F192" s="25"/>
      <c r="G192" s="25"/>
      <c r="H192" s="25"/>
      <c r="I192" s="25"/>
      <c r="J192" s="25"/>
      <c r="K192" s="25"/>
      <c r="L192" s="25"/>
      <c r="M192" s="170"/>
      <c r="N192" s="2511"/>
      <c r="O192" s="2511"/>
      <c r="P192" s="2511"/>
      <c r="Q192" s="2511"/>
      <c r="R192" s="2511"/>
      <c r="S192" s="2511"/>
      <c r="T192" s="2511"/>
      <c r="U192" s="2511"/>
      <c r="V192" s="2511"/>
      <c r="W192" s="2511"/>
      <c r="X192" s="2511"/>
      <c r="Y192" s="2511"/>
      <c r="Z192" s="2511"/>
      <c r="AA192" s="2511"/>
      <c r="AB192" s="2511"/>
      <c r="AC192" s="2511"/>
      <c r="AD192" s="2511"/>
      <c r="AE192" s="2511"/>
      <c r="AF192" s="25"/>
      <c r="AH192" s="25"/>
      <c r="AJ192" s="3"/>
      <c r="AK192" s="3"/>
      <c r="AL192" s="3"/>
      <c r="AM192" s="671"/>
      <c r="AN192" s="671"/>
      <c r="AO192" s="671"/>
      <c r="AP192" s="671"/>
      <c r="AQ192" s="671"/>
      <c r="AR192" s="671"/>
      <c r="AS192" s="671"/>
      <c r="AT192" s="671"/>
      <c r="AU192" s="671"/>
      <c r="AV192" s="671"/>
      <c r="AW192" s="671"/>
      <c r="AX192" s="671"/>
      <c r="AY192" s="671"/>
      <c r="BC192" s="709" t="s">
        <v>1125</v>
      </c>
      <c r="BH192" s="58" t="s">
        <v>1835</v>
      </c>
      <c r="BN192" s="36" t="s">
        <v>716</v>
      </c>
      <c r="BT192" s="12" t="s">
        <v>758</v>
      </c>
    </row>
    <row r="193" spans="1:96" ht="12.75">
      <c r="A193" s="25"/>
      <c r="B193" s="709"/>
      <c r="C193" s="46"/>
      <c r="D193" s="677" t="s">
        <v>2578</v>
      </c>
      <c r="E193" s="25"/>
      <c r="F193" s="25"/>
      <c r="G193" s="25"/>
      <c r="H193" s="25"/>
      <c r="I193" s="25"/>
      <c r="J193" s="25"/>
      <c r="K193" s="25"/>
      <c r="L193" s="25"/>
      <c r="M193" s="170"/>
      <c r="N193" s="1414"/>
      <c r="O193" s="1414"/>
      <c r="P193" s="1414"/>
      <c r="Q193" s="1414"/>
      <c r="R193" s="1414"/>
      <c r="S193" s="1414"/>
      <c r="T193" s="2490" t="s">
        <v>2428</v>
      </c>
      <c r="U193" s="2490"/>
      <c r="V193" s="2490"/>
      <c r="W193" s="2490"/>
      <c r="X193" s="2490"/>
      <c r="Y193" s="2490"/>
      <c r="Z193" s="2490"/>
      <c r="AA193" s="2490"/>
      <c r="AB193" s="2490"/>
      <c r="AC193" s="2490"/>
      <c r="AD193" s="2490"/>
      <c r="AE193" s="2490"/>
      <c r="AF193" s="2490"/>
      <c r="AG193" s="2490"/>
      <c r="AH193" s="2490"/>
      <c r="AI193" s="2490"/>
      <c r="AJ193" s="671"/>
      <c r="AK193" s="671"/>
      <c r="AL193" s="671"/>
      <c r="AM193" s="671"/>
      <c r="AN193" s="671"/>
      <c r="AO193" s="671"/>
      <c r="AP193" s="671"/>
      <c r="AQ193" s="671"/>
      <c r="AR193" s="671"/>
      <c r="AS193" s="671"/>
      <c r="AT193" s="671"/>
      <c r="AU193" s="671"/>
      <c r="AV193" s="671"/>
      <c r="AW193" s="671"/>
      <c r="AX193" s="671"/>
      <c r="AY193" s="671"/>
      <c r="BC193" s="709" t="s">
        <v>1124</v>
      </c>
      <c r="BH193" s="58" t="s">
        <v>1836</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75" t="s">
        <v>695</v>
      </c>
      <c r="U194" s="2075"/>
      <c r="W194" s="25" t="s">
        <v>711</v>
      </c>
      <c r="X194" s="25"/>
      <c r="Y194" s="25"/>
      <c r="Z194" s="25"/>
      <c r="AA194" s="25"/>
      <c r="AB194" s="25"/>
      <c r="AC194" s="25"/>
      <c r="AD194" s="25"/>
      <c r="AE194" s="25"/>
      <c r="AF194" s="25"/>
      <c r="AG194" s="25"/>
      <c r="AH194" s="2075">
        <v>16</v>
      </c>
      <c r="AI194" s="2075"/>
      <c r="AJ194" s="3"/>
      <c r="AK194" s="3"/>
      <c r="AL194" s="3"/>
      <c r="AM194" s="671"/>
      <c r="AN194" s="671"/>
      <c r="AO194" s="671"/>
      <c r="AP194" s="671"/>
      <c r="AQ194" s="671"/>
      <c r="AR194" s="671"/>
      <c r="AS194" s="671"/>
      <c r="AT194" s="671"/>
      <c r="AU194" s="671"/>
      <c r="AV194" s="671"/>
      <c r="AW194" s="671"/>
      <c r="AX194" s="671"/>
      <c r="AY194" s="671"/>
      <c r="BC194" s="709" t="s">
        <v>1560</v>
      </c>
      <c r="BN194" s="36" t="s">
        <v>718</v>
      </c>
      <c r="BT194" s="12" t="s">
        <v>760</v>
      </c>
    </row>
    <row r="195" spans="1:96" s="709" customFormat="1" ht="12.75">
      <c r="A195" s="25"/>
      <c r="B195" s="12"/>
      <c r="C195" s="46"/>
      <c r="D195" s="25" t="s">
        <v>400</v>
      </c>
      <c r="E195" s="25"/>
      <c r="F195" s="25"/>
      <c r="G195" s="25"/>
      <c r="H195" s="25"/>
      <c r="I195" s="25"/>
      <c r="J195" s="25"/>
      <c r="K195" s="25"/>
      <c r="L195" s="25"/>
      <c r="M195" s="25"/>
      <c r="N195" s="25"/>
      <c r="O195" s="25"/>
      <c r="P195" s="25"/>
      <c r="Q195" s="25"/>
      <c r="R195" s="25"/>
      <c r="S195" s="12"/>
      <c r="T195" s="2237" t="s">
        <v>570</v>
      </c>
      <c r="U195" s="2237"/>
      <c r="V195" s="12"/>
      <c r="W195" s="25" t="s">
        <v>712</v>
      </c>
      <c r="X195" s="25"/>
      <c r="Y195" s="25"/>
      <c r="Z195" s="25"/>
      <c r="AA195" s="25"/>
      <c r="AB195" s="25"/>
      <c r="AC195" s="25"/>
      <c r="AD195" s="25"/>
      <c r="AE195" s="25"/>
      <c r="AF195" s="25"/>
      <c r="AG195" s="25"/>
      <c r="AH195" s="2075">
        <v>21</v>
      </c>
      <c r="AI195" s="2075"/>
      <c r="AJ195" s="3"/>
      <c r="AK195" s="3"/>
      <c r="AL195" s="3"/>
      <c r="AM195" s="671"/>
      <c r="AN195" s="671"/>
      <c r="AO195" s="671"/>
      <c r="AP195" s="671"/>
      <c r="AQ195" s="671"/>
      <c r="AR195" s="671"/>
      <c r="AS195" s="671"/>
      <c r="AT195" s="671"/>
      <c r="AU195" s="671"/>
      <c r="AV195" s="671"/>
      <c r="AW195" s="671"/>
      <c r="AX195" s="671"/>
      <c r="AY195" s="671"/>
      <c r="BC195" s="709" t="s">
        <v>2174</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237" t="s">
        <v>695</v>
      </c>
      <c r="U196" s="2237"/>
      <c r="W196" s="25" t="s">
        <v>713</v>
      </c>
      <c r="X196" s="25"/>
      <c r="Y196" s="25"/>
      <c r="Z196" s="25"/>
      <c r="AA196" s="25"/>
      <c r="AB196" s="25"/>
      <c r="AC196" s="25"/>
      <c r="AD196" s="25"/>
      <c r="AE196" s="25"/>
      <c r="AF196" s="25"/>
      <c r="AG196" s="25"/>
      <c r="AH196" s="2075">
        <v>12</v>
      </c>
      <c r="AI196" s="2075"/>
      <c r="AJ196" s="3"/>
      <c r="AK196" s="3"/>
      <c r="AL196" s="3"/>
      <c r="AM196" s="671"/>
      <c r="AN196" s="671"/>
      <c r="AO196" s="671"/>
      <c r="AP196" s="671"/>
      <c r="AQ196" s="671"/>
      <c r="AR196" s="671"/>
      <c r="AS196" s="671"/>
      <c r="AT196" s="671"/>
      <c r="AU196" s="671"/>
      <c r="AV196" s="671"/>
      <c r="AW196" s="671"/>
      <c r="AX196" s="671"/>
      <c r="AY196" s="671"/>
      <c r="BN196" s="36" t="s">
        <v>248</v>
      </c>
      <c r="BT196" s="12" t="s">
        <v>72</v>
      </c>
    </row>
    <row r="197" spans="1:96" ht="12.75" customHeight="1">
      <c r="A197" s="25"/>
      <c r="B197" s="709"/>
      <c r="C197" s="46"/>
      <c r="D197" s="240" t="s">
        <v>1860</v>
      </c>
      <c r="E197" s="25"/>
      <c r="F197" s="25"/>
      <c r="G197" s="25"/>
      <c r="H197" s="25"/>
      <c r="I197" s="25"/>
      <c r="J197" s="25"/>
      <c r="K197" s="25"/>
      <c r="L197" s="25"/>
      <c r="M197" s="25"/>
      <c r="N197" s="25"/>
      <c r="O197" s="25"/>
      <c r="P197" s="25"/>
      <c r="Q197" s="25"/>
      <c r="R197" s="25"/>
      <c r="S197" s="709"/>
      <c r="T197" s="2237"/>
      <c r="U197" s="2237"/>
      <c r="V197" s="709"/>
      <c r="W197" s="25"/>
      <c r="X197" s="25"/>
      <c r="Y197" s="25"/>
      <c r="Z197" s="25"/>
      <c r="AA197" s="25"/>
      <c r="AB197" s="25"/>
      <c r="AC197" s="25"/>
      <c r="AD197" s="25"/>
      <c r="AE197" s="25"/>
      <c r="AF197" s="25"/>
      <c r="AG197" s="25"/>
      <c r="AH197" s="51"/>
      <c r="AI197" s="51"/>
      <c r="AJ197" s="671"/>
      <c r="AK197" s="671"/>
      <c r="AL197" s="671"/>
      <c r="AM197" s="671"/>
      <c r="AN197" s="671"/>
      <c r="AO197" s="671"/>
      <c r="AP197" s="671"/>
      <c r="AQ197" s="671"/>
      <c r="AR197" s="671"/>
      <c r="AS197" s="671"/>
      <c r="AT197" s="671"/>
      <c r="AU197" s="671"/>
      <c r="AV197" s="671"/>
      <c r="AW197" s="671"/>
      <c r="AX197" s="671"/>
      <c r="AY197" s="671"/>
      <c r="BC197" s="672" t="s">
        <v>312</v>
      </c>
      <c r="BD197" s="670"/>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5" t="s">
        <v>2579</v>
      </c>
      <c r="Y198" s="2075" t="s">
        <v>695</v>
      </c>
      <c r="Z198" s="2075"/>
      <c r="AA198" s="25"/>
      <c r="AB198" s="25"/>
      <c r="AC198" s="25"/>
      <c r="AD198" s="25"/>
      <c r="AE198" s="25"/>
      <c r="AF198" s="25"/>
      <c r="AG198" s="25"/>
      <c r="AJ198" s="671"/>
      <c r="AK198" s="671"/>
      <c r="AL198" s="671"/>
      <c r="AM198" s="671"/>
      <c r="AN198" s="671"/>
      <c r="AO198" s="671"/>
      <c r="AP198" s="671"/>
      <c r="AQ198" s="671"/>
      <c r="AR198" s="671"/>
      <c r="AS198" s="671"/>
      <c r="AT198" s="671"/>
      <c r="AU198" s="671"/>
      <c r="AV198" s="671"/>
      <c r="AW198" s="671"/>
      <c r="AX198" s="671"/>
      <c r="AY198" s="671"/>
      <c r="AZ198" s="52"/>
      <c r="BA198" s="52"/>
      <c r="BB198" s="21"/>
      <c r="BC198" s="677" t="s">
        <v>923</v>
      </c>
      <c r="BD198" s="670"/>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1"/>
      <c r="AH199" s="1626"/>
      <c r="AI199" s="1626"/>
      <c r="AJ199" s="671"/>
      <c r="AK199" s="671"/>
      <c r="AL199" s="671"/>
      <c r="AM199" s="671"/>
      <c r="AN199" s="671"/>
      <c r="AO199" s="671"/>
      <c r="AP199" s="671"/>
      <c r="AQ199" s="671"/>
      <c r="AR199" s="671"/>
      <c r="AS199" s="671"/>
      <c r="AT199" s="671"/>
      <c r="AU199" s="671"/>
      <c r="AV199" s="671"/>
      <c r="AW199" s="671"/>
      <c r="AX199" s="671"/>
      <c r="AY199" s="671"/>
      <c r="AZ199" s="52"/>
      <c r="BA199" s="52"/>
      <c r="BB199" s="21"/>
      <c r="BC199" s="676" t="s">
        <v>922</v>
      </c>
      <c r="BD199" s="707"/>
      <c r="BE199" s="21"/>
      <c r="BF199" s="21"/>
      <c r="BN199" s="36" t="s">
        <v>726</v>
      </c>
      <c r="BO199" s="709"/>
      <c r="BP199" s="709"/>
      <c r="BQ199" s="709"/>
      <c r="BR199" s="709"/>
      <c r="BS199" s="709"/>
      <c r="BT199" s="54" t="s">
        <v>197</v>
      </c>
      <c r="BU199" s="709"/>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1"/>
      <c r="AN200" s="671"/>
      <c r="AO200" s="671"/>
      <c r="AP200" s="671"/>
      <c r="AQ200" s="671"/>
      <c r="AR200" s="671"/>
      <c r="AS200" s="671"/>
      <c r="AT200" s="671"/>
      <c r="AU200" s="671"/>
      <c r="AV200" s="671"/>
      <c r="AW200" s="671"/>
      <c r="AX200" s="671"/>
      <c r="AY200" s="671"/>
      <c r="AZ200" s="52"/>
      <c r="BA200" s="52"/>
      <c r="BB200" s="21"/>
      <c r="BC200" s="676" t="s">
        <v>1148</v>
      </c>
      <c r="BD200" s="673"/>
      <c r="BE200" s="21"/>
      <c r="BF200" s="21"/>
      <c r="BN200" s="36" t="s">
        <v>727</v>
      </c>
      <c r="BO200" s="12"/>
      <c r="BP200" s="12"/>
      <c r="BQ200" s="12"/>
      <c r="BR200" s="12"/>
      <c r="BS200" s="12"/>
      <c r="BT200" s="54" t="s">
        <v>198</v>
      </c>
      <c r="BU200" s="12"/>
      <c r="CR200" s="112"/>
    </row>
    <row r="201" spans="1:96" s="51" customFormat="1" ht="12.75">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1"/>
      <c r="AN201" s="671"/>
      <c r="AO201" s="671"/>
      <c r="AP201" s="671"/>
      <c r="AQ201" s="671"/>
      <c r="AR201" s="671"/>
      <c r="AS201" s="671"/>
      <c r="AT201" s="671"/>
      <c r="AU201" s="671"/>
      <c r="AV201" s="671"/>
      <c r="AW201" s="671"/>
      <c r="AX201" s="671"/>
      <c r="AY201" s="671"/>
      <c r="AZ201" s="52"/>
      <c r="BA201" s="52"/>
      <c r="BB201" s="21"/>
      <c r="BC201" s="674" t="s">
        <v>637</v>
      </c>
      <c r="BD201" s="673"/>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1"/>
      <c r="AN202" s="671"/>
      <c r="AO202" s="671"/>
      <c r="AP202" s="671"/>
      <c r="AQ202" s="671"/>
      <c r="AR202" s="671"/>
      <c r="AS202" s="671"/>
      <c r="AT202" s="671"/>
      <c r="AU202" s="671"/>
      <c r="AV202" s="671"/>
      <c r="AW202" s="671"/>
      <c r="AX202" s="671"/>
      <c r="AY202" s="671"/>
      <c r="BC202" s="674" t="s">
        <v>1149</v>
      </c>
      <c r="BD202" s="673"/>
      <c r="BN202" s="36" t="s">
        <v>729</v>
      </c>
      <c r="BO202" s="51"/>
      <c r="BP202" s="54"/>
      <c r="BQ202" s="54"/>
      <c r="BR202" s="54"/>
      <c r="BS202" s="54"/>
      <c r="BT202" s="55" t="s">
        <v>200</v>
      </c>
    </row>
    <row r="203" spans="1:96" ht="12.75" customHeight="1">
      <c r="A203" s="25"/>
      <c r="C203" s="25"/>
      <c r="D203" s="2058" t="s">
        <v>399</v>
      </c>
      <c r="E203" s="2058"/>
      <c r="F203" s="2058"/>
      <c r="G203" s="2058"/>
      <c r="H203" s="2058"/>
      <c r="I203" s="2058"/>
      <c r="J203" s="2058"/>
      <c r="K203" s="2058"/>
      <c r="L203" s="2058"/>
      <c r="M203" s="2058"/>
      <c r="P203" s="2505">
        <f>M26</f>
        <v>1611296</v>
      </c>
      <c r="Q203" s="2506"/>
      <c r="R203" s="2506"/>
      <c r="S203" s="2506"/>
      <c r="T203" s="2506"/>
      <c r="U203" s="2506"/>
      <c r="V203" s="25"/>
      <c r="W203" s="25"/>
      <c r="X203" s="25"/>
      <c r="Y203" s="25"/>
      <c r="Z203" s="2515" t="s">
        <v>2755</v>
      </c>
      <c r="AA203" s="2515"/>
      <c r="AB203" s="2515"/>
      <c r="AC203" s="2515"/>
      <c r="AD203" s="2515"/>
      <c r="AE203" s="2515"/>
      <c r="AF203" s="2515"/>
      <c r="AG203" s="25"/>
      <c r="AH203" s="25"/>
      <c r="AI203" s="25"/>
      <c r="AJ203" s="3"/>
      <c r="AK203" s="3"/>
      <c r="AL203" s="3"/>
      <c r="AM203" s="671"/>
      <c r="AN203" s="671"/>
      <c r="AO203" s="671"/>
      <c r="AP203" s="671"/>
      <c r="AQ203" s="671"/>
      <c r="AR203" s="671"/>
      <c r="AS203" s="671"/>
      <c r="AT203" s="671"/>
      <c r="AU203" s="671"/>
      <c r="AV203" s="671"/>
      <c r="AW203" s="671"/>
      <c r="AX203" s="671"/>
      <c r="AY203" s="671"/>
      <c r="BC203" s="671" t="s">
        <v>1150</v>
      </c>
      <c r="BD203" s="670"/>
      <c r="BN203" s="36" t="s">
        <v>730</v>
      </c>
      <c r="BO203" s="51"/>
      <c r="BP203" s="54"/>
      <c r="BQ203" s="54"/>
      <c r="BR203" s="54"/>
      <c r="BS203" s="55"/>
      <c r="BT203" s="55" t="s">
        <v>201</v>
      </c>
    </row>
    <row r="204" spans="1:96" ht="12.75" customHeight="1">
      <c r="A204" s="25"/>
      <c r="C204" s="45"/>
      <c r="D204" s="2491" t="s">
        <v>1425</v>
      </c>
      <c r="E204" s="2058"/>
      <c r="F204" s="2058"/>
      <c r="G204" s="2058"/>
      <c r="H204" s="2058"/>
      <c r="I204" s="2058"/>
      <c r="J204" s="2058"/>
      <c r="K204" s="2058"/>
      <c r="L204" s="2058"/>
      <c r="M204" s="2058"/>
      <c r="P204" s="2506">
        <f>M27</f>
        <v>4119598</v>
      </c>
      <c r="Q204" s="2506"/>
      <c r="R204" s="2506"/>
      <c r="S204" s="2506"/>
      <c r="T204" s="2506"/>
      <c r="U204" s="2506"/>
      <c r="V204" s="47"/>
      <c r="W204" s="58" t="s">
        <v>2035</v>
      </c>
      <c r="Z204" s="2515"/>
      <c r="AA204" s="2515"/>
      <c r="AB204" s="2515"/>
      <c r="AC204" s="2515"/>
      <c r="AD204" s="2515"/>
      <c r="AE204" s="2515"/>
      <c r="AF204" s="2515"/>
      <c r="AG204" s="25" t="s">
        <v>1426</v>
      </c>
      <c r="AH204" s="25"/>
      <c r="AI204" s="25"/>
      <c r="AJ204" s="25"/>
      <c r="AK204" s="25"/>
      <c r="AL204" s="25"/>
      <c r="AM204" s="25"/>
      <c r="AN204" s="25"/>
      <c r="AO204" s="25"/>
      <c r="AP204" s="2075" t="s">
        <v>695</v>
      </c>
      <c r="AQ204" s="2075"/>
      <c r="AR204" s="671"/>
      <c r="AS204" s="671"/>
      <c r="AT204" s="671"/>
      <c r="AU204" s="671"/>
      <c r="AV204" s="671"/>
      <c r="AW204" s="671"/>
      <c r="AX204" s="671"/>
      <c r="AY204" s="671"/>
      <c r="BC204" s="674" t="s">
        <v>636</v>
      </c>
      <c r="BD204" s="670"/>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6"/>
      <c r="AA205" s="2516"/>
      <c r="AB205" s="2516"/>
      <c r="AC205" s="2516"/>
      <c r="AD205" s="2516"/>
      <c r="AE205" s="2516"/>
      <c r="AF205" s="2516"/>
      <c r="AH205" s="25"/>
      <c r="AJ205" s="3"/>
      <c r="AK205" s="3"/>
      <c r="AL205" s="3"/>
      <c r="AM205" s="671"/>
      <c r="AN205" s="671"/>
      <c r="AO205" s="671"/>
      <c r="AP205" s="671"/>
      <c r="AQ205" s="671"/>
      <c r="AR205" s="671"/>
      <c r="AS205" s="671"/>
      <c r="AT205" s="671"/>
      <c r="AU205" s="671"/>
      <c r="AV205" s="671"/>
      <c r="AW205" s="671"/>
      <c r="AX205" s="671"/>
      <c r="AY205" s="671"/>
      <c r="BC205" s="674" t="s">
        <v>1107</v>
      </c>
      <c r="BD205" s="670"/>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1"/>
      <c r="AN206" s="671"/>
      <c r="AO206" s="671"/>
      <c r="AP206" s="671"/>
      <c r="AQ206" s="671"/>
      <c r="AR206" s="671"/>
      <c r="AS206" s="671"/>
      <c r="AT206" s="671"/>
      <c r="AU206" s="671"/>
      <c r="AV206" s="671"/>
      <c r="AW206" s="671"/>
      <c r="AX206" s="671"/>
      <c r="AY206" s="671"/>
      <c r="BC206" s="675" t="s">
        <v>1151</v>
      </c>
      <c r="BD206" s="670"/>
      <c r="BN206" s="36" t="s">
        <v>115</v>
      </c>
      <c r="BT206" s="55" t="s">
        <v>203</v>
      </c>
      <c r="BU206" s="56"/>
    </row>
    <row r="207" spans="1:96" ht="12.75">
      <c r="A207" s="25"/>
      <c r="C207" s="45"/>
      <c r="D207" s="2381" t="s">
        <v>2609</v>
      </c>
      <c r="E207" s="2381"/>
      <c r="F207" s="2381"/>
      <c r="G207" s="2381"/>
      <c r="H207" s="2381"/>
      <c r="I207" s="2381"/>
      <c r="J207" s="2381"/>
      <c r="K207" s="2381"/>
      <c r="L207" s="2381"/>
      <c r="M207" s="238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1"/>
      <c r="AN207" s="671"/>
      <c r="AO207" s="671"/>
      <c r="AP207" s="671"/>
      <c r="AQ207" s="671"/>
      <c r="AR207" s="671"/>
      <c r="AS207" s="671"/>
      <c r="AT207" s="671"/>
      <c r="AU207" s="671"/>
      <c r="AV207" s="671"/>
      <c r="AW207" s="671"/>
      <c r="AX207" s="671"/>
      <c r="AY207" s="671"/>
      <c r="BC207" s="676" t="s">
        <v>1382</v>
      </c>
      <c r="BD207" s="670"/>
      <c r="BN207" s="36" t="s">
        <v>48</v>
      </c>
      <c r="BT207" s="55" t="s">
        <v>204</v>
      </c>
    </row>
    <row r="208" spans="1:96" ht="12.75">
      <c r="T208" s="25"/>
      <c r="U208" s="25"/>
      <c r="V208" s="25"/>
      <c r="W208" s="25"/>
      <c r="X208" s="25"/>
      <c r="Y208" s="25"/>
      <c r="Z208" s="25"/>
      <c r="AA208" s="25"/>
      <c r="AB208" s="25"/>
      <c r="AC208" s="25"/>
      <c r="AD208" s="25"/>
      <c r="AE208" s="25"/>
      <c r="AF208" s="25"/>
      <c r="AG208" s="709"/>
      <c r="AH208" s="25"/>
      <c r="AI208" s="709"/>
      <c r="AJ208" s="671"/>
      <c r="AK208" s="671"/>
      <c r="AL208" s="671"/>
      <c r="AM208" s="671"/>
      <c r="AN208" s="671"/>
      <c r="AO208" s="671"/>
      <c r="AP208" s="671"/>
      <c r="AQ208" s="671"/>
      <c r="AR208" s="671"/>
      <c r="AS208" s="671"/>
      <c r="AT208" s="671"/>
      <c r="AU208" s="671"/>
      <c r="AV208" s="671"/>
      <c r="AW208" s="671"/>
      <c r="AX208" s="671"/>
      <c r="AY208" s="671"/>
      <c r="BC208" s="671" t="s">
        <v>1152</v>
      </c>
      <c r="BD208" s="670"/>
      <c r="BN208" s="36" t="s">
        <v>49</v>
      </c>
      <c r="BT208" s="55" t="s">
        <v>205</v>
      </c>
    </row>
    <row r="209" spans="1:96" ht="12.75">
      <c r="A209" s="50" t="s">
        <v>616</v>
      </c>
      <c r="C209" s="50" t="s">
        <v>402</v>
      </c>
      <c r="Z209" s="709"/>
      <c r="AA209" s="25"/>
      <c r="AB209" s="25"/>
      <c r="AC209" s="25"/>
      <c r="AD209" s="25"/>
      <c r="AE209" s="25"/>
      <c r="AF209" s="25"/>
      <c r="AG209" s="709"/>
      <c r="AH209" s="709"/>
      <c r="AI209" s="709"/>
      <c r="AJ209" s="671"/>
      <c r="AK209" s="671"/>
      <c r="AL209" s="671"/>
      <c r="AM209" s="671"/>
      <c r="AN209" s="671"/>
      <c r="AO209" s="671"/>
      <c r="AP209" s="671"/>
      <c r="AQ209" s="671"/>
      <c r="AR209" s="671"/>
      <c r="AS209" s="671"/>
      <c r="AT209" s="671"/>
      <c r="AU209" s="671"/>
      <c r="AV209" s="671"/>
      <c r="AW209" s="671"/>
      <c r="AX209" s="671"/>
      <c r="AY209" s="671"/>
      <c r="BC209" s="674" t="s">
        <v>685</v>
      </c>
      <c r="BD209" s="670"/>
      <c r="BN209" s="36" t="s">
        <v>50</v>
      </c>
      <c r="BT209" s="55" t="s">
        <v>206</v>
      </c>
    </row>
    <row r="210" spans="1:96" ht="12.75">
      <c r="C210" s="45"/>
      <c r="D210" s="2381" t="s">
        <v>1125</v>
      </c>
      <c r="E210" s="2381"/>
      <c r="F210" s="2381"/>
      <c r="G210" s="2381"/>
      <c r="H210" s="2381"/>
      <c r="I210" s="2381"/>
      <c r="J210" s="2381"/>
      <c r="K210" s="2381"/>
      <c r="L210" s="2381"/>
      <c r="M210" s="2381"/>
      <c r="O210" s="709"/>
      <c r="P210" s="709"/>
      <c r="Q210" s="709"/>
      <c r="R210" s="709"/>
      <c r="S210" s="709"/>
      <c r="T210" s="709"/>
      <c r="U210" s="709"/>
      <c r="V210" s="709"/>
      <c r="W210" s="709"/>
      <c r="X210" s="709"/>
      <c r="Y210" s="709"/>
      <c r="Z210" s="709"/>
      <c r="AA210" s="709"/>
      <c r="AB210" s="709"/>
      <c r="AC210" s="709"/>
      <c r="AD210" s="709"/>
      <c r="AE210" s="709"/>
      <c r="AF210" s="709"/>
      <c r="AG210" s="709"/>
      <c r="AH210" s="88"/>
      <c r="AI210" s="88"/>
      <c r="AJ210" s="671"/>
      <c r="AK210" s="671"/>
      <c r="AL210" s="671"/>
      <c r="AM210" s="671"/>
      <c r="AN210" s="671"/>
      <c r="AO210" s="671"/>
      <c r="AP210" s="671"/>
      <c r="AQ210" s="671"/>
      <c r="AR210" s="671"/>
      <c r="AS210" s="671"/>
      <c r="AT210" s="671"/>
      <c r="AU210" s="671"/>
      <c r="AV210" s="671"/>
      <c r="AW210" s="671"/>
      <c r="AX210" s="671"/>
      <c r="AY210" s="671"/>
      <c r="BD210" s="670"/>
      <c r="BN210" s="36" t="s">
        <v>51</v>
      </c>
      <c r="BT210" s="55" t="s">
        <v>207</v>
      </c>
    </row>
    <row r="211" spans="1:96" ht="12.75">
      <c r="A211" s="709"/>
      <c r="B211" s="709"/>
      <c r="C211" s="45"/>
      <c r="D211" s="709" t="s">
        <v>1415</v>
      </c>
      <c r="E211" s="709"/>
      <c r="F211" s="709"/>
      <c r="G211" s="709"/>
      <c r="H211" s="709"/>
      <c r="I211" s="709"/>
      <c r="J211" s="709"/>
      <c r="K211" s="709"/>
      <c r="L211" s="709"/>
      <c r="M211" s="709"/>
      <c r="N211" s="709"/>
      <c r="O211" s="709"/>
      <c r="P211" s="709"/>
      <c r="Q211" s="709"/>
      <c r="R211" s="709"/>
      <c r="S211" s="709"/>
      <c r="T211" s="709"/>
      <c r="U211" s="709"/>
      <c r="V211" s="709"/>
      <c r="W211" s="709"/>
      <c r="X211" s="709"/>
      <c r="Y211" s="2075">
        <v>65</v>
      </c>
      <c r="Z211" s="2075"/>
      <c r="AA211" s="709"/>
      <c r="AB211" s="709"/>
      <c r="AC211" s="709"/>
      <c r="AD211" s="709"/>
      <c r="AE211" s="709"/>
      <c r="AF211" s="709"/>
      <c r="AG211" s="709"/>
      <c r="AH211" s="709"/>
      <c r="AI211" s="709"/>
      <c r="AJ211" s="671"/>
      <c r="AK211" s="671"/>
      <c r="AL211" s="671"/>
      <c r="AM211" s="671"/>
      <c r="AN211" s="671"/>
      <c r="AO211" s="671"/>
      <c r="AP211" s="671"/>
      <c r="AQ211" s="671"/>
      <c r="AR211" s="671"/>
      <c r="AS211" s="671"/>
      <c r="AT211" s="671"/>
      <c r="AU211" s="671"/>
      <c r="AV211" s="671"/>
      <c r="AW211" s="671"/>
      <c r="AX211" s="671"/>
      <c r="AY211" s="671"/>
      <c r="BN211" s="36" t="s">
        <v>134</v>
      </c>
      <c r="BT211" s="55" t="s">
        <v>135</v>
      </c>
    </row>
    <row r="212" spans="1:96" ht="12.75">
      <c r="D212" s="58" t="s">
        <v>1834</v>
      </c>
      <c r="E212" s="709"/>
      <c r="F212" s="709"/>
      <c r="G212" s="709"/>
      <c r="H212" s="709"/>
      <c r="I212" s="709"/>
      <c r="J212" s="709"/>
      <c r="K212" s="709"/>
      <c r="L212" s="709"/>
      <c r="M212" s="709"/>
      <c r="N212" s="709"/>
      <c r="O212" s="709"/>
      <c r="P212" s="709"/>
      <c r="Q212" s="709"/>
      <c r="R212" s="709"/>
      <c r="S212" s="709"/>
      <c r="T212" s="709"/>
      <c r="U212" s="709"/>
      <c r="V212" s="709"/>
      <c r="W212" s="709"/>
      <c r="X212" s="709"/>
      <c r="Y212" s="709"/>
      <c r="Z212" s="709"/>
      <c r="AG212" s="3"/>
      <c r="AJ212" s="3"/>
      <c r="AK212" s="3"/>
      <c r="AL212" s="3"/>
      <c r="AM212" s="671"/>
      <c r="AN212" s="671"/>
      <c r="AO212" s="671"/>
      <c r="AP212" s="671"/>
      <c r="AQ212" s="671"/>
      <c r="AR212" s="671"/>
      <c r="AS212" s="671"/>
      <c r="AT212" s="671"/>
      <c r="AU212" s="671"/>
      <c r="AV212" s="671"/>
      <c r="AW212" s="671"/>
      <c r="AX212" s="671"/>
      <c r="AY212" s="671"/>
      <c r="BC212" s="472" t="s">
        <v>312</v>
      </c>
      <c r="BN212" s="36" t="s">
        <v>52</v>
      </c>
      <c r="BT212" s="55" t="s">
        <v>208</v>
      </c>
    </row>
    <row r="213" spans="1:96" s="709" customFormat="1" ht="12.75">
      <c r="D213" s="2593" t="s">
        <v>617</v>
      </c>
      <c r="E213" s="2593"/>
      <c r="F213" s="2593"/>
      <c r="G213" s="2593"/>
      <c r="H213" s="2593"/>
      <c r="I213" s="2593"/>
      <c r="J213" s="2593"/>
      <c r="K213" s="2593"/>
      <c r="L213" s="2593"/>
      <c r="M213" s="2593"/>
      <c r="N213" s="2593"/>
      <c r="O213" s="2593"/>
      <c r="P213" s="2593"/>
      <c r="Q213" s="2593"/>
      <c r="R213" s="2593"/>
      <c r="S213" s="2593"/>
      <c r="T213" s="2593"/>
      <c r="U213" s="2593"/>
      <c r="V213" s="2593"/>
      <c r="W213" s="2593"/>
      <c r="X213" s="2593"/>
      <c r="Y213" s="2593"/>
      <c r="Z213" s="2593"/>
      <c r="AG213" s="671"/>
      <c r="AJ213" s="671"/>
      <c r="AK213" s="671"/>
      <c r="AL213" s="671"/>
      <c r="AM213" s="671"/>
      <c r="AN213" s="671"/>
      <c r="AO213" s="671"/>
      <c r="AP213" s="671"/>
      <c r="AQ213" s="671"/>
      <c r="AR213" s="671"/>
      <c r="AS213" s="671"/>
      <c r="AT213" s="671"/>
      <c r="AU213" s="671"/>
      <c r="AV213" s="671"/>
      <c r="AW213" s="671"/>
      <c r="AX213" s="671"/>
      <c r="AY213" s="671"/>
      <c r="BC213" s="12" t="s">
        <v>551</v>
      </c>
      <c r="BN213" s="36" t="s">
        <v>53</v>
      </c>
      <c r="BT213" s="55" t="s">
        <v>209</v>
      </c>
      <c r="CR213" s="25"/>
    </row>
    <row r="214" spans="1:96" ht="12.75">
      <c r="A214" s="709"/>
      <c r="B214" s="709"/>
      <c r="C214" s="709"/>
      <c r="D214" s="58" t="s">
        <v>1861</v>
      </c>
      <c r="E214" s="709"/>
      <c r="F214" s="709"/>
      <c r="G214" s="709"/>
      <c r="H214" s="709"/>
      <c r="I214" s="709"/>
      <c r="J214" s="709"/>
      <c r="K214" s="709"/>
      <c r="L214" s="709"/>
      <c r="M214" s="709"/>
      <c r="N214" s="709"/>
      <c r="O214" s="709"/>
      <c r="P214" s="709"/>
      <c r="Q214" s="709"/>
      <c r="R214" s="709"/>
      <c r="S214" s="709"/>
      <c r="T214" s="709"/>
      <c r="U214" s="709"/>
      <c r="V214" s="709"/>
      <c r="W214" s="709"/>
      <c r="X214" s="709"/>
      <c r="Y214" s="709"/>
      <c r="Z214" s="69"/>
      <c r="AA214" s="709"/>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09"/>
      <c r="BA214" s="709"/>
      <c r="BC214" s="12" t="s">
        <v>555</v>
      </c>
      <c r="BN214" s="36" t="s">
        <v>331</v>
      </c>
      <c r="BT214" s="55" t="s">
        <v>210</v>
      </c>
    </row>
    <row r="215" spans="1:96" s="709" customFormat="1" ht="12.75" customHeight="1">
      <c r="A215" s="12"/>
      <c r="B215" s="12"/>
      <c r="C215" s="12"/>
      <c r="D215" s="58" t="s">
        <v>1859</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552</v>
      </c>
      <c r="CR215" s="25"/>
    </row>
    <row r="216" spans="1:96" s="70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09" customFormat="1" ht="12.75">
      <c r="A217" s="495" t="s">
        <v>618</v>
      </c>
      <c r="B217" s="39"/>
      <c r="C217" s="495" t="s">
        <v>1390</v>
      </c>
      <c r="D217" s="85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1"/>
      <c r="AH217" s="39"/>
      <c r="AI217" s="39"/>
      <c r="AJ217" s="671"/>
      <c r="AK217" s="671"/>
      <c r="AL217" s="671"/>
      <c r="AM217" s="671"/>
      <c r="AN217" s="671"/>
      <c r="AO217" s="671"/>
      <c r="AP217" s="671"/>
      <c r="AQ217" s="671"/>
      <c r="AR217" s="671"/>
      <c r="AS217" s="671"/>
      <c r="AT217" s="671"/>
      <c r="AU217" s="671"/>
      <c r="AV217" s="671"/>
      <c r="AW217" s="671"/>
      <c r="AX217" s="671"/>
      <c r="AY217" s="671"/>
      <c r="BC217" s="12" t="s">
        <v>553</v>
      </c>
      <c r="CR217" s="25"/>
    </row>
    <row r="218" spans="1:96" ht="12.75">
      <c r="A218" s="50"/>
      <c r="C218" s="50"/>
      <c r="D218" s="7" t="s">
        <v>1060</v>
      </c>
      <c r="AA218" s="709"/>
      <c r="AB218" s="709"/>
      <c r="AC218" s="709"/>
      <c r="AD218" s="709"/>
      <c r="AE218" s="709"/>
      <c r="AF218" s="709"/>
      <c r="AG218" s="671"/>
      <c r="AH218" s="709"/>
      <c r="AI218" s="709"/>
      <c r="AJ218" s="671"/>
      <c r="AK218" s="671"/>
      <c r="AL218" s="671"/>
      <c r="AM218" s="671"/>
      <c r="AN218" s="671"/>
      <c r="AO218" s="671"/>
      <c r="AP218" s="671"/>
      <c r="AQ218" s="671"/>
      <c r="AR218" s="671"/>
      <c r="AS218" s="671"/>
      <c r="AT218" s="671"/>
      <c r="AU218" s="671"/>
      <c r="AV218" s="671"/>
      <c r="AW218" s="671"/>
      <c r="AX218" s="671"/>
      <c r="AY218" s="671"/>
      <c r="AZ218" s="709"/>
      <c r="BC218" s="12" t="s">
        <v>554</v>
      </c>
    </row>
    <row r="219" spans="1:96" s="39" customFormat="1" ht="12.75" customHeight="1">
      <c r="A219" s="50"/>
      <c r="B219" s="12"/>
      <c r="C219" s="50"/>
      <c r="D219" s="2381" t="s">
        <v>1148</v>
      </c>
      <c r="E219" s="2381"/>
      <c r="F219" s="2381"/>
      <c r="G219" s="2381"/>
      <c r="H219" s="2381"/>
      <c r="I219" s="2381"/>
      <c r="J219" s="2381"/>
      <c r="K219" s="2381"/>
      <c r="L219" s="2381"/>
      <c r="M219" s="2381"/>
      <c r="N219" s="2381"/>
      <c r="O219" s="2381"/>
      <c r="P219" s="2381"/>
      <c r="Q219" s="2381"/>
      <c r="R219" s="2381"/>
      <c r="S219" s="2381"/>
      <c r="T219" s="2381"/>
      <c r="U219" s="2381"/>
      <c r="V219" s="2381"/>
      <c r="W219" s="2381"/>
      <c r="X219" s="2381"/>
      <c r="Y219" s="2381"/>
      <c r="Z219" s="2381"/>
      <c r="AA219" s="709"/>
      <c r="AB219" s="709"/>
      <c r="AC219" s="709"/>
      <c r="AD219" s="709"/>
      <c r="AE219" s="709"/>
      <c r="AF219" s="709"/>
      <c r="AG219" s="671"/>
      <c r="AH219" s="709"/>
      <c r="AI219" s="709"/>
      <c r="AJ219" s="671"/>
      <c r="AK219" s="671"/>
      <c r="AL219" s="671"/>
      <c r="AM219" s="671"/>
      <c r="AN219" s="671"/>
      <c r="AO219" s="671"/>
      <c r="AP219" s="671"/>
      <c r="AQ219" s="671"/>
      <c r="AR219" s="671"/>
      <c r="AS219" s="671"/>
      <c r="AT219" s="671"/>
      <c r="AU219" s="671"/>
      <c r="AV219" s="671"/>
      <c r="AW219" s="671"/>
      <c r="AX219" s="671"/>
      <c r="AY219" s="671"/>
      <c r="AZ219" s="239"/>
      <c r="BA219" s="239"/>
      <c r="BC219" s="12" t="s">
        <v>391</v>
      </c>
      <c r="CR219" s="671"/>
    </row>
    <row r="220" spans="1:96" ht="12.75">
      <c r="A220" s="50"/>
      <c r="B220" s="51"/>
      <c r="C220" s="50"/>
      <c r="AA220" s="709"/>
      <c r="AB220" s="709"/>
      <c r="AC220" s="709"/>
      <c r="AD220" s="709"/>
      <c r="AE220" s="709"/>
      <c r="AF220" s="709"/>
      <c r="AG220" s="671"/>
      <c r="AH220" s="709"/>
      <c r="AI220" s="709"/>
      <c r="AJ220" s="671"/>
      <c r="AK220" s="671"/>
      <c r="AL220" s="671"/>
      <c r="AM220" s="671"/>
      <c r="AN220" s="671"/>
      <c r="AO220" s="671"/>
      <c r="AP220" s="671"/>
      <c r="AQ220" s="671"/>
      <c r="AR220" s="671"/>
      <c r="AS220" s="671"/>
      <c r="AT220" s="671"/>
      <c r="AU220" s="671"/>
      <c r="AV220" s="671"/>
      <c r="AW220" s="671"/>
      <c r="AX220" s="671"/>
      <c r="AY220" s="671"/>
      <c r="BA220" s="58"/>
      <c r="BC220" s="12" t="s">
        <v>305</v>
      </c>
    </row>
    <row r="221" spans="1:96" ht="12.75">
      <c r="A221" s="2329" t="s">
        <v>565</v>
      </c>
      <c r="B221" s="2329"/>
      <c r="C221" s="2329"/>
      <c r="D221" s="2329"/>
      <c r="E221" s="2329"/>
      <c r="F221" s="2329"/>
      <c r="G221" s="2329"/>
      <c r="H221" s="2329"/>
      <c r="I221" s="2329"/>
      <c r="J221" s="2329"/>
      <c r="K221" s="2329"/>
      <c r="L221" s="2329"/>
      <c r="M221" s="2329"/>
      <c r="N221" s="2329"/>
      <c r="O221" s="2329"/>
      <c r="P221" s="2329"/>
      <c r="Q221" s="2329"/>
      <c r="R221" s="2329"/>
      <c r="S221" s="2329"/>
      <c r="T221" s="2329"/>
      <c r="U221" s="2329"/>
      <c r="V221" s="2329"/>
      <c r="W221" s="2329"/>
      <c r="X221" s="2329"/>
      <c r="Y221" s="2329"/>
      <c r="Z221" s="2329"/>
      <c r="AA221" s="2329"/>
      <c r="AB221" s="2329"/>
      <c r="AC221" s="2329"/>
      <c r="AD221" s="2329"/>
      <c r="AE221" s="2329"/>
      <c r="AF221" s="2329"/>
      <c r="AG221" s="2329"/>
      <c r="AH221" s="2329"/>
      <c r="AI221" s="2329"/>
      <c r="AJ221" s="2329"/>
      <c r="AK221" s="2329"/>
      <c r="AL221" s="2329"/>
      <c r="AM221" s="144"/>
      <c r="AN221" s="144"/>
      <c r="AO221" s="144"/>
      <c r="AP221" s="144"/>
      <c r="AQ221" s="144"/>
      <c r="AR221" s="144"/>
      <c r="AS221" s="144"/>
      <c r="AT221" s="144"/>
      <c r="AU221" s="144"/>
      <c r="AV221" s="144"/>
      <c r="AW221" s="144"/>
      <c r="AX221" s="144"/>
      <c r="AY221" s="144"/>
      <c r="BA221" s="58"/>
    </row>
    <row r="222" spans="1:96" ht="13.5" thickBot="1">
      <c r="A222" s="2330"/>
      <c r="B222" s="2330"/>
      <c r="C222" s="2330"/>
      <c r="D222" s="2330"/>
      <c r="E222" s="2330"/>
      <c r="F222" s="2330"/>
      <c r="G222" s="2330"/>
      <c r="H222" s="2330"/>
      <c r="I222" s="2330"/>
      <c r="J222" s="2330"/>
      <c r="K222" s="2330"/>
      <c r="L222" s="2330"/>
      <c r="M222" s="2330"/>
      <c r="N222" s="2330"/>
      <c r="O222" s="2330"/>
      <c r="P222" s="2330"/>
      <c r="Q222" s="2330"/>
      <c r="R222" s="2330"/>
      <c r="S222" s="2330"/>
      <c r="T222" s="2330"/>
      <c r="U222" s="2330"/>
      <c r="V222" s="2330"/>
      <c r="W222" s="2330"/>
      <c r="X222" s="2330"/>
      <c r="Y222" s="2330"/>
      <c r="Z222" s="2330"/>
      <c r="AA222" s="2330"/>
      <c r="AB222" s="2330"/>
      <c r="AC222" s="2330"/>
      <c r="AD222" s="2330"/>
      <c r="AE222" s="2330"/>
      <c r="AF222" s="2330"/>
      <c r="AG222" s="2330"/>
      <c r="AH222" s="2330"/>
      <c r="AI222" s="2330"/>
      <c r="AJ222" s="2330"/>
      <c r="AK222" s="2330"/>
      <c r="AL222" s="233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570</v>
      </c>
      <c r="AJ225" s="2075"/>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617</v>
      </c>
      <c r="AJ226" s="2075"/>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617</v>
      </c>
      <c r="AJ227" s="2075"/>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617</v>
      </c>
      <c r="AJ228" s="2075"/>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2</v>
      </c>
      <c r="BO230" s="61"/>
    </row>
    <row r="231" spans="1:69" ht="12.75">
      <c r="D231" s="57" t="s">
        <v>495</v>
      </c>
      <c r="E231" s="57"/>
      <c r="F231" s="57"/>
      <c r="G231" s="57"/>
      <c r="H231" s="57"/>
      <c r="I231" s="57"/>
      <c r="J231" s="57"/>
      <c r="K231" s="7"/>
      <c r="M231" s="2509" t="str">
        <f>H16</f>
        <v>UP Mercy Village, LP</v>
      </c>
      <c r="N231" s="2509"/>
      <c r="O231" s="2509"/>
      <c r="P231" s="2509"/>
      <c r="Q231" s="2509"/>
      <c r="R231" s="2509"/>
      <c r="S231" s="2509"/>
      <c r="T231" s="2509"/>
      <c r="U231" s="2509"/>
      <c r="V231" s="2509"/>
      <c r="W231" s="2509"/>
      <c r="X231" s="2509"/>
      <c r="Y231" s="2509"/>
      <c r="Z231" s="2509"/>
      <c r="AA231" s="2509"/>
      <c r="AB231" s="2509"/>
      <c r="AC231" s="2509"/>
      <c r="AD231" s="2509"/>
      <c r="AE231" s="2509"/>
      <c r="AF231" s="2509"/>
      <c r="AG231" s="2509"/>
      <c r="AH231" s="2509"/>
      <c r="AI231" s="2509"/>
      <c r="AJ231" s="2509"/>
      <c r="AK231" s="2509"/>
      <c r="BA231" s="58"/>
      <c r="BB231" s="381"/>
      <c r="BG231" s="384"/>
      <c r="BQ231" s="61"/>
    </row>
    <row r="232" spans="1:69" ht="12.75">
      <c r="D232" s="57" t="s">
        <v>90</v>
      </c>
      <c r="E232" s="57"/>
      <c r="F232" s="57"/>
      <c r="G232" s="57"/>
      <c r="H232" s="57"/>
      <c r="I232" s="57"/>
      <c r="J232" s="57"/>
      <c r="K232" s="7"/>
      <c r="M232" s="2338" t="s">
        <v>2610</v>
      </c>
      <c r="N232" s="2338"/>
      <c r="O232" s="2338"/>
      <c r="P232" s="2338"/>
      <c r="Q232" s="2338"/>
      <c r="R232" s="2338"/>
      <c r="S232" s="2338"/>
      <c r="T232" s="2338"/>
      <c r="U232" s="2338"/>
      <c r="V232" s="2338"/>
      <c r="W232" s="2338"/>
      <c r="X232" s="2338"/>
      <c r="Y232" s="2338"/>
      <c r="Z232" s="2338"/>
      <c r="AA232" s="2338"/>
      <c r="AB232" s="2338"/>
      <c r="AC232" s="2338"/>
      <c r="AD232" s="2338"/>
      <c r="AE232" s="2338"/>
      <c r="AZ232" s="7"/>
      <c r="BA232" s="58"/>
      <c r="BB232" s="334" t="s">
        <v>563</v>
      </c>
      <c r="BG232" s="386">
        <f>IF(AND(AND($M$248="nonprofit",$M$256="nonprofit",$M$264="for profit")),2,0)</f>
        <v>0</v>
      </c>
      <c r="BQ232" s="61"/>
    </row>
    <row r="233" spans="1:69" ht="12.75">
      <c r="D233" s="57" t="s">
        <v>606</v>
      </c>
      <c r="E233" s="57"/>
      <c r="M233" s="2338" t="s">
        <v>510</v>
      </c>
      <c r="N233" s="2381"/>
      <c r="O233" s="2381"/>
      <c r="P233" s="2381"/>
      <c r="Q233" s="2381"/>
      <c r="R233" s="2381"/>
      <c r="S233" s="2381"/>
      <c r="T233" s="2381"/>
      <c r="V233" s="59" t="s">
        <v>91</v>
      </c>
      <c r="W233" s="2126" t="s">
        <v>2611</v>
      </c>
      <c r="X233" s="2067"/>
      <c r="Y233" s="57" t="s">
        <v>609</v>
      </c>
      <c r="AC233" s="2381">
        <v>93722</v>
      </c>
      <c r="AD233" s="2381"/>
      <c r="AE233" s="2381"/>
      <c r="BB233" s="334" t="s">
        <v>563</v>
      </c>
      <c r="BG233" s="386">
        <f>IF(AND(AND($M$248="nonprofit",$M$256="for profit",$M$264="nonprofit")),2,0)</f>
        <v>0</v>
      </c>
    </row>
    <row r="234" spans="1:69" ht="12.75">
      <c r="D234" s="60" t="s">
        <v>92</v>
      </c>
      <c r="E234" s="7"/>
      <c r="F234" s="7"/>
      <c r="G234" s="7"/>
      <c r="H234" s="7"/>
      <c r="I234" s="7"/>
      <c r="J234" s="7"/>
      <c r="K234" s="29"/>
      <c r="M234" s="2338" t="s">
        <v>2612</v>
      </c>
      <c r="N234" s="2381"/>
      <c r="O234" s="2381"/>
      <c r="P234" s="2381"/>
      <c r="Q234" s="2381"/>
      <c r="R234" s="2381"/>
      <c r="S234" s="2381"/>
      <c r="T234" s="2381"/>
      <c r="U234" s="2381"/>
      <c r="V234" s="2381"/>
      <c r="W234" s="2381"/>
      <c r="X234" s="2381"/>
      <c r="Y234" s="2381"/>
      <c r="Z234" s="2381"/>
      <c r="AA234" s="2381"/>
      <c r="AB234" s="2381"/>
      <c r="AC234" s="2381"/>
      <c r="AD234" s="2381"/>
      <c r="AE234" s="2381"/>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52" t="s">
        <v>2613</v>
      </c>
      <c r="N235" s="2340"/>
      <c r="O235" s="2340"/>
      <c r="P235" s="2340"/>
      <c r="Q235" s="2340"/>
      <c r="R235" s="2340"/>
      <c r="S235" s="7" t="s">
        <v>211</v>
      </c>
      <c r="T235" s="7"/>
      <c r="U235" s="2067"/>
      <c r="V235" s="2067"/>
      <c r="W235" s="2067"/>
      <c r="X235" s="7" t="s">
        <v>94</v>
      </c>
      <c r="Z235" s="2340"/>
      <c r="AA235" s="2340"/>
      <c r="AB235" s="2340"/>
      <c r="AC235" s="2340"/>
      <c r="AD235" s="2340"/>
      <c r="AE235" s="2340"/>
      <c r="BB235" s="382"/>
      <c r="BG235" s="383"/>
    </row>
    <row r="236" spans="1:69" ht="12.75">
      <c r="D236" s="60" t="s">
        <v>95</v>
      </c>
      <c r="E236" s="7"/>
      <c r="F236" s="7"/>
      <c r="M236" s="2397" t="s">
        <v>2614</v>
      </c>
      <c r="N236" s="2397"/>
      <c r="O236" s="2397"/>
      <c r="P236" s="2397"/>
      <c r="Q236" s="2397"/>
      <c r="R236" s="2397"/>
      <c r="S236" s="2397"/>
      <c r="T236" s="2397"/>
      <c r="U236" s="2397"/>
      <c r="V236" s="2397"/>
      <c r="W236" s="2397"/>
      <c r="X236" s="2397"/>
      <c r="Y236" s="2397"/>
      <c r="Z236" s="2397"/>
      <c r="AA236" s="2397"/>
      <c r="AB236" s="2397"/>
      <c r="AC236" s="2397"/>
      <c r="AD236" s="2397"/>
      <c r="AE236" s="239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68" t="s">
        <v>553</v>
      </c>
      <c r="N237" s="2068"/>
      <c r="O237" s="2068"/>
      <c r="P237" s="2068"/>
      <c r="Q237" s="2068"/>
      <c r="R237" s="2068"/>
      <c r="S237" s="2068"/>
      <c r="T237" s="2068"/>
      <c r="U237" s="384" t="s">
        <v>958</v>
      </c>
      <c r="V237" s="325"/>
      <c r="W237" s="325"/>
      <c r="X237" s="325"/>
      <c r="Y237" s="325"/>
      <c r="Z237" s="325"/>
      <c r="AA237" s="2486" t="s">
        <v>2615</v>
      </c>
      <c r="AB237" s="2487"/>
      <c r="AC237" s="2487"/>
      <c r="AD237" s="2487"/>
      <c r="AE237" s="2487"/>
      <c r="AF237" s="2487"/>
      <c r="AG237" s="2487"/>
      <c r="AH237" s="2487"/>
      <c r="AI237" s="2487"/>
      <c r="AJ237" s="2487"/>
      <c r="AK237" s="2487"/>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95"/>
      <c r="N238" s="2095"/>
      <c r="O238" s="2095"/>
      <c r="P238" s="2095"/>
      <c r="Q238" s="2095"/>
      <c r="R238" s="2095"/>
      <c r="S238" s="2095"/>
      <c r="T238" s="2095"/>
      <c r="U238" s="2095"/>
      <c r="V238" s="2095"/>
      <c r="W238" s="2095"/>
      <c r="X238" s="2095"/>
      <c r="Y238" s="2095"/>
      <c r="Z238" s="2095"/>
      <c r="AA238" s="2095"/>
      <c r="AB238" s="2095"/>
      <c r="AC238" s="2095"/>
      <c r="AD238" s="2095"/>
      <c r="AE238" s="209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493" t="s">
        <v>2616</v>
      </c>
      <c r="N242" s="2485"/>
      <c r="O242" s="2485"/>
      <c r="P242" s="2485"/>
      <c r="Q242" s="2485"/>
      <c r="R242" s="2485"/>
      <c r="S242" s="2485"/>
      <c r="T242" s="2485"/>
      <c r="U242" s="2485"/>
      <c r="V242" s="2485"/>
      <c r="W242" s="2485"/>
      <c r="X242" s="2485"/>
      <c r="Y242" s="2485"/>
      <c r="Z242" s="2485"/>
      <c r="AA242" s="2485"/>
      <c r="AB242" s="2485"/>
      <c r="AC242" s="2485"/>
      <c r="AD242" s="2485"/>
      <c r="AE242" s="2485"/>
      <c r="AF242" s="2485" t="s">
        <v>2617</v>
      </c>
      <c r="AG242" s="2485"/>
      <c r="AH242" s="2485"/>
      <c r="AI242" s="2485"/>
      <c r="AJ242" s="2485"/>
      <c r="AK242" s="2485"/>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38" t="s">
        <v>2618</v>
      </c>
      <c r="N243" s="2381"/>
      <c r="O243" s="2381"/>
      <c r="P243" s="2381"/>
      <c r="Q243" s="2381"/>
      <c r="R243" s="2381"/>
      <c r="S243" s="2381"/>
      <c r="T243" s="2381"/>
      <c r="U243" s="2381"/>
      <c r="V243" s="2381"/>
      <c r="W243" s="2381"/>
      <c r="X243" s="2381"/>
      <c r="Y243" s="2381"/>
      <c r="Z243" s="2381"/>
      <c r="AA243" s="2381"/>
      <c r="AB243" s="2381"/>
      <c r="AC243" s="2381"/>
      <c r="AD243" s="2381"/>
      <c r="AE243" s="2381"/>
      <c r="AF243" s="58" t="s">
        <v>1343</v>
      </c>
      <c r="AG243" s="709"/>
      <c r="AH243" s="709"/>
      <c r="AI243" s="709"/>
      <c r="AJ243" s="709"/>
      <c r="AK243" s="70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338" t="s">
        <v>2619</v>
      </c>
      <c r="N244" s="2381"/>
      <c r="O244" s="2381"/>
      <c r="P244" s="2381"/>
      <c r="Q244" s="2381"/>
      <c r="R244" s="2381"/>
      <c r="S244" s="2381"/>
      <c r="T244" s="2381"/>
      <c r="V244" s="59" t="s">
        <v>91</v>
      </c>
      <c r="W244" s="2126" t="s">
        <v>2611</v>
      </c>
      <c r="X244" s="2067"/>
      <c r="Y244" s="57" t="s">
        <v>609</v>
      </c>
      <c r="AC244" s="2381">
        <v>93291</v>
      </c>
      <c r="AD244" s="2381"/>
      <c r="AE244" s="2381"/>
      <c r="AF244" s="58" t="s">
        <v>1344</v>
      </c>
      <c r="AG244" s="709"/>
      <c r="AH244" s="709"/>
      <c r="AI244" s="709"/>
      <c r="AJ244" s="709"/>
      <c r="AK244" s="709"/>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338" t="s">
        <v>2620</v>
      </c>
      <c r="N245" s="2338"/>
      <c r="O245" s="2338"/>
      <c r="P245" s="2338"/>
      <c r="Q245" s="2338"/>
      <c r="R245" s="2338"/>
      <c r="S245" s="2338"/>
      <c r="T245" s="2338"/>
      <c r="U245" s="2338"/>
      <c r="V245" s="2338"/>
      <c r="W245" s="2338"/>
      <c r="X245" s="2338"/>
      <c r="Y245" s="2338"/>
      <c r="Z245" s="2338"/>
      <c r="AA245" s="2338"/>
      <c r="AB245" s="2338"/>
      <c r="AC245" s="2338"/>
      <c r="AD245" s="2338"/>
      <c r="AE245" s="2338"/>
      <c r="AH245" s="2502">
        <v>30</v>
      </c>
      <c r="AI245" s="2502"/>
      <c r="AJ245" s="2502"/>
      <c r="AK245" s="2502"/>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Joint Venture</v>
      </c>
    </row>
    <row r="246" spans="1:72" ht="12.75">
      <c r="A246" s="29"/>
      <c r="B246" s="7"/>
      <c r="C246" s="7"/>
      <c r="D246" s="60" t="s">
        <v>93</v>
      </c>
      <c r="E246" s="7"/>
      <c r="F246" s="7"/>
      <c r="M246" s="2352" t="s">
        <v>2621</v>
      </c>
      <c r="N246" s="2352"/>
      <c r="O246" s="2352"/>
      <c r="P246" s="2352"/>
      <c r="Q246" s="2352"/>
      <c r="R246" s="2352"/>
      <c r="S246" s="7" t="s">
        <v>211</v>
      </c>
      <c r="T246" s="7"/>
      <c r="U246" s="2067"/>
      <c r="V246" s="2067"/>
      <c r="W246" s="2067"/>
      <c r="X246" s="7" t="s">
        <v>94</v>
      </c>
      <c r="Z246" s="2352" t="s">
        <v>2622</v>
      </c>
      <c r="AA246" s="2352"/>
      <c r="AB246" s="2352"/>
      <c r="AC246" s="2352"/>
      <c r="AD246" s="2352"/>
      <c r="AE246" s="2352"/>
      <c r="BB246" s="7" t="s">
        <v>177</v>
      </c>
      <c r="BG246" s="12">
        <v>3</v>
      </c>
      <c r="BH246" s="12" t="s">
        <v>561</v>
      </c>
      <c r="BN246" s="387"/>
      <c r="BO246" s="39"/>
    </row>
    <row r="247" spans="1:72" ht="12.75">
      <c r="A247" s="29"/>
      <c r="B247" s="7"/>
      <c r="C247" s="7"/>
      <c r="D247" s="60" t="s">
        <v>95</v>
      </c>
      <c r="E247" s="7"/>
      <c r="F247" s="7"/>
      <c r="M247" s="2397" t="s">
        <v>2623</v>
      </c>
      <c r="N247" s="2397"/>
      <c r="O247" s="2397"/>
      <c r="P247" s="2397"/>
      <c r="Q247" s="2397"/>
      <c r="R247" s="2397"/>
      <c r="S247" s="2397"/>
      <c r="T247" s="2397"/>
      <c r="U247" s="2397"/>
      <c r="V247" s="2397"/>
      <c r="W247" s="2397"/>
      <c r="X247" s="2397"/>
      <c r="Y247" s="2397"/>
      <c r="Z247" s="2397"/>
      <c r="AA247" s="2397"/>
      <c r="AB247" s="2397"/>
      <c r="AC247" s="2397"/>
      <c r="AD247" s="2397"/>
      <c r="AE247" s="239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68" t="s">
        <v>559</v>
      </c>
      <c r="N248" s="2068"/>
      <c r="O248" s="2068"/>
      <c r="P248" s="2068"/>
      <c r="Q248" s="2068"/>
      <c r="R248" s="2068"/>
      <c r="S248" s="2068"/>
      <c r="T248" s="2068"/>
      <c r="U248" s="384" t="s">
        <v>958</v>
      </c>
      <c r="V248" s="325"/>
      <c r="W248" s="325"/>
      <c r="X248" s="325"/>
      <c r="Y248" s="325"/>
      <c r="Z248" s="325"/>
      <c r="AA248" s="2486" t="s">
        <v>2624</v>
      </c>
      <c r="AB248" s="2487"/>
      <c r="AC248" s="2487"/>
      <c r="AD248" s="2487"/>
      <c r="AE248" s="2487"/>
      <c r="AF248" s="2487"/>
      <c r="AG248" s="2487"/>
      <c r="AH248" s="2487"/>
      <c r="AI248" s="2487"/>
      <c r="AJ248" s="2487"/>
      <c r="AK248" s="248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93" t="s">
        <v>2625</v>
      </c>
      <c r="N250" s="2493"/>
      <c r="O250" s="2493"/>
      <c r="P250" s="2493"/>
      <c r="Q250" s="2493"/>
      <c r="R250" s="2493"/>
      <c r="S250" s="2493"/>
      <c r="T250" s="2493"/>
      <c r="U250" s="2493"/>
      <c r="V250" s="2493"/>
      <c r="W250" s="2493"/>
      <c r="X250" s="2493"/>
      <c r="Y250" s="2493"/>
      <c r="Z250" s="2493"/>
      <c r="AA250" s="2493"/>
      <c r="AB250" s="2493"/>
      <c r="AC250" s="2493"/>
      <c r="AD250" s="2493"/>
      <c r="AE250" s="2493"/>
      <c r="AF250" s="2485" t="s">
        <v>2626</v>
      </c>
      <c r="AG250" s="2485"/>
      <c r="AH250" s="2485"/>
      <c r="AI250" s="2485"/>
      <c r="AJ250" s="2485"/>
      <c r="AK250" s="2485"/>
      <c r="BN250" s="61"/>
    </row>
    <row r="251" spans="1:72" ht="12.75">
      <c r="A251" s="29"/>
      <c r="B251" s="7"/>
      <c r="C251" s="7"/>
      <c r="D251" s="57" t="s">
        <v>90</v>
      </c>
      <c r="E251" s="57"/>
      <c r="F251" s="57"/>
      <c r="G251" s="57"/>
      <c r="H251" s="57"/>
      <c r="I251" s="57"/>
      <c r="J251" s="57"/>
      <c r="K251" s="57"/>
      <c r="L251" s="7"/>
      <c r="M251" s="2338" t="s">
        <v>2610</v>
      </c>
      <c r="N251" s="2338"/>
      <c r="O251" s="2338"/>
      <c r="P251" s="2338"/>
      <c r="Q251" s="2338"/>
      <c r="R251" s="2338"/>
      <c r="S251" s="2338"/>
      <c r="T251" s="2338"/>
      <c r="U251" s="2338"/>
      <c r="V251" s="2338"/>
      <c r="W251" s="2338"/>
      <c r="X251" s="2338"/>
      <c r="Y251" s="2338"/>
      <c r="Z251" s="2338"/>
      <c r="AA251" s="2338"/>
      <c r="AB251" s="2338"/>
      <c r="AC251" s="2338"/>
      <c r="AD251" s="2338"/>
      <c r="AE251" s="2338"/>
      <c r="AF251" s="58" t="s">
        <v>1343</v>
      </c>
      <c r="AG251" s="709"/>
      <c r="AH251" s="709"/>
      <c r="AI251" s="709"/>
      <c r="AJ251" s="709"/>
      <c r="AK251" s="70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38" t="s">
        <v>510</v>
      </c>
      <c r="N252" s="2381"/>
      <c r="O252" s="2381"/>
      <c r="P252" s="2381"/>
      <c r="Q252" s="2381"/>
      <c r="R252" s="2381"/>
      <c r="S252" s="2381"/>
      <c r="T252" s="2381"/>
      <c r="V252" s="59" t="s">
        <v>91</v>
      </c>
      <c r="W252" s="2126" t="s">
        <v>2611</v>
      </c>
      <c r="X252" s="2067"/>
      <c r="Y252" s="57" t="s">
        <v>609</v>
      </c>
      <c r="AC252" s="2381">
        <v>93722</v>
      </c>
      <c r="AD252" s="2381"/>
      <c r="AE252" s="2381"/>
      <c r="AF252" s="58" t="s">
        <v>1344</v>
      </c>
      <c r="AG252" s="709"/>
      <c r="AH252" s="709"/>
      <c r="AI252" s="709"/>
      <c r="AJ252" s="709"/>
      <c r="AK252" s="709"/>
      <c r="BN252" s="61"/>
    </row>
    <row r="253" spans="1:72" ht="12.75">
      <c r="A253" s="29"/>
      <c r="B253" s="7"/>
      <c r="C253" s="7"/>
      <c r="D253" s="60" t="s">
        <v>92</v>
      </c>
      <c r="E253" s="7"/>
      <c r="F253" s="7"/>
      <c r="G253" s="7"/>
      <c r="H253" s="7"/>
      <c r="I253" s="7"/>
      <c r="J253" s="7"/>
      <c r="K253" s="7"/>
      <c r="L253" s="29"/>
      <c r="M253" s="2338" t="s">
        <v>2612</v>
      </c>
      <c r="N253" s="2381"/>
      <c r="O253" s="2381"/>
      <c r="P253" s="2381"/>
      <c r="Q253" s="2381"/>
      <c r="R253" s="2381"/>
      <c r="S253" s="2381"/>
      <c r="T253" s="2381"/>
      <c r="U253" s="2381"/>
      <c r="V253" s="2381"/>
      <c r="W253" s="2381"/>
      <c r="X253" s="2381"/>
      <c r="Y253" s="2381"/>
      <c r="Z253" s="2381"/>
      <c r="AA253" s="2381"/>
      <c r="AB253" s="2381"/>
      <c r="AC253" s="2381"/>
      <c r="AD253" s="2381"/>
      <c r="AE253" s="2381"/>
      <c r="AF253" s="709"/>
      <c r="AG253" s="709"/>
      <c r="AH253" s="2502">
        <v>70</v>
      </c>
      <c r="AI253" s="2502"/>
      <c r="AJ253" s="2502"/>
      <c r="AK253" s="25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2" t="s">
        <v>2613</v>
      </c>
      <c r="N254" s="2340"/>
      <c r="O254" s="2340"/>
      <c r="P254" s="2340"/>
      <c r="Q254" s="2340"/>
      <c r="R254" s="2340"/>
      <c r="S254" s="7" t="s">
        <v>211</v>
      </c>
      <c r="T254" s="7"/>
      <c r="U254" s="2067"/>
      <c r="V254" s="2067"/>
      <c r="W254" s="2067"/>
      <c r="X254" s="7" t="s">
        <v>94</v>
      </c>
      <c r="Z254" s="2340"/>
      <c r="AA254" s="2340"/>
      <c r="AB254" s="2340"/>
      <c r="AC254" s="2340"/>
      <c r="AD254" s="2340"/>
      <c r="AE254" s="2340"/>
    </row>
    <row r="255" spans="1:72" ht="12.75">
      <c r="A255" s="29"/>
      <c r="B255" s="7"/>
      <c r="C255" s="7"/>
      <c r="D255" s="60" t="s">
        <v>95</v>
      </c>
      <c r="E255" s="7"/>
      <c r="F255" s="7"/>
      <c r="M255" s="2397" t="s">
        <v>2614</v>
      </c>
      <c r="N255" s="2397"/>
      <c r="O255" s="2397"/>
      <c r="P255" s="2397"/>
      <c r="Q255" s="2397"/>
      <c r="R255" s="2397"/>
      <c r="S255" s="2397"/>
      <c r="T255" s="2397"/>
      <c r="U255" s="2397"/>
      <c r="V255" s="2397"/>
      <c r="W255" s="2397"/>
      <c r="X255" s="2397"/>
      <c r="Y255" s="2397"/>
      <c r="Z255" s="2397"/>
      <c r="AA255" s="2397"/>
      <c r="AB255" s="2397"/>
      <c r="AC255" s="2397"/>
      <c r="AD255" s="2397"/>
      <c r="AE255" s="239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68" t="s">
        <v>561</v>
      </c>
      <c r="N256" s="2068"/>
      <c r="O256" s="2068"/>
      <c r="P256" s="2068"/>
      <c r="Q256" s="2068"/>
      <c r="R256" s="2068"/>
      <c r="S256" s="2068"/>
      <c r="T256" s="2068"/>
      <c r="U256" s="384" t="s">
        <v>958</v>
      </c>
      <c r="V256" s="325"/>
      <c r="W256" s="325"/>
      <c r="X256" s="325"/>
      <c r="Y256" s="325"/>
      <c r="Z256" s="325"/>
      <c r="AA256" s="2486" t="s">
        <v>2615</v>
      </c>
      <c r="AB256" s="2487"/>
      <c r="AC256" s="2487"/>
      <c r="AD256" s="2487"/>
      <c r="AE256" s="2487"/>
      <c r="AF256" s="2487"/>
      <c r="AG256" s="2487"/>
      <c r="AH256" s="2487"/>
      <c r="AI256" s="2487"/>
      <c r="AJ256" s="2487"/>
      <c r="AK256" s="24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85"/>
      <c r="N258" s="2485"/>
      <c r="O258" s="2485"/>
      <c r="P258" s="2485"/>
      <c r="Q258" s="2485"/>
      <c r="R258" s="2485"/>
      <c r="S258" s="2485"/>
      <c r="T258" s="2485"/>
      <c r="U258" s="2485"/>
      <c r="V258" s="2485"/>
      <c r="W258" s="2485"/>
      <c r="X258" s="2485"/>
      <c r="Y258" s="2485"/>
      <c r="Z258" s="2485"/>
      <c r="AA258" s="2485"/>
      <c r="AB258" s="2485"/>
      <c r="AC258" s="2485"/>
      <c r="AD258" s="2485"/>
      <c r="AE258" s="2485"/>
      <c r="AF258" s="2485" t="s">
        <v>312</v>
      </c>
      <c r="AG258" s="2485"/>
      <c r="AH258" s="2485"/>
      <c r="AI258" s="2485"/>
      <c r="AJ258" s="2485"/>
      <c r="AK258" s="24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1"/>
      <c r="N259" s="2381"/>
      <c r="O259" s="2381"/>
      <c r="P259" s="2381"/>
      <c r="Q259" s="2381"/>
      <c r="R259" s="2381"/>
      <c r="S259" s="2381"/>
      <c r="T259" s="2381"/>
      <c r="U259" s="2381"/>
      <c r="V259" s="2381"/>
      <c r="W259" s="2381"/>
      <c r="X259" s="2381"/>
      <c r="Y259" s="2381"/>
      <c r="Z259" s="2381"/>
      <c r="AA259" s="2381"/>
      <c r="AB259" s="2381"/>
      <c r="AC259" s="2381"/>
      <c r="AD259" s="2381"/>
      <c r="AE259" s="2381"/>
      <c r="AF259" s="58" t="s">
        <v>1343</v>
      </c>
      <c r="AG259" s="709"/>
      <c r="AH259" s="709"/>
      <c r="AI259" s="709"/>
      <c r="AJ259" s="709"/>
      <c r="AK259" s="70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81"/>
      <c r="N260" s="2381"/>
      <c r="O260" s="2381"/>
      <c r="P260" s="2381"/>
      <c r="Q260" s="2381"/>
      <c r="R260" s="2381"/>
      <c r="S260" s="2381"/>
      <c r="T260" s="2381"/>
      <c r="V260" s="59" t="s">
        <v>91</v>
      </c>
      <c r="W260" s="2067"/>
      <c r="X260" s="2067"/>
      <c r="Y260" s="57" t="s">
        <v>609</v>
      </c>
      <c r="AC260" s="2381"/>
      <c r="AD260" s="2381"/>
      <c r="AE260" s="2381"/>
      <c r="AF260" s="58" t="s">
        <v>1344</v>
      </c>
      <c r="AG260" s="709"/>
      <c r="AH260" s="709"/>
      <c r="AI260" s="709"/>
      <c r="AJ260" s="709"/>
      <c r="AK260" s="70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1"/>
      <c r="N261" s="2381"/>
      <c r="O261" s="2381"/>
      <c r="P261" s="2381"/>
      <c r="Q261" s="2381"/>
      <c r="R261" s="2381"/>
      <c r="S261" s="2381"/>
      <c r="T261" s="2381"/>
      <c r="U261" s="2381"/>
      <c r="V261" s="2381"/>
      <c r="W261" s="2381"/>
      <c r="X261" s="2381"/>
      <c r="Y261" s="2381"/>
      <c r="Z261" s="2381"/>
      <c r="AA261" s="2381"/>
      <c r="AB261" s="2381"/>
      <c r="AC261" s="2381"/>
      <c r="AD261" s="2381"/>
      <c r="AE261" s="2381"/>
      <c r="AF261" s="709"/>
      <c r="AG261" s="709"/>
      <c r="AH261" s="2502"/>
      <c r="AI261" s="2502"/>
      <c r="AJ261" s="2502"/>
      <c r="AK261" s="25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0"/>
      <c r="N262" s="2340"/>
      <c r="O262" s="2340"/>
      <c r="P262" s="2340"/>
      <c r="Q262" s="2340"/>
      <c r="R262" s="2340"/>
      <c r="S262" s="7" t="s">
        <v>211</v>
      </c>
      <c r="T262" s="7"/>
      <c r="U262" s="2067"/>
      <c r="V262" s="2067"/>
      <c r="W262" s="2067"/>
      <c r="X262" s="7" t="s">
        <v>94</v>
      </c>
      <c r="Z262" s="2340"/>
      <c r="AA262" s="2340"/>
      <c r="AB262" s="2340"/>
      <c r="AC262" s="2340"/>
      <c r="AD262" s="2340"/>
      <c r="AE262" s="23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7"/>
      <c r="N263" s="2397"/>
      <c r="O263" s="2397"/>
      <c r="P263" s="2397"/>
      <c r="Q263" s="2397"/>
      <c r="R263" s="2397"/>
      <c r="S263" s="2397"/>
      <c r="T263" s="2397"/>
      <c r="U263" s="2397"/>
      <c r="V263" s="2397"/>
      <c r="W263" s="2397"/>
      <c r="X263" s="2397"/>
      <c r="Y263" s="2397"/>
      <c r="Z263" s="2397"/>
      <c r="AA263" s="2519"/>
      <c r="AB263" s="2519"/>
      <c r="AC263" s="2519"/>
      <c r="AD263" s="2519"/>
      <c r="AE263" s="25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68" t="s">
        <v>312</v>
      </c>
      <c r="N264" s="2068"/>
      <c r="O264" s="2068"/>
      <c r="P264" s="2068"/>
      <c r="Q264" s="2068"/>
      <c r="R264" s="2068"/>
      <c r="S264" s="2068"/>
      <c r="T264" s="2068"/>
      <c r="U264" s="384" t="s">
        <v>958</v>
      </c>
      <c r="V264" s="325"/>
      <c r="W264" s="325"/>
      <c r="X264" s="325"/>
      <c r="Y264" s="325"/>
      <c r="Z264" s="325"/>
      <c r="AA264" s="2518"/>
      <c r="AB264" s="2518"/>
      <c r="AC264" s="2518"/>
      <c r="AD264" s="2518"/>
      <c r="AE264" s="2518"/>
      <c r="AF264" s="2518"/>
      <c r="AG264" s="2518"/>
      <c r="AH264" s="2518"/>
      <c r="AI264" s="2518"/>
      <c r="AJ264" s="2518"/>
      <c r="AK264" s="251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488" t="str">
        <f>BO245</f>
        <v>Joint Venture</v>
      </c>
      <c r="U266" s="2488"/>
      <c r="V266" s="2488"/>
      <c r="W266" s="2488"/>
      <c r="X266" s="2488"/>
      <c r="Z266" s="473" t="s">
        <v>1013</v>
      </c>
      <c r="AA266" s="474"/>
      <c r="AB266" s="474"/>
      <c r="AC266" s="474"/>
      <c r="AD266" s="161"/>
      <c r="AE266" s="161"/>
      <c r="AF266" s="161"/>
      <c r="AG266" s="161"/>
      <c r="AH266" s="161"/>
      <c r="AI266" s="161"/>
      <c r="AJ266" s="161"/>
      <c r="AK266" s="475"/>
      <c r="AL266" s="94"/>
      <c r="AM266" s="671"/>
      <c r="AN266" s="671"/>
      <c r="AO266" s="671"/>
      <c r="AP266" s="671"/>
      <c r="AQ266" s="671"/>
      <c r="AR266" s="671"/>
      <c r="AS266" s="671"/>
      <c r="AT266" s="671"/>
      <c r="AU266" s="671"/>
      <c r="AV266" s="671"/>
      <c r="AW266" s="671"/>
      <c r="AX266" s="671"/>
      <c r="AY266" s="671"/>
      <c r="BN266" s="61"/>
    </row>
    <row r="267" spans="1:66" ht="12.75">
      <c r="A267" s="50"/>
      <c r="B267" s="7"/>
      <c r="C267" s="50"/>
      <c r="I267" s="7"/>
      <c r="J267" s="7"/>
      <c r="K267" s="7"/>
      <c r="L267" s="7"/>
      <c r="M267" s="147"/>
      <c r="N267" s="147"/>
      <c r="O267" s="147"/>
      <c r="P267" s="147"/>
      <c r="Q267" s="147"/>
      <c r="T267" s="7"/>
      <c r="U267" s="7"/>
      <c r="V267" s="7"/>
      <c r="W267" s="62"/>
      <c r="Z267" s="476" t="s">
        <v>850</v>
      </c>
      <c r="AA267" s="25"/>
      <c r="AB267" s="25"/>
      <c r="AC267" s="25"/>
      <c r="AD267" s="25"/>
      <c r="AE267" s="25"/>
      <c r="AF267" s="57"/>
      <c r="AG267" s="57"/>
      <c r="AH267" s="57"/>
      <c r="AI267" s="57"/>
      <c r="AJ267" s="57"/>
      <c r="AK267" s="25"/>
      <c r="AL267" s="101"/>
      <c r="AM267" s="671"/>
      <c r="AN267" s="671"/>
      <c r="AO267" s="671"/>
      <c r="AP267" s="671"/>
      <c r="AQ267" s="671"/>
      <c r="AR267" s="671"/>
      <c r="AS267" s="671"/>
      <c r="AT267" s="671"/>
      <c r="AU267" s="671"/>
      <c r="AV267" s="671"/>
      <c r="AW267" s="671"/>
      <c r="AX267" s="671"/>
      <c r="AY267" s="671"/>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7" t="s">
        <v>1012</v>
      </c>
      <c r="AA268" s="80"/>
      <c r="AB268" s="80"/>
      <c r="AC268" s="80"/>
      <c r="AD268" s="80"/>
      <c r="AE268" s="80"/>
      <c r="AF268" s="160"/>
      <c r="AG268" s="160"/>
      <c r="AH268" s="160"/>
      <c r="AI268" s="160"/>
      <c r="AJ268" s="160"/>
      <c r="AK268" s="80"/>
      <c r="AL268" s="81"/>
      <c r="AM268" s="671"/>
      <c r="AN268" s="671"/>
      <c r="AO268" s="671"/>
      <c r="AP268" s="671"/>
      <c r="AQ268" s="671"/>
      <c r="AR268" s="671"/>
      <c r="AS268" s="671"/>
      <c r="AT268" s="671"/>
      <c r="AU268" s="671"/>
      <c r="AV268" s="671"/>
      <c r="AW268" s="671"/>
      <c r="AX268" s="671"/>
      <c r="AY268" s="671"/>
      <c r="BN268" s="61"/>
    </row>
    <row r="269" spans="1:66" ht="12.75">
      <c r="A269" s="57"/>
      <c r="B269" s="63">
        <v>0</v>
      </c>
      <c r="D269" s="2381" t="s">
        <v>285</v>
      </c>
      <c r="E269" s="2381"/>
      <c r="F269" s="2381"/>
      <c r="G269" s="2381"/>
      <c r="H269" s="2381"/>
      <c r="J269" s="12" t="s">
        <v>284</v>
      </c>
      <c r="X269" s="2362"/>
      <c r="Y269" s="2362"/>
      <c r="Z269" s="2362"/>
      <c r="AA269" s="2362"/>
      <c r="AB269" s="2362"/>
      <c r="AC269" s="2362"/>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493" t="s">
        <v>2615</v>
      </c>
      <c r="M273" s="2493"/>
      <c r="N273" s="2493"/>
      <c r="O273" s="2493"/>
      <c r="P273" s="2493"/>
      <c r="Q273" s="2493"/>
      <c r="R273" s="2493"/>
      <c r="S273" s="2493"/>
      <c r="T273" s="2493"/>
      <c r="U273" s="2493"/>
      <c r="V273" s="2493"/>
      <c r="W273" s="2493"/>
      <c r="X273" s="2493"/>
      <c r="Y273" s="2493"/>
      <c r="Z273" s="2493"/>
      <c r="AA273" s="2493"/>
      <c r="AB273" s="2493"/>
      <c r="AC273" s="2493"/>
      <c r="AD273" s="2493"/>
      <c r="AE273" s="2493"/>
      <c r="AF273" s="2493"/>
      <c r="AG273" s="2493"/>
      <c r="AH273" s="2493"/>
      <c r="AI273" s="2493"/>
      <c r="AJ273" s="249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8" t="s">
        <v>2610</v>
      </c>
      <c r="M274" s="2338"/>
      <c r="N274" s="2338"/>
      <c r="O274" s="2338"/>
      <c r="P274" s="2338"/>
      <c r="Q274" s="2338"/>
      <c r="R274" s="2338"/>
      <c r="S274" s="2338"/>
      <c r="T274" s="2338"/>
      <c r="U274" s="2338"/>
      <c r="V274" s="2338"/>
      <c r="W274" s="2338"/>
      <c r="X274" s="2338"/>
      <c r="Y274" s="2338"/>
      <c r="Z274" s="2338"/>
      <c r="AA274" s="2338"/>
      <c r="AB274" s="2338"/>
      <c r="AC274" s="2338"/>
      <c r="AD274" s="2338"/>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38" t="s">
        <v>510</v>
      </c>
      <c r="M275" s="2381"/>
      <c r="N275" s="2381"/>
      <c r="O275" s="2381"/>
      <c r="P275" s="2381"/>
      <c r="Q275" s="2381"/>
      <c r="R275" s="2381"/>
      <c r="S275" s="2381"/>
      <c r="U275" s="59" t="s">
        <v>91</v>
      </c>
      <c r="V275" s="2126" t="s">
        <v>2611</v>
      </c>
      <c r="W275" s="2067"/>
      <c r="X275" s="57" t="s">
        <v>609</v>
      </c>
      <c r="AB275" s="2381">
        <v>93722</v>
      </c>
      <c r="AC275" s="2381"/>
      <c r="AD275" s="238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8" t="s">
        <v>2612</v>
      </c>
      <c r="M276" s="2381"/>
      <c r="N276" s="2381"/>
      <c r="O276" s="2381"/>
      <c r="P276" s="2381"/>
      <c r="Q276" s="2381"/>
      <c r="R276" s="2381"/>
      <c r="S276" s="2381"/>
      <c r="T276" s="2381"/>
      <c r="U276" s="2381"/>
      <c r="V276" s="2381"/>
      <c r="W276" s="2381"/>
      <c r="X276" s="2381"/>
      <c r="Y276" s="2381"/>
      <c r="Z276" s="2381"/>
      <c r="AA276" s="2381"/>
      <c r="AB276" s="2381"/>
      <c r="AC276" s="2381"/>
      <c r="AD276" s="238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2" t="s">
        <v>2613</v>
      </c>
      <c r="M277" s="2340"/>
      <c r="N277" s="2340"/>
      <c r="O277" s="2340"/>
      <c r="P277" s="2340"/>
      <c r="Q277" s="2340"/>
      <c r="R277" s="7" t="s">
        <v>211</v>
      </c>
      <c r="S277" s="7"/>
      <c r="T277" s="2067"/>
      <c r="U277" s="2067"/>
      <c r="V277" s="2067"/>
      <c r="W277" s="7" t="s">
        <v>94</v>
      </c>
      <c r="Y277" s="2340"/>
      <c r="Z277" s="2340"/>
      <c r="AA277" s="2340"/>
      <c r="AB277" s="2340"/>
      <c r="AC277" s="2340"/>
      <c r="AD277" s="2340"/>
      <c r="BN277" s="61"/>
    </row>
    <row r="278" spans="1:66" ht="12.75">
      <c r="D278" s="60" t="s">
        <v>95</v>
      </c>
      <c r="E278" s="7"/>
      <c r="F278" s="7"/>
      <c r="L278" s="2397" t="s">
        <v>2614</v>
      </c>
      <c r="M278" s="2397"/>
      <c r="N278" s="2397"/>
      <c r="O278" s="2397"/>
      <c r="P278" s="2397"/>
      <c r="Q278" s="2397"/>
      <c r="R278" s="2397"/>
      <c r="S278" s="2397"/>
      <c r="T278" s="2397"/>
      <c r="U278" s="2397"/>
      <c r="V278" s="2397"/>
      <c r="W278" s="2397"/>
      <c r="X278" s="2397"/>
      <c r="Y278" s="2397"/>
      <c r="Z278" s="2397"/>
      <c r="AA278" s="2397"/>
      <c r="AB278" s="2397"/>
      <c r="AC278" s="2397"/>
      <c r="AD278" s="2397"/>
      <c r="AF278" s="7"/>
      <c r="AG278" s="7"/>
      <c r="AH278" s="7"/>
      <c r="AI278" s="7"/>
      <c r="AJ278" s="7"/>
      <c r="BN278" s="61"/>
    </row>
    <row r="279" spans="1:66" ht="12.75">
      <c r="D279" s="58" t="s">
        <v>649</v>
      </c>
      <c r="E279" s="58"/>
      <c r="F279" s="58"/>
      <c r="G279" s="58"/>
      <c r="H279" s="58"/>
      <c r="I279" s="58"/>
      <c r="L279" s="2126" t="s">
        <v>2627</v>
      </c>
      <c r="M279" s="2126"/>
      <c r="N279" s="2126"/>
      <c r="O279" s="2126"/>
      <c r="P279" s="2126"/>
      <c r="Q279" s="2126"/>
      <c r="R279" s="2126"/>
      <c r="S279" s="2126"/>
      <c r="T279" s="2126"/>
      <c r="U279" s="2126"/>
      <c r="V279" s="2126"/>
      <c r="W279" s="2126"/>
      <c r="X279" s="2126"/>
      <c r="Y279" s="2126"/>
      <c r="Z279" s="2126"/>
      <c r="AA279" s="2126"/>
      <c r="AB279" s="2126"/>
      <c r="AC279" s="2126"/>
      <c r="AD279" s="2126"/>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29" t="s">
        <v>566</v>
      </c>
      <c r="B281" s="2329"/>
      <c r="C281" s="2329"/>
      <c r="D281" s="2329"/>
      <c r="E281" s="2329"/>
      <c r="F281" s="2329"/>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29"/>
      <c r="AE281" s="2329"/>
      <c r="AF281" s="2329"/>
      <c r="AG281" s="2329"/>
      <c r="AH281" s="2329"/>
      <c r="AI281" s="2329"/>
      <c r="AJ281" s="2329"/>
      <c r="AK281" s="2329"/>
      <c r="AL281" s="2329"/>
      <c r="AM281" s="144"/>
      <c r="AN281" s="144"/>
      <c r="AO281" s="144"/>
      <c r="AP281" s="144"/>
      <c r="AQ281" s="144"/>
      <c r="AR281" s="144"/>
      <c r="AS281" s="144"/>
      <c r="AT281" s="144"/>
      <c r="AU281" s="144"/>
      <c r="AV281" s="144"/>
      <c r="AW281" s="144"/>
      <c r="AX281" s="144"/>
      <c r="AY281" s="144"/>
      <c r="BN281" s="61"/>
    </row>
    <row r="282" spans="1:66" ht="13.5" thickBot="1">
      <c r="A282" s="2330"/>
      <c r="B282" s="2330"/>
      <c r="C282" s="2330"/>
      <c r="D282" s="2330"/>
      <c r="E282" s="2330"/>
      <c r="F282" s="2330"/>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0"/>
      <c r="AE282" s="2330"/>
      <c r="AF282" s="2330"/>
      <c r="AG282" s="2330"/>
      <c r="AH282" s="2330"/>
      <c r="AI282" s="2330"/>
      <c r="AJ282" s="2330"/>
      <c r="AK282" s="2330"/>
      <c r="AL282" s="233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95" t="s">
        <v>2615</v>
      </c>
      <c r="I286" s="2095"/>
      <c r="J286" s="2095"/>
      <c r="K286" s="2095"/>
      <c r="L286" s="2095"/>
      <c r="M286" s="2095"/>
      <c r="N286" s="2095"/>
      <c r="O286" s="2095"/>
      <c r="P286" s="2095"/>
      <c r="Q286" s="2095"/>
      <c r="R286" s="2095"/>
      <c r="T286" s="58" t="s">
        <v>592</v>
      </c>
      <c r="V286" s="58"/>
      <c r="W286" s="58"/>
      <c r="X286" s="58"/>
      <c r="Y286" s="58"/>
      <c r="AA286" s="2095" t="s">
        <v>2629</v>
      </c>
      <c r="AB286" s="2095"/>
      <c r="AC286" s="2095"/>
      <c r="AD286" s="2095"/>
      <c r="AE286" s="2095"/>
      <c r="AF286" s="2095"/>
      <c r="AG286" s="2095"/>
      <c r="AH286" s="2095"/>
      <c r="AI286" s="2095"/>
      <c r="AJ286" s="2095"/>
      <c r="AK286" s="2095"/>
      <c r="BN286" s="61"/>
    </row>
    <row r="287" spans="1:66" ht="12.75">
      <c r="B287" s="58" t="s">
        <v>496</v>
      </c>
      <c r="C287" s="58"/>
      <c r="D287" s="58"/>
      <c r="E287" s="58"/>
      <c r="F287" s="58"/>
      <c r="H287" s="2068" t="s">
        <v>2610</v>
      </c>
      <c r="I287" s="2068"/>
      <c r="J287" s="2068"/>
      <c r="K287" s="2068"/>
      <c r="L287" s="2068"/>
      <c r="M287" s="2068"/>
      <c r="N287" s="2068"/>
      <c r="O287" s="2068"/>
      <c r="P287" s="2068"/>
      <c r="Q287" s="2068"/>
      <c r="R287" s="2068"/>
      <c r="T287" s="58" t="s">
        <v>496</v>
      </c>
      <c r="V287" s="58"/>
      <c r="W287" s="58"/>
      <c r="X287" s="58"/>
      <c r="Y287" s="58"/>
      <c r="AA287" s="2068" t="s">
        <v>2630</v>
      </c>
      <c r="AB287" s="2068"/>
      <c r="AC287" s="2068"/>
      <c r="AD287" s="2068"/>
      <c r="AE287" s="2068"/>
      <c r="AF287" s="2068"/>
      <c r="AG287" s="2068"/>
      <c r="AH287" s="2068"/>
      <c r="AI287" s="2068"/>
      <c r="AJ287" s="2068"/>
      <c r="AK287" s="2068"/>
      <c r="BN287" s="61"/>
    </row>
    <row r="288" spans="1:66" ht="12.75">
      <c r="B288" s="58" t="s">
        <v>497</v>
      </c>
      <c r="C288" s="58"/>
      <c r="D288" s="58"/>
      <c r="E288" s="58"/>
      <c r="F288" s="58"/>
      <c r="H288" s="2068" t="s">
        <v>2628</v>
      </c>
      <c r="I288" s="2068"/>
      <c r="J288" s="2068"/>
      <c r="K288" s="2068"/>
      <c r="L288" s="2068"/>
      <c r="M288" s="2068"/>
      <c r="N288" s="2068"/>
      <c r="O288" s="2068"/>
      <c r="P288" s="2068"/>
      <c r="Q288" s="2068"/>
      <c r="R288" s="2068"/>
      <c r="T288" s="58" t="s">
        <v>79</v>
      </c>
      <c r="V288" s="58"/>
      <c r="W288" s="58"/>
      <c r="X288" s="58"/>
      <c r="Y288" s="58"/>
      <c r="AA288" s="2068" t="s">
        <v>2631</v>
      </c>
      <c r="AB288" s="2068"/>
      <c r="AC288" s="2068"/>
      <c r="AD288" s="2068"/>
      <c r="AE288" s="2068"/>
      <c r="AF288" s="2068"/>
      <c r="AG288" s="2068"/>
      <c r="AH288" s="2068"/>
      <c r="AI288" s="2068"/>
      <c r="AJ288" s="2068"/>
      <c r="AK288" s="2068"/>
      <c r="BN288" s="61"/>
    </row>
    <row r="289" spans="2:66" ht="12.75" customHeight="1">
      <c r="B289" s="58" t="s">
        <v>92</v>
      </c>
      <c r="C289" s="58"/>
      <c r="D289" s="58"/>
      <c r="E289" s="58"/>
      <c r="F289" s="58"/>
      <c r="H289" s="2068" t="s">
        <v>2612</v>
      </c>
      <c r="I289" s="2068"/>
      <c r="J289" s="2068"/>
      <c r="K289" s="2068"/>
      <c r="L289" s="2068"/>
      <c r="M289" s="2068"/>
      <c r="N289" s="2068"/>
      <c r="O289" s="2068"/>
      <c r="P289" s="2068"/>
      <c r="Q289" s="2068"/>
      <c r="R289" s="2068"/>
      <c r="T289" s="58" t="s">
        <v>92</v>
      </c>
      <c r="V289" s="58"/>
      <c r="W289" s="58"/>
      <c r="X289" s="58"/>
      <c r="Y289" s="58"/>
      <c r="AA289" s="2380" t="s">
        <v>2632</v>
      </c>
      <c r="AB289" s="2380"/>
      <c r="AC289" s="2380"/>
      <c r="AD289" s="2380"/>
      <c r="AE289" s="2380"/>
      <c r="AF289" s="2380"/>
      <c r="AG289" s="2380"/>
      <c r="AH289" s="2380"/>
      <c r="AI289" s="2380"/>
      <c r="AJ289" s="2380"/>
      <c r="AK289" s="2380"/>
      <c r="BN289" s="61"/>
    </row>
    <row r="290" spans="2:66" ht="12.75" customHeight="1">
      <c r="B290" s="58" t="s">
        <v>93</v>
      </c>
      <c r="C290" s="58"/>
      <c r="D290" s="58"/>
      <c r="E290" s="58"/>
      <c r="F290" s="58"/>
      <c r="G290" s="58"/>
      <c r="H290" s="2382" t="s">
        <v>2613</v>
      </c>
      <c r="I290" s="2383"/>
      <c r="J290" s="2383"/>
      <c r="K290" s="2383"/>
      <c r="L290" s="2383"/>
      <c r="M290" s="2383"/>
      <c r="N290" s="7" t="s">
        <v>211</v>
      </c>
      <c r="O290" s="7"/>
      <c r="P290" s="2381"/>
      <c r="Q290" s="2381"/>
      <c r="R290" s="2381"/>
      <c r="S290" s="58"/>
      <c r="T290" s="58" t="s">
        <v>93</v>
      </c>
      <c r="V290" s="58"/>
      <c r="W290" s="58"/>
      <c r="X290" s="58"/>
      <c r="Y290" s="58"/>
      <c r="AA290" s="2517" t="s">
        <v>2633</v>
      </c>
      <c r="AB290" s="2517"/>
      <c r="AC290" s="2517"/>
      <c r="AD290" s="2517"/>
      <c r="AE290" s="2517"/>
      <c r="AF290" s="2517"/>
      <c r="AG290" s="7" t="s">
        <v>211</v>
      </c>
      <c r="AH290" s="7"/>
      <c r="AI290" s="2381"/>
      <c r="AJ290" s="2381"/>
      <c r="AK290" s="2381"/>
      <c r="BN290" s="61"/>
    </row>
    <row r="291" spans="2:66" ht="12.75" customHeight="1">
      <c r="B291" s="58" t="s">
        <v>94</v>
      </c>
      <c r="C291" s="58"/>
      <c r="D291" s="58"/>
      <c r="E291" s="58"/>
      <c r="F291" s="58"/>
      <c r="G291" s="58"/>
      <c r="H291" s="2340"/>
      <c r="I291" s="2340"/>
      <c r="J291" s="2340"/>
      <c r="K291" s="2340"/>
      <c r="L291" s="2340"/>
      <c r="M291" s="2340"/>
      <c r="N291" s="60"/>
      <c r="O291" s="60"/>
      <c r="P291" s="62"/>
      <c r="Q291" s="62"/>
      <c r="R291" s="62"/>
      <c r="S291" s="58"/>
      <c r="T291" s="58" t="s">
        <v>94</v>
      </c>
      <c r="V291" s="58"/>
      <c r="W291" s="58"/>
      <c r="X291" s="58"/>
      <c r="Y291" s="58"/>
      <c r="AA291" s="2340"/>
      <c r="AB291" s="2340"/>
      <c r="AC291" s="2340"/>
      <c r="AD291" s="2340"/>
      <c r="AE291" s="2340"/>
      <c r="AF291" s="2340"/>
      <c r="AG291" s="60"/>
      <c r="AH291" s="60"/>
      <c r="AI291" s="62"/>
      <c r="AJ291" s="62"/>
      <c r="AK291" s="62"/>
      <c r="BN291" s="61"/>
    </row>
    <row r="292" spans="2:66" ht="12.75" customHeight="1">
      <c r="B292" s="58" t="s">
        <v>80</v>
      </c>
      <c r="C292" s="58"/>
      <c r="D292" s="58"/>
      <c r="E292" s="58"/>
      <c r="F292" s="58"/>
      <c r="G292" s="58"/>
      <c r="H292" s="2068" t="s">
        <v>2614</v>
      </c>
      <c r="I292" s="2068"/>
      <c r="J292" s="2068"/>
      <c r="K292" s="2068"/>
      <c r="L292" s="2068"/>
      <c r="M292" s="2068"/>
      <c r="N292" s="2095"/>
      <c r="O292" s="2095"/>
      <c r="P292" s="2095"/>
      <c r="Q292" s="2095"/>
      <c r="R292" s="2095"/>
      <c r="S292" s="58"/>
      <c r="T292" s="58" t="s">
        <v>80</v>
      </c>
      <c r="V292" s="58"/>
      <c r="W292" s="58"/>
      <c r="X292" s="58"/>
      <c r="Y292" s="58"/>
      <c r="AA292" s="2068" t="s">
        <v>2634</v>
      </c>
      <c r="AB292" s="2068"/>
      <c r="AC292" s="2068"/>
      <c r="AD292" s="2068"/>
      <c r="AE292" s="2068"/>
      <c r="AF292" s="2068"/>
      <c r="AG292" s="2095"/>
      <c r="AH292" s="2095"/>
      <c r="AI292" s="2095"/>
      <c r="AJ292" s="2095"/>
      <c r="AK292" s="209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95" t="s">
        <v>2635</v>
      </c>
      <c r="I294" s="2095"/>
      <c r="J294" s="2095"/>
      <c r="K294" s="2095"/>
      <c r="L294" s="2095"/>
      <c r="M294" s="2095"/>
      <c r="N294" s="2095"/>
      <c r="O294" s="2095"/>
      <c r="P294" s="2095"/>
      <c r="Q294" s="2095"/>
      <c r="R294" s="2095"/>
      <c r="T294" s="58" t="s">
        <v>370</v>
      </c>
      <c r="V294" s="58"/>
      <c r="W294" s="58"/>
      <c r="X294" s="58"/>
      <c r="Y294" s="58"/>
      <c r="AA294" s="2095" t="s">
        <v>2642</v>
      </c>
      <c r="AB294" s="2095"/>
      <c r="AC294" s="2095"/>
      <c r="AD294" s="2095"/>
      <c r="AE294" s="2095"/>
      <c r="AF294" s="2095"/>
      <c r="AG294" s="2095"/>
      <c r="AH294" s="2095"/>
      <c r="AI294" s="2095"/>
      <c r="AJ294" s="2095"/>
      <c r="AK294" s="2095"/>
      <c r="BN294" s="61"/>
    </row>
    <row r="295" spans="2:66" ht="12.75">
      <c r="B295" s="58" t="s">
        <v>496</v>
      </c>
      <c r="C295" s="58"/>
      <c r="D295" s="58"/>
      <c r="E295" s="58"/>
      <c r="F295" s="58"/>
      <c r="H295" s="2068" t="s">
        <v>2636</v>
      </c>
      <c r="I295" s="2068"/>
      <c r="J295" s="2068"/>
      <c r="K295" s="2068"/>
      <c r="L295" s="2068"/>
      <c r="M295" s="2068"/>
      <c r="N295" s="2068"/>
      <c r="O295" s="2068"/>
      <c r="P295" s="2068"/>
      <c r="Q295" s="2068"/>
      <c r="R295" s="2068"/>
      <c r="T295" s="58" t="s">
        <v>496</v>
      </c>
      <c r="V295" s="58"/>
      <c r="W295" s="58"/>
      <c r="X295" s="58"/>
      <c r="Y295" s="58"/>
      <c r="AA295" s="2068" t="s">
        <v>2643</v>
      </c>
      <c r="AB295" s="2068"/>
      <c r="AC295" s="2068"/>
      <c r="AD295" s="2068"/>
      <c r="AE295" s="2068"/>
      <c r="AF295" s="2068"/>
      <c r="AG295" s="2068"/>
      <c r="AH295" s="2068"/>
      <c r="AI295" s="2068"/>
      <c r="AJ295" s="2068"/>
      <c r="AK295" s="2068"/>
      <c r="BN295" s="61"/>
    </row>
    <row r="296" spans="2:66" ht="12.75">
      <c r="B296" s="58" t="s">
        <v>497</v>
      </c>
      <c r="C296" s="58"/>
      <c r="D296" s="58"/>
      <c r="E296" s="58"/>
      <c r="F296" s="58"/>
      <c r="H296" s="2068" t="s">
        <v>2637</v>
      </c>
      <c r="I296" s="2068"/>
      <c r="J296" s="2068"/>
      <c r="K296" s="2068"/>
      <c r="L296" s="2068"/>
      <c r="M296" s="2068"/>
      <c r="N296" s="2068"/>
      <c r="O296" s="2068"/>
      <c r="P296" s="2068"/>
      <c r="Q296" s="2068"/>
      <c r="R296" s="2068"/>
      <c r="T296" s="58" t="s">
        <v>79</v>
      </c>
      <c r="V296" s="58"/>
      <c r="W296" s="58"/>
      <c r="X296" s="58"/>
      <c r="Y296" s="58"/>
      <c r="AA296" s="2068" t="s">
        <v>2644</v>
      </c>
      <c r="AB296" s="2068"/>
      <c r="AC296" s="2068"/>
      <c r="AD296" s="2068"/>
      <c r="AE296" s="2068"/>
      <c r="AF296" s="2068"/>
      <c r="AG296" s="2068"/>
      <c r="AH296" s="2068"/>
      <c r="AI296" s="2068"/>
      <c r="AJ296" s="2068"/>
      <c r="AK296" s="2068"/>
      <c r="BN296" s="61"/>
    </row>
    <row r="297" spans="2:66" ht="12.75">
      <c r="B297" s="58" t="s">
        <v>92</v>
      </c>
      <c r="C297" s="58"/>
      <c r="D297" s="58"/>
      <c r="E297" s="58"/>
      <c r="F297" s="58"/>
      <c r="H297" s="2068" t="s">
        <v>2638</v>
      </c>
      <c r="I297" s="2068"/>
      <c r="J297" s="2068"/>
      <c r="K297" s="2068"/>
      <c r="L297" s="2068"/>
      <c r="M297" s="2068"/>
      <c r="N297" s="2068"/>
      <c r="O297" s="2068"/>
      <c r="P297" s="2068"/>
      <c r="Q297" s="2068"/>
      <c r="R297" s="2068"/>
      <c r="T297" s="58" t="s">
        <v>92</v>
      </c>
      <c r="V297" s="58"/>
      <c r="W297" s="58"/>
      <c r="X297" s="58"/>
      <c r="Y297" s="58"/>
      <c r="AA297" s="2068" t="s">
        <v>2645</v>
      </c>
      <c r="AB297" s="2068"/>
      <c r="AC297" s="2068"/>
      <c r="AD297" s="2068"/>
      <c r="AE297" s="2068"/>
      <c r="AF297" s="2068"/>
      <c r="AG297" s="2068"/>
      <c r="AH297" s="2068"/>
      <c r="AI297" s="2068"/>
      <c r="AJ297" s="2068"/>
      <c r="AK297" s="2068"/>
      <c r="BN297" s="61"/>
    </row>
    <row r="298" spans="2:66" ht="12.75">
      <c r="B298" s="58" t="s">
        <v>93</v>
      </c>
      <c r="C298" s="58"/>
      <c r="D298" s="58"/>
      <c r="E298" s="58"/>
      <c r="F298" s="58"/>
      <c r="G298" s="58"/>
      <c r="H298" s="2382" t="s">
        <v>2639</v>
      </c>
      <c r="I298" s="2382"/>
      <c r="J298" s="2382"/>
      <c r="K298" s="2382"/>
      <c r="L298" s="2382"/>
      <c r="M298" s="2382"/>
      <c r="N298" s="7" t="s">
        <v>211</v>
      </c>
      <c r="O298" s="7"/>
      <c r="P298" s="2381"/>
      <c r="Q298" s="2381"/>
      <c r="R298" s="2381"/>
      <c r="S298" s="58"/>
      <c r="T298" s="58" t="s">
        <v>93</v>
      </c>
      <c r="V298" s="58"/>
      <c r="W298" s="58"/>
      <c r="X298" s="58"/>
      <c r="Y298" s="58"/>
      <c r="AA298" s="2382" t="s">
        <v>2646</v>
      </c>
      <c r="AB298" s="2382"/>
      <c r="AC298" s="2382"/>
      <c r="AD298" s="2382"/>
      <c r="AE298" s="2382"/>
      <c r="AF298" s="2382"/>
      <c r="AG298" s="7" t="s">
        <v>211</v>
      </c>
      <c r="AH298" s="7"/>
      <c r="AI298" s="2381"/>
      <c r="AJ298" s="2381"/>
      <c r="AK298" s="2381"/>
      <c r="BN298" s="61"/>
    </row>
    <row r="299" spans="2:66" ht="12.75" customHeight="1">
      <c r="B299" s="58" t="s">
        <v>94</v>
      </c>
      <c r="C299" s="58"/>
      <c r="D299" s="58"/>
      <c r="E299" s="58"/>
      <c r="F299" s="58"/>
      <c r="G299" s="58"/>
      <c r="H299" s="2352" t="s">
        <v>2640</v>
      </c>
      <c r="I299" s="2352"/>
      <c r="J299" s="2352"/>
      <c r="K299" s="2352"/>
      <c r="L299" s="2352"/>
      <c r="M299" s="2352"/>
      <c r="N299" s="60"/>
      <c r="O299" s="60"/>
      <c r="P299" s="62"/>
      <c r="Q299" s="62"/>
      <c r="R299" s="62"/>
      <c r="S299" s="58"/>
      <c r="T299" s="58" t="s">
        <v>94</v>
      </c>
      <c r="V299" s="58"/>
      <c r="W299" s="58"/>
      <c r="X299" s="58"/>
      <c r="Y299" s="58"/>
      <c r="AA299" s="2352" t="s">
        <v>2647</v>
      </c>
      <c r="AB299" s="2352"/>
      <c r="AC299" s="2352"/>
      <c r="AD299" s="2352"/>
      <c r="AE299" s="2352"/>
      <c r="AF299" s="2352"/>
      <c r="AG299" s="60"/>
      <c r="AH299" s="60"/>
      <c r="AI299" s="62"/>
      <c r="AJ299" s="62"/>
      <c r="AK299" s="62"/>
      <c r="BN299" s="61"/>
    </row>
    <row r="300" spans="2:66" ht="12.75" customHeight="1">
      <c r="B300" s="58" t="s">
        <v>80</v>
      </c>
      <c r="C300" s="58"/>
      <c r="D300" s="58"/>
      <c r="E300" s="58"/>
      <c r="F300" s="58"/>
      <c r="G300" s="58"/>
      <c r="H300" s="2068" t="s">
        <v>2641</v>
      </c>
      <c r="I300" s="2068"/>
      <c r="J300" s="2068"/>
      <c r="K300" s="2068"/>
      <c r="L300" s="2068"/>
      <c r="M300" s="2068"/>
      <c r="N300" s="2095"/>
      <c r="O300" s="2095"/>
      <c r="P300" s="2095"/>
      <c r="Q300" s="2095"/>
      <c r="R300" s="2095"/>
      <c r="S300" s="58"/>
      <c r="T300" s="58" t="s">
        <v>80</v>
      </c>
      <c r="V300" s="58"/>
      <c r="W300" s="58"/>
      <c r="X300" s="58"/>
      <c r="Y300" s="58"/>
      <c r="AA300" s="2068" t="s">
        <v>2648</v>
      </c>
      <c r="AB300" s="2068"/>
      <c r="AC300" s="2068"/>
      <c r="AD300" s="2068"/>
      <c r="AE300" s="2068"/>
      <c r="AF300" s="2068"/>
      <c r="AG300" s="2095"/>
      <c r="AH300" s="2095"/>
      <c r="AI300" s="2095"/>
      <c r="AJ300" s="2095"/>
      <c r="AK300" s="2095"/>
      <c r="BN300" s="61"/>
    </row>
    <row r="301" spans="2:66" ht="12.75" customHeight="1">
      <c r="BN301" s="61"/>
    </row>
    <row r="302" spans="2:66" ht="12.75" customHeight="1">
      <c r="B302" s="58" t="s">
        <v>81</v>
      </c>
      <c r="C302" s="58"/>
      <c r="D302" s="58"/>
      <c r="E302" s="58"/>
      <c r="F302" s="58"/>
      <c r="H302" s="2095" t="s">
        <v>2635</v>
      </c>
      <c r="I302" s="2095"/>
      <c r="J302" s="2095"/>
      <c r="K302" s="2095"/>
      <c r="L302" s="2095"/>
      <c r="M302" s="2095"/>
      <c r="N302" s="2095"/>
      <c r="O302" s="2095"/>
      <c r="P302" s="2095"/>
      <c r="Q302" s="2095"/>
      <c r="R302" s="2095"/>
      <c r="T302" s="7" t="s">
        <v>926</v>
      </c>
      <c r="V302" s="58"/>
      <c r="W302" s="58"/>
      <c r="X302" s="58"/>
      <c r="Y302" s="58"/>
      <c r="AA302" s="2338" t="s">
        <v>2652</v>
      </c>
      <c r="AB302" s="2095"/>
      <c r="AC302" s="2095"/>
      <c r="AD302" s="2095"/>
      <c r="AE302" s="2095"/>
      <c r="AF302" s="2095"/>
      <c r="AG302" s="2095"/>
      <c r="AH302" s="2095"/>
      <c r="AI302" s="2095"/>
      <c r="AJ302" s="2095"/>
      <c r="AK302" s="2095"/>
      <c r="BN302" s="61"/>
    </row>
    <row r="303" spans="2:66" ht="12.75">
      <c r="B303" s="58" t="s">
        <v>496</v>
      </c>
      <c r="C303" s="58"/>
      <c r="D303" s="58"/>
      <c r="E303" s="58"/>
      <c r="F303" s="58"/>
      <c r="H303" s="2068" t="s">
        <v>2649</v>
      </c>
      <c r="I303" s="2068"/>
      <c r="J303" s="2068"/>
      <c r="K303" s="2068"/>
      <c r="L303" s="2068"/>
      <c r="M303" s="2068"/>
      <c r="N303" s="2068"/>
      <c r="O303" s="2068"/>
      <c r="P303" s="2068"/>
      <c r="Q303" s="2068"/>
      <c r="R303" s="2068"/>
      <c r="T303" s="58" t="s">
        <v>496</v>
      </c>
      <c r="V303" s="58"/>
      <c r="W303" s="58"/>
      <c r="X303" s="58"/>
      <c r="Y303" s="58"/>
      <c r="AA303" s="2068" t="s">
        <v>2653</v>
      </c>
      <c r="AB303" s="2068"/>
      <c r="AC303" s="2068"/>
      <c r="AD303" s="2068"/>
      <c r="AE303" s="2068"/>
      <c r="AF303" s="2068"/>
      <c r="AG303" s="2068"/>
      <c r="AH303" s="2068"/>
      <c r="AI303" s="2068"/>
      <c r="AJ303" s="2068"/>
      <c r="AK303" s="2068"/>
      <c r="BN303" s="61"/>
    </row>
    <row r="304" spans="2:66" ht="12.75">
      <c r="B304" s="58" t="s">
        <v>497</v>
      </c>
      <c r="C304" s="58"/>
      <c r="D304" s="58"/>
      <c r="E304" s="58"/>
      <c r="F304" s="58"/>
      <c r="H304" s="2068" t="s">
        <v>2637</v>
      </c>
      <c r="I304" s="2068"/>
      <c r="J304" s="2068"/>
      <c r="K304" s="2068"/>
      <c r="L304" s="2068"/>
      <c r="M304" s="2068"/>
      <c r="N304" s="2068"/>
      <c r="O304" s="2068"/>
      <c r="P304" s="2068"/>
      <c r="Q304" s="2068"/>
      <c r="R304" s="2068"/>
      <c r="T304" s="58" t="s">
        <v>79</v>
      </c>
      <c r="V304" s="58"/>
      <c r="W304" s="58"/>
      <c r="X304" s="58"/>
      <c r="Y304" s="58"/>
      <c r="AA304" s="2068" t="s">
        <v>2654</v>
      </c>
      <c r="AB304" s="2068"/>
      <c r="AC304" s="2068"/>
      <c r="AD304" s="2068"/>
      <c r="AE304" s="2068"/>
      <c r="AF304" s="2068"/>
      <c r="AG304" s="2068"/>
      <c r="AH304" s="2068"/>
      <c r="AI304" s="2068"/>
      <c r="AJ304" s="2068"/>
      <c r="AK304" s="2068"/>
      <c r="BN304" s="61"/>
    </row>
    <row r="305" spans="2:66" ht="12.75">
      <c r="B305" s="58" t="s">
        <v>92</v>
      </c>
      <c r="C305" s="58"/>
      <c r="D305" s="58"/>
      <c r="E305" s="58"/>
      <c r="F305" s="58"/>
      <c r="H305" s="2068" t="s">
        <v>2650</v>
      </c>
      <c r="I305" s="2068"/>
      <c r="J305" s="2068"/>
      <c r="K305" s="2068"/>
      <c r="L305" s="2068"/>
      <c r="M305" s="2068"/>
      <c r="N305" s="2068"/>
      <c r="O305" s="2068"/>
      <c r="P305" s="2068"/>
      <c r="Q305" s="2068"/>
      <c r="R305" s="2068"/>
      <c r="T305" s="58" t="s">
        <v>92</v>
      </c>
      <c r="V305" s="58"/>
      <c r="W305" s="58"/>
      <c r="X305" s="58"/>
      <c r="Y305" s="58"/>
      <c r="AA305" s="2068" t="s">
        <v>2655</v>
      </c>
      <c r="AB305" s="2068"/>
      <c r="AC305" s="2068"/>
      <c r="AD305" s="2068"/>
      <c r="AE305" s="2068"/>
      <c r="AF305" s="2068"/>
      <c r="AG305" s="2068"/>
      <c r="AH305" s="2068"/>
      <c r="AI305" s="2068"/>
      <c r="AJ305" s="2068"/>
      <c r="AK305" s="2068"/>
      <c r="BN305" s="61"/>
    </row>
    <row r="306" spans="2:66" ht="12.75">
      <c r="B306" s="58" t="s">
        <v>93</v>
      </c>
      <c r="C306" s="58"/>
      <c r="D306" s="58"/>
      <c r="E306" s="58"/>
      <c r="F306" s="58"/>
      <c r="G306" s="58"/>
      <c r="H306" s="2382" t="s">
        <v>2651</v>
      </c>
      <c r="I306" s="2382"/>
      <c r="J306" s="2382"/>
      <c r="K306" s="2382"/>
      <c r="L306" s="2382"/>
      <c r="M306" s="2382"/>
      <c r="N306" s="7" t="s">
        <v>211</v>
      </c>
      <c r="O306" s="7"/>
      <c r="P306" s="2381"/>
      <c r="Q306" s="2381"/>
      <c r="R306" s="2381"/>
      <c r="S306" s="58"/>
      <c r="T306" s="58" t="s">
        <v>93</v>
      </c>
      <c r="V306" s="58"/>
      <c r="W306" s="58"/>
      <c r="X306" s="58"/>
      <c r="Y306" s="58"/>
      <c r="AA306" s="2382" t="s">
        <v>2656</v>
      </c>
      <c r="AB306" s="2382"/>
      <c r="AC306" s="2382"/>
      <c r="AD306" s="2382"/>
      <c r="AE306" s="2382"/>
      <c r="AF306" s="2382"/>
      <c r="AG306" s="7" t="s">
        <v>211</v>
      </c>
      <c r="AH306" s="7"/>
      <c r="AI306" s="2381"/>
      <c r="AJ306" s="2381"/>
      <c r="AK306" s="2381"/>
      <c r="BN306" s="61"/>
    </row>
    <row r="307" spans="2:66" ht="12.75">
      <c r="B307" s="58" t="s">
        <v>94</v>
      </c>
      <c r="C307" s="58"/>
      <c r="D307" s="58"/>
      <c r="E307" s="58"/>
      <c r="F307" s="58"/>
      <c r="G307" s="58"/>
      <c r="H307" s="2340"/>
      <c r="I307" s="2340"/>
      <c r="J307" s="2340"/>
      <c r="K307" s="2340"/>
      <c r="L307" s="2340"/>
      <c r="M307" s="2340"/>
      <c r="N307" s="60"/>
      <c r="O307" s="60"/>
      <c r="P307" s="62"/>
      <c r="Q307" s="62"/>
      <c r="R307" s="62"/>
      <c r="S307" s="58"/>
      <c r="T307" s="58" t="s">
        <v>94</v>
      </c>
      <c r="V307" s="58"/>
      <c r="W307" s="58"/>
      <c r="X307" s="58"/>
      <c r="Y307" s="58"/>
      <c r="AA307" s="2340"/>
      <c r="AB307" s="2340"/>
      <c r="AC307" s="2340"/>
      <c r="AD307" s="2340"/>
      <c r="AE307" s="2340"/>
      <c r="AF307" s="2340"/>
      <c r="AG307" s="60"/>
      <c r="AH307" s="60"/>
      <c r="AI307" s="62"/>
      <c r="AJ307" s="62"/>
      <c r="AK307" s="62"/>
      <c r="BN307" s="61"/>
    </row>
    <row r="308" spans="2:66" ht="12.75">
      <c r="B308" s="58" t="s">
        <v>80</v>
      </c>
      <c r="C308" s="58"/>
      <c r="D308" s="58"/>
      <c r="E308" s="58"/>
      <c r="F308" s="58"/>
      <c r="G308" s="58"/>
      <c r="H308" s="2068" t="s">
        <v>2641</v>
      </c>
      <c r="I308" s="2068"/>
      <c r="J308" s="2068"/>
      <c r="K308" s="2068"/>
      <c r="L308" s="2068"/>
      <c r="M308" s="2068"/>
      <c r="N308" s="2095"/>
      <c r="O308" s="2095"/>
      <c r="P308" s="2095"/>
      <c r="Q308" s="2095"/>
      <c r="R308" s="2095"/>
      <c r="S308" s="58"/>
      <c r="T308" s="58" t="s">
        <v>80</v>
      </c>
      <c r="V308" s="58"/>
      <c r="W308" s="58"/>
      <c r="X308" s="58"/>
      <c r="Y308" s="58"/>
      <c r="AA308" s="2068" t="s">
        <v>2657</v>
      </c>
      <c r="AB308" s="2068"/>
      <c r="AC308" s="2068"/>
      <c r="AD308" s="2068"/>
      <c r="AE308" s="2068"/>
      <c r="AF308" s="2068"/>
      <c r="AG308" s="2095"/>
      <c r="AH308" s="2095"/>
      <c r="AI308" s="2095"/>
      <c r="AJ308" s="2095"/>
      <c r="AK308" s="209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95" t="s">
        <v>2658</v>
      </c>
      <c r="I310" s="2095"/>
      <c r="J310" s="2095"/>
      <c r="K310" s="2095"/>
      <c r="L310" s="2095"/>
      <c r="M310" s="2095"/>
      <c r="N310" s="2095"/>
      <c r="O310" s="2095"/>
      <c r="P310" s="2095"/>
      <c r="Q310" s="2095"/>
      <c r="R310" s="2095"/>
      <c r="S310" s="58"/>
      <c r="T310" s="58" t="s">
        <v>371</v>
      </c>
      <c r="V310" s="58"/>
      <c r="W310" s="58"/>
      <c r="X310" s="58"/>
      <c r="Y310" s="58"/>
      <c r="AA310" s="2095" t="s">
        <v>2665</v>
      </c>
      <c r="AB310" s="2095"/>
      <c r="AC310" s="2095"/>
      <c r="AD310" s="2095"/>
      <c r="AE310" s="2095"/>
      <c r="AF310" s="2095"/>
      <c r="AG310" s="2095"/>
      <c r="AH310" s="2095"/>
      <c r="AI310" s="2095"/>
      <c r="AJ310" s="2095"/>
      <c r="AK310" s="2095"/>
      <c r="BN310" s="61"/>
    </row>
    <row r="311" spans="2:66" ht="12.75">
      <c r="B311" s="58" t="s">
        <v>496</v>
      </c>
      <c r="C311" s="58"/>
      <c r="D311" s="58"/>
      <c r="E311" s="58"/>
      <c r="F311" s="58"/>
      <c r="H311" s="2068" t="s">
        <v>2659</v>
      </c>
      <c r="I311" s="2068"/>
      <c r="J311" s="2068"/>
      <c r="K311" s="2068"/>
      <c r="L311" s="2068"/>
      <c r="M311" s="2068"/>
      <c r="N311" s="2068"/>
      <c r="O311" s="2068"/>
      <c r="P311" s="2068"/>
      <c r="Q311" s="2068"/>
      <c r="R311" s="2068"/>
      <c r="S311" s="58"/>
      <c r="T311" s="58" t="s">
        <v>496</v>
      </c>
      <c r="V311" s="58"/>
      <c r="W311" s="58"/>
      <c r="X311" s="58"/>
      <c r="Y311" s="58"/>
      <c r="AA311" s="2068"/>
      <c r="AB311" s="2068"/>
      <c r="AC311" s="2068"/>
      <c r="AD311" s="2068"/>
      <c r="AE311" s="2068"/>
      <c r="AF311" s="2068"/>
      <c r="AG311" s="2068"/>
      <c r="AH311" s="2068"/>
      <c r="AI311" s="2068"/>
      <c r="AJ311" s="2068"/>
      <c r="AK311" s="2068"/>
      <c r="BN311" s="61"/>
    </row>
    <row r="312" spans="2:66" ht="12.75" customHeight="1">
      <c r="B312" s="58" t="s">
        <v>497</v>
      </c>
      <c r="C312" s="58"/>
      <c r="D312" s="58"/>
      <c r="E312" s="58"/>
      <c r="F312" s="58"/>
      <c r="H312" s="2068" t="s">
        <v>2660</v>
      </c>
      <c r="I312" s="2068"/>
      <c r="J312" s="2068"/>
      <c r="K312" s="2068"/>
      <c r="L312" s="2068"/>
      <c r="M312" s="2068"/>
      <c r="N312" s="2068"/>
      <c r="O312" s="2068"/>
      <c r="P312" s="2068"/>
      <c r="Q312" s="2068"/>
      <c r="R312" s="2068"/>
      <c r="S312" s="58"/>
      <c r="T312" s="58" t="s">
        <v>79</v>
      </c>
      <c r="V312" s="58"/>
      <c r="W312" s="58"/>
      <c r="X312" s="58"/>
      <c r="Y312" s="58"/>
      <c r="AA312" s="2068"/>
      <c r="AB312" s="2068"/>
      <c r="AC312" s="2068"/>
      <c r="AD312" s="2068"/>
      <c r="AE312" s="2068"/>
      <c r="AF312" s="2068"/>
      <c r="AG312" s="2068"/>
      <c r="AH312" s="2068"/>
      <c r="AI312" s="2068"/>
      <c r="AJ312" s="2068"/>
      <c r="AK312" s="2068"/>
      <c r="BN312" s="61"/>
    </row>
    <row r="313" spans="2:66" ht="12.75">
      <c r="B313" s="58" t="s">
        <v>92</v>
      </c>
      <c r="C313" s="58"/>
      <c r="D313" s="58"/>
      <c r="E313" s="58"/>
      <c r="F313" s="58"/>
      <c r="H313" s="2068" t="s">
        <v>2661</v>
      </c>
      <c r="I313" s="2068"/>
      <c r="J313" s="2068"/>
      <c r="K313" s="2068"/>
      <c r="L313" s="2068"/>
      <c r="M313" s="2068"/>
      <c r="N313" s="2068"/>
      <c r="O313" s="2068"/>
      <c r="P313" s="2068"/>
      <c r="Q313" s="2068"/>
      <c r="R313" s="2068"/>
      <c r="S313" s="58"/>
      <c r="T313" s="58" t="s">
        <v>92</v>
      </c>
      <c r="V313" s="58"/>
      <c r="W313" s="58"/>
      <c r="X313" s="58"/>
      <c r="Y313" s="58"/>
      <c r="AA313" s="2068"/>
      <c r="AB313" s="2068"/>
      <c r="AC313" s="2068"/>
      <c r="AD313" s="2068"/>
      <c r="AE313" s="2068"/>
      <c r="AF313" s="2068"/>
      <c r="AG313" s="2068"/>
      <c r="AH313" s="2068"/>
      <c r="AI313" s="2068"/>
      <c r="AJ313" s="2068"/>
      <c r="AK313" s="2068"/>
      <c r="BN313" s="61"/>
    </row>
    <row r="314" spans="2:66" ht="12.75">
      <c r="B314" s="58" t="s">
        <v>93</v>
      </c>
      <c r="C314" s="58"/>
      <c r="D314" s="58"/>
      <c r="E314" s="58"/>
      <c r="F314" s="58"/>
      <c r="G314" s="58"/>
      <c r="H314" s="2382" t="s">
        <v>2662</v>
      </c>
      <c r="I314" s="2382"/>
      <c r="J314" s="2382"/>
      <c r="K314" s="2382"/>
      <c r="L314" s="2382"/>
      <c r="M314" s="2382"/>
      <c r="N314" s="7" t="s">
        <v>211</v>
      </c>
      <c r="O314" s="7"/>
      <c r="P314" s="2381"/>
      <c r="Q314" s="2381"/>
      <c r="R314" s="2381"/>
      <c r="S314" s="58"/>
      <c r="T314" s="58" t="s">
        <v>93</v>
      </c>
      <c r="V314" s="58"/>
      <c r="W314" s="58"/>
      <c r="X314" s="58"/>
      <c r="Y314" s="58"/>
      <c r="AA314" s="2383"/>
      <c r="AB314" s="2383"/>
      <c r="AC314" s="2383"/>
      <c r="AD314" s="2383"/>
      <c r="AE314" s="2383"/>
      <c r="AF314" s="2383"/>
      <c r="AG314" s="7" t="s">
        <v>211</v>
      </c>
      <c r="AH314" s="7"/>
      <c r="AI314" s="2381"/>
      <c r="AJ314" s="2381"/>
      <c r="AK314" s="2381"/>
      <c r="BN314" s="61"/>
    </row>
    <row r="315" spans="2:66" ht="12.75">
      <c r="B315" s="58" t="s">
        <v>94</v>
      </c>
      <c r="C315" s="58"/>
      <c r="D315" s="58"/>
      <c r="E315" s="58"/>
      <c r="F315" s="58"/>
      <c r="G315" s="58"/>
      <c r="H315" s="2352" t="s">
        <v>2663</v>
      </c>
      <c r="I315" s="2352"/>
      <c r="J315" s="2352"/>
      <c r="K315" s="2352"/>
      <c r="L315" s="2352"/>
      <c r="M315" s="2352"/>
      <c r="N315" s="60"/>
      <c r="O315" s="60"/>
      <c r="P315" s="62"/>
      <c r="Q315" s="62"/>
      <c r="R315" s="62"/>
      <c r="S315" s="58"/>
      <c r="T315" s="58" t="s">
        <v>94</v>
      </c>
      <c r="V315" s="58"/>
      <c r="W315" s="58"/>
      <c r="X315" s="58"/>
      <c r="Y315" s="58"/>
      <c r="AA315" s="2340"/>
      <c r="AB315" s="2340"/>
      <c r="AC315" s="2340"/>
      <c r="AD315" s="2340"/>
      <c r="AE315" s="2340"/>
      <c r="AF315" s="2340"/>
      <c r="AG315" s="60"/>
      <c r="AH315" s="60"/>
      <c r="AI315" s="62"/>
      <c r="AJ315" s="62"/>
      <c r="AK315" s="62"/>
      <c r="BN315" s="61"/>
    </row>
    <row r="316" spans="2:66" ht="12.75">
      <c r="B316" s="58" t="s">
        <v>80</v>
      </c>
      <c r="C316" s="58"/>
      <c r="D316" s="58"/>
      <c r="E316" s="58"/>
      <c r="F316" s="58"/>
      <c r="G316" s="58"/>
      <c r="H316" s="2068" t="s">
        <v>2664</v>
      </c>
      <c r="I316" s="2068"/>
      <c r="J316" s="2068"/>
      <c r="K316" s="2068"/>
      <c r="L316" s="2068"/>
      <c r="M316" s="2068"/>
      <c r="N316" s="2095"/>
      <c r="O316" s="2095"/>
      <c r="P316" s="2095"/>
      <c r="Q316" s="2095"/>
      <c r="R316" s="2095"/>
      <c r="S316" s="58"/>
      <c r="T316" s="58" t="s">
        <v>80</v>
      </c>
      <c r="V316" s="58"/>
      <c r="W316" s="58"/>
      <c r="X316" s="58"/>
      <c r="Y316" s="58"/>
      <c r="AA316" s="2068"/>
      <c r="AB316" s="2068"/>
      <c r="AC316" s="2068"/>
      <c r="AD316" s="2068"/>
      <c r="AE316" s="2068"/>
      <c r="AF316" s="2068"/>
      <c r="AG316" s="2095"/>
      <c r="AH316" s="2095"/>
      <c r="AI316" s="2095"/>
      <c r="AJ316" s="2095"/>
      <c r="AK316" s="2095"/>
      <c r="BN316" s="61"/>
    </row>
    <row r="317" spans="2:66" ht="12.75">
      <c r="BN317" s="61"/>
    </row>
    <row r="318" spans="2:66" ht="12.75">
      <c r="B318" s="7" t="s">
        <v>960</v>
      </c>
      <c r="C318" s="58"/>
      <c r="D318" s="58"/>
      <c r="E318" s="58"/>
      <c r="F318" s="58"/>
      <c r="H318" s="2338" t="s">
        <v>2771</v>
      </c>
      <c r="I318" s="2095"/>
      <c r="J318" s="2095"/>
      <c r="K318" s="2095"/>
      <c r="L318" s="2095"/>
      <c r="M318" s="2095"/>
      <c r="N318" s="2095"/>
      <c r="O318" s="2095"/>
      <c r="P318" s="2095"/>
      <c r="Q318" s="2095"/>
      <c r="R318" s="2095"/>
      <c r="T318" s="58" t="s">
        <v>372</v>
      </c>
      <c r="V318" s="58"/>
      <c r="W318" s="58"/>
      <c r="X318" s="58"/>
      <c r="Y318" s="58"/>
      <c r="AA318" s="2095" t="s">
        <v>2671</v>
      </c>
      <c r="AB318" s="2095"/>
      <c r="AC318" s="2095"/>
      <c r="AD318" s="2095"/>
      <c r="AE318" s="2095"/>
      <c r="AF318" s="2095"/>
      <c r="AG318" s="2095"/>
      <c r="AH318" s="2095"/>
      <c r="AI318" s="2095"/>
      <c r="AJ318" s="2095"/>
      <c r="AK318" s="2095"/>
      <c r="BN318" s="61"/>
    </row>
    <row r="319" spans="2:66" ht="12.75">
      <c r="B319" s="58" t="s">
        <v>496</v>
      </c>
      <c r="C319" s="58"/>
      <c r="D319" s="58"/>
      <c r="E319" s="58"/>
      <c r="F319" s="58"/>
      <c r="H319" s="2068" t="s">
        <v>2666</v>
      </c>
      <c r="I319" s="2068"/>
      <c r="J319" s="2068"/>
      <c r="K319" s="2068"/>
      <c r="L319" s="2068"/>
      <c r="M319" s="2068"/>
      <c r="N319" s="2068"/>
      <c r="O319" s="2068"/>
      <c r="P319" s="2068"/>
      <c r="Q319" s="2068"/>
      <c r="R319" s="2068"/>
      <c r="T319" s="58" t="s">
        <v>496</v>
      </c>
      <c r="V319" s="58"/>
      <c r="W319" s="58"/>
      <c r="X319" s="58"/>
      <c r="Y319" s="58"/>
      <c r="AA319" s="2068" t="s">
        <v>2672</v>
      </c>
      <c r="AB319" s="2068"/>
      <c r="AC319" s="2068"/>
      <c r="AD319" s="2068"/>
      <c r="AE319" s="2068"/>
      <c r="AF319" s="2068"/>
      <c r="AG319" s="2068"/>
      <c r="AH319" s="2068"/>
      <c r="AI319" s="2068"/>
      <c r="AJ319" s="2068"/>
      <c r="AK319" s="2068"/>
      <c r="BN319" s="61"/>
    </row>
    <row r="320" spans="2:66" ht="12.75">
      <c r="B320" s="58" t="s">
        <v>497</v>
      </c>
      <c r="C320" s="58"/>
      <c r="D320" s="58"/>
      <c r="E320" s="58"/>
      <c r="F320" s="58"/>
      <c r="H320" s="2068" t="s">
        <v>2667</v>
      </c>
      <c r="I320" s="2068"/>
      <c r="J320" s="2068"/>
      <c r="K320" s="2068"/>
      <c r="L320" s="2068"/>
      <c r="M320" s="2068"/>
      <c r="N320" s="2068"/>
      <c r="O320" s="2068"/>
      <c r="P320" s="2068"/>
      <c r="Q320" s="2068"/>
      <c r="R320" s="2068"/>
      <c r="T320" s="58" t="s">
        <v>79</v>
      </c>
      <c r="V320" s="58"/>
      <c r="W320" s="58"/>
      <c r="X320" s="58"/>
      <c r="Y320" s="58"/>
      <c r="AA320" s="2068" t="s">
        <v>2673</v>
      </c>
      <c r="AB320" s="2068"/>
      <c r="AC320" s="2068"/>
      <c r="AD320" s="2068"/>
      <c r="AE320" s="2068"/>
      <c r="AF320" s="2068"/>
      <c r="AG320" s="2068"/>
      <c r="AH320" s="2068"/>
      <c r="AI320" s="2068"/>
      <c r="AJ320" s="2068"/>
      <c r="AK320" s="2068"/>
      <c r="BN320" s="61"/>
    </row>
    <row r="321" spans="1:66" ht="12.75" customHeight="1">
      <c r="A321" s="39"/>
      <c r="B321" s="58" t="s">
        <v>92</v>
      </c>
      <c r="C321" s="58"/>
      <c r="D321" s="58"/>
      <c r="E321" s="58"/>
      <c r="F321" s="58"/>
      <c r="H321" s="2126" t="s">
        <v>2669</v>
      </c>
      <c r="I321" s="2068"/>
      <c r="J321" s="2068"/>
      <c r="K321" s="2068"/>
      <c r="L321" s="2068"/>
      <c r="M321" s="2068"/>
      <c r="N321" s="2068"/>
      <c r="O321" s="2068"/>
      <c r="P321" s="2068"/>
      <c r="Q321" s="2068"/>
      <c r="R321" s="2068"/>
      <c r="T321" s="58" t="s">
        <v>92</v>
      </c>
      <c r="V321" s="58"/>
      <c r="W321" s="58"/>
      <c r="X321" s="58"/>
      <c r="Y321" s="58"/>
      <c r="AA321" s="2068" t="s">
        <v>2674</v>
      </c>
      <c r="AB321" s="2068"/>
      <c r="AC321" s="2068"/>
      <c r="AD321" s="2068"/>
      <c r="AE321" s="2068"/>
      <c r="AF321" s="2068"/>
      <c r="AG321" s="2068"/>
      <c r="AH321" s="2068"/>
      <c r="AI321" s="2068"/>
      <c r="AJ321" s="2068"/>
      <c r="AK321" s="2068"/>
      <c r="AL321" s="39"/>
      <c r="BN321" s="61"/>
    </row>
    <row r="322" spans="1:66" ht="12.75">
      <c r="A322" s="39"/>
      <c r="B322" s="58" t="s">
        <v>93</v>
      </c>
      <c r="C322" s="58"/>
      <c r="D322" s="58"/>
      <c r="E322" s="58"/>
      <c r="F322" s="58"/>
      <c r="G322" s="58"/>
      <c r="H322" s="2382" t="s">
        <v>2670</v>
      </c>
      <c r="I322" s="2383"/>
      <c r="J322" s="2383"/>
      <c r="K322" s="2383"/>
      <c r="L322" s="2383"/>
      <c r="M322" s="2383"/>
      <c r="N322" s="7" t="s">
        <v>211</v>
      </c>
      <c r="O322" s="7"/>
      <c r="P322" s="2381">
        <v>4</v>
      </c>
      <c r="Q322" s="2381"/>
      <c r="R322" s="2381"/>
      <c r="S322" s="58"/>
      <c r="T322" s="58" t="s">
        <v>93</v>
      </c>
      <c r="V322" s="58"/>
      <c r="W322" s="58"/>
      <c r="X322" s="58"/>
      <c r="Y322" s="58"/>
      <c r="AA322" s="2382" t="s">
        <v>2675</v>
      </c>
      <c r="AB322" s="2382"/>
      <c r="AC322" s="2382"/>
      <c r="AD322" s="2382"/>
      <c r="AE322" s="2382"/>
      <c r="AF322" s="2382"/>
      <c r="AG322" s="7" t="s">
        <v>211</v>
      </c>
      <c r="AH322" s="7"/>
      <c r="AI322" s="2381"/>
      <c r="AJ322" s="2381"/>
      <c r="AK322" s="2381"/>
      <c r="AL322" s="39"/>
      <c r="BN322" s="61"/>
    </row>
    <row r="323" spans="1:66" ht="12.75" customHeight="1">
      <c r="A323" s="39"/>
      <c r="B323" s="58" t="s">
        <v>94</v>
      </c>
      <c r="C323" s="58"/>
      <c r="D323" s="58"/>
      <c r="E323" s="58"/>
      <c r="F323" s="58"/>
      <c r="G323" s="58"/>
      <c r="H323" s="2340"/>
      <c r="I323" s="2340"/>
      <c r="J323" s="2340"/>
      <c r="K323" s="2340"/>
      <c r="L323" s="2340"/>
      <c r="M323" s="2340"/>
      <c r="N323" s="60"/>
      <c r="O323" s="60"/>
      <c r="P323" s="62"/>
      <c r="Q323" s="62"/>
      <c r="R323" s="62"/>
      <c r="S323" s="58"/>
      <c r="T323" s="58" t="s">
        <v>94</v>
      </c>
      <c r="V323" s="58"/>
      <c r="W323" s="58"/>
      <c r="X323" s="58"/>
      <c r="Y323" s="58"/>
      <c r="AA323" s="2352" t="s">
        <v>2676</v>
      </c>
      <c r="AB323" s="2352"/>
      <c r="AC323" s="2352"/>
      <c r="AD323" s="2352"/>
      <c r="AE323" s="2352"/>
      <c r="AF323" s="2352"/>
      <c r="AG323" s="60"/>
      <c r="AH323" s="60"/>
      <c r="AI323" s="62"/>
      <c r="AJ323" s="62"/>
      <c r="AK323" s="62"/>
      <c r="AL323" s="39"/>
    </row>
    <row r="324" spans="1:66" ht="12.75">
      <c r="A324" s="39"/>
      <c r="B324" s="58" t="s">
        <v>80</v>
      </c>
      <c r="C324" s="58"/>
      <c r="D324" s="58"/>
      <c r="E324" s="58"/>
      <c r="F324" s="58"/>
      <c r="G324" s="58"/>
      <c r="H324" s="2126" t="s">
        <v>2668</v>
      </c>
      <c r="I324" s="2068"/>
      <c r="J324" s="2068"/>
      <c r="K324" s="2068"/>
      <c r="L324" s="2068"/>
      <c r="M324" s="2068"/>
      <c r="N324" s="2095"/>
      <c r="O324" s="2095"/>
      <c r="P324" s="2095"/>
      <c r="Q324" s="2095"/>
      <c r="R324" s="2095"/>
      <c r="S324" s="58"/>
      <c r="T324" s="58" t="s">
        <v>80</v>
      </c>
      <c r="V324" s="58"/>
      <c r="W324" s="58"/>
      <c r="X324" s="58"/>
      <c r="Y324" s="58"/>
      <c r="AA324" s="2068" t="s">
        <v>2677</v>
      </c>
      <c r="AB324" s="2068"/>
      <c r="AC324" s="2068"/>
      <c r="AD324" s="2068"/>
      <c r="AE324" s="2068"/>
      <c r="AF324" s="2068"/>
      <c r="AG324" s="2095"/>
      <c r="AH324" s="2095"/>
      <c r="AI324" s="2095"/>
      <c r="AJ324" s="2095"/>
      <c r="AK324" s="209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95" t="s">
        <v>2678</v>
      </c>
      <c r="I326" s="2095"/>
      <c r="J326" s="2095"/>
      <c r="K326" s="2095"/>
      <c r="L326" s="2095"/>
      <c r="M326" s="2095"/>
      <c r="N326" s="2095"/>
      <c r="O326" s="2095"/>
      <c r="P326" s="2095"/>
      <c r="Q326" s="2095"/>
      <c r="R326" s="2095"/>
      <c r="T326" s="58" t="s">
        <v>374</v>
      </c>
      <c r="V326" s="58"/>
      <c r="W326" s="58"/>
      <c r="X326" s="58"/>
      <c r="Y326" s="58"/>
      <c r="AA326" s="2095"/>
      <c r="AB326" s="2095"/>
      <c r="AC326" s="2095"/>
      <c r="AD326" s="2095"/>
      <c r="AE326" s="2095"/>
      <c r="AF326" s="2095"/>
      <c r="AG326" s="2095"/>
      <c r="AH326" s="2095"/>
      <c r="AI326" s="2095"/>
      <c r="AJ326" s="2095"/>
      <c r="AK326" s="2095"/>
      <c r="AL326" s="39"/>
    </row>
    <row r="327" spans="1:66" ht="12.75">
      <c r="A327" s="39"/>
      <c r="B327" s="58" t="s">
        <v>496</v>
      </c>
      <c r="C327" s="58"/>
      <c r="D327" s="58"/>
      <c r="E327" s="58"/>
      <c r="F327" s="58"/>
      <c r="H327" s="2068" t="s">
        <v>2679</v>
      </c>
      <c r="I327" s="2068"/>
      <c r="J327" s="2068"/>
      <c r="K327" s="2068"/>
      <c r="L327" s="2068"/>
      <c r="M327" s="2068"/>
      <c r="N327" s="2068"/>
      <c r="O327" s="2068"/>
      <c r="P327" s="2068"/>
      <c r="Q327" s="2068"/>
      <c r="R327" s="2068"/>
      <c r="T327" s="58" t="s">
        <v>496</v>
      </c>
      <c r="V327" s="58"/>
      <c r="W327" s="58"/>
      <c r="X327" s="58"/>
      <c r="Y327" s="58"/>
      <c r="AA327" s="2068"/>
      <c r="AB327" s="2068"/>
      <c r="AC327" s="2068"/>
      <c r="AD327" s="2068"/>
      <c r="AE327" s="2068"/>
      <c r="AF327" s="2068"/>
      <c r="AG327" s="2068"/>
      <c r="AH327" s="2068"/>
      <c r="AI327" s="2068"/>
      <c r="AJ327" s="2068"/>
      <c r="AK327" s="2068"/>
      <c r="AL327" s="39"/>
    </row>
    <row r="328" spans="1:66" ht="12.75">
      <c r="A328" s="39"/>
      <c r="B328" s="58" t="s">
        <v>497</v>
      </c>
      <c r="C328" s="58"/>
      <c r="D328" s="58"/>
      <c r="E328" s="58"/>
      <c r="F328" s="58"/>
      <c r="H328" s="2068" t="s">
        <v>2680</v>
      </c>
      <c r="I328" s="2068"/>
      <c r="J328" s="2068"/>
      <c r="K328" s="2068"/>
      <c r="L328" s="2068"/>
      <c r="M328" s="2068"/>
      <c r="N328" s="2068"/>
      <c r="O328" s="2068"/>
      <c r="P328" s="2068"/>
      <c r="Q328" s="2068"/>
      <c r="R328" s="2068"/>
      <c r="T328" s="58" t="s">
        <v>79</v>
      </c>
      <c r="V328" s="58"/>
      <c r="W328" s="58"/>
      <c r="X328" s="58"/>
      <c r="Y328" s="58"/>
      <c r="AA328" s="2068"/>
      <c r="AB328" s="2068"/>
      <c r="AC328" s="2068"/>
      <c r="AD328" s="2068"/>
      <c r="AE328" s="2068"/>
      <c r="AF328" s="2068"/>
      <c r="AG328" s="2068"/>
      <c r="AH328" s="2068"/>
      <c r="AI328" s="2068"/>
      <c r="AJ328" s="2068"/>
      <c r="AK328" s="2068"/>
      <c r="AL328" s="39"/>
    </row>
    <row r="329" spans="1:66" ht="12.75">
      <c r="A329" s="39"/>
      <c r="B329" s="58" t="s">
        <v>92</v>
      </c>
      <c r="C329" s="58"/>
      <c r="D329" s="58"/>
      <c r="E329" s="58"/>
      <c r="F329" s="58"/>
      <c r="H329" s="2068" t="s">
        <v>2681</v>
      </c>
      <c r="I329" s="2068"/>
      <c r="J329" s="2068"/>
      <c r="K329" s="2068"/>
      <c r="L329" s="2068"/>
      <c r="M329" s="2068"/>
      <c r="N329" s="2068"/>
      <c r="O329" s="2068"/>
      <c r="P329" s="2068"/>
      <c r="Q329" s="2068"/>
      <c r="R329" s="2068"/>
      <c r="T329" s="58" t="s">
        <v>92</v>
      </c>
      <c r="V329" s="58"/>
      <c r="W329" s="58"/>
      <c r="X329" s="58"/>
      <c r="Y329" s="58"/>
      <c r="AA329" s="2068"/>
      <c r="AB329" s="2068"/>
      <c r="AC329" s="2068"/>
      <c r="AD329" s="2068"/>
      <c r="AE329" s="2068"/>
      <c r="AF329" s="2068"/>
      <c r="AG329" s="2068"/>
      <c r="AH329" s="2068"/>
      <c r="AI329" s="2068"/>
      <c r="AJ329" s="2068"/>
      <c r="AK329" s="2068"/>
      <c r="AL329" s="39"/>
    </row>
    <row r="330" spans="1:66" ht="12.75" customHeight="1">
      <c r="A330" s="39"/>
      <c r="B330" s="58" t="s">
        <v>93</v>
      </c>
      <c r="C330" s="58"/>
      <c r="D330" s="58"/>
      <c r="E330" s="58"/>
      <c r="F330" s="58"/>
      <c r="G330" s="58"/>
      <c r="H330" s="2382" t="s">
        <v>2682</v>
      </c>
      <c r="I330" s="2382"/>
      <c r="J330" s="2382"/>
      <c r="K330" s="2382"/>
      <c r="L330" s="2382"/>
      <c r="M330" s="2382"/>
      <c r="N330" s="7" t="s">
        <v>211</v>
      </c>
      <c r="O330" s="7"/>
      <c r="P330" s="2381"/>
      <c r="Q330" s="2381"/>
      <c r="R330" s="2381"/>
      <c r="S330" s="58"/>
      <c r="T330" s="58" t="s">
        <v>93</v>
      </c>
      <c r="V330" s="58"/>
      <c r="W330" s="58"/>
      <c r="X330" s="58"/>
      <c r="Y330" s="58"/>
      <c r="AA330" s="2383"/>
      <c r="AB330" s="2383"/>
      <c r="AC330" s="2383"/>
      <c r="AD330" s="2383"/>
      <c r="AE330" s="2383"/>
      <c r="AF330" s="2383"/>
      <c r="AG330" s="7" t="s">
        <v>211</v>
      </c>
      <c r="AH330" s="7"/>
      <c r="AI330" s="2381"/>
      <c r="AJ330" s="2381"/>
      <c r="AK330" s="2381"/>
      <c r="AL330" s="39"/>
    </row>
    <row r="331" spans="1:66" ht="12.75">
      <c r="A331" s="39"/>
      <c r="B331" s="58" t="s">
        <v>94</v>
      </c>
      <c r="C331" s="58"/>
      <c r="D331" s="58"/>
      <c r="E331" s="58"/>
      <c r="F331" s="58"/>
      <c r="G331" s="58"/>
      <c r="H331" s="2352" t="s">
        <v>2683</v>
      </c>
      <c r="I331" s="2352"/>
      <c r="J331" s="2352"/>
      <c r="K331" s="2352"/>
      <c r="L331" s="2352"/>
      <c r="M331" s="2352"/>
      <c r="N331" s="60"/>
      <c r="O331" s="60"/>
      <c r="P331" s="62"/>
      <c r="Q331" s="62"/>
      <c r="R331" s="62"/>
      <c r="S331" s="58"/>
      <c r="T331" s="58" t="s">
        <v>94</v>
      </c>
      <c r="V331" s="58"/>
      <c r="W331" s="58"/>
      <c r="X331" s="58"/>
      <c r="Y331" s="58"/>
      <c r="AA331" s="2340"/>
      <c r="AB331" s="2340"/>
      <c r="AC331" s="2340"/>
      <c r="AD331" s="2340"/>
      <c r="AE331" s="2340"/>
      <c r="AF331" s="2340"/>
      <c r="AG331" s="60"/>
      <c r="AH331" s="60"/>
      <c r="AI331" s="62"/>
      <c r="AJ331" s="62"/>
      <c r="AK331" s="62"/>
      <c r="AL331" s="39"/>
    </row>
    <row r="332" spans="1:66" ht="12.75">
      <c r="A332" s="39"/>
      <c r="B332" s="58" t="s">
        <v>80</v>
      </c>
      <c r="C332" s="58"/>
      <c r="D332" s="58"/>
      <c r="E332" s="58"/>
      <c r="F332" s="58"/>
      <c r="G332" s="58"/>
      <c r="H332" s="2396" t="s">
        <v>2684</v>
      </c>
      <c r="I332" s="2396"/>
      <c r="J332" s="2396"/>
      <c r="K332" s="2396"/>
      <c r="L332" s="2396"/>
      <c r="M332" s="2396"/>
      <c r="N332" s="2396"/>
      <c r="O332" s="2396"/>
      <c r="P332" s="2396"/>
      <c r="Q332" s="2396"/>
      <c r="R332" s="2396"/>
      <c r="S332" s="58"/>
      <c r="T332" s="58" t="s">
        <v>80</v>
      </c>
      <c r="V332" s="58"/>
      <c r="W332" s="58"/>
      <c r="X332" s="58"/>
      <c r="Y332" s="58"/>
      <c r="AA332" s="2068"/>
      <c r="AB332" s="2068"/>
      <c r="AC332" s="2068"/>
      <c r="AD332" s="2068"/>
      <c r="AE332" s="2068"/>
      <c r="AF332" s="2068"/>
      <c r="AG332" s="2095"/>
      <c r="AH332" s="2095"/>
      <c r="AI332" s="2095"/>
      <c r="AJ332" s="2095"/>
      <c r="AK332" s="209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95"/>
      <c r="I334" s="2095"/>
      <c r="J334" s="2095"/>
      <c r="K334" s="2095"/>
      <c r="L334" s="2095"/>
      <c r="M334" s="2095"/>
      <c r="N334" s="2095"/>
      <c r="O334" s="2095"/>
      <c r="P334" s="2095"/>
      <c r="Q334" s="2095"/>
      <c r="R334" s="2095"/>
      <c r="T334" s="400" t="s">
        <v>935</v>
      </c>
      <c r="V334" s="58"/>
      <c r="W334" s="58"/>
      <c r="X334" s="58"/>
      <c r="Y334" s="58"/>
      <c r="AA334" s="2095" t="s">
        <v>2685</v>
      </c>
      <c r="AB334" s="2095"/>
      <c r="AC334" s="2095"/>
      <c r="AD334" s="2095"/>
      <c r="AE334" s="2095"/>
      <c r="AF334" s="2095"/>
      <c r="AG334" s="2095"/>
      <c r="AH334" s="2095"/>
      <c r="AI334" s="2095"/>
      <c r="AJ334" s="2095"/>
      <c r="AK334" s="2095"/>
      <c r="AL334" s="39"/>
    </row>
    <row r="335" spans="1:66" ht="12.75" customHeight="1">
      <c r="B335" s="58" t="s">
        <v>496</v>
      </c>
      <c r="C335" s="240"/>
      <c r="D335" s="240"/>
      <c r="E335" s="240"/>
      <c r="F335" s="240"/>
      <c r="G335" s="3"/>
      <c r="H335" s="2068"/>
      <c r="I335" s="2068"/>
      <c r="J335" s="2068"/>
      <c r="K335" s="2068"/>
      <c r="L335" s="2068"/>
      <c r="M335" s="2068"/>
      <c r="N335" s="2068"/>
      <c r="O335" s="2068"/>
      <c r="P335" s="2068"/>
      <c r="Q335" s="2068"/>
      <c r="R335" s="2068"/>
      <c r="T335" s="58" t="s">
        <v>496</v>
      </c>
      <c r="V335" s="58"/>
      <c r="W335" s="58"/>
      <c r="X335" s="58"/>
      <c r="Y335" s="58"/>
      <c r="AA335" s="2068" t="s">
        <v>2686</v>
      </c>
      <c r="AB335" s="2068"/>
      <c r="AC335" s="2068"/>
      <c r="AD335" s="2068"/>
      <c r="AE335" s="2068"/>
      <c r="AF335" s="2068"/>
      <c r="AG335" s="2068"/>
      <c r="AH335" s="2068"/>
      <c r="AI335" s="2068"/>
      <c r="AJ335" s="2068"/>
      <c r="AK335" s="2068"/>
      <c r="AL335" s="39"/>
    </row>
    <row r="336" spans="1:66" ht="12.75" customHeight="1">
      <c r="B336" s="58" t="s">
        <v>79</v>
      </c>
      <c r="C336" s="240"/>
      <c r="D336" s="240"/>
      <c r="E336" s="240"/>
      <c r="F336" s="240"/>
      <c r="G336" s="3"/>
      <c r="H336" s="2068"/>
      <c r="I336" s="2068"/>
      <c r="J336" s="2068"/>
      <c r="K336" s="2068"/>
      <c r="L336" s="2068"/>
      <c r="M336" s="2068"/>
      <c r="N336" s="2068"/>
      <c r="O336" s="2068"/>
      <c r="P336" s="2068"/>
      <c r="Q336" s="2068"/>
      <c r="R336" s="2068"/>
      <c r="T336" s="58" t="s">
        <v>79</v>
      </c>
      <c r="V336" s="58"/>
      <c r="W336" s="58"/>
      <c r="X336" s="58"/>
      <c r="Y336" s="58"/>
      <c r="AA336" s="2068" t="s">
        <v>2687</v>
      </c>
      <c r="AB336" s="2068"/>
      <c r="AC336" s="2068"/>
      <c r="AD336" s="2068"/>
      <c r="AE336" s="2068"/>
      <c r="AF336" s="2068"/>
      <c r="AG336" s="2068"/>
      <c r="AH336" s="2068"/>
      <c r="AI336" s="2068"/>
      <c r="AJ336" s="2068"/>
      <c r="AK336" s="2068"/>
      <c r="AL336" s="39"/>
    </row>
    <row r="337" spans="1:66" ht="12.75" customHeight="1">
      <c r="A337" s="39"/>
      <c r="B337" s="58" t="s">
        <v>92</v>
      </c>
      <c r="C337" s="240"/>
      <c r="D337" s="240"/>
      <c r="E337" s="240"/>
      <c r="F337" s="240"/>
      <c r="G337" s="240"/>
      <c r="H337" s="2068"/>
      <c r="I337" s="2068"/>
      <c r="J337" s="2068"/>
      <c r="K337" s="2068"/>
      <c r="L337" s="2068"/>
      <c r="M337" s="2068"/>
      <c r="N337" s="2068"/>
      <c r="O337" s="2068"/>
      <c r="P337" s="2068"/>
      <c r="Q337" s="2068"/>
      <c r="R337" s="2068"/>
      <c r="T337" s="58" t="s">
        <v>92</v>
      </c>
      <c r="V337" s="58"/>
      <c r="W337" s="58"/>
      <c r="X337" s="58"/>
      <c r="Y337" s="58"/>
      <c r="AA337" s="2068" t="s">
        <v>2688</v>
      </c>
      <c r="AB337" s="2068"/>
      <c r="AC337" s="2068"/>
      <c r="AD337" s="2068"/>
      <c r="AE337" s="2068"/>
      <c r="AF337" s="2068"/>
      <c r="AG337" s="2068"/>
      <c r="AH337" s="2068"/>
      <c r="AI337" s="2068"/>
      <c r="AJ337" s="2068"/>
      <c r="AK337" s="2068"/>
      <c r="AL337" s="39"/>
    </row>
    <row r="338" spans="1:66" ht="12.75" customHeight="1">
      <c r="A338" s="39"/>
      <c r="B338" s="58" t="s">
        <v>93</v>
      </c>
      <c r="C338" s="240"/>
      <c r="D338" s="240"/>
      <c r="E338" s="240"/>
      <c r="F338" s="240"/>
      <c r="G338" s="240"/>
      <c r="H338" s="2383"/>
      <c r="I338" s="2383"/>
      <c r="J338" s="2383"/>
      <c r="K338" s="2383"/>
      <c r="L338" s="2383"/>
      <c r="M338" s="2383"/>
      <c r="N338" s="7" t="s">
        <v>211</v>
      </c>
      <c r="O338" s="7"/>
      <c r="P338" s="2381"/>
      <c r="Q338" s="2381"/>
      <c r="R338" s="2381"/>
      <c r="S338" s="58"/>
      <c r="T338" s="58" t="s">
        <v>93</v>
      </c>
      <c r="V338" s="58"/>
      <c r="W338" s="58"/>
      <c r="X338" s="58"/>
      <c r="Y338" s="58"/>
      <c r="AA338" s="2382" t="s">
        <v>2689</v>
      </c>
      <c r="AB338" s="2382"/>
      <c r="AC338" s="2382"/>
      <c r="AD338" s="2382"/>
      <c r="AE338" s="2382"/>
      <c r="AF338" s="2382"/>
      <c r="AG338" s="7" t="s">
        <v>211</v>
      </c>
      <c r="AH338" s="7"/>
      <c r="AI338" s="2381"/>
      <c r="AJ338" s="2381"/>
      <c r="AK338" s="2381"/>
      <c r="AL338" s="39"/>
    </row>
    <row r="339" spans="1:66" ht="12.75">
      <c r="A339" s="39"/>
      <c r="B339" s="58" t="s">
        <v>94</v>
      </c>
      <c r="C339" s="240"/>
      <c r="D339" s="240"/>
      <c r="E339" s="240"/>
      <c r="F339" s="240"/>
      <c r="G339" s="240"/>
      <c r="H339" s="2340"/>
      <c r="I339" s="2340"/>
      <c r="J339" s="2340"/>
      <c r="K339" s="2340"/>
      <c r="L339" s="2340"/>
      <c r="M339" s="2340"/>
      <c r="N339" s="60"/>
      <c r="O339" s="60"/>
      <c r="P339" s="62"/>
      <c r="Q339" s="62"/>
      <c r="R339" s="62"/>
      <c r="S339" s="58"/>
      <c r="T339" s="58" t="s">
        <v>94</v>
      </c>
      <c r="V339" s="58"/>
      <c r="W339" s="58"/>
      <c r="X339" s="58"/>
      <c r="Y339" s="58"/>
      <c r="AA339" s="2340"/>
      <c r="AB339" s="2340"/>
      <c r="AC339" s="2340"/>
      <c r="AD339" s="2340"/>
      <c r="AE339" s="2340"/>
      <c r="AF339" s="2340"/>
      <c r="AG339" s="60"/>
      <c r="AH339" s="60"/>
      <c r="AI339" s="62"/>
      <c r="AJ339" s="62"/>
      <c r="AK339" s="62"/>
      <c r="AL339" s="39"/>
    </row>
    <row r="340" spans="1:66" ht="12.75">
      <c r="A340" s="39"/>
      <c r="B340" s="58" t="s">
        <v>80</v>
      </c>
      <c r="C340" s="237"/>
      <c r="D340" s="237"/>
      <c r="E340" s="237"/>
      <c r="F340" s="237"/>
      <c r="G340" s="237"/>
      <c r="H340" s="2068"/>
      <c r="I340" s="2068"/>
      <c r="J340" s="2068"/>
      <c r="K340" s="2068"/>
      <c r="L340" s="2068"/>
      <c r="M340" s="2068"/>
      <c r="N340" s="2095"/>
      <c r="O340" s="2095"/>
      <c r="P340" s="2095"/>
      <c r="Q340" s="2095"/>
      <c r="R340" s="2095"/>
      <c r="S340" s="58"/>
      <c r="T340" s="58" t="s">
        <v>80</v>
      </c>
      <c r="V340" s="58"/>
      <c r="W340" s="58"/>
      <c r="X340" s="58"/>
      <c r="Y340" s="58"/>
      <c r="AA340" s="2068" t="s">
        <v>2690</v>
      </c>
      <c r="AB340" s="2068"/>
      <c r="AC340" s="2068"/>
      <c r="AD340" s="2068"/>
      <c r="AE340" s="2068"/>
      <c r="AF340" s="2068"/>
      <c r="AG340" s="2095"/>
      <c r="AH340" s="2095"/>
      <c r="AI340" s="2095"/>
      <c r="AJ340" s="2095"/>
      <c r="AK340" s="209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1"/>
      <c r="D342" s="401"/>
      <c r="E342" s="401"/>
      <c r="F342" s="401"/>
      <c r="G342" s="88"/>
      <c r="H342" s="88"/>
      <c r="I342" s="400" t="s">
        <v>936</v>
      </c>
      <c r="P342" s="2095" t="s">
        <v>2691</v>
      </c>
      <c r="Q342" s="2095"/>
      <c r="R342" s="2095"/>
      <c r="S342" s="2095"/>
      <c r="T342" s="2095"/>
      <c r="U342" s="2095"/>
      <c r="V342" s="2095"/>
      <c r="W342" s="2095"/>
      <c r="X342" s="2095"/>
      <c r="Y342" s="2095"/>
      <c r="Z342" s="2095"/>
      <c r="AA342" s="2095"/>
      <c r="AB342" s="2095"/>
      <c r="AC342" s="2095"/>
      <c r="AD342" s="2095"/>
      <c r="AE342" s="2095"/>
      <c r="AF342" s="88"/>
      <c r="AG342" s="88"/>
      <c r="AH342" s="88"/>
      <c r="AI342" s="88"/>
      <c r="AJ342" s="88"/>
      <c r="AK342" s="88"/>
      <c r="AL342" s="39"/>
      <c r="BN342" s="12" t="s">
        <v>617</v>
      </c>
    </row>
    <row r="343" spans="1:66" ht="12.75">
      <c r="A343" s="3"/>
      <c r="B343" s="60"/>
      <c r="C343" s="60"/>
      <c r="D343" s="60"/>
      <c r="E343" s="60"/>
      <c r="F343" s="60"/>
      <c r="G343" s="3"/>
      <c r="H343" s="88"/>
      <c r="I343" s="7" t="s">
        <v>496</v>
      </c>
      <c r="P343" s="2068" t="s">
        <v>2692</v>
      </c>
      <c r="Q343" s="2068"/>
      <c r="R343" s="2068"/>
      <c r="S343" s="2068"/>
      <c r="T343" s="2068"/>
      <c r="U343" s="2068"/>
      <c r="V343" s="2068"/>
      <c r="W343" s="2068"/>
      <c r="X343" s="2068"/>
      <c r="Y343" s="2068"/>
      <c r="Z343" s="2068"/>
      <c r="AA343" s="2068"/>
      <c r="AB343" s="2068"/>
      <c r="AC343" s="2068"/>
      <c r="AD343" s="2068"/>
      <c r="AE343" s="2068"/>
      <c r="AF343" s="88"/>
      <c r="AG343" s="88"/>
      <c r="AH343" s="88"/>
      <c r="AI343" s="88"/>
      <c r="AJ343" s="88"/>
      <c r="AK343" s="88"/>
      <c r="AL343" s="39"/>
      <c r="BN343" s="12" t="s">
        <v>695</v>
      </c>
    </row>
    <row r="344" spans="1:66" ht="12.75">
      <c r="A344" s="3"/>
      <c r="B344" s="60"/>
      <c r="C344" s="60"/>
      <c r="D344" s="60"/>
      <c r="E344" s="60"/>
      <c r="F344" s="60"/>
      <c r="G344" s="3"/>
      <c r="H344" s="88"/>
      <c r="I344" s="7" t="s">
        <v>79</v>
      </c>
      <c r="P344" s="2068" t="s">
        <v>2693</v>
      </c>
      <c r="Q344" s="2068"/>
      <c r="R344" s="2068"/>
      <c r="S344" s="2068"/>
      <c r="T344" s="2068"/>
      <c r="U344" s="2068"/>
      <c r="V344" s="2068"/>
      <c r="W344" s="2068"/>
      <c r="X344" s="2068"/>
      <c r="Y344" s="2068"/>
      <c r="Z344" s="2068"/>
      <c r="AA344" s="2068"/>
      <c r="AB344" s="2068"/>
      <c r="AC344" s="2068"/>
      <c r="AD344" s="2068"/>
      <c r="AE344" s="2068"/>
      <c r="AF344" s="88"/>
      <c r="AG344" s="88"/>
      <c r="AH344" s="88"/>
      <c r="AI344" s="88"/>
      <c r="AJ344" s="88"/>
      <c r="AK344" s="88"/>
      <c r="AL344" s="39"/>
      <c r="BN344" s="12" t="s">
        <v>570</v>
      </c>
    </row>
    <row r="345" spans="1:66" ht="12.75">
      <c r="A345" s="3"/>
      <c r="B345" s="60"/>
      <c r="C345" s="60"/>
      <c r="D345" s="60"/>
      <c r="E345" s="60"/>
      <c r="F345" s="60"/>
      <c r="G345" s="60"/>
      <c r="H345" s="88"/>
      <c r="I345" s="7" t="s">
        <v>92</v>
      </c>
      <c r="P345" s="2068" t="s">
        <v>2694</v>
      </c>
      <c r="Q345" s="2068"/>
      <c r="R345" s="2068"/>
      <c r="S345" s="2068"/>
      <c r="T345" s="2068"/>
      <c r="U345" s="2068"/>
      <c r="V345" s="2068"/>
      <c r="W345" s="2068"/>
      <c r="X345" s="2068"/>
      <c r="Y345" s="2068"/>
      <c r="Z345" s="2068"/>
      <c r="AA345" s="2068"/>
      <c r="AB345" s="2068"/>
      <c r="AC345" s="2068"/>
      <c r="AD345" s="2068"/>
      <c r="AE345" s="2068"/>
      <c r="AF345" s="88"/>
      <c r="AG345" s="88"/>
      <c r="AH345" s="88"/>
      <c r="AI345" s="88"/>
      <c r="AJ345" s="88"/>
      <c r="AK345" s="88"/>
      <c r="AL345" s="39"/>
    </row>
    <row r="346" spans="1:66" ht="12.75">
      <c r="A346" s="3"/>
      <c r="B346" s="60"/>
      <c r="C346" s="60"/>
      <c r="D346" s="60"/>
      <c r="E346" s="60"/>
      <c r="F346" s="60"/>
      <c r="G346" s="60"/>
      <c r="H346" s="460"/>
      <c r="I346" s="7" t="s">
        <v>93</v>
      </c>
      <c r="P346" s="2352" t="s">
        <v>2695</v>
      </c>
      <c r="Q346" s="2352"/>
      <c r="R346" s="2352"/>
      <c r="S346" s="2352"/>
      <c r="T346" s="2352"/>
      <c r="U346" s="2352"/>
      <c r="V346" s="2352"/>
      <c r="W346" s="2352"/>
      <c r="X346" s="2352"/>
      <c r="Y346" s="2352"/>
      <c r="Z346" s="2352"/>
      <c r="AA346" s="7" t="s">
        <v>211</v>
      </c>
      <c r="AB346" s="7"/>
      <c r="AC346" s="2067"/>
      <c r="AD346" s="2067"/>
      <c r="AE346" s="2067"/>
      <c r="AF346" s="460"/>
      <c r="AG346" s="60"/>
      <c r="AH346" s="60"/>
      <c r="AI346" s="401"/>
      <c r="AJ346" s="401"/>
      <c r="AK346" s="401"/>
      <c r="AL346" s="39"/>
    </row>
    <row r="347" spans="1:66" ht="12.75" customHeight="1">
      <c r="A347" s="3"/>
      <c r="B347" s="60"/>
      <c r="C347" s="60"/>
      <c r="D347" s="60"/>
      <c r="E347" s="60"/>
      <c r="F347" s="60"/>
      <c r="G347" s="60"/>
      <c r="H347" s="460"/>
      <c r="I347" s="7" t="s">
        <v>94</v>
      </c>
      <c r="P347" s="2340"/>
      <c r="Q347" s="2340"/>
      <c r="R347" s="2340"/>
      <c r="S347" s="2340"/>
      <c r="T347" s="2340"/>
      <c r="U347" s="2340"/>
      <c r="V347" s="2340"/>
      <c r="W347" s="2340"/>
      <c r="X347" s="2340"/>
      <c r="Y347" s="2340"/>
      <c r="Z347" s="2340"/>
      <c r="AF347" s="460"/>
      <c r="AG347" s="60"/>
      <c r="AH347" s="60"/>
      <c r="AI347" s="62"/>
      <c r="AJ347" s="62"/>
      <c r="AK347" s="62"/>
      <c r="AL347" s="39"/>
    </row>
    <row r="348" spans="1:66" ht="12.75">
      <c r="A348" s="3"/>
      <c r="B348" s="60"/>
      <c r="C348" s="401"/>
      <c r="D348" s="401"/>
      <c r="E348" s="401"/>
      <c r="F348" s="401"/>
      <c r="G348" s="401"/>
      <c r="H348" s="88"/>
      <c r="I348" s="7" t="s">
        <v>80</v>
      </c>
      <c r="P348" s="2338" t="s">
        <v>2696</v>
      </c>
      <c r="Q348" s="2095"/>
      <c r="R348" s="2095"/>
      <c r="S348" s="2095"/>
      <c r="T348" s="2095"/>
      <c r="U348" s="2095"/>
      <c r="V348" s="2095"/>
      <c r="W348" s="2095"/>
      <c r="X348" s="2095"/>
      <c r="Y348" s="2095"/>
      <c r="Z348" s="2095"/>
      <c r="AA348" s="2095"/>
      <c r="AB348" s="2095"/>
      <c r="AC348" s="2095"/>
      <c r="AD348" s="2095"/>
      <c r="AE348" s="209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9" t="s">
        <v>567</v>
      </c>
      <c r="B350" s="2329"/>
      <c r="C350" s="2329"/>
      <c r="D350" s="2329"/>
      <c r="E350" s="2329"/>
      <c r="F350" s="2329"/>
      <c r="G350" s="2329"/>
      <c r="H350" s="2329"/>
      <c r="I350" s="2329"/>
      <c r="J350" s="2329"/>
      <c r="K350" s="2329"/>
      <c r="L350" s="2329"/>
      <c r="M350" s="2329"/>
      <c r="N350" s="2329"/>
      <c r="O350" s="2329"/>
      <c r="P350" s="2329"/>
      <c r="Q350" s="2329"/>
      <c r="R350" s="2329"/>
      <c r="S350" s="2329"/>
      <c r="T350" s="2329"/>
      <c r="U350" s="2329"/>
      <c r="V350" s="2329"/>
      <c r="W350" s="2329"/>
      <c r="X350" s="2329"/>
      <c r="Y350" s="2329"/>
      <c r="Z350" s="2329"/>
      <c r="AA350" s="2329"/>
      <c r="AB350" s="2329"/>
      <c r="AC350" s="2329"/>
      <c r="AD350" s="2329"/>
      <c r="AE350" s="2329"/>
      <c r="AF350" s="2329"/>
      <c r="AG350" s="2329"/>
      <c r="AH350" s="2329"/>
      <c r="AI350" s="2329"/>
      <c r="AJ350" s="2329"/>
      <c r="AK350" s="2329"/>
      <c r="AL350" s="2329"/>
      <c r="AM350" s="144"/>
      <c r="AN350" s="144"/>
      <c r="AO350" s="144"/>
      <c r="AP350" s="144"/>
      <c r="AQ350" s="144"/>
      <c r="AR350" s="144"/>
      <c r="AS350" s="144"/>
      <c r="AT350" s="144"/>
      <c r="AU350" s="144"/>
      <c r="AV350" s="144"/>
      <c r="AW350" s="144"/>
      <c r="AX350" s="144"/>
      <c r="AY350" s="144"/>
    </row>
    <row r="351" spans="1:66" ht="13.5" thickBot="1">
      <c r="A351" s="2330"/>
      <c r="B351" s="2330"/>
      <c r="C351" s="2330"/>
      <c r="D351" s="2330"/>
      <c r="E351" s="2330"/>
      <c r="F351" s="2330"/>
      <c r="G351" s="2330"/>
      <c r="H351" s="2330"/>
      <c r="I351" s="2330"/>
      <c r="J351" s="2330"/>
      <c r="K351" s="2330"/>
      <c r="L351" s="2330"/>
      <c r="M351" s="2330"/>
      <c r="N351" s="2330"/>
      <c r="O351" s="2330"/>
      <c r="P351" s="2330"/>
      <c r="Q351" s="2330"/>
      <c r="R351" s="2330"/>
      <c r="S351" s="2330"/>
      <c r="T351" s="2330"/>
      <c r="U351" s="2330"/>
      <c r="V351" s="2330"/>
      <c r="W351" s="2330"/>
      <c r="X351" s="2330"/>
      <c r="Y351" s="2330"/>
      <c r="Z351" s="2330"/>
      <c r="AA351" s="2330"/>
      <c r="AB351" s="2330"/>
      <c r="AC351" s="2330"/>
      <c r="AD351" s="2330"/>
      <c r="AE351" s="2330"/>
      <c r="AF351" s="2330"/>
      <c r="AG351" s="2330"/>
      <c r="AH351" s="2330"/>
      <c r="AI351" s="2330"/>
      <c r="AJ351" s="2330"/>
      <c r="AK351" s="2330"/>
      <c r="AL351" s="233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5" t="s">
        <v>570</v>
      </c>
      <c r="N354" s="2075"/>
      <c r="P354" s="12" t="s">
        <v>1858</v>
      </c>
      <c r="AJ354" s="2075" t="s">
        <v>617</v>
      </c>
      <c r="AK354" s="2075"/>
    </row>
    <row r="355" spans="1:37" ht="12.75" customHeight="1">
      <c r="D355" s="58" t="s">
        <v>1847</v>
      </c>
      <c r="M355" s="2075" t="s">
        <v>617</v>
      </c>
      <c r="N355" s="2075"/>
      <c r="P355" s="58" t="s">
        <v>2034</v>
      </c>
      <c r="AJ355" s="2106"/>
      <c r="AK355" s="2106"/>
    </row>
    <row r="356" spans="1:37" ht="12.75" customHeight="1">
      <c r="D356" s="12" t="s">
        <v>734</v>
      </c>
      <c r="M356" s="2075" t="s">
        <v>617</v>
      </c>
      <c r="N356" s="2075"/>
      <c r="P356" s="709" t="s">
        <v>1857</v>
      </c>
      <c r="AJ356" s="2075" t="s">
        <v>617</v>
      </c>
      <c r="AK356" s="2075"/>
    </row>
    <row r="357" spans="1:37" ht="12.75" customHeight="1">
      <c r="D357" s="12" t="s">
        <v>735</v>
      </c>
      <c r="M357" s="2075" t="s">
        <v>617</v>
      </c>
      <c r="N357" s="2075"/>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5" t="s">
        <v>617</v>
      </c>
      <c r="O362" s="2075"/>
      <c r="P362" s="69"/>
      <c r="Q362" s="69"/>
      <c r="R362" s="69"/>
      <c r="S362" s="69"/>
      <c r="T362" s="69"/>
      <c r="U362" s="69"/>
      <c r="V362" s="69"/>
      <c r="W362" s="69"/>
      <c r="X362" s="69"/>
      <c r="Y362" s="70"/>
      <c r="Z362" s="70"/>
      <c r="AC362" s="69"/>
      <c r="AD362" s="69"/>
      <c r="AE362" s="69"/>
    </row>
    <row r="363" spans="1:37" ht="12.75" customHeight="1">
      <c r="E363" s="12" t="s">
        <v>377</v>
      </c>
      <c r="Y363" s="2075" t="s">
        <v>617</v>
      </c>
      <c r="Z363" s="2075"/>
    </row>
    <row r="364" spans="1:37" ht="12.75" customHeight="1">
      <c r="D364" s="7" t="s">
        <v>1037</v>
      </c>
      <c r="Q364" s="2095"/>
      <c r="R364" s="2095"/>
      <c r="S364" s="2095"/>
      <c r="T364" s="2095"/>
      <c r="U364" s="2095"/>
      <c r="V364" s="2095"/>
      <c r="W364" s="2095"/>
      <c r="X364" s="2095"/>
      <c r="Y364" s="2095"/>
      <c r="Z364" s="2095"/>
      <c r="AA364" s="2095"/>
      <c r="AB364" s="2095"/>
      <c r="AC364" s="2095"/>
      <c r="AD364" s="2095"/>
      <c r="AE364" s="2095"/>
      <c r="AF364" s="2095"/>
      <c r="AG364" s="209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5" t="s">
        <v>617</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395" t="s">
        <v>736</v>
      </c>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row>
    <row r="368" spans="1:37" ht="12.75" customHeight="1">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row>
    <row r="369" spans="1:36" ht="12.75" customHeight="1">
      <c r="E369" s="7" t="s">
        <v>472</v>
      </c>
      <c r="F369" s="7"/>
      <c r="G369" s="7"/>
      <c r="H369" s="7"/>
      <c r="I369" s="7"/>
      <c r="J369" s="7"/>
      <c r="K369" s="7"/>
      <c r="L369" s="7"/>
      <c r="N369" s="2393"/>
      <c r="O369" s="2393"/>
      <c r="P369" s="2393"/>
      <c r="Q369" s="2393"/>
      <c r="R369" s="7"/>
      <c r="U369" s="7" t="s">
        <v>473</v>
      </c>
      <c r="V369" s="7"/>
      <c r="W369" s="7"/>
      <c r="X369" s="7"/>
      <c r="Y369" s="7"/>
      <c r="Z369" s="7"/>
      <c r="AA369" s="7"/>
      <c r="AB369" s="7"/>
      <c r="AC369" s="2393"/>
      <c r="AD369" s="2393"/>
      <c r="AE369" s="2393"/>
      <c r="AF369" s="2393"/>
    </row>
    <row r="370" spans="1:36" ht="12.75" customHeight="1">
      <c r="E370" s="7" t="s">
        <v>474</v>
      </c>
      <c r="F370" s="7"/>
      <c r="G370" s="7"/>
      <c r="H370" s="7"/>
      <c r="I370" s="7"/>
      <c r="J370" s="7"/>
      <c r="K370" s="7"/>
      <c r="L370" s="7"/>
      <c r="N370" s="2393"/>
      <c r="O370" s="2393"/>
      <c r="P370" s="2393"/>
      <c r="Q370" s="2393"/>
      <c r="R370" s="7"/>
      <c r="U370" s="7" t="s">
        <v>0</v>
      </c>
      <c r="V370" s="7"/>
      <c r="W370" s="7"/>
      <c r="X370" s="7"/>
      <c r="Y370" s="7"/>
      <c r="Z370" s="7"/>
      <c r="AA370" s="7"/>
      <c r="AB370" s="7"/>
      <c r="AC370" s="2393"/>
      <c r="AD370" s="2393"/>
      <c r="AE370" s="2393"/>
      <c r="AF370" s="2393"/>
    </row>
    <row r="371" spans="1:36" ht="12.75" customHeight="1">
      <c r="E371" s="7" t="s">
        <v>1</v>
      </c>
      <c r="F371" s="7"/>
      <c r="G371" s="7"/>
      <c r="H371" s="7"/>
      <c r="I371" s="7"/>
      <c r="J371" s="7"/>
      <c r="K371" s="7"/>
      <c r="L371" s="7"/>
      <c r="N371" s="2393"/>
      <c r="O371" s="2393"/>
      <c r="P371" s="2393"/>
      <c r="Q371" s="2393"/>
      <c r="R371" s="7"/>
      <c r="V371" s="7"/>
      <c r="W371" s="7"/>
      <c r="X371" s="7"/>
      <c r="Y371" s="7"/>
      <c r="Z371" s="7"/>
      <c r="AA371" s="7"/>
      <c r="AB371" s="7"/>
    </row>
    <row r="372" spans="1:36" ht="12.75" customHeight="1">
      <c r="E372" s="7" t="s">
        <v>2</v>
      </c>
      <c r="F372" s="7"/>
      <c r="G372" s="7"/>
      <c r="H372" s="7"/>
      <c r="I372" s="7"/>
      <c r="J372" s="7"/>
      <c r="K372" s="7"/>
      <c r="L372" s="7"/>
      <c r="N372" s="2601"/>
      <c r="O372" s="2601"/>
      <c r="P372" s="2601"/>
      <c r="Q372" s="2601"/>
      <c r="R372" s="2601"/>
      <c r="S372" s="2601"/>
      <c r="T372" s="2601"/>
      <c r="U372" s="2601"/>
      <c r="V372" s="2601"/>
      <c r="W372" s="2601"/>
      <c r="X372" s="2601"/>
      <c r="Y372" s="2601"/>
      <c r="Z372" s="2601"/>
      <c r="AA372" s="2601"/>
      <c r="AB372" s="2601"/>
      <c r="AC372" s="2601"/>
      <c r="AD372" s="2601"/>
      <c r="AE372" s="2601"/>
      <c r="AF372" s="2601"/>
    </row>
    <row r="373" spans="1:36" ht="12.75" customHeight="1">
      <c r="E373" s="7"/>
      <c r="F373" s="7"/>
      <c r="G373" s="7"/>
      <c r="H373" s="7"/>
      <c r="I373" s="7"/>
      <c r="J373" s="7"/>
      <c r="K373" s="7"/>
      <c r="L373" s="7"/>
      <c r="N373" s="2602"/>
      <c r="O373" s="2602"/>
      <c r="P373" s="2602"/>
      <c r="Q373" s="2602"/>
      <c r="R373" s="2602"/>
      <c r="S373" s="2602"/>
      <c r="T373" s="2602"/>
      <c r="U373" s="2602"/>
      <c r="V373" s="2602"/>
      <c r="W373" s="2602"/>
      <c r="X373" s="2602"/>
      <c r="Y373" s="2602"/>
      <c r="Z373" s="2602"/>
      <c r="AA373" s="2602"/>
      <c r="AB373" s="2602"/>
      <c r="AC373" s="2602"/>
      <c r="AD373" s="2602"/>
      <c r="AE373" s="2602"/>
      <c r="AF373" s="2602"/>
    </row>
    <row r="374" spans="1:36" ht="12.75" customHeight="1">
      <c r="C374" s="902"/>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310</v>
      </c>
      <c r="S376" s="2391"/>
      <c r="T376" s="2391"/>
      <c r="U376" s="4" t="s">
        <v>311</v>
      </c>
      <c r="V376" s="2391"/>
      <c r="W376" s="2391"/>
      <c r="Y376" s="25" t="s">
        <v>2576</v>
      </c>
      <c r="AA376" s="25"/>
      <c r="AB376" s="25" t="s">
        <v>310</v>
      </c>
      <c r="AD376" s="2391"/>
      <c r="AE376" s="2391"/>
      <c r="AF376" s="4" t="s">
        <v>311</v>
      </c>
      <c r="AG376" s="2391"/>
      <c r="AH376" s="2391"/>
    </row>
    <row r="377" spans="1:36" ht="12.75" customHeight="1">
      <c r="E377" s="7" t="s">
        <v>1063</v>
      </c>
      <c r="F377" s="7"/>
      <c r="G377" s="7"/>
      <c r="H377" s="7"/>
      <c r="I377" s="7"/>
      <c r="J377" s="7"/>
      <c r="K377" s="7"/>
      <c r="L377" s="7"/>
      <c r="N377" s="2391"/>
      <c r="O377" s="2391"/>
      <c r="P377" s="2391"/>
    </row>
    <row r="378" spans="1:36" ht="12.75" customHeight="1">
      <c r="E378" s="379" t="s">
        <v>2583</v>
      </c>
      <c r="F378" s="7"/>
      <c r="G378" s="7"/>
      <c r="H378" s="7"/>
      <c r="I378" s="7"/>
      <c r="J378" s="7"/>
      <c r="K378" s="7"/>
      <c r="L378" s="7"/>
      <c r="AG378" s="2387" t="s">
        <v>617</v>
      </c>
      <c r="AH378" s="2387"/>
    </row>
    <row r="379" spans="1:36" ht="12.75" customHeight="1">
      <c r="E379" s="7"/>
      <c r="F379" s="7"/>
      <c r="G379" s="7" t="s">
        <v>2584</v>
      </c>
      <c r="H379" s="7"/>
      <c r="I379" s="7"/>
      <c r="J379" s="7"/>
      <c r="K379" s="7"/>
      <c r="L379" s="7"/>
      <c r="AG379" s="2387" t="s">
        <v>617</v>
      </c>
      <c r="AH379" s="2387"/>
    </row>
    <row r="380" spans="1:36" ht="12.75" customHeight="1">
      <c r="E380" s="7"/>
      <c r="F380" s="7"/>
      <c r="G380" s="500" t="s">
        <v>1064</v>
      </c>
      <c r="H380" s="7"/>
      <c r="I380" s="7"/>
      <c r="J380" s="7"/>
      <c r="K380" s="7"/>
      <c r="L380" s="7"/>
      <c r="V380" s="2075" t="s">
        <v>617</v>
      </c>
      <c r="W380" s="2075"/>
      <c r="Y380" s="35" t="s">
        <v>1039</v>
      </c>
    </row>
    <row r="381" spans="1:36" ht="12.75" customHeight="1">
      <c r="E381" s="7" t="s">
        <v>1040</v>
      </c>
      <c r="F381" s="7"/>
      <c r="G381" s="7"/>
      <c r="H381" s="7"/>
      <c r="I381" s="7"/>
      <c r="J381" s="7"/>
      <c r="K381" s="7"/>
      <c r="L381" s="7"/>
      <c r="V381" s="2075" t="s">
        <v>617</v>
      </c>
      <c r="W381" s="2075"/>
      <c r="Y381" s="7" t="s">
        <v>1041</v>
      </c>
    </row>
    <row r="382" spans="1:36" ht="12.75" customHeight="1"/>
    <row r="383" spans="1:36" ht="12.75" customHeight="1">
      <c r="A383" s="50" t="s">
        <v>82</v>
      </c>
      <c r="B383" s="50"/>
    </row>
    <row r="384" spans="1:36" ht="12.75" customHeight="1">
      <c r="D384" s="12" t="s">
        <v>444</v>
      </c>
      <c r="J384" s="2095" t="s">
        <v>2697</v>
      </c>
      <c r="K384" s="2095"/>
      <c r="L384" s="2095"/>
      <c r="M384" s="2095"/>
      <c r="N384" s="2095"/>
      <c r="O384" s="2095"/>
      <c r="P384" s="2095"/>
      <c r="Q384" s="2095"/>
      <c r="R384" s="2095"/>
      <c r="S384" s="2095"/>
      <c r="T384" s="2095"/>
      <c r="U384" s="2095"/>
      <c r="V384" s="14" t="s">
        <v>88</v>
      </c>
      <c r="W384" s="14"/>
      <c r="X384" s="14"/>
      <c r="Y384" s="14"/>
      <c r="Z384" s="14"/>
      <c r="AA384" s="14"/>
      <c r="AB384" s="14"/>
      <c r="AC384" s="2095" t="s">
        <v>2698</v>
      </c>
      <c r="AD384" s="2095"/>
      <c r="AE384" s="2095"/>
      <c r="AF384" s="2095"/>
      <c r="AG384" s="2095"/>
      <c r="AH384" s="2095"/>
      <c r="AI384" s="2095"/>
      <c r="AJ384" s="2095"/>
    </row>
    <row r="385" spans="1:96" ht="12.75" customHeight="1">
      <c r="A385" s="709"/>
      <c r="B385" s="709"/>
      <c r="C385" s="709"/>
      <c r="D385" s="58" t="s">
        <v>1346</v>
      </c>
      <c r="E385" s="709"/>
      <c r="F385" s="709"/>
      <c r="G385" s="709"/>
      <c r="H385" s="709"/>
      <c r="I385" s="709"/>
      <c r="J385" s="2068" t="s">
        <v>2698</v>
      </c>
      <c r="K385" s="2068"/>
      <c r="L385" s="2068"/>
      <c r="M385" s="2068"/>
      <c r="N385" s="2068"/>
      <c r="O385" s="2068"/>
      <c r="P385" s="2068"/>
      <c r="Q385" s="2068"/>
      <c r="R385" s="2068"/>
      <c r="S385" s="2068"/>
      <c r="T385" s="2068"/>
      <c r="U385" s="2068"/>
      <c r="V385" s="58" t="s">
        <v>1346</v>
      </c>
      <c r="W385" s="14"/>
      <c r="X385" s="14"/>
      <c r="Y385" s="14"/>
      <c r="Z385" s="14"/>
      <c r="AA385" s="14"/>
      <c r="AB385" s="14"/>
      <c r="AC385" s="2095"/>
      <c r="AD385" s="2095"/>
      <c r="AE385" s="2095"/>
      <c r="AF385" s="2095"/>
      <c r="AG385" s="2095"/>
      <c r="AH385" s="2095"/>
      <c r="AI385" s="2095"/>
      <c r="AJ385" s="2095"/>
      <c r="AK385" s="709"/>
      <c r="AL385" s="709"/>
    </row>
    <row r="386" spans="1:96" ht="12.75" customHeight="1">
      <c r="A386" s="709"/>
      <c r="B386" s="709"/>
      <c r="C386" s="709"/>
      <c r="D386" s="58" t="s">
        <v>459</v>
      </c>
      <c r="E386" s="709"/>
      <c r="F386" s="709"/>
      <c r="G386" s="709"/>
      <c r="H386" s="709"/>
      <c r="I386" s="709"/>
      <c r="J386" s="2068" t="s">
        <v>2699</v>
      </c>
      <c r="K386" s="2068"/>
      <c r="L386" s="2068"/>
      <c r="M386" s="2068"/>
      <c r="N386" s="2068"/>
      <c r="O386" s="2068"/>
      <c r="P386" s="2068"/>
      <c r="Q386" s="2068"/>
      <c r="R386" s="2068"/>
      <c r="S386" s="2068"/>
      <c r="T386" s="2068"/>
      <c r="U386" s="2068"/>
      <c r="V386" s="58" t="s">
        <v>459</v>
      </c>
      <c r="W386" s="14"/>
      <c r="X386" s="14"/>
      <c r="Y386" s="14"/>
      <c r="Z386" s="14"/>
      <c r="AA386" s="14"/>
      <c r="AB386" s="14"/>
      <c r="AC386" s="2095"/>
      <c r="AD386" s="2095"/>
      <c r="AE386" s="2095"/>
      <c r="AF386" s="2095"/>
      <c r="AG386" s="2095"/>
      <c r="AH386" s="2095"/>
      <c r="AI386" s="2095"/>
      <c r="AJ386" s="2095"/>
      <c r="AK386" s="709"/>
      <c r="AL386" s="709"/>
    </row>
    <row r="387" spans="1:96" ht="12.75" customHeight="1">
      <c r="A387" s="709"/>
      <c r="B387" s="709"/>
      <c r="C387" s="709"/>
      <c r="D387" s="472" t="s">
        <v>1342</v>
      </c>
      <c r="E387" s="709"/>
      <c r="F387" s="709"/>
      <c r="G387" s="709"/>
      <c r="H387" s="709"/>
      <c r="I387" s="88"/>
      <c r="J387" s="2237" t="s">
        <v>2700</v>
      </c>
      <c r="K387" s="2237"/>
      <c r="L387" s="2237"/>
      <c r="M387" s="2237"/>
      <c r="N387" s="2237"/>
      <c r="O387" s="2237"/>
      <c r="P387" s="2237"/>
      <c r="Q387" s="2237"/>
      <c r="R387" s="2237"/>
      <c r="S387" s="2237"/>
      <c r="T387" s="2237"/>
      <c r="U387" s="2237"/>
      <c r="V387" s="2095"/>
      <c r="W387" s="2095"/>
      <c r="X387" s="2095"/>
      <c r="Y387" s="2095"/>
      <c r="Z387" s="2095"/>
      <c r="AA387" s="2095"/>
      <c r="AB387" s="2095"/>
      <c r="AC387" s="2095"/>
      <c r="AD387" s="2095"/>
      <c r="AE387" s="2095"/>
      <c r="AF387" s="2095"/>
      <c r="AG387" s="2095"/>
      <c r="AH387" s="2095"/>
      <c r="AI387" s="2095"/>
      <c r="AJ387" s="2095"/>
      <c r="AK387" s="709"/>
      <c r="AL387" s="709"/>
    </row>
    <row r="388" spans="1:96" ht="12.75" customHeight="1">
      <c r="D388" s="12" t="s">
        <v>4</v>
      </c>
      <c r="Q388" s="2389">
        <v>44529</v>
      </c>
      <c r="R388" s="2389"/>
      <c r="S388" s="2389"/>
      <c r="T388" s="2389"/>
      <c r="U388" s="2389"/>
      <c r="V388" s="12" t="s">
        <v>314</v>
      </c>
      <c r="AI388" s="2075" t="s">
        <v>695</v>
      </c>
      <c r="AJ388" s="2075"/>
    </row>
    <row r="389" spans="1:96" ht="12.75" customHeight="1">
      <c r="D389" s="12" t="s">
        <v>5</v>
      </c>
      <c r="Q389" s="2257">
        <v>44834</v>
      </c>
      <c r="R389" s="2394"/>
      <c r="S389" s="2394"/>
      <c r="T389" s="2394"/>
      <c r="U389" s="2394"/>
      <c r="W389" s="33" t="s">
        <v>78</v>
      </c>
      <c r="AG389" s="2390"/>
      <c r="AH389" s="2390"/>
      <c r="AI389" s="2390"/>
      <c r="AJ389" s="2390"/>
    </row>
    <row r="390" spans="1:96" ht="12.75" customHeight="1">
      <c r="D390" s="12" t="s">
        <v>443</v>
      </c>
      <c r="Q390" s="2221">
        <v>800000</v>
      </c>
      <c r="R390" s="2221"/>
      <c r="S390" s="2221"/>
      <c r="T390" s="2221"/>
      <c r="U390" s="2221"/>
      <c r="V390" s="58" t="s">
        <v>1345</v>
      </c>
      <c r="AG390" s="2600">
        <v>44819</v>
      </c>
      <c r="AH390" s="2600"/>
      <c r="AI390" s="2600"/>
      <c r="AJ390" s="2600"/>
    </row>
    <row r="391" spans="1:96" ht="12.75" customHeight="1">
      <c r="D391" s="12" t="s">
        <v>93</v>
      </c>
      <c r="I391" s="2383"/>
      <c r="J391" s="2383"/>
      <c r="K391" s="2383"/>
      <c r="L391" s="2383"/>
      <c r="M391" s="2383"/>
      <c r="N391" s="2383"/>
      <c r="Q391" s="57" t="s">
        <v>211</v>
      </c>
      <c r="S391" s="2477"/>
      <c r="T391" s="2477"/>
      <c r="U391" s="2477"/>
      <c r="V391" s="12" t="s">
        <v>77</v>
      </c>
      <c r="AI391" s="2075" t="s">
        <v>695</v>
      </c>
      <c r="AJ391" s="2075"/>
    </row>
    <row r="392" spans="1:96" ht="12.75" customHeight="1">
      <c r="D392" s="12" t="s">
        <v>315</v>
      </c>
      <c r="Q392" s="2243">
        <v>5000</v>
      </c>
      <c r="R392" s="2243"/>
      <c r="S392" s="2243"/>
      <c r="T392" s="2243"/>
      <c r="U392" s="2243"/>
      <c r="V392" s="12" t="s">
        <v>316</v>
      </c>
      <c r="AG392" s="2390">
        <v>50000</v>
      </c>
      <c r="AH392" s="2390"/>
      <c r="AI392" s="2390"/>
      <c r="AJ392" s="2390"/>
    </row>
    <row r="393" spans="1:96" ht="12.75" customHeight="1">
      <c r="D393" s="12" t="s">
        <v>317</v>
      </c>
      <c r="Q393" s="2549"/>
      <c r="R393" s="2549"/>
      <c r="S393" s="2549"/>
      <c r="T393" s="2549"/>
      <c r="U393" s="2549"/>
      <c r="V393" s="709" t="s">
        <v>1326</v>
      </c>
      <c r="AG393" s="2390"/>
      <c r="AH393" s="2390"/>
      <c r="AI393" s="2390"/>
      <c r="AJ393" s="2390"/>
    </row>
    <row r="394" spans="1:96" ht="12.75">
      <c r="D394" s="709" t="s">
        <v>1325</v>
      </c>
      <c r="V394" s="709"/>
      <c r="AG394" s="2390"/>
      <c r="AH394" s="2390"/>
      <c r="AI394" s="2390"/>
      <c r="AJ394" s="2390"/>
    </row>
    <row r="395" spans="1:96" s="709" customFormat="1" ht="12.75">
      <c r="AG395" s="738"/>
      <c r="AH395" s="738"/>
      <c r="AI395" s="738"/>
      <c r="AJ395" s="738"/>
      <c r="AM395" s="39"/>
      <c r="AN395" s="39"/>
      <c r="AO395" s="39"/>
      <c r="AP395" s="39"/>
      <c r="AQ395" s="39"/>
      <c r="AR395" s="39"/>
      <c r="AS395" s="39"/>
      <c r="AT395" s="39"/>
      <c r="AU395" s="39"/>
      <c r="AV395" s="39"/>
      <c r="AW395" s="39"/>
      <c r="AX395" s="39"/>
      <c r="AY395" s="39"/>
      <c r="CR395" s="25"/>
    </row>
    <row r="396" spans="1:96" s="709" customFormat="1" ht="12.75">
      <c r="D396" s="58" t="s">
        <v>1875</v>
      </c>
      <c r="AG396" s="738"/>
      <c r="AH396" s="738"/>
      <c r="AI396" s="2075" t="s">
        <v>695</v>
      </c>
      <c r="AJ396" s="2075"/>
      <c r="AM396" s="39"/>
      <c r="AN396" s="39"/>
      <c r="AO396" s="39"/>
      <c r="AP396" s="39"/>
      <c r="AQ396" s="39"/>
      <c r="AR396" s="39"/>
      <c r="AS396" s="39"/>
      <c r="AT396" s="39"/>
      <c r="AU396" s="39"/>
      <c r="AV396" s="39"/>
      <c r="AW396" s="39"/>
      <c r="AX396" s="39"/>
      <c r="AY396" s="39"/>
      <c r="CR396" s="25"/>
    </row>
    <row r="397" spans="1:96" s="709" customFormat="1" ht="12.75">
      <c r="D397" s="58" t="s">
        <v>1877</v>
      </c>
      <c r="T397" s="2555"/>
      <c r="U397" s="2555"/>
      <c r="V397" s="2555"/>
      <c r="W397" s="2555"/>
      <c r="X397" s="2555"/>
      <c r="Y397" s="2555"/>
      <c r="Z397" s="2555"/>
      <c r="AA397" s="2555"/>
      <c r="AB397" s="2555"/>
      <c r="AC397" s="2555"/>
      <c r="AD397" s="2555"/>
      <c r="AE397" s="2555"/>
      <c r="AF397" s="2555"/>
      <c r="AG397" s="2555"/>
      <c r="AH397" s="2555"/>
      <c r="AI397" s="2555"/>
      <c r="AJ397" s="2555"/>
      <c r="AM397" s="39"/>
      <c r="AN397" s="39"/>
      <c r="AO397" s="39"/>
      <c r="AP397" s="39"/>
      <c r="AQ397" s="39"/>
      <c r="AR397" s="39"/>
      <c r="AS397" s="39"/>
      <c r="AT397" s="39"/>
      <c r="AU397" s="39"/>
      <c r="AV397" s="39"/>
      <c r="AW397" s="39"/>
      <c r="AX397" s="39"/>
      <c r="AY397" s="39"/>
      <c r="CR397" s="25"/>
    </row>
    <row r="398" spans="1:96" s="709" customFormat="1" ht="12.75">
      <c r="D398" s="58" t="s">
        <v>1876</v>
      </c>
      <c r="T398" s="2555"/>
      <c r="U398" s="2555"/>
      <c r="V398" s="2555"/>
      <c r="W398" s="2555"/>
      <c r="X398" s="2555"/>
      <c r="Y398" s="2555"/>
      <c r="Z398" s="2555"/>
      <c r="AA398" s="2555"/>
      <c r="AB398" s="2555"/>
      <c r="AC398" s="2555"/>
      <c r="AD398" s="2555"/>
      <c r="AE398" s="2555"/>
      <c r="AF398" s="2555"/>
      <c r="AG398" s="2555"/>
      <c r="AH398" s="2555"/>
      <c r="AI398" s="2555"/>
      <c r="AJ398" s="2555"/>
      <c r="AM398" s="39"/>
      <c r="AN398" s="39"/>
      <c r="AO398" s="39"/>
      <c r="AP398" s="39"/>
      <c r="AQ398" s="39"/>
      <c r="AR398" s="39"/>
      <c r="AS398" s="39"/>
      <c r="AT398" s="39"/>
      <c r="AU398" s="39"/>
      <c r="AV398" s="39"/>
      <c r="AW398" s="39"/>
      <c r="AX398" s="39"/>
      <c r="AY398" s="39"/>
      <c r="CR398" s="25"/>
    </row>
    <row r="399" spans="1:96" ht="12.75">
      <c r="A399" s="709"/>
      <c r="B399" s="709"/>
      <c r="C399" s="709"/>
      <c r="D399" s="709"/>
      <c r="E399" s="709"/>
      <c r="F399" s="709"/>
      <c r="G399" s="709"/>
      <c r="H399" s="709"/>
      <c r="I399" s="709"/>
      <c r="J399" s="709"/>
      <c r="K399" s="709"/>
      <c r="L399" s="709"/>
      <c r="M399" s="709"/>
      <c r="N399" s="709"/>
      <c r="O399" s="709"/>
      <c r="P399" s="709"/>
      <c r="Q399" s="709"/>
      <c r="R399" s="709"/>
      <c r="S399" s="709"/>
      <c r="T399" s="709"/>
      <c r="U399" s="709"/>
      <c r="V399" s="709"/>
      <c r="W399" s="709"/>
      <c r="X399" s="709"/>
      <c r="Y399" s="709"/>
      <c r="Z399" s="709"/>
      <c r="AA399" s="709"/>
      <c r="AB399" s="39"/>
      <c r="AC399" s="39"/>
      <c r="AD399" s="39"/>
      <c r="AE399" s="39"/>
      <c r="AF399" s="39"/>
      <c r="AG399" s="738"/>
      <c r="AH399" s="738"/>
      <c r="AI399" s="738"/>
      <c r="AJ399" s="738"/>
      <c r="AK399" s="39"/>
      <c r="AL399" s="709"/>
    </row>
    <row r="400" spans="1:96" ht="12.75">
      <c r="A400" s="709"/>
      <c r="B400" s="709"/>
      <c r="C400" s="709"/>
      <c r="D400" s="58" t="s">
        <v>1869</v>
      </c>
      <c r="E400" s="709"/>
      <c r="F400" s="709"/>
      <c r="G400" s="709"/>
      <c r="H400" s="709"/>
      <c r="I400" s="709"/>
      <c r="J400" s="709"/>
      <c r="K400" s="709"/>
      <c r="L400" s="709"/>
      <c r="M400" s="709"/>
      <c r="N400" s="709"/>
      <c r="O400" s="709"/>
      <c r="P400" s="709"/>
      <c r="Q400" s="709"/>
      <c r="R400" s="709"/>
      <c r="S400" s="2555" t="s">
        <v>695</v>
      </c>
      <c r="T400" s="2555"/>
      <c r="U400" s="2555"/>
      <c r="V400" s="472" t="s">
        <v>1870</v>
      </c>
      <c r="W400" s="709"/>
      <c r="X400" s="709"/>
      <c r="Y400" s="709"/>
      <c r="Z400" s="709"/>
      <c r="AA400" s="709"/>
      <c r="AB400" s="39"/>
      <c r="AC400" s="39"/>
      <c r="AD400" s="39"/>
      <c r="AE400" s="39"/>
      <c r="AF400" s="39"/>
      <c r="AG400" s="2524"/>
      <c r="AH400" s="2524"/>
      <c r="AI400" s="2524"/>
      <c r="AJ400" s="2524"/>
      <c r="AK400" s="39"/>
      <c r="AL400" s="709"/>
    </row>
    <row r="401" spans="1:96" s="709" customFormat="1" ht="12.75">
      <c r="D401" s="58" t="s">
        <v>1867</v>
      </c>
      <c r="S401" s="2555" t="s">
        <v>617</v>
      </c>
      <c r="T401" s="2555"/>
      <c r="U401" s="2555"/>
      <c r="V401" s="472" t="s">
        <v>1872</v>
      </c>
      <c r="AB401" s="39"/>
      <c r="AC401" s="39"/>
      <c r="AD401" s="39"/>
      <c r="AE401" s="2525"/>
      <c r="AF401" s="2525"/>
      <c r="AG401" s="2525"/>
      <c r="AH401" s="2525"/>
      <c r="AI401" s="2525"/>
      <c r="AJ401" s="2525"/>
      <c r="AK401" s="39"/>
      <c r="AM401" s="39"/>
      <c r="AN401" s="39"/>
      <c r="AO401" s="39"/>
      <c r="AP401" s="39"/>
      <c r="AQ401" s="39"/>
      <c r="AR401" s="39"/>
      <c r="AS401" s="39"/>
      <c r="AT401" s="39"/>
      <c r="AU401" s="39"/>
      <c r="AV401" s="39"/>
      <c r="AW401" s="39"/>
      <c r="AX401" s="39"/>
      <c r="AY401" s="39"/>
      <c r="CR401" s="25"/>
    </row>
    <row r="402" spans="1:96" s="709" customFormat="1" ht="12.75">
      <c r="D402" s="58" t="s">
        <v>1868</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09" customFormat="1" ht="12.75">
      <c r="D403" s="58" t="s">
        <v>1871</v>
      </c>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09" customFormat="1" ht="12.75" customHeight="1">
      <c r="D404" s="181" t="s">
        <v>1874</v>
      </c>
      <c r="E404" s="1415"/>
      <c r="F404" s="1415"/>
      <c r="G404" s="1415"/>
      <c r="H404" s="1415"/>
      <c r="I404" s="1415"/>
      <c r="J404" s="1415"/>
      <c r="K404" s="1415"/>
      <c r="L404" s="1415"/>
      <c r="M404" s="1415"/>
      <c r="N404" s="1415"/>
      <c r="O404" s="1415"/>
      <c r="P404" s="1415"/>
      <c r="Q404" s="1415"/>
      <c r="R404" s="1415"/>
      <c r="S404" s="2592" t="s">
        <v>1348</v>
      </c>
      <c r="T404" s="2592"/>
      <c r="U404" s="2592"/>
      <c r="V404" s="2592"/>
      <c r="W404" s="2592"/>
      <c r="X404" s="2592"/>
      <c r="Y404" s="2592"/>
      <c r="Z404" s="2592"/>
      <c r="AA404" s="2592"/>
      <c r="AB404" s="2592"/>
      <c r="AC404" s="2592"/>
      <c r="AD404" s="2592"/>
      <c r="AE404" s="2592"/>
      <c r="AF404" s="2592"/>
      <c r="AG404" s="2592"/>
      <c r="AH404" s="2592"/>
      <c r="AI404" s="2592"/>
      <c r="AJ404" s="2592"/>
      <c r="AK404" s="39"/>
      <c r="AL404" s="39"/>
      <c r="AM404" s="39"/>
      <c r="AN404" s="39"/>
      <c r="AO404" s="39"/>
      <c r="AP404" s="39"/>
      <c r="AQ404" s="39"/>
      <c r="AR404" s="39"/>
      <c r="AS404" s="39"/>
      <c r="AT404" s="39"/>
      <c r="AU404" s="39"/>
      <c r="AV404" s="39"/>
      <c r="AW404" s="39"/>
      <c r="AX404" s="39"/>
      <c r="AY404" s="39"/>
      <c r="CR404" s="25"/>
    </row>
    <row r="405" spans="1:96" s="709" customFormat="1" ht="12.75">
      <c r="D405" s="2528" t="s">
        <v>1873</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0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0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8"/>
      <c r="AH407" s="738"/>
      <c r="AI407" s="738"/>
      <c r="AJ407" s="738"/>
      <c r="AK407" s="39"/>
      <c r="AL407" s="39"/>
      <c r="AM407" s="39"/>
      <c r="AN407" s="39"/>
      <c r="AO407" s="39"/>
      <c r="AP407" s="39"/>
      <c r="AQ407" s="39"/>
      <c r="AR407" s="39"/>
      <c r="AS407" s="39"/>
      <c r="AT407" s="39"/>
      <c r="AU407" s="39"/>
      <c r="AV407" s="39"/>
      <c r="AW407" s="39"/>
      <c r="AX407" s="39"/>
      <c r="AY407" s="39"/>
      <c r="AZ407" s="39"/>
      <c r="BA407" s="39"/>
      <c r="CR407" s="25"/>
    </row>
    <row r="408" spans="1:96" s="709"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38" t="s">
        <v>2701</v>
      </c>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row>
    <row r="410" spans="1:96" ht="12.75" customHeight="1">
      <c r="C410" s="25"/>
      <c r="D410" s="25"/>
      <c r="E410" s="12" t="s">
        <v>111</v>
      </c>
      <c r="F410" s="25"/>
      <c r="G410" s="25"/>
      <c r="H410" s="25"/>
      <c r="I410" s="25"/>
      <c r="J410" s="25"/>
      <c r="K410" s="25"/>
      <c r="L410" s="25"/>
      <c r="M410" s="25"/>
      <c r="N410" s="25"/>
      <c r="O410" s="25"/>
      <c r="P410" s="709"/>
      <c r="Q410" s="709"/>
      <c r="R410" s="2075" t="s">
        <v>570</v>
      </c>
      <c r="S410" s="2075"/>
      <c r="T410" s="12" t="s">
        <v>595</v>
      </c>
      <c r="U410" s="709"/>
      <c r="V410" s="709"/>
      <c r="W410" s="709"/>
      <c r="X410" s="709"/>
      <c r="Y410" s="709"/>
      <c r="Z410" s="709"/>
      <c r="AA410" s="709"/>
      <c r="AB410" s="709"/>
      <c r="AC410" s="709"/>
      <c r="AD410" s="2393">
        <v>3</v>
      </c>
      <c r="AE410" s="2393"/>
      <c r="AF410" s="709"/>
    </row>
    <row r="411" spans="1:96" ht="12.75">
      <c r="C411" s="25"/>
      <c r="E411" s="12" t="s">
        <v>112</v>
      </c>
      <c r="F411" s="709"/>
      <c r="G411" s="709"/>
      <c r="H411" s="709"/>
      <c r="I411" s="709"/>
      <c r="J411" s="709"/>
      <c r="K411" s="709"/>
      <c r="L411" s="709"/>
      <c r="M411" s="709"/>
      <c r="N411" s="25"/>
      <c r="O411" s="25"/>
      <c r="P411" s="709"/>
      <c r="Q411" s="709"/>
      <c r="R411" s="2075" t="s">
        <v>617</v>
      </c>
      <c r="S411" s="2075"/>
      <c r="T411" s="12" t="s">
        <v>595</v>
      </c>
      <c r="U411" s="709"/>
      <c r="V411" s="709"/>
      <c r="W411" s="709"/>
      <c r="X411" s="709"/>
      <c r="Y411" s="709"/>
      <c r="Z411" s="709"/>
      <c r="AA411" s="709"/>
      <c r="AB411" s="709"/>
      <c r="AC411" s="709"/>
      <c r="AD411" s="2393">
        <v>0</v>
      </c>
      <c r="AE411" s="2393"/>
      <c r="AF411" s="709"/>
    </row>
    <row r="412" spans="1:96" ht="12.75" customHeight="1">
      <c r="C412" s="25"/>
      <c r="E412" s="12" t="s">
        <v>113</v>
      </c>
      <c r="F412" s="709"/>
      <c r="G412" s="709"/>
      <c r="H412" s="709"/>
      <c r="I412" s="709"/>
      <c r="J412" s="709"/>
      <c r="K412" s="709"/>
      <c r="L412" s="709"/>
      <c r="M412" s="709"/>
      <c r="N412" s="25"/>
      <c r="O412" s="25"/>
      <c r="P412" s="709"/>
      <c r="Q412" s="709"/>
      <c r="R412" s="709"/>
      <c r="S412" s="2075" t="s">
        <v>617</v>
      </c>
      <c r="T412" s="2075"/>
      <c r="U412" s="709"/>
      <c r="V412" s="709"/>
      <c r="W412" s="709"/>
      <c r="X412" s="709"/>
      <c r="Y412" s="709"/>
      <c r="Z412" s="709"/>
      <c r="AA412" s="709"/>
      <c r="AB412" s="709"/>
      <c r="AC412" s="709"/>
      <c r="AD412" s="709"/>
      <c r="AE412" s="709"/>
      <c r="AF412" s="709"/>
    </row>
    <row r="413" spans="1:96" ht="12.75" customHeight="1">
      <c r="E413" s="12" t="s">
        <v>174</v>
      </c>
      <c r="F413" s="709"/>
      <c r="G413" s="709"/>
      <c r="H413" s="2547" t="s">
        <v>339</v>
      </c>
      <c r="I413" s="2547"/>
      <c r="J413" s="2547"/>
      <c r="K413" s="2547"/>
      <c r="L413" s="2547"/>
      <c r="M413" s="2547"/>
      <c r="N413" s="2547"/>
      <c r="O413" s="2547"/>
      <c r="P413" s="2547"/>
      <c r="Q413" s="2547"/>
      <c r="R413" s="2547"/>
      <c r="S413" s="2547"/>
      <c r="T413" s="2547"/>
      <c r="U413" s="2547"/>
      <c r="V413" s="2547"/>
      <c r="W413" s="2547"/>
      <c r="X413" s="2547"/>
      <c r="Y413" s="2547"/>
      <c r="Z413" s="2547"/>
      <c r="AA413" s="2547"/>
      <c r="AB413" s="2547"/>
      <c r="AC413" s="2547"/>
      <c r="AD413" s="2547"/>
      <c r="AE413" s="2547"/>
      <c r="AF413" s="709"/>
    </row>
    <row r="414" spans="1:96" ht="12.75" customHeight="1">
      <c r="E414" s="25"/>
      <c r="F414" s="709"/>
      <c r="G414" s="709"/>
      <c r="H414" s="2548"/>
      <c r="I414" s="2548"/>
      <c r="J414" s="2548"/>
      <c r="K414" s="2548"/>
      <c r="L414" s="2548"/>
      <c r="M414" s="2548"/>
      <c r="N414" s="2548"/>
      <c r="O414" s="2548"/>
      <c r="P414" s="2548"/>
      <c r="Q414" s="2548"/>
      <c r="R414" s="2548"/>
      <c r="S414" s="2548"/>
      <c r="T414" s="2548"/>
      <c r="U414" s="2548"/>
      <c r="V414" s="2548"/>
      <c r="W414" s="2548"/>
      <c r="X414" s="2548"/>
      <c r="Y414" s="2548"/>
      <c r="Z414" s="2548"/>
      <c r="AA414" s="2548"/>
      <c r="AB414" s="2548"/>
      <c r="AC414" s="2548"/>
      <c r="AD414" s="2548"/>
      <c r="AE414" s="2548"/>
      <c r="AF414" s="709"/>
    </row>
    <row r="415" spans="1:96" ht="12.75" customHeight="1"/>
    <row r="416" spans="1:96" ht="12.75" customHeight="1">
      <c r="A416" s="50" t="s">
        <v>616</v>
      </c>
      <c r="B416" s="50"/>
      <c r="C416" s="50"/>
      <c r="D416" s="50" t="s">
        <v>119</v>
      </c>
      <c r="AF416" s="50" t="s">
        <v>1016</v>
      </c>
    </row>
    <row r="417" spans="1:96" ht="12.75" customHeight="1">
      <c r="E417" s="2391"/>
      <c r="F417" s="2391"/>
      <c r="G417" s="2391"/>
      <c r="H417" s="23" t="s">
        <v>120</v>
      </c>
      <c r="I417" s="2391"/>
      <c r="J417" s="2391"/>
      <c r="K417" s="2391"/>
      <c r="L417" s="12" t="s">
        <v>121</v>
      </c>
      <c r="N417" s="141" t="s">
        <v>601</v>
      </c>
      <c r="P417" s="2476">
        <v>1.54</v>
      </c>
      <c r="Q417" s="2476"/>
      <c r="R417" s="2476"/>
      <c r="S417" s="12" t="s">
        <v>122</v>
      </c>
      <c r="W417" s="2603">
        <f>IF(E417&gt;0,(E417*I417),(P417*43560))</f>
        <v>67082.400000000009</v>
      </c>
      <c r="X417" s="2603"/>
      <c r="Y417" s="2603"/>
      <c r="Z417" s="12" t="s">
        <v>123</v>
      </c>
      <c r="AF417" s="2523">
        <f>IF(P417&gt;0,(AG436/P417),(AG436/(W417/43560)))</f>
        <v>42.857142857142854</v>
      </c>
      <c r="AG417" s="2523"/>
      <c r="AH417" s="2523"/>
      <c r="AM417" s="239"/>
    </row>
    <row r="418" spans="1:96" ht="12.75">
      <c r="E418" s="12" t="s">
        <v>54</v>
      </c>
    </row>
    <row r="419" spans="1:96" ht="12.75" customHeight="1">
      <c r="E419" s="2556"/>
      <c r="F419" s="2556"/>
      <c r="G419" s="2556"/>
      <c r="H419" s="2556"/>
      <c r="I419" s="2556"/>
      <c r="J419" s="2556"/>
      <c r="K419" s="2556"/>
      <c r="L419" s="2556"/>
      <c r="M419" s="2556"/>
      <c r="N419" s="2556"/>
      <c r="O419" s="2556"/>
      <c r="P419" s="2556"/>
      <c r="Q419" s="2556"/>
      <c r="R419" s="2556"/>
      <c r="S419" s="2556"/>
      <c r="T419" s="2556"/>
      <c r="U419" s="2556"/>
      <c r="V419" s="2556"/>
      <c r="W419" s="2556"/>
      <c r="X419" s="2556"/>
      <c r="Y419" s="2556"/>
      <c r="Z419" s="2556"/>
      <c r="AA419" s="2556"/>
      <c r="AB419" s="2556"/>
      <c r="AC419" s="2556"/>
      <c r="AD419" s="2556"/>
      <c r="AE419" s="2556"/>
      <c r="AF419" s="2556"/>
      <c r="AG419" s="2556"/>
      <c r="AH419" s="2556"/>
      <c r="AI419" s="2556"/>
      <c r="AJ419" s="2556"/>
    </row>
    <row r="420" spans="1:96" s="39" customFormat="1" ht="12.75" customHeight="1">
      <c r="E420" s="254" t="s">
        <v>2051</v>
      </c>
      <c r="F420" s="1649"/>
      <c r="G420" s="1649"/>
      <c r="H420" s="1649"/>
      <c r="I420" s="2388">
        <v>1.54</v>
      </c>
      <c r="J420" s="2388"/>
      <c r="K420" s="2388"/>
      <c r="L420" s="1649"/>
      <c r="M420" s="254"/>
      <c r="N420" s="1649"/>
      <c r="O420" s="1649"/>
      <c r="P420" s="2350">
        <f>(CS637+CS645+CS661)/I420</f>
        <v>43.506493506493506</v>
      </c>
      <c r="Q420" s="2350"/>
      <c r="R420" s="2350"/>
      <c r="S420" s="254" t="s">
        <v>2052</v>
      </c>
      <c r="T420" s="1649"/>
      <c r="U420" s="1649"/>
      <c r="V420" s="1649"/>
      <c r="W420" s="1649"/>
      <c r="X420" s="1649"/>
      <c r="Y420" s="1649"/>
      <c r="Z420" s="1649"/>
      <c r="AA420" s="1649"/>
      <c r="AB420" s="1649"/>
      <c r="AC420" s="1649"/>
      <c r="AD420" s="1649"/>
      <c r="AE420" s="1649"/>
      <c r="AF420" s="1649"/>
      <c r="AG420" s="1649"/>
      <c r="AH420" s="1649"/>
      <c r="AI420" s="1649"/>
      <c r="AJ420" s="1649"/>
      <c r="CR420" s="671"/>
    </row>
    <row r="421" spans="1:96" ht="12.75">
      <c r="S421" s="709"/>
      <c r="T421" s="709"/>
      <c r="U421" s="709"/>
      <c r="V421" s="709"/>
      <c r="W421" s="709"/>
      <c r="X421" s="709"/>
      <c r="Y421" s="709"/>
      <c r="Z421" s="709"/>
      <c r="AA421" s="709"/>
      <c r="AB421" s="709"/>
      <c r="AC421" s="709"/>
      <c r="AD421" s="709"/>
      <c r="AE421" s="709"/>
      <c r="AF421" s="709"/>
      <c r="AG421" s="709"/>
      <c r="AH421" s="709"/>
      <c r="AI421" s="709"/>
      <c r="AJ421" s="709"/>
      <c r="AK421" s="709"/>
      <c r="AL421" s="709"/>
    </row>
    <row r="422" spans="1:96" ht="12.75">
      <c r="A422" s="50" t="s">
        <v>618</v>
      </c>
      <c r="B422" s="50"/>
      <c r="C422" s="50"/>
      <c r="D422" s="50" t="s">
        <v>125</v>
      </c>
      <c r="S422" s="709"/>
      <c r="T422" s="709"/>
      <c r="U422" s="709"/>
      <c r="V422" s="709"/>
      <c r="W422" s="709"/>
      <c r="X422" s="709"/>
      <c r="Y422" s="709"/>
      <c r="Z422" s="709"/>
      <c r="AA422" s="709"/>
      <c r="AB422" s="709"/>
      <c r="AC422" s="709"/>
      <c r="AD422" s="709"/>
      <c r="AE422" s="709"/>
      <c r="AF422" s="709"/>
      <c r="AG422" s="709"/>
      <c r="AH422" s="709"/>
      <c r="AI422" s="709"/>
      <c r="AJ422" s="709"/>
      <c r="AK422" s="709"/>
      <c r="AL422" s="709"/>
    </row>
    <row r="423" spans="1:96" ht="12.75">
      <c r="E423" s="12" t="s">
        <v>126</v>
      </c>
      <c r="P423" s="2075">
        <v>1</v>
      </c>
      <c r="Q423" s="2075"/>
      <c r="S423" s="12" t="s">
        <v>194</v>
      </c>
      <c r="AE423" s="2075">
        <v>1</v>
      </c>
      <c r="AF423" s="2075"/>
    </row>
    <row r="424" spans="1:96" ht="12.75">
      <c r="E424" s="12" t="s">
        <v>195</v>
      </c>
      <c r="P424" s="2075">
        <v>0</v>
      </c>
      <c r="Q424" s="2075"/>
      <c r="S424" s="12" t="s">
        <v>136</v>
      </c>
      <c r="AE424" s="2075" t="s">
        <v>617</v>
      </c>
      <c r="AF424" s="2075"/>
    </row>
    <row r="425" spans="1:96" ht="12.75">
      <c r="F425" s="67" t="s">
        <v>137</v>
      </c>
    </row>
    <row r="426" spans="1:96" ht="12.75">
      <c r="F426" s="2512"/>
      <c r="G426" s="2512"/>
      <c r="H426" s="2512"/>
      <c r="I426" s="2512"/>
      <c r="J426" s="2512"/>
      <c r="K426" s="2512"/>
      <c r="L426" s="2512"/>
      <c r="M426" s="2512"/>
      <c r="N426" s="2512"/>
      <c r="O426" s="2512"/>
      <c r="P426" s="2512"/>
      <c r="Q426" s="2512"/>
      <c r="R426" s="2512"/>
      <c r="S426" s="2512"/>
      <c r="T426" s="2512"/>
      <c r="U426" s="2512"/>
      <c r="V426" s="2512"/>
      <c r="W426" s="2512"/>
      <c r="X426" s="2512"/>
      <c r="Y426" s="2512"/>
      <c r="Z426" s="2512"/>
      <c r="AA426" s="2512"/>
      <c r="AB426" s="2512"/>
      <c r="AC426" s="2512"/>
      <c r="AD426" s="2512"/>
      <c r="AE426" s="2512"/>
      <c r="AF426" s="2512"/>
      <c r="AG426" s="2512"/>
      <c r="AH426" s="2512"/>
    </row>
    <row r="427" spans="1:96" ht="12.75" customHeight="1">
      <c r="F427" s="2511"/>
      <c r="G427" s="2511"/>
      <c r="H427" s="2511"/>
      <c r="I427" s="2511"/>
      <c r="J427" s="2511"/>
      <c r="K427" s="2511"/>
      <c r="L427" s="2511"/>
      <c r="M427" s="2511"/>
      <c r="N427" s="2511"/>
      <c r="O427" s="2511"/>
      <c r="P427" s="2511"/>
      <c r="Q427" s="2511"/>
      <c r="R427" s="2511"/>
      <c r="S427" s="2511"/>
      <c r="T427" s="2511"/>
      <c r="U427" s="2511"/>
      <c r="V427" s="2511"/>
      <c r="W427" s="2511"/>
      <c r="X427" s="2511"/>
      <c r="Y427" s="2511"/>
      <c r="Z427" s="2511"/>
      <c r="AA427" s="2511"/>
      <c r="AB427" s="2511"/>
      <c r="AC427" s="2511"/>
      <c r="AD427" s="2511"/>
      <c r="AE427" s="2511"/>
      <c r="AF427" s="2511"/>
      <c r="AG427" s="2511"/>
      <c r="AH427" s="2511"/>
    </row>
    <row r="428" spans="1:96" ht="12.75" customHeight="1">
      <c r="E428" s="12" t="s">
        <v>634</v>
      </c>
      <c r="N428" s="39"/>
      <c r="O428" s="39"/>
      <c r="P428" s="235"/>
      <c r="Q428" s="2075" t="s">
        <v>570</v>
      </c>
      <c r="R428" s="2075"/>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5" t="s">
        <v>617</v>
      </c>
      <c r="AG429" s="2599"/>
    </row>
    <row r="430" spans="1:96" ht="12.75" customHeight="1">
      <c r="S430" s="25"/>
      <c r="T430" s="25"/>
    </row>
    <row r="431" spans="1:96" ht="12.75" customHeight="1">
      <c r="A431" s="50"/>
      <c r="B431" s="50"/>
      <c r="C431" s="50"/>
      <c r="E431" s="7" t="s">
        <v>313</v>
      </c>
      <c r="Z431" s="2075" t="s">
        <v>695</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5" t="s">
        <v>617</v>
      </c>
      <c r="AA433" s="2075"/>
    </row>
    <row r="434" spans="1:110" ht="12.75" customHeight="1"/>
    <row r="435" spans="1:110" ht="12.75" customHeight="1">
      <c r="A435" s="50" t="s">
        <v>492</v>
      </c>
      <c r="B435" s="50"/>
      <c r="C435" s="50"/>
      <c r="D435" s="50" t="s">
        <v>806</v>
      </c>
      <c r="AF435" s="80"/>
    </row>
    <row r="436" spans="1:110" ht="12.75" customHeight="1">
      <c r="D436" s="2283" t="s">
        <v>46</v>
      </c>
      <c r="E436" s="2284"/>
      <c r="F436" s="2284"/>
      <c r="G436" s="2284"/>
      <c r="H436" s="2284"/>
      <c r="I436" s="2284"/>
      <c r="J436" s="2284"/>
      <c r="K436" s="2284"/>
      <c r="L436" s="2284"/>
      <c r="M436" s="2284"/>
      <c r="N436" s="2284"/>
      <c r="O436" s="2284"/>
      <c r="P436" s="2284"/>
      <c r="Q436" s="2284"/>
      <c r="R436" s="2284"/>
      <c r="S436" s="2284"/>
      <c r="T436" s="2284"/>
      <c r="U436" s="2284"/>
      <c r="V436" s="2284"/>
      <c r="W436" s="2284"/>
      <c r="X436" s="2284"/>
      <c r="Y436" s="2284"/>
      <c r="Z436" s="2284"/>
      <c r="AA436" s="2284"/>
      <c r="AB436" s="2284"/>
      <c r="AC436" s="2284"/>
      <c r="AD436" s="2284"/>
      <c r="AE436" s="2284"/>
      <c r="AF436" s="2586"/>
      <c r="AG436" s="2544">
        <v>66</v>
      </c>
      <c r="AH436" s="2544"/>
      <c r="AI436" s="2544"/>
      <c r="AJ436" s="2544"/>
    </row>
    <row r="437" spans="1:110" ht="12.75" customHeight="1">
      <c r="D437" s="2482" t="s">
        <v>1391</v>
      </c>
      <c r="E437" s="2483"/>
      <c r="F437" s="2483"/>
      <c r="G437" s="2483"/>
      <c r="H437" s="2483"/>
      <c r="I437" s="2483"/>
      <c r="J437" s="2483"/>
      <c r="K437" s="2483"/>
      <c r="L437" s="2483"/>
      <c r="M437" s="2483"/>
      <c r="N437" s="2483"/>
      <c r="O437" s="2483"/>
      <c r="P437" s="2483"/>
      <c r="Q437" s="2483"/>
      <c r="R437" s="2483"/>
      <c r="S437" s="2483"/>
      <c r="T437" s="2483"/>
      <c r="U437" s="2483"/>
      <c r="V437" s="2483"/>
      <c r="W437" s="2483"/>
      <c r="X437" s="2483"/>
      <c r="Y437" s="2483"/>
      <c r="Z437" s="2483"/>
      <c r="AA437" s="2483"/>
      <c r="AB437" s="2483"/>
      <c r="AC437" s="2483"/>
      <c r="AD437" s="2483"/>
      <c r="AE437" s="2483"/>
      <c r="AF437" s="2484"/>
      <c r="AG437" s="2607"/>
      <c r="AH437" s="2323"/>
      <c r="AI437" s="2323"/>
      <c r="AJ437" s="2323"/>
    </row>
    <row r="438" spans="1:110" ht="12.75" customHeight="1">
      <c r="D438" s="2482" t="s">
        <v>1113</v>
      </c>
      <c r="E438" s="2483"/>
      <c r="F438" s="2483"/>
      <c r="G438" s="2483"/>
      <c r="H438" s="2483"/>
      <c r="I438" s="2483"/>
      <c r="J438" s="2483"/>
      <c r="K438" s="2483"/>
      <c r="L438" s="2483"/>
      <c r="M438" s="2483"/>
      <c r="N438" s="2483"/>
      <c r="O438" s="2483"/>
      <c r="P438" s="2483"/>
      <c r="Q438" s="2483"/>
      <c r="R438" s="2483"/>
      <c r="S438" s="2483"/>
      <c r="T438" s="2483"/>
      <c r="U438" s="2483"/>
      <c r="V438" s="2483"/>
      <c r="W438" s="2483"/>
      <c r="X438" s="2483"/>
      <c r="Y438" s="2483"/>
      <c r="Z438" s="2483"/>
      <c r="AA438" s="2483"/>
      <c r="AB438" s="2483"/>
      <c r="AC438" s="2483"/>
      <c r="AD438" s="2483"/>
      <c r="AE438" s="2483"/>
      <c r="AF438" s="2484"/>
      <c r="AG438" s="2544">
        <v>65</v>
      </c>
      <c r="AH438" s="2544"/>
      <c r="AI438" s="2544"/>
      <c r="AJ438" s="2544"/>
    </row>
    <row r="439" spans="1:110" ht="12.75" customHeight="1">
      <c r="D439" s="2482" t="s">
        <v>1114</v>
      </c>
      <c r="E439" s="2483"/>
      <c r="F439" s="2483"/>
      <c r="G439" s="2483"/>
      <c r="H439" s="2483"/>
      <c r="I439" s="2483"/>
      <c r="J439" s="2483"/>
      <c r="K439" s="2483"/>
      <c r="L439" s="2483"/>
      <c r="M439" s="2483"/>
      <c r="N439" s="2483"/>
      <c r="O439" s="2483"/>
      <c r="P439" s="2483"/>
      <c r="Q439" s="2483"/>
      <c r="R439" s="2483"/>
      <c r="S439" s="2483"/>
      <c r="T439" s="2483"/>
      <c r="U439" s="2483"/>
      <c r="V439" s="2483"/>
      <c r="W439" s="2483"/>
      <c r="X439" s="2483"/>
      <c r="Y439" s="2483"/>
      <c r="Z439" s="2483"/>
      <c r="AA439" s="2483"/>
      <c r="AB439" s="2483"/>
      <c r="AC439" s="2483"/>
      <c r="AD439" s="2483"/>
      <c r="AE439" s="2483"/>
      <c r="AF439" s="2484"/>
      <c r="AG439" s="2544">
        <v>65</v>
      </c>
      <c r="AH439" s="2544"/>
      <c r="AI439" s="2544"/>
      <c r="AJ439" s="2544"/>
    </row>
    <row r="440" spans="1:110" ht="12.75" customHeight="1">
      <c r="D440" s="2482" t="s">
        <v>1116</v>
      </c>
      <c r="E440" s="2483"/>
      <c r="F440" s="2483"/>
      <c r="G440" s="2483"/>
      <c r="H440" s="2483"/>
      <c r="I440" s="2483"/>
      <c r="J440" s="2483"/>
      <c r="K440" s="2483"/>
      <c r="L440" s="2483"/>
      <c r="M440" s="2483"/>
      <c r="N440" s="2483"/>
      <c r="O440" s="2483"/>
      <c r="P440" s="2483"/>
      <c r="Q440" s="2483"/>
      <c r="R440" s="2483"/>
      <c r="S440" s="2483"/>
      <c r="T440" s="2483"/>
      <c r="U440" s="2483"/>
      <c r="V440" s="2483"/>
      <c r="W440" s="2483"/>
      <c r="X440" s="2483"/>
      <c r="Y440" s="2483"/>
      <c r="Z440" s="2483"/>
      <c r="AA440" s="2483"/>
      <c r="AB440" s="2483"/>
      <c r="AC440" s="2483"/>
      <c r="AD440" s="2483"/>
      <c r="AE440" s="2483"/>
      <c r="AF440" s="2484"/>
      <c r="AG440" s="2545">
        <f>IF(ISERROR(AG439/AG438),"",AG439/AG438)</f>
        <v>1</v>
      </c>
      <c r="AH440" s="2545"/>
      <c r="AI440" s="2545"/>
      <c r="AJ440" s="2545"/>
    </row>
    <row r="441" spans="1:110" ht="12.75" customHeight="1">
      <c r="D441" s="2482" t="s">
        <v>1115</v>
      </c>
      <c r="E441" s="2483"/>
      <c r="F441" s="2483"/>
      <c r="G441" s="2483"/>
      <c r="H441" s="2483"/>
      <c r="I441" s="2483"/>
      <c r="J441" s="2483"/>
      <c r="K441" s="2483"/>
      <c r="L441" s="2483"/>
      <c r="M441" s="2483"/>
      <c r="N441" s="2483"/>
      <c r="O441" s="2483"/>
      <c r="P441" s="2483"/>
      <c r="Q441" s="2483"/>
      <c r="R441" s="2483"/>
      <c r="S441" s="2483"/>
      <c r="T441" s="2483"/>
      <c r="U441" s="2483"/>
      <c r="V441" s="2483"/>
      <c r="W441" s="2483"/>
      <c r="X441" s="2483"/>
      <c r="Y441" s="2483"/>
      <c r="Z441" s="2483"/>
      <c r="AA441" s="2483"/>
      <c r="AB441" s="2483"/>
      <c r="AC441" s="2483"/>
      <c r="AD441" s="2483"/>
      <c r="AE441" s="2483"/>
      <c r="AF441" s="2484"/>
      <c r="AG441" s="2527">
        <v>59535</v>
      </c>
      <c r="AH441" s="2527"/>
      <c r="AI441" s="2527"/>
      <c r="AJ441" s="2527"/>
    </row>
    <row r="442" spans="1:110" ht="12.75" customHeight="1">
      <c r="D442" s="2482" t="s">
        <v>1117</v>
      </c>
      <c r="E442" s="2483"/>
      <c r="F442" s="2483"/>
      <c r="G442" s="2483"/>
      <c r="H442" s="2483"/>
      <c r="I442" s="2483"/>
      <c r="J442" s="2483"/>
      <c r="K442" s="2483"/>
      <c r="L442" s="2483"/>
      <c r="M442" s="2483"/>
      <c r="N442" s="2483"/>
      <c r="O442" s="2483"/>
      <c r="P442" s="2483"/>
      <c r="Q442" s="2483"/>
      <c r="R442" s="2483"/>
      <c r="S442" s="2483"/>
      <c r="T442" s="2483"/>
      <c r="U442" s="2483"/>
      <c r="V442" s="2483"/>
      <c r="W442" s="2483"/>
      <c r="X442" s="2483"/>
      <c r="Y442" s="2483"/>
      <c r="Z442" s="2483"/>
      <c r="AA442" s="2483"/>
      <c r="AB442" s="2483"/>
      <c r="AC442" s="2483"/>
      <c r="AD442" s="2483"/>
      <c r="AE442" s="2483"/>
      <c r="AF442" s="2484"/>
      <c r="AG442" s="2527">
        <v>59535</v>
      </c>
      <c r="AH442" s="2527"/>
      <c r="AI442" s="2527"/>
      <c r="AJ442" s="2527"/>
    </row>
    <row r="443" spans="1:110" ht="12.75" customHeight="1">
      <c r="D443" s="2482" t="s">
        <v>1118</v>
      </c>
      <c r="E443" s="2483"/>
      <c r="F443" s="2483"/>
      <c r="G443" s="2483"/>
      <c r="H443" s="2483"/>
      <c r="I443" s="2483"/>
      <c r="J443" s="2483"/>
      <c r="K443" s="2483"/>
      <c r="L443" s="2483"/>
      <c r="M443" s="2483"/>
      <c r="N443" s="2483"/>
      <c r="O443" s="2483"/>
      <c r="P443" s="2483"/>
      <c r="Q443" s="2483"/>
      <c r="R443" s="2483"/>
      <c r="S443" s="2483"/>
      <c r="T443" s="2483"/>
      <c r="U443" s="2483"/>
      <c r="V443" s="2483"/>
      <c r="W443" s="2483"/>
      <c r="X443" s="2483"/>
      <c r="Y443" s="2483"/>
      <c r="Z443" s="2483"/>
      <c r="AA443" s="2483"/>
      <c r="AB443" s="2483"/>
      <c r="AC443" s="2483"/>
      <c r="AD443" s="2483"/>
      <c r="AE443" s="2483"/>
      <c r="AF443" s="2484"/>
      <c r="AG443" s="2545">
        <f>IF(ISERROR(AG442/AG441),"",AG442/AG441)</f>
        <v>1</v>
      </c>
      <c r="AH443" s="2545"/>
      <c r="AI443" s="2545"/>
      <c r="AJ443" s="2545"/>
    </row>
    <row r="444" spans="1:110" ht="12.75" customHeight="1">
      <c r="D444" s="2482" t="s">
        <v>1119</v>
      </c>
      <c r="E444" s="2483"/>
      <c r="F444" s="2483"/>
      <c r="G444" s="2483"/>
      <c r="H444" s="2483"/>
      <c r="I444" s="2483"/>
      <c r="J444" s="2483"/>
      <c r="K444" s="2483"/>
      <c r="L444" s="2483"/>
      <c r="M444" s="2483"/>
      <c r="N444" s="2483"/>
      <c r="O444" s="2483"/>
      <c r="P444" s="2483"/>
      <c r="Q444" s="2483"/>
      <c r="R444" s="2483"/>
      <c r="S444" s="2483"/>
      <c r="T444" s="2483"/>
      <c r="U444" s="2483"/>
      <c r="V444" s="2483"/>
      <c r="W444" s="2483"/>
      <c r="X444" s="2483"/>
      <c r="Y444" s="2483"/>
      <c r="Z444" s="2483"/>
      <c r="AA444" s="2483"/>
      <c r="AB444" s="2483"/>
      <c r="AC444" s="2483"/>
      <c r="AD444" s="2483"/>
      <c r="AE444" s="2483"/>
      <c r="AF444" s="2484"/>
      <c r="AG444" s="2545">
        <f>MIN(IF(AG440&gt;AG443,AG443,AG440),1)</f>
        <v>1</v>
      </c>
      <c r="AH444" s="2545"/>
      <c r="AI444" s="2545"/>
      <c r="AJ444" s="2545"/>
    </row>
    <row r="445" spans="1:110" ht="12.75" customHeight="1">
      <c r="D445" s="2482" t="s">
        <v>2585</v>
      </c>
      <c r="E445" s="2284"/>
      <c r="F445" s="2284"/>
      <c r="G445" s="2284"/>
      <c r="H445" s="2284"/>
      <c r="I445" s="2284"/>
      <c r="J445" s="2284"/>
      <c r="K445" s="2284"/>
      <c r="L445" s="2284"/>
      <c r="M445" s="2284"/>
      <c r="N445" s="2284"/>
      <c r="O445" s="2284"/>
      <c r="P445" s="2284"/>
      <c r="Q445" s="2284"/>
      <c r="R445" s="2284"/>
      <c r="S445" s="2284"/>
      <c r="T445" s="2284"/>
      <c r="U445" s="2284"/>
      <c r="V445" s="2284"/>
      <c r="W445" s="2284"/>
      <c r="X445" s="2284"/>
      <c r="Y445" s="2284"/>
      <c r="Z445" s="2284"/>
      <c r="AA445" s="2284"/>
      <c r="AB445" s="2284"/>
      <c r="AC445" s="2284"/>
      <c r="AD445" s="2284"/>
      <c r="AE445" s="2284"/>
      <c r="AF445" s="2586"/>
      <c r="AG445" s="2527">
        <v>3110</v>
      </c>
      <c r="AH445" s="2527"/>
      <c r="AI445" s="2527"/>
      <c r="AJ445" s="2527"/>
    </row>
    <row r="446" spans="1:110" ht="12.75" customHeight="1">
      <c r="D446" s="2283" t="s">
        <v>594</v>
      </c>
      <c r="E446" s="2284"/>
      <c r="F446" s="2284"/>
      <c r="G446" s="2284"/>
      <c r="H446" s="2284"/>
      <c r="I446" s="2284"/>
      <c r="J446" s="2284"/>
      <c r="K446" s="2284"/>
      <c r="L446" s="2284"/>
      <c r="M446" s="2284"/>
      <c r="N446" s="2284"/>
      <c r="O446" s="2284"/>
      <c r="P446" s="2284"/>
      <c r="Q446" s="2284"/>
      <c r="R446" s="2284"/>
      <c r="S446" s="2284"/>
      <c r="T446" s="2284"/>
      <c r="U446" s="2284"/>
      <c r="V446" s="2284"/>
      <c r="W446" s="2284"/>
      <c r="X446" s="2284"/>
      <c r="Y446" s="2284"/>
      <c r="Z446" s="2284"/>
      <c r="AA446" s="2284"/>
      <c r="AB446" s="2284"/>
      <c r="AC446" s="2284"/>
      <c r="AD446" s="2284"/>
      <c r="AE446" s="2284"/>
      <c r="AF446" s="2586"/>
      <c r="AG446" s="2527">
        <v>0</v>
      </c>
      <c r="AH446" s="2527"/>
      <c r="AI446" s="2527"/>
      <c r="AJ446" s="252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5"/>
      <c r="CS446" s="61"/>
      <c r="CT446" s="61"/>
      <c r="CU446" s="61"/>
      <c r="CV446" s="61"/>
      <c r="CW446" s="61"/>
      <c r="CX446" s="61"/>
      <c r="CY446" s="61"/>
      <c r="CZ446" s="61"/>
      <c r="DA446" s="61"/>
      <c r="DB446" s="61"/>
      <c r="DC446" s="61"/>
      <c r="DD446" s="61"/>
      <c r="DE446" s="61"/>
      <c r="DF446" s="61"/>
    </row>
    <row r="447" spans="1:110" ht="12.6" customHeight="1">
      <c r="D447" s="2482" t="s">
        <v>1369</v>
      </c>
      <c r="E447" s="2284"/>
      <c r="F447" s="2284"/>
      <c r="G447" s="2284"/>
      <c r="H447" s="2284"/>
      <c r="I447" s="2284"/>
      <c r="J447" s="2284"/>
      <c r="K447" s="2284"/>
      <c r="L447" s="2284"/>
      <c r="M447" s="2284"/>
      <c r="N447" s="2284"/>
      <c r="O447" s="2284"/>
      <c r="P447" s="2284"/>
      <c r="Q447" s="2284"/>
      <c r="R447" s="2284"/>
      <c r="S447" s="2284"/>
      <c r="T447" s="2284"/>
      <c r="U447" s="2284"/>
      <c r="V447" s="2284"/>
      <c r="W447" s="2284"/>
      <c r="X447" s="2284"/>
      <c r="Y447" s="2284"/>
      <c r="Z447" s="2284"/>
      <c r="AA447" s="2284"/>
      <c r="AB447" s="2284"/>
      <c r="AC447" s="2284"/>
      <c r="AD447" s="2284"/>
      <c r="AE447" s="2284"/>
      <c r="AF447" s="2586"/>
      <c r="AG447" s="2527">
        <v>825</v>
      </c>
      <c r="AH447" s="2527"/>
      <c r="AI447" s="2527"/>
      <c r="AJ447" s="252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2" t="s">
        <v>1120</v>
      </c>
      <c r="E448" s="2284"/>
      <c r="F448" s="2284"/>
      <c r="G448" s="2284"/>
      <c r="H448" s="2284"/>
      <c r="I448" s="2284"/>
      <c r="J448" s="2284"/>
      <c r="K448" s="2284"/>
      <c r="L448" s="2284"/>
      <c r="M448" s="2284"/>
      <c r="N448" s="2284"/>
      <c r="O448" s="2284"/>
      <c r="P448" s="2284"/>
      <c r="Q448" s="2284"/>
      <c r="R448" s="2284"/>
      <c r="S448" s="2284"/>
      <c r="T448" s="2284"/>
      <c r="U448" s="2284"/>
      <c r="V448" s="2284"/>
      <c r="W448" s="2284"/>
      <c r="X448" s="2284"/>
      <c r="Y448" s="2284"/>
      <c r="Z448" s="2284"/>
      <c r="AA448" s="2284"/>
      <c r="AB448" s="2284"/>
      <c r="AC448" s="2284"/>
      <c r="AD448" s="2284"/>
      <c r="AE448" s="2284"/>
      <c r="AF448" s="2586"/>
      <c r="AG448" s="2527">
        <v>0</v>
      </c>
      <c r="AH448" s="2527"/>
      <c r="AI448" s="2527"/>
      <c r="AJ448" s="252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50" t="s">
        <v>1121</v>
      </c>
      <c r="E449" s="2551"/>
      <c r="F449" s="2551"/>
      <c r="G449" s="2551"/>
      <c r="H449" s="2551"/>
      <c r="I449" s="2551"/>
      <c r="J449" s="2551"/>
      <c r="K449" s="2551"/>
      <c r="L449" s="2551"/>
      <c r="M449" s="2551"/>
      <c r="N449" s="2551"/>
      <c r="O449" s="2551"/>
      <c r="P449" s="2551"/>
      <c r="Q449" s="2551"/>
      <c r="R449" s="2551"/>
      <c r="S449" s="2551"/>
      <c r="T449" s="2551"/>
      <c r="U449" s="2551"/>
      <c r="V449" s="2551"/>
      <c r="W449" s="2551"/>
      <c r="X449" s="2551"/>
      <c r="Y449" s="2551"/>
      <c r="Z449" s="2551"/>
      <c r="AA449" s="2551"/>
      <c r="AB449" s="2551"/>
      <c r="AC449" s="2551"/>
      <c r="AD449" s="2551"/>
      <c r="AE449" s="2551"/>
      <c r="AF449" s="2552"/>
      <c r="AG449" s="2598">
        <f>AG441+AG445+AG447+AG448</f>
        <v>63470</v>
      </c>
      <c r="AH449" s="2598"/>
      <c r="AI449" s="2598"/>
      <c r="AJ449" s="25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3" t="s">
        <v>1370</v>
      </c>
      <c r="E450" s="2553"/>
      <c r="F450" s="2553"/>
      <c r="G450" s="2553"/>
      <c r="H450" s="2553"/>
      <c r="I450" s="2553"/>
      <c r="J450" s="2553"/>
      <c r="K450" s="2553"/>
      <c r="L450" s="2553"/>
      <c r="M450" s="2553"/>
      <c r="N450" s="2553"/>
      <c r="O450" s="2553"/>
      <c r="P450" s="2553"/>
      <c r="Q450" s="2553"/>
      <c r="R450" s="2553"/>
      <c r="S450" s="2553"/>
      <c r="T450" s="2553"/>
      <c r="U450" s="2553"/>
      <c r="V450" s="2553"/>
      <c r="W450" s="2553"/>
      <c r="X450" s="2553"/>
      <c r="Y450" s="2553"/>
      <c r="Z450" s="2553"/>
      <c r="AA450" s="2553"/>
      <c r="AB450" s="2553"/>
      <c r="AC450" s="2553"/>
      <c r="AD450" s="2553"/>
      <c r="AE450" s="2553"/>
      <c r="AF450" s="2553"/>
      <c r="AG450" s="2553"/>
      <c r="AH450" s="2553"/>
      <c r="AI450" s="2553"/>
      <c r="AJ450" s="255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54"/>
      <c r="E451" s="2554"/>
      <c r="F451" s="2554"/>
      <c r="G451" s="2554"/>
      <c r="H451" s="2554"/>
      <c r="I451" s="2554"/>
      <c r="J451" s="2554"/>
      <c r="K451" s="2554"/>
      <c r="L451" s="2554"/>
      <c r="M451" s="2554"/>
      <c r="N451" s="2554"/>
      <c r="O451" s="2554"/>
      <c r="P451" s="2554"/>
      <c r="Q451" s="2554"/>
      <c r="R451" s="2554"/>
      <c r="S451" s="2554"/>
      <c r="T451" s="2554"/>
      <c r="U451" s="2554"/>
      <c r="V451" s="2554"/>
      <c r="W451" s="2554"/>
      <c r="X451" s="2554"/>
      <c r="Y451" s="2554"/>
      <c r="Z451" s="2554"/>
      <c r="AA451" s="2554"/>
      <c r="AB451" s="2554"/>
      <c r="AC451" s="2554"/>
      <c r="AD451" s="2554"/>
      <c r="AE451" s="2554"/>
      <c r="AF451" s="2554"/>
      <c r="AG451" s="2554"/>
      <c r="AH451" s="2554"/>
      <c r="AI451" s="2554"/>
      <c r="AJ451" s="255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6">
        <f>'Sources and Uses Budget'!B105/Application!AG436</f>
        <v>527366.84375424613</v>
      </c>
      <c r="AD453" s="2546"/>
      <c r="AE453" s="2546"/>
      <c r="AF453" s="25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6">
        <f>'Sources and Uses Budget'!C105/Application!AG436</f>
        <v>527366.84375424613</v>
      </c>
      <c r="AD454" s="2546"/>
      <c r="AE454" s="2546"/>
      <c r="AF454" s="25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6">
        <f>('Sources and Uses Budget'!$S$107+'Sources and Uses Budget'!$T$107)/Application!AG436</f>
        <v>469491.90364225651</v>
      </c>
      <c r="AD455" s="2546"/>
      <c r="AE455" s="2546"/>
      <c r="AF455" s="25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09"/>
      <c r="C458" s="70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9" t="s">
        <v>720</v>
      </c>
      <c r="E464" s="2530"/>
      <c r="F464" s="2530"/>
      <c r="G464" s="2530"/>
      <c r="H464" s="2530"/>
      <c r="I464" s="2530"/>
      <c r="J464" s="2530"/>
      <c r="K464" s="2530"/>
      <c r="L464" s="2530"/>
      <c r="M464" s="2530"/>
      <c r="N464" s="2530"/>
      <c r="O464" s="2530"/>
      <c r="P464" s="2530"/>
      <c r="Q464" s="2530"/>
      <c r="R464" s="2530"/>
      <c r="S464" s="2530"/>
      <c r="T464" s="2530"/>
      <c r="U464" s="2530"/>
      <c r="V464" s="2531"/>
      <c r="W464" s="2481">
        <v>65</v>
      </c>
      <c r="X464" s="2385"/>
      <c r="Y464" s="238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9" t="s">
        <v>721</v>
      </c>
      <c r="E465" s="2530"/>
      <c r="F465" s="2530"/>
      <c r="G465" s="2530"/>
      <c r="H465" s="2530"/>
      <c r="I465" s="2530"/>
      <c r="J465" s="2530"/>
      <c r="K465" s="2530"/>
      <c r="L465" s="2530"/>
      <c r="M465" s="2530"/>
      <c r="N465" s="2530"/>
      <c r="O465" s="2530"/>
      <c r="P465" s="2530"/>
      <c r="Q465" s="2530"/>
      <c r="R465" s="2530"/>
      <c r="S465" s="2530"/>
      <c r="T465" s="2530"/>
      <c r="U465" s="2530"/>
      <c r="V465" s="2531"/>
      <c r="W465" s="2384" t="s">
        <v>617</v>
      </c>
      <c r="X465" s="2385"/>
      <c r="Y465" s="238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9" t="s">
        <v>722</v>
      </c>
      <c r="E466" s="2530"/>
      <c r="F466" s="2530"/>
      <c r="G466" s="2530"/>
      <c r="H466" s="2530"/>
      <c r="I466" s="2530"/>
      <c r="J466" s="2530"/>
      <c r="K466" s="2530"/>
      <c r="L466" s="2530"/>
      <c r="M466" s="2530"/>
      <c r="N466" s="2530"/>
      <c r="O466" s="2530"/>
      <c r="P466" s="2530"/>
      <c r="Q466" s="2530"/>
      <c r="R466" s="2530"/>
      <c r="S466" s="2530"/>
      <c r="T466" s="2530"/>
      <c r="U466" s="2530"/>
      <c r="V466" s="2531"/>
      <c r="W466" s="2481">
        <v>31</v>
      </c>
      <c r="X466" s="2385"/>
      <c r="Y466" s="238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9" t="s">
        <v>723</v>
      </c>
      <c r="E467" s="2530"/>
      <c r="F467" s="2530"/>
      <c r="G467" s="2530"/>
      <c r="H467" s="2530"/>
      <c r="I467" s="2530"/>
      <c r="J467" s="2530"/>
      <c r="K467" s="2530"/>
      <c r="L467" s="2530"/>
      <c r="M467" s="2530"/>
      <c r="N467" s="2530"/>
      <c r="O467" s="2530"/>
      <c r="P467" s="2530"/>
      <c r="Q467" s="2530"/>
      <c r="R467" s="2530"/>
      <c r="S467" s="2530"/>
      <c r="T467" s="2530"/>
      <c r="U467" s="2530"/>
      <c r="V467" s="2531"/>
      <c r="W467" s="2384" t="s">
        <v>617</v>
      </c>
      <c r="X467" s="2385"/>
      <c r="Y467" s="238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9" t="s">
        <v>929</v>
      </c>
      <c r="E468" s="2530"/>
      <c r="F468" s="2530"/>
      <c r="G468" s="2530"/>
      <c r="H468" s="2530"/>
      <c r="I468" s="2530"/>
      <c r="J468" s="2530"/>
      <c r="K468" s="2530"/>
      <c r="L468" s="2530"/>
      <c r="M468" s="2530"/>
      <c r="N468" s="2530"/>
      <c r="O468" s="2530"/>
      <c r="P468" s="2530"/>
      <c r="Q468" s="2530"/>
      <c r="R468" s="2530"/>
      <c r="S468" s="2530"/>
      <c r="T468" s="2530"/>
      <c r="U468" s="2530"/>
      <c r="V468" s="2531"/>
      <c r="W468" s="2384" t="s">
        <v>617</v>
      </c>
      <c r="X468" s="2385"/>
      <c r="Y468" s="238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9" t="s">
        <v>724</v>
      </c>
      <c r="E469" s="2530"/>
      <c r="F469" s="2530"/>
      <c r="G469" s="2530"/>
      <c r="H469" s="2530"/>
      <c r="I469" s="2530"/>
      <c r="J469" s="2530"/>
      <c r="K469" s="2530"/>
      <c r="L469" s="2530"/>
      <c r="M469" s="2530"/>
      <c r="N469" s="2530"/>
      <c r="O469" s="2530"/>
      <c r="P469" s="2530"/>
      <c r="Q469" s="2530"/>
      <c r="R469" s="2530"/>
      <c r="S469" s="2530"/>
      <c r="T469" s="2530"/>
      <c r="U469" s="2530"/>
      <c r="V469" s="2531"/>
      <c r="W469" s="2384" t="s">
        <v>617</v>
      </c>
      <c r="X469" s="2385"/>
      <c r="Y469" s="238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9" t="s">
        <v>1089</v>
      </c>
      <c r="E470" s="2530"/>
      <c r="F470" s="2530"/>
      <c r="G470" s="2530"/>
      <c r="H470" s="2530"/>
      <c r="I470" s="2530"/>
      <c r="J470" s="2530"/>
      <c r="K470" s="2530"/>
      <c r="L470" s="2530"/>
      <c r="M470" s="2530"/>
      <c r="N470" s="2530"/>
      <c r="O470" s="2530"/>
      <c r="P470" s="2530"/>
      <c r="Q470" s="2530"/>
      <c r="R470" s="2530"/>
      <c r="S470" s="2530"/>
      <c r="T470" s="2530"/>
      <c r="U470" s="2530"/>
      <c r="V470" s="2531"/>
      <c r="W470" s="2384" t="s">
        <v>617</v>
      </c>
      <c r="X470" s="2385"/>
      <c r="Y470" s="238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7" t="s">
        <v>1862</v>
      </c>
      <c r="E471" s="2530"/>
      <c r="F471" s="2530"/>
      <c r="G471" s="2530"/>
      <c r="H471" s="2530"/>
      <c r="I471" s="2530"/>
      <c r="J471" s="2530"/>
      <c r="K471" s="2530"/>
      <c r="L471" s="2530"/>
      <c r="M471" s="2530"/>
      <c r="N471" s="2530"/>
      <c r="O471" s="2530"/>
      <c r="P471" s="2530"/>
      <c r="Q471" s="2530"/>
      <c r="R471" s="2530"/>
      <c r="S471" s="2530"/>
      <c r="T471" s="2530"/>
      <c r="U471" s="2530"/>
      <c r="V471" s="2531"/>
      <c r="W471" s="2384" t="s">
        <v>617</v>
      </c>
      <c r="X471" s="2385"/>
      <c r="Y471" s="238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594"/>
      <c r="H472" s="2595"/>
      <c r="I472" s="2595"/>
      <c r="J472" s="2595"/>
      <c r="K472" s="2595"/>
      <c r="L472" s="2595"/>
      <c r="M472" s="2595"/>
      <c r="N472" s="2595"/>
      <c r="O472" s="2595"/>
      <c r="P472" s="2595"/>
      <c r="Q472" s="2595"/>
      <c r="R472" s="2595"/>
      <c r="S472" s="2595"/>
      <c r="T472" s="2595"/>
      <c r="U472" s="2595"/>
      <c r="V472" s="2596"/>
      <c r="W472" s="2481">
        <v>0</v>
      </c>
      <c r="X472" s="2385"/>
      <c r="Y472" s="238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7"/>
      <c r="H473" s="1387"/>
      <c r="I473" s="1387"/>
      <c r="J473" s="1387"/>
      <c r="K473" s="1387"/>
      <c r="L473" s="1387"/>
      <c r="M473" s="1387"/>
      <c r="N473" s="1387"/>
      <c r="O473" s="1387"/>
      <c r="P473" s="1387"/>
      <c r="Q473" s="1387"/>
      <c r="R473" s="1387"/>
      <c r="S473" s="1387"/>
      <c r="T473" s="1387"/>
      <c r="U473" s="1387"/>
      <c r="V473" s="138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92" t="s">
        <v>2702</v>
      </c>
      <c r="E474" s="1890"/>
      <c r="F474" s="1890"/>
      <c r="G474" s="1890"/>
      <c r="H474" s="1890"/>
      <c r="I474" s="1890"/>
      <c r="J474" s="1890"/>
      <c r="K474" s="1890"/>
      <c r="L474" s="1890"/>
      <c r="M474" s="1890"/>
      <c r="N474" s="1890"/>
      <c r="O474" s="1890"/>
      <c r="P474" s="1890"/>
      <c r="Q474" s="1890"/>
      <c r="R474" s="1890"/>
      <c r="S474" s="1890"/>
      <c r="T474" s="1890"/>
      <c r="U474" s="1890"/>
      <c r="V474" s="1890"/>
      <c r="W474" s="1893"/>
      <c r="X474" s="1893"/>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91" t="s">
        <v>2703</v>
      </c>
      <c r="E475" s="1890"/>
      <c r="F475" s="1890"/>
      <c r="G475" s="1890"/>
      <c r="H475" s="1890"/>
      <c r="I475" s="1890"/>
      <c r="J475" s="1890"/>
      <c r="K475" s="1890"/>
      <c r="L475" s="1890"/>
      <c r="M475" s="1890"/>
      <c r="N475" s="1890"/>
      <c r="O475" s="1890"/>
      <c r="P475" s="1890"/>
      <c r="Q475" s="1890"/>
      <c r="R475" s="1890"/>
      <c r="S475" s="1890"/>
      <c r="T475" s="1890"/>
      <c r="U475" s="1890"/>
      <c r="V475" s="1890"/>
      <c r="W475" s="1893"/>
      <c r="X475" s="1893"/>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2"/>
      <c r="E476" s="1381"/>
      <c r="F476" s="1381"/>
      <c r="G476" s="1381"/>
      <c r="H476" s="1381"/>
      <c r="I476" s="1381"/>
      <c r="J476" s="1381"/>
      <c r="K476" s="1381"/>
      <c r="L476" s="1381"/>
      <c r="M476" s="1381"/>
      <c r="N476" s="1381"/>
      <c r="O476" s="1381"/>
      <c r="P476" s="1381"/>
      <c r="Q476" s="1381"/>
      <c r="R476" s="1381"/>
      <c r="S476" s="1381"/>
      <c r="T476" s="1381"/>
      <c r="U476" s="1381"/>
      <c r="V476" s="1381"/>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9" t="s">
        <v>853</v>
      </c>
      <c r="B478" s="2329"/>
      <c r="C478" s="2329"/>
      <c r="D478" s="2329"/>
      <c r="E478" s="2329"/>
      <c r="F478" s="2329"/>
      <c r="G478" s="2329"/>
      <c r="H478" s="2329"/>
      <c r="I478" s="2329"/>
      <c r="J478" s="2329"/>
      <c r="K478" s="2329"/>
      <c r="L478" s="2329"/>
      <c r="M478" s="2329"/>
      <c r="N478" s="2329"/>
      <c r="O478" s="2329"/>
      <c r="P478" s="2329"/>
      <c r="Q478" s="2329"/>
      <c r="R478" s="2329"/>
      <c r="S478" s="2329"/>
      <c r="T478" s="2329"/>
      <c r="U478" s="2329"/>
      <c r="V478" s="2329"/>
      <c r="W478" s="2329"/>
      <c r="X478" s="2329"/>
      <c r="Y478" s="2329"/>
      <c r="Z478" s="2329"/>
      <c r="AA478" s="2329"/>
      <c r="AB478" s="2329"/>
      <c r="AC478" s="2329"/>
      <c r="AD478" s="2329"/>
      <c r="AE478" s="2329"/>
      <c r="AF478" s="2329"/>
      <c r="AG478" s="2329"/>
      <c r="AH478" s="2329"/>
      <c r="AI478" s="2329"/>
      <c r="AJ478" s="2329"/>
      <c r="AK478" s="2329"/>
      <c r="AL478" s="23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0"/>
      <c r="B479" s="2330"/>
      <c r="C479" s="2330"/>
      <c r="D479" s="2330"/>
      <c r="E479" s="2330"/>
      <c r="F479" s="2330"/>
      <c r="G479" s="2330"/>
      <c r="H479" s="2330"/>
      <c r="I479" s="2330"/>
      <c r="J479" s="2330"/>
      <c r="K479" s="2330"/>
      <c r="L479" s="2330"/>
      <c r="M479" s="2330"/>
      <c r="N479" s="2330"/>
      <c r="O479" s="2330"/>
      <c r="P479" s="2330"/>
      <c r="Q479" s="2330"/>
      <c r="R479" s="2330"/>
      <c r="S479" s="2330"/>
      <c r="T479" s="2330"/>
      <c r="U479" s="2330"/>
      <c r="V479" s="2330"/>
      <c r="W479" s="2330"/>
      <c r="X479" s="2330"/>
      <c r="Y479" s="2330"/>
      <c r="Z479" s="2330"/>
      <c r="AA479" s="2330"/>
      <c r="AB479" s="2330"/>
      <c r="AC479" s="2330"/>
      <c r="AD479" s="2330"/>
      <c r="AE479" s="2330"/>
      <c r="AF479" s="2330"/>
      <c r="AG479" s="2330"/>
      <c r="AH479" s="2330"/>
      <c r="AI479" s="2330"/>
      <c r="AJ479" s="2330"/>
      <c r="AK479" s="2330"/>
      <c r="AL479" s="23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5"/>
      <c r="C483" s="495"/>
      <c r="D483" s="495"/>
      <c r="E483" s="859"/>
      <c r="F483" s="860"/>
      <c r="G483" s="860"/>
      <c r="H483" s="860"/>
      <c r="I483" s="860"/>
      <c r="J483" s="860"/>
      <c r="K483" s="860"/>
      <c r="L483" s="860"/>
      <c r="M483" s="860"/>
      <c r="N483" s="860"/>
      <c r="O483" s="860"/>
      <c r="P483" s="860"/>
      <c r="Q483" s="860"/>
      <c r="R483" s="860"/>
      <c r="S483" s="861"/>
      <c r="T483" s="2479" t="s">
        <v>854</v>
      </c>
      <c r="U483" s="2480"/>
      <c r="V483" s="2480"/>
      <c r="W483" s="2480"/>
      <c r="X483" s="2480"/>
      <c r="Y483" s="2480"/>
      <c r="Z483" s="2480"/>
      <c r="AA483" s="2480"/>
      <c r="AB483" s="2480"/>
      <c r="AC483" s="2480"/>
      <c r="AD483" s="2480"/>
      <c r="AE483" s="2480"/>
      <c r="AF483" s="2480"/>
      <c r="AG483" s="2480"/>
      <c r="AH483" s="25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2"/>
      <c r="F484" s="671"/>
      <c r="G484" s="671"/>
      <c r="H484" s="671"/>
      <c r="I484" s="671"/>
      <c r="J484" s="671"/>
      <c r="K484" s="671"/>
      <c r="L484" s="671"/>
      <c r="M484" s="671"/>
      <c r="N484" s="671"/>
      <c r="O484" s="671"/>
      <c r="P484" s="671"/>
      <c r="Q484" s="671"/>
      <c r="R484" s="671"/>
      <c r="S484" s="863"/>
      <c r="T484" s="2541" t="s">
        <v>36</v>
      </c>
      <c r="U484" s="2541"/>
      <c r="V484" s="2541"/>
      <c r="W484" s="2541"/>
      <c r="X484" s="2541"/>
      <c r="Y484" s="2541" t="s">
        <v>37</v>
      </c>
      <c r="Z484" s="2541"/>
      <c r="AA484" s="2541"/>
      <c r="AB484" s="2541"/>
      <c r="AC484" s="2541"/>
      <c r="AD484" s="2541" t="s">
        <v>344</v>
      </c>
      <c r="AE484" s="2541"/>
      <c r="AF484" s="2541"/>
      <c r="AG484" s="2541"/>
      <c r="AH484" s="25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4"/>
      <c r="F485" s="865"/>
      <c r="G485" s="865"/>
      <c r="H485" s="865"/>
      <c r="I485" s="865"/>
      <c r="J485" s="865"/>
      <c r="K485" s="865"/>
      <c r="L485" s="865"/>
      <c r="M485" s="865"/>
      <c r="N485" s="865"/>
      <c r="O485" s="865"/>
      <c r="P485" s="865"/>
      <c r="Q485" s="865"/>
      <c r="R485" s="865"/>
      <c r="S485" s="866"/>
      <c r="T485" s="2541"/>
      <c r="U485" s="2541"/>
      <c r="V485" s="2541"/>
      <c r="W485" s="2541"/>
      <c r="X485" s="2541"/>
      <c r="Y485" s="2541"/>
      <c r="Z485" s="2541"/>
      <c r="AA485" s="2541"/>
      <c r="AB485" s="2541"/>
      <c r="AC485" s="2541"/>
      <c r="AD485" s="2541"/>
      <c r="AE485" s="2541"/>
      <c r="AF485" s="2541"/>
      <c r="AG485" s="2541"/>
      <c r="AH485" s="25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478" t="s">
        <v>617</v>
      </c>
      <c r="U486" s="2478"/>
      <c r="V486" s="2478"/>
      <c r="W486" s="2478"/>
      <c r="X486" s="2478"/>
      <c r="Y486" s="2478"/>
      <c r="Z486" s="2478"/>
      <c r="AA486" s="2478"/>
      <c r="AB486" s="2478"/>
      <c r="AC486" s="2478"/>
      <c r="AD486" s="2478"/>
      <c r="AE486" s="2478"/>
      <c r="AF486" s="2478"/>
      <c r="AG486" s="2478"/>
      <c r="AH486" s="247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478">
        <v>44576</v>
      </c>
      <c r="U487" s="2478"/>
      <c r="V487" s="2478"/>
      <c r="W487" s="2478"/>
      <c r="X487" s="2478"/>
      <c r="Y487" s="2478">
        <v>44774</v>
      </c>
      <c r="Z487" s="2478"/>
      <c r="AA487" s="2478"/>
      <c r="AB487" s="2478"/>
      <c r="AC487" s="2478"/>
      <c r="AD487" s="2478"/>
      <c r="AE487" s="2478"/>
      <c r="AF487" s="2478"/>
      <c r="AG487" s="2478"/>
      <c r="AH487" s="247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478"/>
      <c r="U488" s="2478"/>
      <c r="V488" s="2478"/>
      <c r="W488" s="2478"/>
      <c r="X488" s="2478"/>
      <c r="Y488" s="2478">
        <v>44757</v>
      </c>
      <c r="Z488" s="2478"/>
      <c r="AA488" s="2478"/>
      <c r="AB488" s="2478"/>
      <c r="AC488" s="2478"/>
      <c r="AD488" s="2478"/>
      <c r="AE488" s="2478"/>
      <c r="AF488" s="2478"/>
      <c r="AG488" s="2478"/>
      <c r="AH488" s="247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478"/>
      <c r="U489" s="2478"/>
      <c r="V489" s="2478"/>
      <c r="W489" s="2478"/>
      <c r="X489" s="2478"/>
      <c r="Y489" s="2478">
        <v>44757</v>
      </c>
      <c r="Z489" s="2478"/>
      <c r="AA489" s="2478"/>
      <c r="AB489" s="2478"/>
      <c r="AC489" s="2478"/>
      <c r="AD489" s="2478"/>
      <c r="AE489" s="2478"/>
      <c r="AF489" s="2478"/>
      <c r="AG489" s="2478"/>
      <c r="AH489" s="247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478" t="s">
        <v>617</v>
      </c>
      <c r="U490" s="2478"/>
      <c r="V490" s="2478"/>
      <c r="W490" s="2478"/>
      <c r="X490" s="2478"/>
      <c r="Y490" s="2478"/>
      <c r="Z490" s="2478"/>
      <c r="AA490" s="2478"/>
      <c r="AB490" s="2478"/>
      <c r="AC490" s="2478"/>
      <c r="AD490" s="2478"/>
      <c r="AE490" s="2478"/>
      <c r="AF490" s="2478"/>
      <c r="AG490" s="2478"/>
      <c r="AH490" s="247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478"/>
      <c r="U491" s="2478"/>
      <c r="V491" s="2478"/>
      <c r="W491" s="2478"/>
      <c r="X491" s="2478"/>
      <c r="Y491" s="2478"/>
      <c r="Z491" s="2478"/>
      <c r="AA491" s="2478"/>
      <c r="AB491" s="2478"/>
      <c r="AC491" s="2478"/>
      <c r="AD491" s="2478">
        <v>44566</v>
      </c>
      <c r="AE491" s="2478"/>
      <c r="AF491" s="2478"/>
      <c r="AG491" s="2478"/>
      <c r="AH491" s="247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478">
        <v>44896</v>
      </c>
      <c r="U492" s="2478"/>
      <c r="V492" s="2478"/>
      <c r="W492" s="2478"/>
      <c r="X492" s="2478"/>
      <c r="Y492" s="2478"/>
      <c r="Z492" s="2478"/>
      <c r="AA492" s="2478"/>
      <c r="AB492" s="2478"/>
      <c r="AC492" s="2478"/>
      <c r="AD492" s="2478">
        <v>44581</v>
      </c>
      <c r="AE492" s="2478"/>
      <c r="AF492" s="2478"/>
      <c r="AG492" s="2478"/>
      <c r="AH492" s="247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478" t="s">
        <v>617</v>
      </c>
      <c r="U493" s="2478"/>
      <c r="V493" s="2478"/>
      <c r="W493" s="2478"/>
      <c r="X493" s="2478"/>
      <c r="Y493" s="2478"/>
      <c r="Z493" s="2478"/>
      <c r="AA493" s="2478"/>
      <c r="AB493" s="2478"/>
      <c r="AC493" s="2478"/>
      <c r="AD493" s="2478"/>
      <c r="AE493" s="2478"/>
      <c r="AF493" s="2478"/>
      <c r="AG493" s="2478"/>
      <c r="AH493" s="247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478" t="s">
        <v>617</v>
      </c>
      <c r="U494" s="2478"/>
      <c r="V494" s="2478"/>
      <c r="W494" s="2478"/>
      <c r="X494" s="2478"/>
      <c r="Y494" s="2478"/>
      <c r="Z494" s="2478"/>
      <c r="AA494" s="2478"/>
      <c r="AB494" s="2478"/>
      <c r="AC494" s="2478"/>
      <c r="AD494" s="2478"/>
      <c r="AE494" s="2478"/>
      <c r="AF494" s="2478"/>
      <c r="AG494" s="2478"/>
      <c r="AH494" s="247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78">
        <v>44896</v>
      </c>
      <c r="U495" s="2478"/>
      <c r="V495" s="2478"/>
      <c r="W495" s="2478"/>
      <c r="X495" s="2478"/>
      <c r="Y495" s="2478"/>
      <c r="Z495" s="2478"/>
      <c r="AA495" s="2478"/>
      <c r="AB495" s="2478"/>
      <c r="AC495" s="2478"/>
      <c r="AD495" s="2478">
        <v>44581</v>
      </c>
      <c r="AE495" s="2478"/>
      <c r="AF495" s="2478"/>
      <c r="AG495" s="2478"/>
      <c r="AH495" s="247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9" t="s">
        <v>409</v>
      </c>
      <c r="R497" s="2560"/>
      <c r="S497" s="2560"/>
      <c r="T497" s="2560"/>
      <c r="U497" s="2560"/>
      <c r="V497" s="2560"/>
      <c r="W497" s="2560"/>
      <c r="X497" s="2560"/>
      <c r="Y497" s="2560"/>
      <c r="Z497" s="2560"/>
      <c r="AA497" s="2560"/>
      <c r="AB497" s="2560"/>
      <c r="AC497" s="2560"/>
      <c r="AD497" s="2560"/>
      <c r="AE497" s="2560"/>
      <c r="AF497" s="2560"/>
      <c r="AG497" s="2560"/>
      <c r="AH497" s="2560"/>
      <c r="AI497" s="2560"/>
      <c r="AJ497" s="2560"/>
      <c r="AK497" s="25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414" t="s">
        <v>2704</v>
      </c>
      <c r="R498" s="2068"/>
      <c r="S498" s="2068"/>
      <c r="T498" s="2068"/>
      <c r="U498" s="2068"/>
      <c r="V498" s="2068"/>
      <c r="W498" s="2068"/>
      <c r="X498" s="2068"/>
      <c r="Y498" s="2068"/>
      <c r="Z498" s="2068"/>
      <c r="AA498" s="2068"/>
      <c r="AB498" s="2068"/>
      <c r="AC498" s="2068"/>
      <c r="AD498" s="2068"/>
      <c r="AE498" s="2068"/>
      <c r="AF498" s="2068"/>
      <c r="AG498" s="2068"/>
      <c r="AH498" s="2068"/>
      <c r="AI498" s="2068"/>
      <c r="AJ498" s="2068"/>
      <c r="AK498" s="24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414" t="s">
        <v>2705</v>
      </c>
      <c r="R499" s="2068"/>
      <c r="S499" s="2068"/>
      <c r="T499" s="2068"/>
      <c r="U499" s="2068"/>
      <c r="V499" s="2068"/>
      <c r="W499" s="2068"/>
      <c r="X499" s="2068"/>
      <c r="Y499" s="2068"/>
      <c r="Z499" s="2068"/>
      <c r="AA499" s="2068"/>
      <c r="AB499" s="2068"/>
      <c r="AC499" s="2068"/>
      <c r="AD499" s="2068"/>
      <c r="AE499" s="2068"/>
      <c r="AF499" s="2068"/>
      <c r="AG499" s="2068"/>
      <c r="AH499" s="2068"/>
      <c r="AI499" s="2068"/>
      <c r="AJ499" s="2068"/>
      <c r="AK499" s="24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414"/>
      <c r="R500" s="2068"/>
      <c r="S500" s="2068"/>
      <c r="T500" s="2068"/>
      <c r="U500" s="2068"/>
      <c r="V500" s="2068"/>
      <c r="W500" s="2068"/>
      <c r="X500" s="2068"/>
      <c r="Y500" s="2068"/>
      <c r="Z500" s="2068"/>
      <c r="AA500" s="2068"/>
      <c r="AB500" s="2068"/>
      <c r="AC500" s="2068"/>
      <c r="AD500" s="2068"/>
      <c r="AE500" s="2068"/>
      <c r="AF500" s="2068"/>
      <c r="AG500" s="2068"/>
      <c r="AH500" s="2068"/>
      <c r="AI500" s="2068"/>
      <c r="AJ500" s="2068"/>
      <c r="AK500" s="24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62" t="s">
        <v>413</v>
      </c>
      <c r="C501" s="2563"/>
      <c r="D501" s="2563"/>
      <c r="E501" s="2563"/>
      <c r="F501" s="2563"/>
      <c r="G501" s="2563"/>
      <c r="H501" s="2563"/>
      <c r="I501" s="2563"/>
      <c r="J501" s="2563"/>
      <c r="K501" s="2563"/>
      <c r="L501" s="2563"/>
      <c r="M501" s="2563"/>
      <c r="N501" s="2563"/>
      <c r="O501" s="2563"/>
      <c r="P501" s="2564"/>
      <c r="Q501" s="2568" t="s">
        <v>570</v>
      </c>
      <c r="R501" s="2569"/>
      <c r="S501" s="2332" t="s">
        <v>2706</v>
      </c>
      <c r="T501" s="2333"/>
      <c r="U501" s="2333"/>
      <c r="V501" s="2333"/>
      <c r="W501" s="2333"/>
      <c r="X501" s="2333"/>
      <c r="Y501" s="2333"/>
      <c r="Z501" s="2333"/>
      <c r="AA501" s="2333"/>
      <c r="AB501" s="2333"/>
      <c r="AC501" s="2333"/>
      <c r="AD501" s="2333"/>
      <c r="AE501" s="2333"/>
      <c r="AF501" s="2333"/>
      <c r="AG501" s="2333"/>
      <c r="AH501" s="2333"/>
      <c r="AI501" s="2333"/>
      <c r="AJ501" s="2333"/>
      <c r="AK501" s="23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65"/>
      <c r="C502" s="2566"/>
      <c r="D502" s="2566"/>
      <c r="E502" s="2566"/>
      <c r="F502" s="2566"/>
      <c r="G502" s="2566"/>
      <c r="H502" s="2566"/>
      <c r="I502" s="2566"/>
      <c r="J502" s="2566"/>
      <c r="K502" s="2566"/>
      <c r="L502" s="2566"/>
      <c r="M502" s="2566"/>
      <c r="N502" s="2566"/>
      <c r="O502" s="2566"/>
      <c r="P502" s="2567"/>
      <c r="Q502" s="2570"/>
      <c r="R502" s="2571"/>
      <c r="S502" s="2335"/>
      <c r="T502" s="2336"/>
      <c r="U502" s="2336"/>
      <c r="V502" s="2336"/>
      <c r="W502" s="2336"/>
      <c r="X502" s="2336"/>
      <c r="Y502" s="2336"/>
      <c r="Z502" s="2336"/>
      <c r="AA502" s="2336"/>
      <c r="AB502" s="2336"/>
      <c r="AC502" s="2336"/>
      <c r="AD502" s="2336"/>
      <c r="AE502" s="2336"/>
      <c r="AF502" s="2336"/>
      <c r="AG502" s="2336"/>
      <c r="AH502" s="2336"/>
      <c r="AI502" s="2336"/>
      <c r="AJ502" s="2336"/>
      <c r="AK502" s="233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9" customFormat="1" ht="12.6" customHeight="1">
      <c r="B503" s="1419" t="s">
        <v>1881</v>
      </c>
      <c r="C503" s="1388"/>
      <c r="D503" s="1388"/>
      <c r="E503" s="1388"/>
      <c r="F503" s="1388"/>
      <c r="G503" s="1388"/>
      <c r="H503" s="1388"/>
      <c r="I503" s="1388"/>
      <c r="J503" s="1388"/>
      <c r="K503" s="1388"/>
      <c r="L503" s="1388"/>
      <c r="M503" s="1388"/>
      <c r="N503" s="1388"/>
      <c r="O503" s="1388"/>
      <c r="P503" s="1388"/>
      <c r="Q503" s="2604" t="s">
        <v>617</v>
      </c>
      <c r="R503" s="2605"/>
      <c r="S503" s="2605"/>
      <c r="T503" s="2605"/>
      <c r="U503" s="2605"/>
      <c r="V503" s="2605"/>
      <c r="W503" s="2605"/>
      <c r="X503" s="2605"/>
      <c r="Y503" s="2605"/>
      <c r="Z503" s="2605"/>
      <c r="AA503" s="2605"/>
      <c r="AB503" s="2605"/>
      <c r="AC503" s="2605"/>
      <c r="AD503" s="2605"/>
      <c r="AE503" s="2605"/>
      <c r="AF503" s="2605"/>
      <c r="AG503" s="2605"/>
      <c r="AH503" s="2605"/>
      <c r="AI503" s="2605"/>
      <c r="AJ503" s="2605"/>
      <c r="AK503" s="260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522" t="s">
        <v>2707</v>
      </c>
      <c r="R504" s="2068"/>
      <c r="S504" s="2068"/>
      <c r="T504" s="2068"/>
      <c r="U504" s="2068"/>
      <c r="V504" s="2068"/>
      <c r="W504" s="2068"/>
      <c r="X504" s="2068"/>
      <c r="Y504" s="2068"/>
      <c r="Z504" s="2068"/>
      <c r="AA504" s="2068"/>
      <c r="AB504" s="2068"/>
      <c r="AC504" s="2068"/>
      <c r="AD504" s="2068"/>
      <c r="AE504" s="2068"/>
      <c r="AF504" s="2068"/>
      <c r="AG504" s="2068"/>
      <c r="AH504" s="2068"/>
      <c r="AI504" s="2068"/>
      <c r="AJ504" s="2068"/>
      <c r="AK504" s="24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414">
        <v>0</v>
      </c>
      <c r="R505" s="2068"/>
      <c r="S505" s="2068"/>
      <c r="T505" s="2068"/>
      <c r="U505" s="2068"/>
      <c r="V505" s="2068"/>
      <c r="W505" s="2068"/>
      <c r="X505" s="2068"/>
      <c r="Y505" s="2068"/>
      <c r="Z505" s="2068"/>
      <c r="AA505" s="2068"/>
      <c r="AB505" s="2068"/>
      <c r="AC505" s="2068"/>
      <c r="AD505" s="2068"/>
      <c r="AE505" s="2068"/>
      <c r="AF505" s="2068"/>
      <c r="AG505" s="2068"/>
      <c r="AH505" s="2068"/>
      <c r="AI505" s="2068"/>
      <c r="AJ505" s="2068"/>
      <c r="AK505" s="24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14">
        <v>36</v>
      </c>
      <c r="R506" s="2068"/>
      <c r="S506" s="2068"/>
      <c r="T506" s="2068"/>
      <c r="U506" s="2068"/>
      <c r="V506" s="2068"/>
      <c r="W506" s="2068"/>
      <c r="X506" s="2068"/>
      <c r="Y506" s="2068"/>
      <c r="Z506" s="2068"/>
      <c r="AA506" s="2068"/>
      <c r="AB506" s="2068"/>
      <c r="AC506" s="2068"/>
      <c r="AD506" s="2068"/>
      <c r="AE506" s="2068"/>
      <c r="AF506" s="2068"/>
      <c r="AG506" s="2068"/>
      <c r="AH506" s="2068"/>
      <c r="AI506" s="2068"/>
      <c r="AJ506" s="2068"/>
      <c r="AK506" s="24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9" customFormat="1" ht="12.75">
      <c r="B507" s="185" t="s">
        <v>1879</v>
      </c>
      <c r="C507" s="77"/>
      <c r="D507" s="77"/>
      <c r="E507" s="77"/>
      <c r="F507" s="77"/>
      <c r="G507" s="77"/>
      <c r="H507" s="77"/>
      <c r="I507" s="77"/>
      <c r="J507" s="77"/>
      <c r="K507" s="77"/>
      <c r="L507" s="77"/>
      <c r="M507" s="2105"/>
      <c r="N507" s="2106"/>
      <c r="O507" s="2106"/>
      <c r="P507" s="2107"/>
      <c r="Q507" s="1417" t="s">
        <v>1880</v>
      </c>
      <c r="R507" s="1418"/>
      <c r="S507" s="1418"/>
      <c r="T507" s="1418"/>
      <c r="U507" s="1418"/>
      <c r="V507" s="1418"/>
      <c r="W507" s="1418"/>
      <c r="X507" s="1418"/>
      <c r="Y507" s="1418"/>
      <c r="Z507" s="1418"/>
      <c r="AA507" s="1418"/>
      <c r="AB507" s="1418"/>
      <c r="AC507" s="1418"/>
      <c r="AD507" s="1418"/>
      <c r="AE507" s="1418"/>
      <c r="AF507" s="1418"/>
      <c r="AG507" s="1418"/>
      <c r="AH507" s="2105">
        <v>36</v>
      </c>
      <c r="AI507" s="2106"/>
      <c r="AJ507" s="2106"/>
      <c r="AK507" s="210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1"/>
      <c r="AN508" s="671"/>
      <c r="AO508" s="671"/>
      <c r="AP508" s="671"/>
      <c r="AQ508" s="671"/>
      <c r="AR508" s="671"/>
      <c r="AS508" s="671"/>
      <c r="AT508" s="671"/>
      <c r="AU508" s="671"/>
      <c r="AV508" s="671"/>
      <c r="AW508" s="671"/>
      <c r="AX508" s="671"/>
      <c r="AY508" s="67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1"/>
      <c r="AN509" s="671"/>
      <c r="AO509" s="671"/>
      <c r="AP509" s="671"/>
      <c r="AQ509" s="671"/>
      <c r="AR509" s="671"/>
      <c r="AS509" s="671"/>
      <c r="AT509" s="671"/>
      <c r="AU509" s="671"/>
      <c r="AV509" s="671"/>
      <c r="AW509" s="671"/>
      <c r="AX509" s="671"/>
      <c r="AY509" s="67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1"/>
      <c r="C510" s="91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1"/>
      <c r="AN510" s="671"/>
      <c r="AO510" s="671"/>
      <c r="AP510" s="671"/>
      <c r="AQ510" s="671"/>
      <c r="AR510" s="671"/>
      <c r="AS510" s="671"/>
      <c r="AT510" s="671"/>
      <c r="AU510" s="671"/>
      <c r="AV510" s="671"/>
      <c r="AW510" s="671"/>
      <c r="AX510" s="671"/>
      <c r="AY510" s="67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9" t="s">
        <v>417</v>
      </c>
      <c r="AD511" s="2560"/>
      <c r="AE511" s="2560"/>
      <c r="AF511" s="2560"/>
      <c r="AG511" s="2560"/>
      <c r="AH511" s="2560"/>
      <c r="AI511" s="2560"/>
      <c r="AJ511" s="2560"/>
      <c r="AK511" s="25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9" t="s">
        <v>418</v>
      </c>
      <c r="AD512" s="2480"/>
      <c r="AE512" s="2480"/>
      <c r="AF512" s="2480"/>
      <c r="AG512" s="82" t="s">
        <v>419</v>
      </c>
      <c r="AH512" s="2480" t="s">
        <v>420</v>
      </c>
      <c r="AI512" s="2480"/>
      <c r="AJ512" s="2480"/>
      <c r="AK512" s="25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32" t="s">
        <v>421</v>
      </c>
      <c r="C513" s="2533"/>
      <c r="D513" s="2533"/>
      <c r="E513" s="2533"/>
      <c r="F513" s="2533"/>
      <c r="G513" s="2533"/>
      <c r="H513" s="2534"/>
      <c r="I513" s="72" t="s">
        <v>422</v>
      </c>
      <c r="J513" s="72"/>
      <c r="K513" s="72"/>
      <c r="L513" s="72"/>
      <c r="M513" s="72"/>
      <c r="N513" s="72"/>
      <c r="O513" s="72"/>
      <c r="P513" s="72"/>
      <c r="Q513" s="72"/>
      <c r="R513" s="72"/>
      <c r="S513" s="72"/>
      <c r="T513" s="72"/>
      <c r="U513" s="72"/>
      <c r="V513" s="72"/>
      <c r="W513" s="72"/>
      <c r="X513" s="25"/>
      <c r="Y513" s="25"/>
      <c r="AC513" s="2542">
        <v>7</v>
      </c>
      <c r="AD513" s="2543"/>
      <c r="AE513" s="2543"/>
      <c r="AF513" s="2543"/>
      <c r="AG513" s="75" t="s">
        <v>419</v>
      </c>
      <c r="AH513" s="2237">
        <v>2022</v>
      </c>
      <c r="AI513" s="2237"/>
      <c r="AJ513" s="2237"/>
      <c r="AK513" s="223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35"/>
      <c r="C514" s="2536"/>
      <c r="D514" s="2536"/>
      <c r="E514" s="2536"/>
      <c r="F514" s="2536"/>
      <c r="G514" s="2536"/>
      <c r="H514" s="2537"/>
      <c r="I514" s="80" t="s">
        <v>423</v>
      </c>
      <c r="J514" s="80"/>
      <c r="K514" s="80"/>
      <c r="L514" s="80"/>
      <c r="M514" s="80"/>
      <c r="N514" s="80"/>
      <c r="O514" s="80"/>
      <c r="P514" s="80"/>
      <c r="Q514" s="80"/>
      <c r="R514" s="80"/>
      <c r="S514" s="80"/>
      <c r="T514" s="80"/>
      <c r="U514" s="80"/>
      <c r="V514" s="80"/>
      <c r="W514" s="80"/>
      <c r="X514" s="80"/>
      <c r="Y514" s="80"/>
      <c r="Z514" s="80"/>
      <c r="AA514" s="80"/>
      <c r="AB514" s="80"/>
      <c r="AC514" s="2542">
        <v>9</v>
      </c>
      <c r="AD514" s="2543"/>
      <c r="AE514" s="2543"/>
      <c r="AF514" s="2543"/>
      <c r="AG514" s="65" t="s">
        <v>419</v>
      </c>
      <c r="AH514" s="2237">
        <v>2022</v>
      </c>
      <c r="AI514" s="2237"/>
      <c r="AJ514" s="2237"/>
      <c r="AK514" s="223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32" t="s">
        <v>424</v>
      </c>
      <c r="C515" s="2533"/>
      <c r="D515" s="2533"/>
      <c r="E515" s="2533"/>
      <c r="F515" s="2533"/>
      <c r="G515" s="2533"/>
      <c r="H515" s="2534"/>
      <c r="I515" s="72" t="s">
        <v>425</v>
      </c>
      <c r="J515" s="72"/>
      <c r="K515" s="72"/>
      <c r="L515" s="72"/>
      <c r="M515" s="72"/>
      <c r="N515" s="72"/>
      <c r="O515" s="72"/>
      <c r="P515" s="72"/>
      <c r="Q515" s="72"/>
      <c r="R515" s="72"/>
      <c r="S515" s="72"/>
      <c r="T515" s="72"/>
      <c r="U515" s="72"/>
      <c r="V515" s="72"/>
      <c r="W515" s="72"/>
      <c r="X515" s="25"/>
      <c r="Y515" s="25"/>
      <c r="AC515" s="2542" t="s">
        <v>617</v>
      </c>
      <c r="AD515" s="2543"/>
      <c r="AE515" s="2543"/>
      <c r="AF515" s="2543"/>
      <c r="AG515" s="75" t="s">
        <v>419</v>
      </c>
      <c r="AH515" s="2237"/>
      <c r="AI515" s="2237"/>
      <c r="AJ515" s="2237"/>
      <c r="AK515" s="223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35"/>
      <c r="C516" s="2536"/>
      <c r="D516" s="2536"/>
      <c r="E516" s="2536"/>
      <c r="F516" s="2536"/>
      <c r="G516" s="2536"/>
      <c r="H516" s="2537"/>
      <c r="I516" s="25" t="s">
        <v>426</v>
      </c>
      <c r="J516" s="25"/>
      <c r="K516" s="25"/>
      <c r="L516" s="25"/>
      <c r="M516" s="25"/>
      <c r="N516" s="25"/>
      <c r="O516" s="25"/>
      <c r="P516" s="25"/>
      <c r="Q516" s="25"/>
      <c r="R516" s="25"/>
      <c r="S516" s="25"/>
      <c r="T516" s="25"/>
      <c r="U516" s="25"/>
      <c r="V516" s="25"/>
      <c r="W516" s="25"/>
      <c r="X516" s="25"/>
      <c r="Y516" s="25"/>
      <c r="AC516" s="2542" t="s">
        <v>617</v>
      </c>
      <c r="AD516" s="2543"/>
      <c r="AE516" s="2543"/>
      <c r="AF516" s="2543"/>
      <c r="AG516" s="75" t="s">
        <v>419</v>
      </c>
      <c r="AH516" s="2237"/>
      <c r="AI516" s="2237"/>
      <c r="AJ516" s="2237"/>
      <c r="AK516" s="223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5"/>
      <c r="C517" s="2536"/>
      <c r="D517" s="2536"/>
      <c r="E517" s="2536"/>
      <c r="F517" s="2536"/>
      <c r="G517" s="2536"/>
      <c r="H517" s="2537"/>
      <c r="I517" s="25" t="s">
        <v>427</v>
      </c>
      <c r="J517" s="25"/>
      <c r="K517" s="25"/>
      <c r="L517" s="25"/>
      <c r="M517" s="25"/>
      <c r="N517" s="25"/>
      <c r="O517" s="25"/>
      <c r="P517" s="25"/>
      <c r="Q517" s="25"/>
      <c r="R517" s="25"/>
      <c r="S517" s="25"/>
      <c r="T517" s="25"/>
      <c r="U517" s="25"/>
      <c r="V517" s="25"/>
      <c r="W517" s="25"/>
      <c r="X517" s="25"/>
      <c r="Y517" s="25"/>
      <c r="AC517" s="2542">
        <v>1</v>
      </c>
      <c r="AD517" s="2543"/>
      <c r="AE517" s="2543"/>
      <c r="AF517" s="2543"/>
      <c r="AG517" s="75" t="s">
        <v>419</v>
      </c>
      <c r="AH517" s="2237">
        <v>2022</v>
      </c>
      <c r="AI517" s="2237"/>
      <c r="AJ517" s="2237"/>
      <c r="AK517" s="223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9" customFormat="1" ht="12.75" customHeight="1">
      <c r="B518" s="2535"/>
      <c r="C518" s="2536"/>
      <c r="D518" s="2536"/>
      <c r="E518" s="2536"/>
      <c r="F518" s="2536"/>
      <c r="G518" s="2536"/>
      <c r="H518" s="2537"/>
      <c r="I518" s="25" t="s">
        <v>428</v>
      </c>
      <c r="J518" s="25"/>
      <c r="K518" s="25"/>
      <c r="L518" s="25"/>
      <c r="M518" s="25"/>
      <c r="N518" s="25"/>
      <c r="O518" s="25"/>
      <c r="P518" s="25"/>
      <c r="Q518" s="25"/>
      <c r="R518" s="25"/>
      <c r="S518" s="25"/>
      <c r="T518" s="25"/>
      <c r="U518" s="25"/>
      <c r="V518" s="25"/>
      <c r="W518" s="25"/>
      <c r="X518" s="25"/>
      <c r="Y518" s="25"/>
      <c r="AC518" s="2542">
        <v>2</v>
      </c>
      <c r="AD518" s="2543"/>
      <c r="AE518" s="2543"/>
      <c r="AF518" s="2543"/>
      <c r="AG518" s="75" t="s">
        <v>419</v>
      </c>
      <c r="AH518" s="2237">
        <v>2023</v>
      </c>
      <c r="AI518" s="2237"/>
      <c r="AJ518" s="2237"/>
      <c r="AK518" s="223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35"/>
      <c r="C519" s="2536"/>
      <c r="D519" s="2536"/>
      <c r="E519" s="2536"/>
      <c r="F519" s="2536"/>
      <c r="G519" s="2536"/>
      <c r="H519" s="2537"/>
      <c r="I519" s="177" t="s">
        <v>429</v>
      </c>
      <c r="J519" s="25"/>
      <c r="K519" s="25"/>
      <c r="L519" s="25"/>
      <c r="M519" s="25"/>
      <c r="N519" s="25"/>
      <c r="O519" s="25"/>
      <c r="P519" s="25"/>
      <c r="Q519" s="25"/>
      <c r="R519" s="25"/>
      <c r="S519" s="25"/>
      <c r="T519" s="25"/>
      <c r="U519" s="25"/>
      <c r="V519" s="25"/>
      <c r="W519" s="25"/>
      <c r="X519" s="25"/>
      <c r="Y519" s="25"/>
      <c r="AC519" s="2557">
        <v>2</v>
      </c>
      <c r="AD519" s="2558"/>
      <c r="AE519" s="2558"/>
      <c r="AF519" s="2558"/>
      <c r="AG519" s="75" t="s">
        <v>419</v>
      </c>
      <c r="AH519" s="2237">
        <v>2023</v>
      </c>
      <c r="AI519" s="2237"/>
      <c r="AJ519" s="2237"/>
      <c r="AK519" s="223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35"/>
      <c r="C520" s="2536"/>
      <c r="D520" s="2536"/>
      <c r="E520" s="2536"/>
      <c r="F520" s="2536"/>
      <c r="G520" s="2536"/>
      <c r="H520" s="2537"/>
      <c r="I520" s="1420" t="s">
        <v>174</v>
      </c>
      <c r="J520" s="80"/>
      <c r="K520" s="80"/>
      <c r="L520" s="2590" t="s">
        <v>339</v>
      </c>
      <c r="M520" s="2555"/>
      <c r="N520" s="2555"/>
      <c r="O520" s="2555"/>
      <c r="P520" s="2555"/>
      <c r="Q520" s="2555"/>
      <c r="R520" s="2555"/>
      <c r="S520" s="2555"/>
      <c r="T520" s="2555"/>
      <c r="U520" s="2555"/>
      <c r="V520" s="2555"/>
      <c r="W520" s="2555"/>
      <c r="X520" s="2555"/>
      <c r="Y520" s="2555"/>
      <c r="Z520" s="2555"/>
      <c r="AA520" s="2555"/>
      <c r="AB520" s="2591"/>
      <c r="AC520" s="2542" t="s">
        <v>617</v>
      </c>
      <c r="AD520" s="2543"/>
      <c r="AE520" s="2543"/>
      <c r="AF520" s="2543"/>
      <c r="AG520" s="1392" t="s">
        <v>419</v>
      </c>
      <c r="AH520" s="2237"/>
      <c r="AI520" s="2237"/>
      <c r="AJ520" s="2237"/>
      <c r="AK520" s="223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9" customFormat="1" ht="18" customHeight="1">
      <c r="B521" s="1383"/>
      <c r="C521" s="1384"/>
      <c r="D521" s="1384"/>
      <c r="E521" s="1384"/>
      <c r="F521" s="1384"/>
      <c r="G521" s="1384"/>
      <c r="H521" s="1385"/>
      <c r="I521" s="240" t="s">
        <v>1885</v>
      </c>
      <c r="J521" s="25"/>
      <c r="K521" s="25"/>
      <c r="L521" s="25"/>
      <c r="M521" s="25"/>
      <c r="N521" s="25"/>
      <c r="O521" s="25"/>
      <c r="P521" s="25"/>
      <c r="Q521" s="25"/>
      <c r="R521" s="25"/>
      <c r="S521" s="25"/>
      <c r="T521" s="25"/>
      <c r="U521" s="25"/>
      <c r="V521" s="25"/>
      <c r="W521" s="25"/>
      <c r="X521" s="25"/>
      <c r="Y521" s="25"/>
      <c r="AC521" s="2616" t="s">
        <v>570</v>
      </c>
      <c r="AD521" s="2616"/>
      <c r="AE521" s="2616"/>
      <c r="AF521" s="2616"/>
      <c r="AG521" s="1629"/>
      <c r="AH521" s="2608"/>
      <c r="AI521" s="2608"/>
      <c r="AJ521" s="2608"/>
      <c r="AK521" s="260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9" customFormat="1" ht="12.75">
      <c r="B522" s="1383"/>
      <c r="C522" s="1384"/>
      <c r="D522" s="1384"/>
      <c r="E522" s="1384"/>
      <c r="F522" s="1384"/>
      <c r="G522" s="1384"/>
      <c r="H522" s="1385"/>
      <c r="I522" s="677" t="s">
        <v>1882</v>
      </c>
      <c r="J522" s="25"/>
      <c r="K522" s="25"/>
      <c r="L522" s="25"/>
      <c r="M522" s="25"/>
      <c r="N522" s="25"/>
      <c r="O522" s="25"/>
      <c r="P522" s="25"/>
      <c r="Q522" s="25"/>
      <c r="R522" s="25"/>
      <c r="S522" s="25"/>
      <c r="T522" s="25"/>
      <c r="U522" s="25"/>
      <c r="V522" s="25"/>
      <c r="W522" s="25"/>
      <c r="X522" s="25"/>
      <c r="Y522" s="25"/>
      <c r="AC522" s="2557">
        <v>1</v>
      </c>
      <c r="AD522" s="2558"/>
      <c r="AE522" s="2558"/>
      <c r="AF522" s="2610"/>
      <c r="AG522" s="1629"/>
      <c r="AH522" s="2608"/>
      <c r="AI522" s="2608"/>
      <c r="AJ522" s="2608"/>
      <c r="AK522" s="260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9" customFormat="1" ht="12.75">
      <c r="B523" s="1383"/>
      <c r="C523" s="1384"/>
      <c r="D523" s="1384"/>
      <c r="E523" s="1384"/>
      <c r="F523" s="1384"/>
      <c r="G523" s="1384"/>
      <c r="H523" s="1385"/>
      <c r="I523" s="677" t="s">
        <v>1883</v>
      </c>
      <c r="J523" s="25"/>
      <c r="K523" s="25"/>
      <c r="L523" s="25"/>
      <c r="M523" s="25"/>
      <c r="N523" s="25"/>
      <c r="O523" s="25"/>
      <c r="P523" s="25"/>
      <c r="Q523" s="25"/>
      <c r="R523" s="25"/>
      <c r="S523" s="25"/>
      <c r="T523" s="25"/>
      <c r="U523" s="25"/>
      <c r="V523" s="25"/>
      <c r="W523" s="25"/>
      <c r="X523" s="25"/>
      <c r="Y523" s="25"/>
      <c r="AC523" s="1409"/>
      <c r="AD523" s="1410"/>
      <c r="AE523" s="1410"/>
      <c r="AF523" s="1411"/>
      <c r="AG523" s="20"/>
      <c r="AH523" s="1626"/>
      <c r="AI523" s="1626"/>
      <c r="AJ523" s="1626"/>
      <c r="AK523" s="162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9" customFormat="1" ht="12.75">
      <c r="B524" s="1383"/>
      <c r="C524" s="1384"/>
      <c r="D524" s="1384"/>
      <c r="E524" s="1384"/>
      <c r="F524" s="1384"/>
      <c r="G524" s="1384"/>
      <c r="H524" s="1385"/>
      <c r="I524" s="1421" t="s">
        <v>1884</v>
      </c>
      <c r="J524" s="80"/>
      <c r="K524" s="80"/>
      <c r="L524" s="80"/>
      <c r="M524" s="80"/>
      <c r="N524" s="80"/>
      <c r="O524" s="80"/>
      <c r="P524" s="80"/>
      <c r="Q524" s="80"/>
      <c r="R524" s="80"/>
      <c r="S524" s="80"/>
      <c r="T524" s="80"/>
      <c r="U524" s="80"/>
      <c r="V524" s="80"/>
      <c r="W524" s="80"/>
      <c r="X524" s="80"/>
      <c r="Y524" s="80"/>
      <c r="Z524" s="80"/>
      <c r="AA524" s="80"/>
      <c r="AB524" s="80"/>
      <c r="AC524" s="2611" t="s">
        <v>2708</v>
      </c>
      <c r="AD524" s="2612"/>
      <c r="AE524" s="2612"/>
      <c r="AF524" s="2613"/>
      <c r="AG524" s="1630"/>
      <c r="AH524" s="2614"/>
      <c r="AI524" s="2614"/>
      <c r="AJ524" s="2614"/>
      <c r="AK524" s="26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9" customFormat="1" ht="12.75">
      <c r="B525" s="1383"/>
      <c r="C525" s="1384"/>
      <c r="D525" s="1384"/>
      <c r="E525" s="1384"/>
      <c r="F525" s="1384"/>
      <c r="G525" s="1384"/>
      <c r="H525" s="1385"/>
      <c r="I525" s="177"/>
      <c r="J525" s="671"/>
      <c r="K525" s="671"/>
      <c r="L525" s="14"/>
      <c r="M525" s="14"/>
      <c r="N525" s="14"/>
      <c r="O525" s="14"/>
      <c r="P525" s="14"/>
      <c r="Q525" s="14"/>
      <c r="R525" s="14"/>
      <c r="S525" s="14"/>
      <c r="T525" s="14"/>
      <c r="U525" s="14"/>
      <c r="V525" s="14"/>
      <c r="W525" s="14"/>
      <c r="X525" s="1628"/>
      <c r="Y525" s="1628"/>
      <c r="Z525" s="1628"/>
      <c r="AA525" s="1628"/>
      <c r="AB525" s="1650"/>
      <c r="AC525" s="2587" t="s">
        <v>418</v>
      </c>
      <c r="AD525" s="2588"/>
      <c r="AE525" s="2588"/>
      <c r="AF525" s="2588"/>
      <c r="AG525" s="1630" t="s">
        <v>419</v>
      </c>
      <c r="AH525" s="2588" t="s">
        <v>420</v>
      </c>
      <c r="AI525" s="2588"/>
      <c r="AJ525" s="2588"/>
      <c r="AK525" s="25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32" t="s">
        <v>430</v>
      </c>
      <c r="C526" s="2533"/>
      <c r="D526" s="2533"/>
      <c r="E526" s="2533"/>
      <c r="F526" s="2533"/>
      <c r="G526" s="2533"/>
      <c r="H526" s="2534"/>
      <c r="I526" s="72" t="s">
        <v>431</v>
      </c>
      <c r="J526" s="72"/>
      <c r="K526" s="72"/>
      <c r="L526" s="72"/>
      <c r="M526" s="72"/>
      <c r="N526" s="72"/>
      <c r="O526" s="72"/>
      <c r="P526" s="72"/>
      <c r="Q526" s="72"/>
      <c r="R526" s="72"/>
      <c r="S526" s="72"/>
      <c r="T526" s="72"/>
      <c r="U526" s="72"/>
      <c r="V526" s="72"/>
      <c r="W526" s="72"/>
      <c r="X526" s="25"/>
      <c r="Y526" s="25"/>
      <c r="AC526" s="2542">
        <v>5</v>
      </c>
      <c r="AD526" s="2543"/>
      <c r="AE526" s="2543"/>
      <c r="AF526" s="2543"/>
      <c r="AG526" s="75" t="s">
        <v>419</v>
      </c>
      <c r="AH526" s="2237">
        <v>2022</v>
      </c>
      <c r="AI526" s="2237"/>
      <c r="AJ526" s="2237"/>
      <c r="AK526" s="223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35"/>
      <c r="C527" s="2536"/>
      <c r="D527" s="2536"/>
      <c r="E527" s="2536"/>
      <c r="F527" s="2536"/>
      <c r="G527" s="2536"/>
      <c r="H527" s="2537"/>
      <c r="I527" s="25" t="s">
        <v>432</v>
      </c>
      <c r="J527" s="25"/>
      <c r="K527" s="25"/>
      <c r="L527" s="25"/>
      <c r="M527" s="25"/>
      <c r="N527" s="25"/>
      <c r="O527" s="25"/>
      <c r="P527" s="25"/>
      <c r="Q527" s="25"/>
      <c r="R527" s="25"/>
      <c r="S527" s="25"/>
      <c r="T527" s="25"/>
      <c r="U527" s="25"/>
      <c r="V527" s="25"/>
      <c r="W527" s="25"/>
      <c r="X527" s="25"/>
      <c r="Y527" s="25"/>
      <c r="AC527" s="2542">
        <v>6</v>
      </c>
      <c r="AD527" s="2543"/>
      <c r="AE527" s="2543"/>
      <c r="AF527" s="2543"/>
      <c r="AG527" s="75" t="s">
        <v>419</v>
      </c>
      <c r="AH527" s="2237">
        <v>2022</v>
      </c>
      <c r="AI527" s="2237"/>
      <c r="AJ527" s="2237"/>
      <c r="AK527" s="223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35"/>
      <c r="C528" s="2536"/>
      <c r="D528" s="2536"/>
      <c r="E528" s="2536"/>
      <c r="F528" s="2536"/>
      <c r="G528" s="2536"/>
      <c r="H528" s="2537"/>
      <c r="I528" s="80" t="s">
        <v>433</v>
      </c>
      <c r="J528" s="80"/>
      <c r="K528" s="80"/>
      <c r="L528" s="80"/>
      <c r="M528" s="80"/>
      <c r="N528" s="80"/>
      <c r="O528" s="80"/>
      <c r="P528" s="80"/>
      <c r="Q528" s="80"/>
      <c r="R528" s="80"/>
      <c r="S528" s="80"/>
      <c r="T528" s="80"/>
      <c r="U528" s="80"/>
      <c r="V528" s="80"/>
      <c r="W528" s="80"/>
      <c r="X528" s="80"/>
      <c r="Y528" s="80"/>
      <c r="Z528" s="80"/>
      <c r="AA528" s="80"/>
      <c r="AB528" s="80"/>
      <c r="AC528" s="2542">
        <v>3</v>
      </c>
      <c r="AD528" s="2543"/>
      <c r="AE528" s="2543"/>
      <c r="AF528" s="2543"/>
      <c r="AG528" s="65" t="s">
        <v>419</v>
      </c>
      <c r="AH528" s="2237">
        <v>2022</v>
      </c>
      <c r="AI528" s="2237"/>
      <c r="AJ528" s="2237"/>
      <c r="AK528" s="223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32" t="s">
        <v>434</v>
      </c>
      <c r="C529" s="2533"/>
      <c r="D529" s="2533"/>
      <c r="E529" s="2533"/>
      <c r="F529" s="2533"/>
      <c r="G529" s="2533"/>
      <c r="H529" s="2534"/>
      <c r="I529" s="72" t="s">
        <v>431</v>
      </c>
      <c r="J529" s="72"/>
      <c r="K529" s="72"/>
      <c r="L529" s="72"/>
      <c r="M529" s="72"/>
      <c r="N529" s="72"/>
      <c r="O529" s="72"/>
      <c r="P529" s="72"/>
      <c r="Q529" s="72"/>
      <c r="R529" s="72"/>
      <c r="S529" s="72"/>
      <c r="T529" s="72"/>
      <c r="U529" s="72"/>
      <c r="V529" s="72"/>
      <c r="W529" s="72"/>
      <c r="X529" s="72"/>
      <c r="Y529" s="72"/>
      <c r="Z529" s="72"/>
      <c r="AA529" s="72"/>
      <c r="AB529" s="72"/>
      <c r="AC529" s="2557">
        <v>5</v>
      </c>
      <c r="AD529" s="2558"/>
      <c r="AE529" s="2558"/>
      <c r="AF529" s="2558"/>
      <c r="AG529" s="196" t="s">
        <v>419</v>
      </c>
      <c r="AH529" s="2237">
        <v>2022</v>
      </c>
      <c r="AI529" s="2237"/>
      <c r="AJ529" s="2237"/>
      <c r="AK529" s="223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35"/>
      <c r="C530" s="2536"/>
      <c r="D530" s="2536"/>
      <c r="E530" s="2536"/>
      <c r="F530" s="2536"/>
      <c r="G530" s="2536"/>
      <c r="H530" s="2537"/>
      <c r="I530" s="25" t="s">
        <v>432</v>
      </c>
      <c r="J530" s="25"/>
      <c r="K530" s="25"/>
      <c r="L530" s="25"/>
      <c r="M530" s="25"/>
      <c r="N530" s="25"/>
      <c r="O530" s="25"/>
      <c r="P530" s="25"/>
      <c r="Q530" s="25"/>
      <c r="R530" s="25"/>
      <c r="S530" s="25"/>
      <c r="T530" s="25"/>
      <c r="U530" s="25"/>
      <c r="V530" s="25"/>
      <c r="W530" s="25"/>
      <c r="X530" s="25"/>
      <c r="Y530" s="25"/>
      <c r="Z530" s="25"/>
      <c r="AA530" s="25"/>
      <c r="AB530" s="25"/>
      <c r="AC530" s="2542">
        <v>6</v>
      </c>
      <c r="AD530" s="2543"/>
      <c r="AE530" s="2543"/>
      <c r="AF530" s="2543"/>
      <c r="AG530" s="75" t="s">
        <v>419</v>
      </c>
      <c r="AH530" s="2237">
        <v>2022</v>
      </c>
      <c r="AI530" s="2237"/>
      <c r="AJ530" s="2237"/>
      <c r="AK530" s="223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8"/>
      <c r="C531" s="2539"/>
      <c r="D531" s="2539"/>
      <c r="E531" s="2539"/>
      <c r="F531" s="2539"/>
      <c r="G531" s="2539"/>
      <c r="H531" s="2540"/>
      <c r="I531" s="80" t="s">
        <v>433</v>
      </c>
      <c r="J531" s="80"/>
      <c r="K531" s="80"/>
      <c r="L531" s="80"/>
      <c r="M531" s="80"/>
      <c r="N531" s="80"/>
      <c r="O531" s="80"/>
      <c r="P531" s="80"/>
      <c r="Q531" s="80"/>
      <c r="R531" s="80"/>
      <c r="S531" s="80"/>
      <c r="T531" s="80"/>
      <c r="U531" s="80"/>
      <c r="V531" s="80"/>
      <c r="W531" s="80"/>
      <c r="X531" s="80"/>
      <c r="Y531" s="80"/>
      <c r="Z531" s="80"/>
      <c r="AA531" s="80"/>
      <c r="AB531" s="80"/>
      <c r="AC531" s="2542">
        <v>3</v>
      </c>
      <c r="AD531" s="2543"/>
      <c r="AE531" s="2543"/>
      <c r="AF531" s="2543"/>
      <c r="AG531" s="65" t="s">
        <v>419</v>
      </c>
      <c r="AH531" s="2237">
        <v>2024</v>
      </c>
      <c r="AI531" s="2237"/>
      <c r="AJ531" s="2237"/>
      <c r="AK531" s="223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32" t="s">
        <v>435</v>
      </c>
      <c r="C532" s="2533"/>
      <c r="D532" s="2533"/>
      <c r="E532" s="2533"/>
      <c r="F532" s="2533"/>
      <c r="G532" s="2533"/>
      <c r="H532" s="2534"/>
      <c r="I532" s="71" t="s">
        <v>436</v>
      </c>
      <c r="J532" s="72"/>
      <c r="K532" s="72"/>
      <c r="L532" s="72"/>
      <c r="M532" s="72"/>
      <c r="N532" s="72"/>
      <c r="O532" s="2126" t="s">
        <v>2709</v>
      </c>
      <c r="P532" s="2068"/>
      <c r="Q532" s="2068"/>
      <c r="R532" s="2068"/>
      <c r="S532" s="2068"/>
      <c r="T532" s="2068"/>
      <c r="U532" s="2068"/>
      <c r="V532" s="2068"/>
      <c r="W532" s="2068"/>
      <c r="X532" s="2068"/>
      <c r="Y532" s="2068"/>
      <c r="Z532" s="2068"/>
      <c r="AA532" s="2068"/>
      <c r="AB532" s="94"/>
      <c r="AC532" s="2557" t="s">
        <v>617</v>
      </c>
      <c r="AD532" s="2558"/>
      <c r="AE532" s="2558"/>
      <c r="AF532" s="2558"/>
      <c r="AG532" s="196" t="s">
        <v>419</v>
      </c>
      <c r="AH532" s="2237"/>
      <c r="AI532" s="2237"/>
      <c r="AJ532" s="2237"/>
      <c r="AK532" s="223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35"/>
      <c r="C533" s="2536"/>
      <c r="D533" s="2536"/>
      <c r="E533" s="2536"/>
      <c r="F533" s="2536"/>
      <c r="G533" s="2536"/>
      <c r="H533" s="2537"/>
      <c r="I533" s="171" t="s">
        <v>437</v>
      </c>
      <c r="J533" s="25"/>
      <c r="K533" s="25"/>
      <c r="L533" s="25"/>
      <c r="M533" s="25"/>
      <c r="N533" s="25"/>
      <c r="O533" s="25"/>
      <c r="P533" s="25"/>
      <c r="Q533" s="25"/>
      <c r="R533" s="25"/>
      <c r="S533" s="25"/>
      <c r="T533" s="25"/>
      <c r="U533" s="25"/>
      <c r="V533" s="25"/>
      <c r="W533" s="25"/>
      <c r="X533" s="25"/>
      <c r="Y533" s="25"/>
      <c r="Z533" s="25"/>
      <c r="AA533" s="25"/>
      <c r="AB533" s="101"/>
      <c r="AC533" s="2542">
        <v>1</v>
      </c>
      <c r="AD533" s="2543"/>
      <c r="AE533" s="2543"/>
      <c r="AF533" s="2543"/>
      <c r="AG533" s="75" t="s">
        <v>419</v>
      </c>
      <c r="AH533" s="2237">
        <v>2022</v>
      </c>
      <c r="AI533" s="2237"/>
      <c r="AJ533" s="2237"/>
      <c r="AK533" s="223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35"/>
      <c r="C534" s="2536"/>
      <c r="D534" s="2536"/>
      <c r="E534" s="2536"/>
      <c r="F534" s="2536"/>
      <c r="G534" s="2536"/>
      <c r="H534" s="2537"/>
      <c r="I534" s="79" t="s">
        <v>438</v>
      </c>
      <c r="J534" s="80"/>
      <c r="K534" s="80"/>
      <c r="L534" s="80"/>
      <c r="M534" s="80"/>
      <c r="N534" s="80"/>
      <c r="O534" s="80"/>
      <c r="P534" s="80"/>
      <c r="Q534" s="80"/>
      <c r="R534" s="80"/>
      <c r="S534" s="80"/>
      <c r="T534" s="80"/>
      <c r="U534" s="80"/>
      <c r="V534" s="80"/>
      <c r="W534" s="80"/>
      <c r="X534" s="80"/>
      <c r="Y534" s="80"/>
      <c r="Z534" s="80"/>
      <c r="AA534" s="80"/>
      <c r="AB534" s="81"/>
      <c r="AC534" s="2542">
        <v>3</v>
      </c>
      <c r="AD534" s="2543"/>
      <c r="AE534" s="2543"/>
      <c r="AF534" s="2543"/>
      <c r="AG534" s="65" t="s">
        <v>419</v>
      </c>
      <c r="AH534" s="2237">
        <v>2023</v>
      </c>
      <c r="AI534" s="2237"/>
      <c r="AJ534" s="2237"/>
      <c r="AK534" s="223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35"/>
      <c r="C535" s="2536"/>
      <c r="D535" s="2536"/>
      <c r="E535" s="2536"/>
      <c r="F535" s="2536"/>
      <c r="G535" s="2536"/>
      <c r="H535" s="2537"/>
      <c r="I535" s="72" t="s">
        <v>439</v>
      </c>
      <c r="J535" s="72"/>
      <c r="K535" s="72"/>
      <c r="L535" s="72"/>
      <c r="M535" s="72"/>
      <c r="N535" s="72"/>
      <c r="O535" s="2338" t="s">
        <v>2710</v>
      </c>
      <c r="P535" s="2095"/>
      <c r="Q535" s="2095"/>
      <c r="R535" s="2095"/>
      <c r="S535" s="2095"/>
      <c r="T535" s="2095"/>
      <c r="U535" s="2095"/>
      <c r="V535" s="2095"/>
      <c r="W535" s="2095"/>
      <c r="X535" s="2095"/>
      <c r="Y535" s="2095"/>
      <c r="Z535" s="2095"/>
      <c r="AA535" s="2095"/>
      <c r="AC535" s="2542" t="s">
        <v>617</v>
      </c>
      <c r="AD535" s="2543"/>
      <c r="AE535" s="2543"/>
      <c r="AF535" s="2543"/>
      <c r="AG535" s="75" t="s">
        <v>419</v>
      </c>
      <c r="AH535" s="2237"/>
      <c r="AI535" s="2237"/>
      <c r="AJ535" s="2237"/>
      <c r="AK535" s="223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35"/>
      <c r="C536" s="2536"/>
      <c r="D536" s="2536"/>
      <c r="E536" s="2536"/>
      <c r="F536" s="2536"/>
      <c r="G536" s="2536"/>
      <c r="H536" s="2537"/>
      <c r="I536" s="25" t="s">
        <v>437</v>
      </c>
      <c r="J536" s="25"/>
      <c r="K536" s="25"/>
      <c r="L536" s="25"/>
      <c r="M536" s="25"/>
      <c r="N536" s="25"/>
      <c r="O536" s="25"/>
      <c r="P536" s="25"/>
      <c r="Q536" s="25"/>
      <c r="R536" s="25"/>
      <c r="S536" s="25"/>
      <c r="T536" s="25"/>
      <c r="U536" s="25"/>
      <c r="V536" s="25"/>
      <c r="W536" s="25"/>
      <c r="X536" s="25"/>
      <c r="Y536" s="25"/>
      <c r="AC536" s="2542">
        <v>12</v>
      </c>
      <c r="AD536" s="2543"/>
      <c r="AE536" s="2543"/>
      <c r="AF536" s="2543"/>
      <c r="AG536" s="75" t="s">
        <v>419</v>
      </c>
      <c r="AH536" s="2237">
        <v>2021</v>
      </c>
      <c r="AI536" s="2237"/>
      <c r="AJ536" s="2237"/>
      <c r="AK536" s="223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35"/>
      <c r="C537" s="2536"/>
      <c r="D537" s="2536"/>
      <c r="E537" s="2536"/>
      <c r="F537" s="2536"/>
      <c r="G537" s="2536"/>
      <c r="H537" s="2537"/>
      <c r="I537" s="80" t="s">
        <v>438</v>
      </c>
      <c r="J537" s="80"/>
      <c r="K537" s="80"/>
      <c r="L537" s="80"/>
      <c r="M537" s="80"/>
      <c r="N537" s="80"/>
      <c r="O537" s="80"/>
      <c r="P537" s="80"/>
      <c r="Q537" s="80"/>
      <c r="R537" s="80"/>
      <c r="S537" s="80"/>
      <c r="T537" s="80"/>
      <c r="U537" s="80"/>
      <c r="V537" s="80"/>
      <c r="W537" s="80"/>
      <c r="X537" s="80"/>
      <c r="Y537" s="80"/>
      <c r="Z537" s="80"/>
      <c r="AA537" s="80"/>
      <c r="AB537" s="80"/>
      <c r="AC537" s="2542">
        <v>3</v>
      </c>
      <c r="AD537" s="2543"/>
      <c r="AE537" s="2543"/>
      <c r="AF537" s="2543"/>
      <c r="AG537" s="65" t="s">
        <v>419</v>
      </c>
      <c r="AH537" s="2237">
        <v>2023</v>
      </c>
      <c r="AI537" s="2237"/>
      <c r="AJ537" s="2237"/>
      <c r="AK537" s="223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35"/>
      <c r="C538" s="2536"/>
      <c r="D538" s="2536"/>
      <c r="E538" s="2536"/>
      <c r="F538" s="2536"/>
      <c r="G538" s="2536"/>
      <c r="H538" s="2537"/>
      <c r="I538" s="72" t="s">
        <v>439</v>
      </c>
      <c r="J538" s="72"/>
      <c r="K538" s="72"/>
      <c r="L538" s="72"/>
      <c r="M538" s="72"/>
      <c r="N538" s="72"/>
      <c r="O538" s="2095" t="s">
        <v>339</v>
      </c>
      <c r="P538" s="2095"/>
      <c r="Q538" s="2095"/>
      <c r="R538" s="2095"/>
      <c r="S538" s="2095"/>
      <c r="T538" s="2095"/>
      <c r="U538" s="2095"/>
      <c r="V538" s="2095"/>
      <c r="W538" s="2095"/>
      <c r="X538" s="2095"/>
      <c r="Y538" s="2095"/>
      <c r="Z538" s="2095"/>
      <c r="AA538" s="2095"/>
      <c r="AC538" s="2542" t="s">
        <v>617</v>
      </c>
      <c r="AD538" s="2543"/>
      <c r="AE538" s="2543"/>
      <c r="AF538" s="2543"/>
      <c r="AG538" s="75" t="s">
        <v>419</v>
      </c>
      <c r="AH538" s="2237"/>
      <c r="AI538" s="2237"/>
      <c r="AJ538" s="2237"/>
      <c r="AK538" s="223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35"/>
      <c r="C539" s="2536"/>
      <c r="D539" s="2536"/>
      <c r="E539" s="2536"/>
      <c r="F539" s="2536"/>
      <c r="G539" s="2536"/>
      <c r="H539" s="2537"/>
      <c r="I539" s="25" t="s">
        <v>437</v>
      </c>
      <c r="J539" s="25"/>
      <c r="K539" s="25"/>
      <c r="L539" s="25"/>
      <c r="M539" s="25"/>
      <c r="N539" s="25"/>
      <c r="O539" s="25"/>
      <c r="P539" s="25"/>
      <c r="Q539" s="25"/>
      <c r="R539" s="25"/>
      <c r="S539" s="25"/>
      <c r="T539" s="25"/>
      <c r="U539" s="25"/>
      <c r="V539" s="25"/>
      <c r="W539" s="25"/>
      <c r="X539" s="25"/>
      <c r="Y539" s="25"/>
      <c r="AC539" s="2542" t="s">
        <v>617</v>
      </c>
      <c r="AD539" s="2543"/>
      <c r="AE539" s="2543"/>
      <c r="AF539" s="2543"/>
      <c r="AG539" s="75" t="s">
        <v>419</v>
      </c>
      <c r="AH539" s="2237"/>
      <c r="AI539" s="2237"/>
      <c r="AJ539" s="2237"/>
      <c r="AK539" s="223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35"/>
      <c r="C540" s="2536"/>
      <c r="D540" s="2536"/>
      <c r="E540" s="2536"/>
      <c r="F540" s="2536"/>
      <c r="G540" s="2536"/>
      <c r="H540" s="2537"/>
      <c r="I540" s="80" t="s">
        <v>438</v>
      </c>
      <c r="J540" s="80"/>
      <c r="K540" s="80"/>
      <c r="L540" s="80"/>
      <c r="M540" s="80"/>
      <c r="N540" s="80"/>
      <c r="O540" s="80"/>
      <c r="P540" s="80"/>
      <c r="Q540" s="80"/>
      <c r="R540" s="80"/>
      <c r="S540" s="80"/>
      <c r="T540" s="80"/>
      <c r="U540" s="80"/>
      <c r="V540" s="80"/>
      <c r="W540" s="80"/>
      <c r="X540" s="80"/>
      <c r="Y540" s="80"/>
      <c r="Z540" s="80"/>
      <c r="AA540" s="80"/>
      <c r="AB540" s="80"/>
      <c r="AC540" s="2542" t="s">
        <v>617</v>
      </c>
      <c r="AD540" s="2543"/>
      <c r="AE540" s="2543"/>
      <c r="AF540" s="2543"/>
      <c r="AG540" s="65" t="s">
        <v>419</v>
      </c>
      <c r="AH540" s="2237"/>
      <c r="AI540" s="2237"/>
      <c r="AJ540" s="2237"/>
      <c r="AK540" s="223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35"/>
      <c r="C541" s="2536"/>
      <c r="D541" s="2536"/>
      <c r="E541" s="2536"/>
      <c r="F541" s="2536"/>
      <c r="G541" s="2536"/>
      <c r="H541" s="2537"/>
      <c r="I541" s="72" t="s">
        <v>439</v>
      </c>
      <c r="J541" s="72"/>
      <c r="K541" s="72"/>
      <c r="L541" s="72"/>
      <c r="M541" s="72"/>
      <c r="N541" s="72"/>
      <c r="O541" s="2095" t="s">
        <v>339</v>
      </c>
      <c r="P541" s="2095"/>
      <c r="Q541" s="2095"/>
      <c r="R541" s="2095"/>
      <c r="S541" s="2095"/>
      <c r="T541" s="2095"/>
      <c r="U541" s="2095"/>
      <c r="V541" s="2095"/>
      <c r="W541" s="2095"/>
      <c r="X541" s="2095"/>
      <c r="Y541" s="2095"/>
      <c r="Z541" s="2095"/>
      <c r="AA541" s="2095"/>
      <c r="AC541" s="2542" t="s">
        <v>617</v>
      </c>
      <c r="AD541" s="2543"/>
      <c r="AE541" s="2543"/>
      <c r="AF541" s="2543"/>
      <c r="AG541" s="75" t="s">
        <v>419</v>
      </c>
      <c r="AH541" s="2237"/>
      <c r="AI541" s="2237"/>
      <c r="AJ541" s="2237"/>
      <c r="AK541" s="223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35"/>
      <c r="C542" s="2536"/>
      <c r="D542" s="2536"/>
      <c r="E542" s="2536"/>
      <c r="F542" s="2536"/>
      <c r="G542" s="2536"/>
      <c r="H542" s="2537"/>
      <c r="I542" s="25" t="s">
        <v>437</v>
      </c>
      <c r="J542" s="25"/>
      <c r="K542" s="25"/>
      <c r="L542" s="25"/>
      <c r="M542" s="25"/>
      <c r="N542" s="25"/>
      <c r="O542" s="25"/>
      <c r="P542" s="25"/>
      <c r="Q542" s="25"/>
      <c r="R542" s="25"/>
      <c r="S542" s="25"/>
      <c r="T542" s="25"/>
      <c r="U542" s="25"/>
      <c r="V542" s="25"/>
      <c r="W542" s="25"/>
      <c r="X542" s="25"/>
      <c r="Y542" s="25"/>
      <c r="AC542" s="2542" t="s">
        <v>617</v>
      </c>
      <c r="AD542" s="2543"/>
      <c r="AE542" s="2543"/>
      <c r="AF542" s="2543"/>
      <c r="AG542" s="75" t="s">
        <v>419</v>
      </c>
      <c r="AH542" s="2237"/>
      <c r="AI542" s="2237"/>
      <c r="AJ542" s="2237"/>
      <c r="AK542" s="223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35"/>
      <c r="C543" s="2536"/>
      <c r="D543" s="2536"/>
      <c r="E543" s="2536"/>
      <c r="F543" s="2536"/>
      <c r="G543" s="2536"/>
      <c r="H543" s="2537"/>
      <c r="I543" s="80" t="s">
        <v>438</v>
      </c>
      <c r="J543" s="80"/>
      <c r="K543" s="80"/>
      <c r="L543" s="80"/>
      <c r="M543" s="80"/>
      <c r="N543" s="80"/>
      <c r="O543" s="80"/>
      <c r="P543" s="80"/>
      <c r="Q543" s="80"/>
      <c r="R543" s="80"/>
      <c r="S543" s="80"/>
      <c r="T543" s="80"/>
      <c r="U543" s="80"/>
      <c r="V543" s="80"/>
      <c r="W543" s="80"/>
      <c r="X543" s="80"/>
      <c r="Y543" s="80"/>
      <c r="Z543" s="80"/>
      <c r="AA543" s="80"/>
      <c r="AB543" s="80"/>
      <c r="AC543" s="2542" t="s">
        <v>617</v>
      </c>
      <c r="AD543" s="2543"/>
      <c r="AE543" s="2543"/>
      <c r="AF543" s="2543"/>
      <c r="AG543" s="65" t="s">
        <v>419</v>
      </c>
      <c r="AH543" s="2237"/>
      <c r="AI543" s="2237"/>
      <c r="AJ543" s="2237"/>
      <c r="AK543" s="223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35"/>
      <c r="C544" s="2536"/>
      <c r="D544" s="2536"/>
      <c r="E544" s="2536"/>
      <c r="F544" s="2536"/>
      <c r="G544" s="2536"/>
      <c r="H544" s="2537"/>
      <c r="I544" s="72" t="s">
        <v>439</v>
      </c>
      <c r="J544" s="72"/>
      <c r="K544" s="72"/>
      <c r="L544" s="72"/>
      <c r="M544" s="72"/>
      <c r="N544" s="72"/>
      <c r="O544" s="2095" t="s">
        <v>339</v>
      </c>
      <c r="P544" s="2095"/>
      <c r="Q544" s="2095"/>
      <c r="R544" s="2095"/>
      <c r="S544" s="2095"/>
      <c r="T544" s="2095"/>
      <c r="U544" s="2095"/>
      <c r="V544" s="2095"/>
      <c r="W544" s="2095"/>
      <c r="X544" s="2095"/>
      <c r="Y544" s="2095"/>
      <c r="Z544" s="2095"/>
      <c r="AA544" s="2095"/>
      <c r="AC544" s="2542" t="s">
        <v>617</v>
      </c>
      <c r="AD544" s="2543"/>
      <c r="AE544" s="2543"/>
      <c r="AF544" s="2543"/>
      <c r="AG544" s="75" t="s">
        <v>419</v>
      </c>
      <c r="AH544" s="2237"/>
      <c r="AI544" s="2237"/>
      <c r="AJ544" s="2237"/>
      <c r="AK544" s="223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35"/>
      <c r="C545" s="2536"/>
      <c r="D545" s="2536"/>
      <c r="E545" s="2536"/>
      <c r="F545" s="2536"/>
      <c r="G545" s="2536"/>
      <c r="H545" s="2537"/>
      <c r="I545" s="25" t="s">
        <v>437</v>
      </c>
      <c r="J545" s="25"/>
      <c r="K545" s="25"/>
      <c r="L545" s="25"/>
      <c r="M545" s="25"/>
      <c r="N545" s="25"/>
      <c r="O545" s="25"/>
      <c r="P545" s="25"/>
      <c r="Q545" s="25"/>
      <c r="R545" s="25"/>
      <c r="S545" s="25"/>
      <c r="T545" s="25"/>
      <c r="U545" s="25"/>
      <c r="V545" s="25"/>
      <c r="W545" s="25"/>
      <c r="X545" s="25"/>
      <c r="Y545" s="25"/>
      <c r="AC545" s="2542" t="s">
        <v>617</v>
      </c>
      <c r="AD545" s="2543"/>
      <c r="AE545" s="2543"/>
      <c r="AF545" s="2543"/>
      <c r="AG545" s="65" t="s">
        <v>419</v>
      </c>
      <c r="AH545" s="2237"/>
      <c r="AI545" s="2237"/>
      <c r="AJ545" s="2237"/>
      <c r="AK545" s="223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35"/>
      <c r="C546" s="2536"/>
      <c r="D546" s="2536"/>
      <c r="E546" s="2536"/>
      <c r="F546" s="2536"/>
      <c r="G546" s="2536"/>
      <c r="H546" s="2537"/>
      <c r="I546" s="80" t="s">
        <v>438</v>
      </c>
      <c r="J546" s="80"/>
      <c r="K546" s="80"/>
      <c r="L546" s="80"/>
      <c r="M546" s="80"/>
      <c r="N546" s="80"/>
      <c r="O546" s="80"/>
      <c r="P546" s="80"/>
      <c r="Q546" s="80"/>
      <c r="R546" s="80"/>
      <c r="S546" s="80"/>
      <c r="T546" s="80"/>
      <c r="U546" s="80"/>
      <c r="V546" s="80"/>
      <c r="W546" s="80"/>
      <c r="X546" s="80"/>
      <c r="Y546" s="80"/>
      <c r="Z546" s="80"/>
      <c r="AA546" s="80"/>
      <c r="AB546" s="80"/>
      <c r="AC546" s="2542" t="s">
        <v>617</v>
      </c>
      <c r="AD546" s="2543"/>
      <c r="AE546" s="2543"/>
      <c r="AF546" s="2543"/>
      <c r="AG546" s="75" t="s">
        <v>419</v>
      </c>
      <c r="AH546" s="2237"/>
      <c r="AI546" s="2237"/>
      <c r="AJ546" s="2237"/>
      <c r="AK546" s="223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35"/>
      <c r="C547" s="2536"/>
      <c r="D547" s="2536"/>
      <c r="E547" s="2536"/>
      <c r="F547" s="2536"/>
      <c r="G547" s="2536"/>
      <c r="H547" s="2537"/>
      <c r="I547" s="72" t="s">
        <v>439</v>
      </c>
      <c r="J547" s="72"/>
      <c r="K547" s="72"/>
      <c r="L547" s="72"/>
      <c r="M547" s="72"/>
      <c r="N547" s="72"/>
      <c r="O547" s="2095" t="s">
        <v>339</v>
      </c>
      <c r="P547" s="2095"/>
      <c r="Q547" s="2095"/>
      <c r="R547" s="2095"/>
      <c r="S547" s="2095"/>
      <c r="T547" s="2095"/>
      <c r="U547" s="2095"/>
      <c r="V547" s="2095"/>
      <c r="W547" s="2095"/>
      <c r="X547" s="2095"/>
      <c r="Y547" s="2095"/>
      <c r="Z547" s="2095"/>
      <c r="AA547" s="2095"/>
      <c r="AC547" s="2542" t="s">
        <v>617</v>
      </c>
      <c r="AD547" s="2543"/>
      <c r="AE547" s="2543"/>
      <c r="AF547" s="2543"/>
      <c r="AG547" s="65" t="s">
        <v>419</v>
      </c>
      <c r="AH547" s="2237"/>
      <c r="AI547" s="2237"/>
      <c r="AJ547" s="2237"/>
      <c r="AK547" s="223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35"/>
      <c r="C548" s="2536"/>
      <c r="D548" s="2536"/>
      <c r="E548" s="2536"/>
      <c r="F548" s="2536"/>
      <c r="G548" s="2536"/>
      <c r="H548" s="2537"/>
      <c r="I548" s="25" t="s">
        <v>437</v>
      </c>
      <c r="J548" s="25"/>
      <c r="K548" s="25"/>
      <c r="L548" s="25"/>
      <c r="M548" s="25"/>
      <c r="N548" s="25"/>
      <c r="O548" s="25"/>
      <c r="P548" s="25"/>
      <c r="Q548" s="25"/>
      <c r="R548" s="25"/>
      <c r="S548" s="25"/>
      <c r="T548" s="25"/>
      <c r="U548" s="25"/>
      <c r="V548" s="25"/>
      <c r="W548" s="25"/>
      <c r="X548" s="25"/>
      <c r="Y548" s="25"/>
      <c r="AC548" s="2542" t="s">
        <v>617</v>
      </c>
      <c r="AD548" s="2543"/>
      <c r="AE548" s="2543"/>
      <c r="AF548" s="2543"/>
      <c r="AG548" s="75" t="s">
        <v>419</v>
      </c>
      <c r="AH548" s="2237"/>
      <c r="AI548" s="2237"/>
      <c r="AJ548" s="2237"/>
      <c r="AK548" s="223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35"/>
      <c r="C549" s="2536"/>
      <c r="D549" s="2536"/>
      <c r="E549" s="2536"/>
      <c r="F549" s="2536"/>
      <c r="G549" s="2536"/>
      <c r="H549" s="2537"/>
      <c r="I549" s="80" t="s">
        <v>438</v>
      </c>
      <c r="J549" s="80"/>
      <c r="K549" s="80"/>
      <c r="L549" s="80"/>
      <c r="M549" s="80"/>
      <c r="N549" s="80"/>
      <c r="O549" s="80"/>
      <c r="P549" s="80"/>
      <c r="Q549" s="80"/>
      <c r="R549" s="80"/>
      <c r="S549" s="80"/>
      <c r="T549" s="80"/>
      <c r="U549" s="80"/>
      <c r="V549" s="80"/>
      <c r="W549" s="80"/>
      <c r="X549" s="80"/>
      <c r="Y549" s="80"/>
      <c r="Z549" s="80"/>
      <c r="AA549" s="80"/>
      <c r="AB549" s="80"/>
      <c r="AC549" s="2542" t="s">
        <v>617</v>
      </c>
      <c r="AD549" s="2543"/>
      <c r="AE549" s="2543"/>
      <c r="AF549" s="2543"/>
      <c r="AG549" s="65" t="s">
        <v>419</v>
      </c>
      <c r="AH549" s="2237"/>
      <c r="AI549" s="2237"/>
      <c r="AJ549" s="2237"/>
      <c r="AK549" s="223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35"/>
      <c r="C550" s="2536"/>
      <c r="D550" s="2536"/>
      <c r="E550" s="2536"/>
      <c r="F550" s="2536"/>
      <c r="G550" s="2536"/>
      <c r="H550" s="2537"/>
      <c r="I550" s="72" t="s">
        <v>587</v>
      </c>
      <c r="J550" s="72"/>
      <c r="K550" s="72"/>
      <c r="L550" s="72"/>
      <c r="M550" s="72"/>
      <c r="N550" s="72"/>
      <c r="O550" s="72"/>
      <c r="P550" s="72"/>
      <c r="Q550" s="72"/>
      <c r="R550" s="72"/>
      <c r="S550" s="72"/>
      <c r="T550" s="72"/>
      <c r="U550" s="72"/>
      <c r="V550" s="72"/>
      <c r="W550" s="72"/>
      <c r="X550" s="25"/>
      <c r="Y550" s="25"/>
      <c r="AC550" s="2542">
        <v>3</v>
      </c>
      <c r="AD550" s="2543"/>
      <c r="AE550" s="2543"/>
      <c r="AF550" s="2543"/>
      <c r="AG550" s="65" t="s">
        <v>419</v>
      </c>
      <c r="AH550" s="2237">
        <v>2022</v>
      </c>
      <c r="AI550" s="2237"/>
      <c r="AJ550" s="2237"/>
      <c r="AK550" s="223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35"/>
      <c r="C551" s="2536"/>
      <c r="D551" s="2536"/>
      <c r="E551" s="2536"/>
      <c r="F551" s="2536"/>
      <c r="G551" s="2536"/>
      <c r="H551" s="2537"/>
      <c r="I551" s="25" t="s">
        <v>588</v>
      </c>
      <c r="J551" s="25"/>
      <c r="K551" s="25"/>
      <c r="L551" s="25"/>
      <c r="M551" s="25"/>
      <c r="N551" s="25"/>
      <c r="O551" s="25"/>
      <c r="P551" s="25"/>
      <c r="Q551" s="25"/>
      <c r="R551" s="25"/>
      <c r="S551" s="25"/>
      <c r="T551" s="25"/>
      <c r="U551" s="25"/>
      <c r="V551" s="25"/>
      <c r="W551" s="25"/>
      <c r="X551" s="25"/>
      <c r="Y551" s="25"/>
      <c r="AC551" s="2542">
        <v>3</v>
      </c>
      <c r="AD551" s="2543"/>
      <c r="AE551" s="2543"/>
      <c r="AF551" s="2543"/>
      <c r="AG551" s="75" t="s">
        <v>419</v>
      </c>
      <c r="AH551" s="2237">
        <v>2023</v>
      </c>
      <c r="AI551" s="2237"/>
      <c r="AJ551" s="2237"/>
      <c r="AK551" s="223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35"/>
      <c r="C552" s="2536"/>
      <c r="D552" s="2536"/>
      <c r="E552" s="2536"/>
      <c r="F552" s="2536"/>
      <c r="G552" s="2536"/>
      <c r="H552" s="2537"/>
      <c r="I552" s="25" t="s">
        <v>589</v>
      </c>
      <c r="J552" s="25"/>
      <c r="K552" s="25"/>
      <c r="L552" s="25"/>
      <c r="M552" s="25"/>
      <c r="N552" s="25"/>
      <c r="O552" s="25"/>
      <c r="P552" s="25"/>
      <c r="Q552" s="25"/>
      <c r="R552" s="25"/>
      <c r="S552" s="25"/>
      <c r="T552" s="25"/>
      <c r="U552" s="25"/>
      <c r="V552" s="25"/>
      <c r="W552" s="25"/>
      <c r="X552" s="25"/>
      <c r="Y552" s="25"/>
      <c r="AC552" s="2542">
        <v>7</v>
      </c>
      <c r="AD552" s="2543"/>
      <c r="AE552" s="2543"/>
      <c r="AF552" s="2543"/>
      <c r="AG552" s="65" t="s">
        <v>419</v>
      </c>
      <c r="AH552" s="2237">
        <v>2024</v>
      </c>
      <c r="AI552" s="2237"/>
      <c r="AJ552" s="2237"/>
      <c r="AK552" s="223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35"/>
      <c r="C553" s="2536"/>
      <c r="D553" s="2536"/>
      <c r="E553" s="2536"/>
      <c r="F553" s="2536"/>
      <c r="G553" s="2536"/>
      <c r="H553" s="2537"/>
      <c r="I553" s="25" t="s">
        <v>590</v>
      </c>
      <c r="J553" s="25"/>
      <c r="K553" s="25"/>
      <c r="L553" s="25"/>
      <c r="M553" s="25"/>
      <c r="N553" s="25"/>
      <c r="O553" s="25"/>
      <c r="P553" s="25"/>
      <c r="Q553" s="25"/>
      <c r="R553" s="25"/>
      <c r="S553" s="25"/>
      <c r="T553" s="25"/>
      <c r="U553" s="25"/>
      <c r="V553" s="25"/>
      <c r="W553" s="25"/>
      <c r="X553" s="25"/>
      <c r="Y553" s="25"/>
      <c r="AC553" s="2542">
        <v>7</v>
      </c>
      <c r="AD553" s="2543"/>
      <c r="AE553" s="2543"/>
      <c r="AF553" s="2543"/>
      <c r="AG553" s="65" t="s">
        <v>419</v>
      </c>
      <c r="AH553" s="2237">
        <v>2024</v>
      </c>
      <c r="AI553" s="2237"/>
      <c r="AJ553" s="2237"/>
      <c r="AK553" s="223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8"/>
      <c r="C554" s="2539"/>
      <c r="D554" s="2539"/>
      <c r="E554" s="2539"/>
      <c r="F554" s="2539"/>
      <c r="G554" s="2539"/>
      <c r="H554" s="2540"/>
      <c r="I554" s="80" t="s">
        <v>475</v>
      </c>
      <c r="J554" s="80"/>
      <c r="K554" s="80"/>
      <c r="L554" s="80"/>
      <c r="M554" s="80"/>
      <c r="N554" s="80"/>
      <c r="O554" s="80"/>
      <c r="P554" s="80"/>
      <c r="Q554" s="80"/>
      <c r="R554" s="80"/>
      <c r="S554" s="80"/>
      <c r="T554" s="80"/>
      <c r="U554" s="80"/>
      <c r="V554" s="80"/>
      <c r="W554" s="80"/>
      <c r="X554" s="80"/>
      <c r="Y554" s="80"/>
      <c r="Z554" s="80"/>
      <c r="AA554" s="80"/>
      <c r="AB554" s="80"/>
      <c r="AC554" s="2542">
        <v>10</v>
      </c>
      <c r="AD554" s="2543"/>
      <c r="AE554" s="2543"/>
      <c r="AF554" s="2543"/>
      <c r="AG554" s="65" t="s">
        <v>419</v>
      </c>
      <c r="AH554" s="2237">
        <v>2024</v>
      </c>
      <c r="AI554" s="2237"/>
      <c r="AJ554" s="2237"/>
      <c r="AK554" s="223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1"/>
      <c r="AN555" s="671"/>
      <c r="AO555" s="671"/>
      <c r="AP555" s="671"/>
      <c r="AQ555" s="671"/>
      <c r="AR555" s="671"/>
      <c r="AS555" s="671"/>
      <c r="AT555" s="671"/>
      <c r="AU555" s="671"/>
      <c r="AV555" s="671"/>
      <c r="AW555" s="671"/>
      <c r="AX555" s="671"/>
      <c r="AY555" s="67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7" t="s">
        <v>568</v>
      </c>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1897"/>
      <c r="AL556" s="1897"/>
      <c r="AM556" s="1897"/>
      <c r="AN556" s="1897"/>
      <c r="AO556" s="1897"/>
      <c r="AP556" s="1897"/>
      <c r="AQ556" s="1897"/>
      <c r="AR556" s="1897"/>
      <c r="AS556" s="1897"/>
      <c r="AT556" s="1423"/>
      <c r="AU556" s="1423"/>
      <c r="AV556" s="1423"/>
      <c r="AW556" s="1423"/>
      <c r="AX556" s="1423"/>
      <c r="AY556" s="142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7"/>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1897"/>
      <c r="AL557" s="1897"/>
      <c r="AM557" s="1897"/>
      <c r="AN557" s="1897"/>
      <c r="AO557" s="1897"/>
      <c r="AP557" s="1897"/>
      <c r="AQ557" s="1897"/>
      <c r="AR557" s="1897"/>
      <c r="AS557" s="1897"/>
      <c r="AT557" s="1423"/>
      <c r="AU557" s="1423"/>
      <c r="AV557" s="1423"/>
      <c r="AW557" s="1423"/>
      <c r="AX557" s="1423"/>
      <c r="AY557" s="142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2" t="s">
        <v>477</v>
      </c>
      <c r="C563" s="2109"/>
      <c r="D563" s="2109"/>
      <c r="E563" s="2109"/>
      <c r="F563" s="2109"/>
      <c r="G563" s="2109"/>
      <c r="H563" s="2109"/>
      <c r="I563" s="2109"/>
      <c r="J563" s="2109"/>
      <c r="K563" s="2109"/>
      <c r="L563" s="2109"/>
      <c r="M563" s="2109"/>
      <c r="N563" s="2109"/>
      <c r="O563" s="2109"/>
      <c r="P563" s="2110"/>
      <c r="Q563" s="2572" t="s">
        <v>2170</v>
      </c>
      <c r="R563" s="2573"/>
      <c r="S563" s="2574"/>
      <c r="T563" s="2572" t="s">
        <v>2168</v>
      </c>
      <c r="U563" s="2573"/>
      <c r="V563" s="2574"/>
      <c r="W563" s="2572" t="s">
        <v>478</v>
      </c>
      <c r="X563" s="2573"/>
      <c r="Y563" s="2574"/>
      <c r="Z563" s="2572" t="s">
        <v>2169</v>
      </c>
      <c r="AA563" s="2573"/>
      <c r="AB563" s="2573"/>
      <c r="AC563" s="2573"/>
      <c r="AD563" s="2573"/>
      <c r="AE563" s="2572" t="s">
        <v>1987</v>
      </c>
      <c r="AF563" s="2573"/>
      <c r="AG563" s="2573"/>
      <c r="AH563" s="2574"/>
      <c r="AI563" s="2572" t="s">
        <v>1988</v>
      </c>
      <c r="AJ563" s="2573"/>
      <c r="AK563" s="2573"/>
      <c r="AL563" s="2574"/>
      <c r="AM563" s="2572" t="s">
        <v>479</v>
      </c>
      <c r="AN563" s="2573"/>
      <c r="AO563" s="2573"/>
      <c r="AP563" s="2573"/>
      <c r="AQ563" s="2573"/>
      <c r="AR563" s="2573"/>
      <c r="AS563" s="25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6" t="s">
        <v>2736</v>
      </c>
      <c r="D564" s="2126"/>
      <c r="E564" s="2126"/>
      <c r="F564" s="2126"/>
      <c r="G564" s="2126"/>
      <c r="H564" s="2126"/>
      <c r="I564" s="2126"/>
      <c r="J564" s="2126"/>
      <c r="K564" s="2126"/>
      <c r="L564" s="2126"/>
      <c r="M564" s="2126"/>
      <c r="N564" s="2126"/>
      <c r="O564" s="2126"/>
      <c r="P564" s="2127"/>
      <c r="Q564" s="2083">
        <f>+[10]EVERYTHING!$C$22+[10]EVERYTHING!$E$22</f>
        <v>26</v>
      </c>
      <c r="R564" s="2083"/>
      <c r="S564" s="2084"/>
      <c r="T564" s="2082"/>
      <c r="U564" s="2083"/>
      <c r="V564" s="2084"/>
      <c r="W564" s="2582">
        <f>+[10]EVERYTHING!$D$21</f>
        <v>0.05</v>
      </c>
      <c r="X564" s="2583"/>
      <c r="Y564" s="2584"/>
      <c r="Z564" s="2581" t="s">
        <v>2711</v>
      </c>
      <c r="AA564" s="2581"/>
      <c r="AB564" s="2581"/>
      <c r="AC564" s="2581"/>
      <c r="AD564" s="2581"/>
      <c r="AE564" s="2578">
        <v>1</v>
      </c>
      <c r="AF564" s="2579"/>
      <c r="AG564" s="2579"/>
      <c r="AH564" s="2580"/>
      <c r="AI564" s="2575" t="s">
        <v>2712</v>
      </c>
      <c r="AJ564" s="2576"/>
      <c r="AK564" s="2576"/>
      <c r="AL564" s="2577"/>
      <c r="AM564" s="2232">
        <f>+[10]EVERYTHING!$J$29</f>
        <v>17493556.102213912</v>
      </c>
      <c r="AN564" s="2233"/>
      <c r="AO564" s="2233"/>
      <c r="AP564" s="2233"/>
      <c r="AQ564" s="2233"/>
      <c r="AR564" s="2233"/>
      <c r="AS564" s="2234"/>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6" t="s">
        <v>2737</v>
      </c>
      <c r="D565" s="2126"/>
      <c r="E565" s="2126"/>
      <c r="F565" s="2126"/>
      <c r="G565" s="2126"/>
      <c r="H565" s="2126"/>
      <c r="I565" s="2126"/>
      <c r="J565" s="2126"/>
      <c r="K565" s="2126"/>
      <c r="L565" s="2126"/>
      <c r="M565" s="2126"/>
      <c r="N565" s="2126"/>
      <c r="O565" s="2126"/>
      <c r="P565" s="2127"/>
      <c r="Q565" s="2082">
        <f>+Q564</f>
        <v>26</v>
      </c>
      <c r="R565" s="2083"/>
      <c r="S565" s="2084"/>
      <c r="T565" s="2082"/>
      <c r="U565" s="2083"/>
      <c r="V565" s="2084"/>
      <c r="W565" s="2582">
        <f>+[10]EVERYTHING!$D$21</f>
        <v>0.05</v>
      </c>
      <c r="X565" s="2583"/>
      <c r="Y565" s="2584"/>
      <c r="Z565" s="2581" t="s">
        <v>2713</v>
      </c>
      <c r="AA565" s="2581"/>
      <c r="AB565" s="2581"/>
      <c r="AC565" s="2581"/>
      <c r="AD565" s="2581"/>
      <c r="AE565" s="2578">
        <v>1</v>
      </c>
      <c r="AF565" s="2579"/>
      <c r="AG565" s="2579"/>
      <c r="AH565" s="2580"/>
      <c r="AI565" s="2575" t="s">
        <v>2712</v>
      </c>
      <c r="AJ565" s="2576"/>
      <c r="AK565" s="2576"/>
      <c r="AL565" s="2577"/>
      <c r="AM565" s="2232">
        <f>+[10]EVERYTHING!$J$30</f>
        <v>9925526.3882934302</v>
      </c>
      <c r="AN565" s="2233"/>
      <c r="AO565" s="2233"/>
      <c r="AP565" s="2233"/>
      <c r="AQ565" s="2233"/>
      <c r="AR565" s="2233"/>
      <c r="AS565" s="22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6" t="s">
        <v>2738</v>
      </c>
      <c r="D566" s="2126"/>
      <c r="E566" s="2126"/>
      <c r="F566" s="2126"/>
      <c r="G566" s="2126"/>
      <c r="H566" s="2126"/>
      <c r="I566" s="2126"/>
      <c r="J566" s="2126"/>
      <c r="K566" s="2126"/>
      <c r="L566" s="2126"/>
      <c r="M566" s="2126"/>
      <c r="N566" s="2126"/>
      <c r="O566" s="2126"/>
      <c r="P566" s="2127"/>
      <c r="Q566" s="2082">
        <f>55*12</f>
        <v>660</v>
      </c>
      <c r="R566" s="2083"/>
      <c r="S566" s="2084"/>
      <c r="T566" s="2082"/>
      <c r="U566" s="2083"/>
      <c r="V566" s="2084"/>
      <c r="W566" s="2582">
        <v>0.03</v>
      </c>
      <c r="X566" s="2583"/>
      <c r="Y566" s="2584"/>
      <c r="Z566" s="2581" t="s">
        <v>1348</v>
      </c>
      <c r="AA566" s="2581"/>
      <c r="AB566" s="2581"/>
      <c r="AC566" s="2581"/>
      <c r="AD566" s="2581"/>
      <c r="AE566" s="2578">
        <v>2</v>
      </c>
      <c r="AF566" s="2579"/>
      <c r="AG566" s="2579"/>
      <c r="AH566" s="2580"/>
      <c r="AI566" s="2575" t="s">
        <v>483</v>
      </c>
      <c r="AJ566" s="2576"/>
      <c r="AK566" s="2576"/>
      <c r="AL566" s="2577"/>
      <c r="AM566" s="2232">
        <f>+[10]EVERYTHING!$G$7</f>
        <v>1324969</v>
      </c>
      <c r="AN566" s="2233"/>
      <c r="AO566" s="2233"/>
      <c r="AP566" s="2233"/>
      <c r="AQ566" s="2233"/>
      <c r="AR566" s="2233"/>
      <c r="AS566" s="22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26" t="s">
        <v>2739</v>
      </c>
      <c r="D567" s="2126"/>
      <c r="E567" s="2126"/>
      <c r="F567" s="2126"/>
      <c r="G567" s="2126"/>
      <c r="H567" s="2126"/>
      <c r="I567" s="2126"/>
      <c r="J567" s="2126"/>
      <c r="K567" s="2126"/>
      <c r="L567" s="2126"/>
      <c r="M567" s="2126"/>
      <c r="N567" s="2126"/>
      <c r="O567" s="2126"/>
      <c r="P567" s="2127"/>
      <c r="Q567" s="2082"/>
      <c r="R567" s="2083"/>
      <c r="S567" s="2084"/>
      <c r="T567" s="2082"/>
      <c r="U567" s="2083"/>
      <c r="V567" s="2084"/>
      <c r="W567" s="2582"/>
      <c r="X567" s="2583"/>
      <c r="Y567" s="2584"/>
      <c r="Z567" s="2581" t="s">
        <v>1348</v>
      </c>
      <c r="AA567" s="2581"/>
      <c r="AB567" s="2581"/>
      <c r="AC567" s="2581"/>
      <c r="AD567" s="2581"/>
      <c r="AE567" s="2578"/>
      <c r="AF567" s="2579"/>
      <c r="AG567" s="2579"/>
      <c r="AH567" s="2580"/>
      <c r="AI567" s="2575"/>
      <c r="AJ567" s="2576"/>
      <c r="AK567" s="2576"/>
      <c r="AL567" s="2577"/>
      <c r="AM567" s="2232">
        <f>+[10]EVERYTHING!$G$12</f>
        <v>545566</v>
      </c>
      <c r="AN567" s="2233"/>
      <c r="AO567" s="2233"/>
      <c r="AP567" s="2233"/>
      <c r="AQ567" s="2233"/>
      <c r="AR567" s="2233"/>
      <c r="AS567" s="22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26" t="s">
        <v>2740</v>
      </c>
      <c r="D568" s="2126"/>
      <c r="E568" s="2126"/>
      <c r="F568" s="2126"/>
      <c r="G568" s="2126"/>
      <c r="H568" s="2126"/>
      <c r="I568" s="2126"/>
      <c r="J568" s="2126"/>
      <c r="K568" s="2126"/>
      <c r="L568" s="2126"/>
      <c r="M568" s="2126"/>
      <c r="N568" s="2126"/>
      <c r="O568" s="2126"/>
      <c r="P568" s="2127"/>
      <c r="Q568" s="2082"/>
      <c r="R568" s="2083"/>
      <c r="S568" s="2084"/>
      <c r="T568" s="2082"/>
      <c r="U568" s="2083"/>
      <c r="V568" s="2084"/>
      <c r="W568" s="2582"/>
      <c r="X568" s="2583"/>
      <c r="Y568" s="2584"/>
      <c r="Z568" s="2581" t="s">
        <v>1348</v>
      </c>
      <c r="AA568" s="2581"/>
      <c r="AB568" s="2581"/>
      <c r="AC568" s="2581"/>
      <c r="AD568" s="2581"/>
      <c r="AE568" s="2578"/>
      <c r="AF568" s="2579"/>
      <c r="AG568" s="2579"/>
      <c r="AH568" s="2580"/>
      <c r="AI568" s="2575"/>
      <c r="AJ568" s="2576"/>
      <c r="AK568" s="2576"/>
      <c r="AL568" s="2577"/>
      <c r="AM568" s="2232">
        <f>+[10]EVERYTHING!$G$15</f>
        <v>1000</v>
      </c>
      <c r="AN568" s="2233"/>
      <c r="AO568" s="2233"/>
      <c r="AP568" s="2233"/>
      <c r="AQ568" s="2233"/>
      <c r="AR568" s="2233"/>
      <c r="AS568" s="22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26" t="s">
        <v>2741</v>
      </c>
      <c r="D569" s="2126"/>
      <c r="E569" s="2126"/>
      <c r="F569" s="2126"/>
      <c r="G569" s="2126"/>
      <c r="H569" s="2126"/>
      <c r="I569" s="2126"/>
      <c r="J569" s="2126"/>
      <c r="K569" s="2126"/>
      <c r="L569" s="2126"/>
      <c r="M569" s="2126"/>
      <c r="N569" s="2126"/>
      <c r="O569" s="2126"/>
      <c r="P569" s="2127"/>
      <c r="Q569" s="2082"/>
      <c r="R569" s="2083"/>
      <c r="S569" s="2084"/>
      <c r="T569" s="2082"/>
      <c r="U569" s="2083"/>
      <c r="V569" s="2084"/>
      <c r="W569" s="2582"/>
      <c r="X569" s="2583"/>
      <c r="Y569" s="2584"/>
      <c r="Z569" s="2581" t="s">
        <v>1348</v>
      </c>
      <c r="AA569" s="2581"/>
      <c r="AB569" s="2581"/>
      <c r="AC569" s="2581"/>
      <c r="AD569" s="2581"/>
      <c r="AE569" s="2578"/>
      <c r="AF569" s="2579"/>
      <c r="AG569" s="2579"/>
      <c r="AH569" s="2580"/>
      <c r="AI569" s="2575"/>
      <c r="AJ569" s="2576"/>
      <c r="AK569" s="2576"/>
      <c r="AL569" s="2577"/>
      <c r="AM569" s="2232">
        <f>+[10]EVERYTHING!$G$16</f>
        <v>1779734</v>
      </c>
      <c r="AN569" s="2233"/>
      <c r="AO569" s="2233"/>
      <c r="AP569" s="2233"/>
      <c r="AQ569" s="2233"/>
      <c r="AR569" s="2233"/>
      <c r="AS569" s="22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26"/>
      <c r="D570" s="2126"/>
      <c r="E570" s="2126"/>
      <c r="F570" s="2126"/>
      <c r="G570" s="2126"/>
      <c r="H570" s="2126"/>
      <c r="I570" s="2126"/>
      <c r="J570" s="2126"/>
      <c r="K570" s="2126"/>
      <c r="L570" s="2126"/>
      <c r="M570" s="2126"/>
      <c r="N570" s="2126"/>
      <c r="O570" s="2126"/>
      <c r="P570" s="2127"/>
      <c r="Q570" s="2082"/>
      <c r="R570" s="2083"/>
      <c r="S570" s="2084"/>
      <c r="T570" s="2082"/>
      <c r="U570" s="2083"/>
      <c r="V570" s="2084"/>
      <c r="W570" s="2582"/>
      <c r="X570" s="2583"/>
      <c r="Y570" s="2584"/>
      <c r="Z570" s="2581" t="s">
        <v>1348</v>
      </c>
      <c r="AA570" s="2581"/>
      <c r="AB570" s="2581"/>
      <c r="AC570" s="2581"/>
      <c r="AD570" s="2581"/>
      <c r="AE570" s="2578"/>
      <c r="AF570" s="2579"/>
      <c r="AG570" s="2579"/>
      <c r="AH570" s="2580"/>
      <c r="AI570" s="2575"/>
      <c r="AJ570" s="2576"/>
      <c r="AK570" s="2576"/>
      <c r="AL570" s="2577"/>
      <c r="AM570" s="2232"/>
      <c r="AN570" s="2233"/>
      <c r="AO570" s="2233"/>
      <c r="AP570" s="2233"/>
      <c r="AQ570" s="2233"/>
      <c r="AR570" s="2233"/>
      <c r="AS570" s="22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26"/>
      <c r="D571" s="2126"/>
      <c r="E571" s="2126"/>
      <c r="F571" s="2126"/>
      <c r="G571" s="2126"/>
      <c r="H571" s="2126"/>
      <c r="I571" s="2126"/>
      <c r="J571" s="2126"/>
      <c r="K571" s="2126"/>
      <c r="L571" s="2126"/>
      <c r="M571" s="2126"/>
      <c r="N571" s="2126"/>
      <c r="O571" s="2126"/>
      <c r="P571" s="2127"/>
      <c r="Q571" s="2082"/>
      <c r="R571" s="2083"/>
      <c r="S571" s="2084"/>
      <c r="T571" s="2082"/>
      <c r="U571" s="2083"/>
      <c r="V571" s="2084"/>
      <c r="W571" s="2582"/>
      <c r="X571" s="2583"/>
      <c r="Y571" s="2584"/>
      <c r="Z571" s="2581" t="s">
        <v>1348</v>
      </c>
      <c r="AA571" s="2581"/>
      <c r="AB571" s="2581"/>
      <c r="AC571" s="2581"/>
      <c r="AD571" s="2581"/>
      <c r="AE571" s="2578"/>
      <c r="AF571" s="2579"/>
      <c r="AG571" s="2579"/>
      <c r="AH571" s="2580"/>
      <c r="AI571" s="2575"/>
      <c r="AJ571" s="2576"/>
      <c r="AK571" s="2576"/>
      <c r="AL571" s="2577"/>
      <c r="AM571" s="2232"/>
      <c r="AN571" s="2233"/>
      <c r="AO571" s="2233"/>
      <c r="AP571" s="2233"/>
      <c r="AQ571" s="2233"/>
      <c r="AR571" s="2233"/>
      <c r="AS571" s="2234"/>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26"/>
      <c r="D572" s="2126"/>
      <c r="E572" s="2126"/>
      <c r="F572" s="2126"/>
      <c r="G572" s="2126"/>
      <c r="H572" s="2126"/>
      <c r="I572" s="2126"/>
      <c r="J572" s="2126"/>
      <c r="K572" s="2126"/>
      <c r="L572" s="2126"/>
      <c r="M572" s="2126"/>
      <c r="N572" s="2126"/>
      <c r="O572" s="2126"/>
      <c r="P572" s="2127"/>
      <c r="Q572" s="2082"/>
      <c r="R572" s="2083"/>
      <c r="S572" s="2084"/>
      <c r="T572" s="2082"/>
      <c r="U572" s="2083"/>
      <c r="V572" s="2084"/>
      <c r="W572" s="2582"/>
      <c r="X572" s="2583"/>
      <c r="Y572" s="2584"/>
      <c r="Z572" s="2581" t="s">
        <v>1348</v>
      </c>
      <c r="AA572" s="2581"/>
      <c r="AB572" s="2581"/>
      <c r="AC572" s="2581"/>
      <c r="AD572" s="2581"/>
      <c r="AE572" s="2578"/>
      <c r="AF572" s="2579"/>
      <c r="AG572" s="2579"/>
      <c r="AH572" s="2580"/>
      <c r="AI572" s="2575"/>
      <c r="AJ572" s="2576"/>
      <c r="AK572" s="2576"/>
      <c r="AL572" s="2577"/>
      <c r="AM572" s="2232"/>
      <c r="AN572" s="2233"/>
      <c r="AO572" s="2233"/>
      <c r="AP572" s="2233"/>
      <c r="AQ572" s="2233"/>
      <c r="AR572" s="2233"/>
      <c r="AS572" s="2234"/>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26"/>
      <c r="D573" s="2126"/>
      <c r="E573" s="2126"/>
      <c r="F573" s="2126"/>
      <c r="G573" s="2126"/>
      <c r="H573" s="2126"/>
      <c r="I573" s="2126"/>
      <c r="J573" s="2126"/>
      <c r="K573" s="2126"/>
      <c r="L573" s="2126"/>
      <c r="M573" s="2126"/>
      <c r="N573" s="2126"/>
      <c r="O573" s="2126"/>
      <c r="P573" s="2127"/>
      <c r="Q573" s="2082"/>
      <c r="R573" s="2083"/>
      <c r="S573" s="2084"/>
      <c r="T573" s="2082"/>
      <c r="U573" s="2083"/>
      <c r="V573" s="2084"/>
      <c r="W573" s="2582"/>
      <c r="X573" s="2583"/>
      <c r="Y573" s="2584"/>
      <c r="Z573" s="2581" t="s">
        <v>1348</v>
      </c>
      <c r="AA573" s="2581"/>
      <c r="AB573" s="2581"/>
      <c r="AC573" s="2581"/>
      <c r="AD573" s="2581"/>
      <c r="AE573" s="2578"/>
      <c r="AF573" s="2579"/>
      <c r="AG573" s="2579"/>
      <c r="AH573" s="2580"/>
      <c r="AI573" s="2575"/>
      <c r="AJ573" s="2576"/>
      <c r="AK573" s="2576"/>
      <c r="AL573" s="2577"/>
      <c r="AM573" s="2232"/>
      <c r="AN573" s="2233"/>
      <c r="AO573" s="2233"/>
      <c r="AP573" s="2233"/>
      <c r="AQ573" s="2233"/>
      <c r="AR573" s="2233"/>
      <c r="AS573" s="22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26"/>
      <c r="D574" s="2126"/>
      <c r="E574" s="2126"/>
      <c r="F574" s="2126"/>
      <c r="G574" s="2126"/>
      <c r="H574" s="2126"/>
      <c r="I574" s="2126"/>
      <c r="J574" s="2126"/>
      <c r="K574" s="2126"/>
      <c r="L574" s="2126"/>
      <c r="M574" s="2126"/>
      <c r="N574" s="2126"/>
      <c r="O574" s="2126"/>
      <c r="P574" s="2127"/>
      <c r="Q574" s="2082"/>
      <c r="R574" s="2083"/>
      <c r="S574" s="2084"/>
      <c r="T574" s="2082"/>
      <c r="U574" s="2083"/>
      <c r="V574" s="2084"/>
      <c r="W574" s="2582"/>
      <c r="X574" s="2583"/>
      <c r="Y574" s="2584"/>
      <c r="Z574" s="2581" t="s">
        <v>1348</v>
      </c>
      <c r="AA574" s="2581"/>
      <c r="AB574" s="2581"/>
      <c r="AC574" s="2581"/>
      <c r="AD574" s="2581"/>
      <c r="AE574" s="2578"/>
      <c r="AF574" s="2579"/>
      <c r="AG574" s="2579"/>
      <c r="AH574" s="2580"/>
      <c r="AI574" s="2575"/>
      <c r="AJ574" s="2576"/>
      <c r="AK574" s="2576"/>
      <c r="AL574" s="2577"/>
      <c r="AM574" s="2232"/>
      <c r="AN574" s="2233"/>
      <c r="AO574" s="2233"/>
      <c r="AP574" s="2233"/>
      <c r="AQ574" s="2233"/>
      <c r="AR574" s="2233"/>
      <c r="AS574" s="22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26"/>
      <c r="D575" s="2126"/>
      <c r="E575" s="2126"/>
      <c r="F575" s="2126"/>
      <c r="G575" s="2126"/>
      <c r="H575" s="2126"/>
      <c r="I575" s="2126"/>
      <c r="J575" s="2126"/>
      <c r="K575" s="2126"/>
      <c r="L575" s="2126"/>
      <c r="M575" s="2126"/>
      <c r="N575" s="2126"/>
      <c r="O575" s="2126"/>
      <c r="P575" s="2127"/>
      <c r="Q575" s="2082"/>
      <c r="R575" s="2083"/>
      <c r="S575" s="2084"/>
      <c r="T575" s="2082"/>
      <c r="U575" s="2083"/>
      <c r="V575" s="2084"/>
      <c r="W575" s="2582"/>
      <c r="X575" s="2583"/>
      <c r="Y575" s="2584"/>
      <c r="Z575" s="2581" t="s">
        <v>1348</v>
      </c>
      <c r="AA575" s="2581"/>
      <c r="AB575" s="2581"/>
      <c r="AC575" s="2581"/>
      <c r="AD575" s="2581"/>
      <c r="AE575" s="2578"/>
      <c r="AF575" s="2579"/>
      <c r="AG575" s="2579"/>
      <c r="AH575" s="2580"/>
      <c r="AI575" s="2575"/>
      <c r="AJ575" s="2576"/>
      <c r="AK575" s="2576"/>
      <c r="AL575" s="2577"/>
      <c r="AM575" s="2232"/>
      <c r="AN575" s="2233"/>
      <c r="AO575" s="2233"/>
      <c r="AP575" s="2233"/>
      <c r="AQ575" s="2233"/>
      <c r="AR575" s="2233"/>
      <c r="AS575" s="22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1" t="s">
        <v>132</v>
      </c>
      <c r="C576" s="2372"/>
      <c r="D576" s="2372"/>
      <c r="E576" s="2372"/>
      <c r="F576" s="2372"/>
      <c r="G576" s="2372"/>
      <c r="H576" s="2372"/>
      <c r="I576" s="2372"/>
      <c r="J576" s="2372"/>
      <c r="K576" s="2372"/>
      <c r="L576" s="2372"/>
      <c r="M576" s="2372"/>
      <c r="N576" s="2372"/>
      <c r="O576" s="2372"/>
      <c r="P576" s="2372"/>
      <c r="Q576" s="2372"/>
      <c r="R576" s="2372"/>
      <c r="S576" s="2372"/>
      <c r="T576" s="2372"/>
      <c r="U576" s="2474"/>
      <c r="V576" s="2372"/>
      <c r="W576" s="2372"/>
      <c r="X576" s="2372"/>
      <c r="Y576" s="2372"/>
      <c r="Z576" s="2372"/>
      <c r="AA576" s="2372"/>
      <c r="AB576" s="2372"/>
      <c r="AC576" s="2372"/>
      <c r="AD576" s="2372"/>
      <c r="AE576" s="2372"/>
      <c r="AF576" s="2372"/>
      <c r="AG576" s="2372"/>
      <c r="AH576" s="2372"/>
      <c r="AI576" s="2372"/>
      <c r="AJ576" s="2372"/>
      <c r="AK576" s="2372"/>
      <c r="AL576" s="2373"/>
      <c r="AM576" s="2376">
        <f>SUM(AM564:AS575)</f>
        <v>31070351.490507342</v>
      </c>
      <c r="AN576" s="2377"/>
      <c r="AO576" s="2377"/>
      <c r="AP576" s="2377"/>
      <c r="AQ576" s="2377"/>
      <c r="AR576" s="2377"/>
      <c r="AS576" s="237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58" t="str">
        <f>C564</f>
        <v xml:space="preserve">US Bank - Tax Exempt </v>
      </c>
      <c r="H578" s="2058"/>
      <c r="I578" s="2058"/>
      <c r="J578" s="2058"/>
      <c r="K578" s="2058"/>
      <c r="L578" s="2058"/>
      <c r="M578" s="2058"/>
      <c r="N578" s="2058"/>
      <c r="O578" s="2058"/>
      <c r="P578" s="2058"/>
      <c r="Q578" s="2058"/>
      <c r="R578" s="2058"/>
      <c r="S578" s="14"/>
      <c r="T578" s="87" t="s">
        <v>118</v>
      </c>
      <c r="U578" s="12" t="s">
        <v>488</v>
      </c>
      <c r="Z578" s="2058" t="str">
        <f>C565</f>
        <v xml:space="preserve">US Bank - Taxable </v>
      </c>
      <c r="AA578" s="2058"/>
      <c r="AB578" s="2058"/>
      <c r="AC578" s="2058"/>
      <c r="AD578" s="2058"/>
      <c r="AE578" s="2058"/>
      <c r="AF578" s="2058"/>
      <c r="AG578" s="2058"/>
      <c r="AH578" s="2058"/>
      <c r="AI578" s="2058"/>
      <c r="AJ578" s="2058"/>
      <c r="AK578" s="20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5" t="s">
        <v>2715</v>
      </c>
      <c r="H579" s="2095"/>
      <c r="I579" s="2095"/>
      <c r="J579" s="2095"/>
      <c r="K579" s="2095"/>
      <c r="L579" s="2095"/>
      <c r="M579" s="2095"/>
      <c r="N579" s="2095"/>
      <c r="O579" s="2095"/>
      <c r="P579" s="2095"/>
      <c r="Q579" s="2095"/>
      <c r="R579" s="2095"/>
      <c r="S579" s="14"/>
      <c r="T579" s="35"/>
      <c r="U579" s="12" t="s">
        <v>90</v>
      </c>
      <c r="Z579" s="2095" t="s">
        <v>2715</v>
      </c>
      <c r="AA579" s="2095"/>
      <c r="AB579" s="2095"/>
      <c r="AC579" s="2095"/>
      <c r="AD579" s="2095"/>
      <c r="AE579" s="2095"/>
      <c r="AF579" s="2095"/>
      <c r="AG579" s="2095"/>
      <c r="AH579" s="2095"/>
      <c r="AI579" s="2095"/>
      <c r="AJ579" s="2095"/>
      <c r="AK579" s="2095"/>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95" t="s">
        <v>2760</v>
      </c>
      <c r="H580" s="2095"/>
      <c r="I580" s="2095"/>
      <c r="J580" s="2095"/>
      <c r="K580" s="2095"/>
      <c r="L580" s="2095"/>
      <c r="M580" s="2095"/>
      <c r="N580" s="2095"/>
      <c r="O580" s="2095"/>
      <c r="P580" s="2095"/>
      <c r="Q580" s="2095"/>
      <c r="R580" s="2095"/>
      <c r="S580" s="88"/>
      <c r="T580" s="35"/>
      <c r="U580" s="12" t="s">
        <v>606</v>
      </c>
      <c r="Z580" s="2068" t="s">
        <v>2760</v>
      </c>
      <c r="AA580" s="2068"/>
      <c r="AB580" s="2068"/>
      <c r="AC580" s="2068"/>
      <c r="AD580" s="2068"/>
      <c r="AE580" s="2068"/>
      <c r="AF580" s="2068"/>
      <c r="AG580" s="2068"/>
      <c r="AH580" s="2068"/>
      <c r="AI580" s="2068"/>
      <c r="AJ580" s="2068"/>
      <c r="AK580" s="2068"/>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5" t="s">
        <v>2717</v>
      </c>
      <c r="H581" s="2095"/>
      <c r="I581" s="2095"/>
      <c r="J581" s="2095"/>
      <c r="K581" s="2095"/>
      <c r="L581" s="2095"/>
      <c r="M581" s="2095"/>
      <c r="N581" s="2095"/>
      <c r="O581" s="2095"/>
      <c r="P581" s="2095"/>
      <c r="Q581" s="2095"/>
      <c r="R581" s="2095"/>
      <c r="S581" s="14"/>
      <c r="T581" s="35"/>
      <c r="U581" s="12" t="s">
        <v>17</v>
      </c>
      <c r="Z581" s="2068" t="s">
        <v>2717</v>
      </c>
      <c r="AA581" s="2068"/>
      <c r="AB581" s="2068"/>
      <c r="AC581" s="2068"/>
      <c r="AD581" s="2068"/>
      <c r="AE581" s="2068"/>
      <c r="AF581" s="2068"/>
      <c r="AG581" s="2068"/>
      <c r="AH581" s="2068"/>
      <c r="AI581" s="2068"/>
      <c r="AJ581" s="2068"/>
      <c r="AK581" s="206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52" t="s">
        <v>2761</v>
      </c>
      <c r="H582" s="2352"/>
      <c r="I582" s="2352"/>
      <c r="J582" s="2352"/>
      <c r="K582" s="2352"/>
      <c r="L582" s="2352"/>
      <c r="O582" s="137" t="s">
        <v>211</v>
      </c>
      <c r="P582" s="2067"/>
      <c r="Q582" s="2067"/>
      <c r="R582" s="2067"/>
      <c r="S582" s="16"/>
      <c r="T582" s="35"/>
      <c r="U582" s="12" t="s">
        <v>321</v>
      </c>
      <c r="Z582" s="2352" t="s">
        <v>2761</v>
      </c>
      <c r="AA582" s="2352"/>
      <c r="AB582" s="2352"/>
      <c r="AC582" s="2352"/>
      <c r="AD582" s="2352"/>
      <c r="AE582" s="2352"/>
      <c r="AH582" s="137" t="s">
        <v>211</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8" t="s">
        <v>2719</v>
      </c>
      <c r="I583" s="2095"/>
      <c r="J583" s="2095"/>
      <c r="K583" s="2095"/>
      <c r="L583" s="2095"/>
      <c r="M583" s="2095"/>
      <c r="N583" s="2095"/>
      <c r="O583" s="2095"/>
      <c r="P583" s="2095"/>
      <c r="Q583" s="2095"/>
      <c r="R583" s="2095"/>
      <c r="S583" s="14"/>
      <c r="T583" s="35"/>
      <c r="U583" s="12" t="s">
        <v>18</v>
      </c>
      <c r="AA583" s="2095" t="s">
        <v>2719</v>
      </c>
      <c r="AB583" s="2095"/>
      <c r="AC583" s="2095"/>
      <c r="AD583" s="2095"/>
      <c r="AE583" s="2095"/>
      <c r="AF583" s="2095"/>
      <c r="AG583" s="2095"/>
      <c r="AH583" s="2095"/>
      <c r="AI583" s="2095"/>
      <c r="AJ583" s="2095"/>
      <c r="AK583" s="209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0" t="s">
        <v>1349</v>
      </c>
      <c r="C584" s="709"/>
      <c r="D584" s="709"/>
      <c r="E584" s="709"/>
      <c r="F584" s="709"/>
      <c r="G584" s="709"/>
      <c r="H584" s="14"/>
      <c r="I584" s="14"/>
      <c r="J584" s="14"/>
      <c r="K584" s="14"/>
      <c r="L584" s="14"/>
      <c r="M584" s="2392"/>
      <c r="N584" s="2392"/>
      <c r="O584" s="2392"/>
      <c r="P584" s="2392"/>
      <c r="Q584" s="2392"/>
      <c r="R584" s="2392"/>
      <c r="S584" s="14"/>
      <c r="T584" s="35"/>
      <c r="U584" s="500" t="s">
        <v>1349</v>
      </c>
      <c r="V584" s="709"/>
      <c r="W584" s="709"/>
      <c r="X584" s="709"/>
      <c r="Y584" s="709"/>
      <c r="Z584" s="709"/>
      <c r="AA584" s="14"/>
      <c r="AB584" s="14"/>
      <c r="AC584" s="14"/>
      <c r="AD584" s="14"/>
      <c r="AE584" s="14"/>
      <c r="AF584" s="2392"/>
      <c r="AG584" s="2392"/>
      <c r="AH584" s="2392"/>
      <c r="AI584" s="2392"/>
      <c r="AJ584" s="2392"/>
      <c r="AK584" s="2392"/>
      <c r="AL584" s="70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570</v>
      </c>
      <c r="O585" s="2075"/>
      <c r="T585" s="35"/>
      <c r="U585" s="12" t="s">
        <v>20</v>
      </c>
      <c r="AG585" s="2075" t="s">
        <v>570</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58" t="str">
        <f>C566</f>
        <v>City of Merced  - PHLA</v>
      </c>
      <c r="H587" s="2058"/>
      <c r="I587" s="2058"/>
      <c r="J587" s="2058"/>
      <c r="K587" s="2058"/>
      <c r="L587" s="2058"/>
      <c r="M587" s="2058"/>
      <c r="N587" s="2058"/>
      <c r="O587" s="2058"/>
      <c r="P587" s="2058"/>
      <c r="Q587" s="2058"/>
      <c r="R587" s="2058"/>
      <c r="T587" s="87" t="s">
        <v>607</v>
      </c>
      <c r="U587" s="12" t="s">
        <v>488</v>
      </c>
      <c r="Z587" s="2058" t="str">
        <f>C567</f>
        <v xml:space="preserve">City of Merced - Impact Fee Waiver </v>
      </c>
      <c r="AA587" s="2058"/>
      <c r="AB587" s="2058"/>
      <c r="AC587" s="2058"/>
      <c r="AD587" s="2058"/>
      <c r="AE587" s="2058"/>
      <c r="AF587" s="2058"/>
      <c r="AG587" s="2058"/>
      <c r="AH587" s="2058"/>
      <c r="AI587" s="2058"/>
      <c r="AJ587" s="2058"/>
      <c r="AK587" s="20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5" t="s">
        <v>2763</v>
      </c>
      <c r="H588" s="2095"/>
      <c r="I588" s="2095"/>
      <c r="J588" s="2095"/>
      <c r="K588" s="2095"/>
      <c r="L588" s="2095"/>
      <c r="M588" s="2095"/>
      <c r="N588" s="2095"/>
      <c r="O588" s="2095"/>
      <c r="P588" s="2095"/>
      <c r="Q588" s="2095"/>
      <c r="R588" s="2095"/>
      <c r="T588" s="35"/>
      <c r="U588" s="12" t="s">
        <v>90</v>
      </c>
      <c r="Z588" s="2095" t="s">
        <v>2763</v>
      </c>
      <c r="AA588" s="2095"/>
      <c r="AB588" s="2095"/>
      <c r="AC588" s="2095"/>
      <c r="AD588" s="2095"/>
      <c r="AE588" s="2095"/>
      <c r="AF588" s="2095"/>
      <c r="AG588" s="2095"/>
      <c r="AH588" s="2095"/>
      <c r="AI588" s="2095"/>
      <c r="AJ588" s="2095"/>
      <c r="AK588" s="209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68" t="s">
        <v>2765</v>
      </c>
      <c r="H589" s="2068"/>
      <c r="I589" s="2068"/>
      <c r="J589" s="2068"/>
      <c r="K589" s="2068"/>
      <c r="L589" s="2068"/>
      <c r="M589" s="2068"/>
      <c r="N589" s="2068"/>
      <c r="O589" s="2068"/>
      <c r="P589" s="2068"/>
      <c r="Q589" s="2068"/>
      <c r="R589" s="2068"/>
      <c r="T589" s="35"/>
      <c r="U589" s="12" t="s">
        <v>606</v>
      </c>
      <c r="Z589" s="2068" t="s">
        <v>2765</v>
      </c>
      <c r="AA589" s="2068"/>
      <c r="AB589" s="2068"/>
      <c r="AC589" s="2068"/>
      <c r="AD589" s="2068"/>
      <c r="AE589" s="2068"/>
      <c r="AF589" s="2068"/>
      <c r="AG589" s="2068"/>
      <c r="AH589" s="2068"/>
      <c r="AI589" s="2068"/>
      <c r="AJ589" s="2068"/>
      <c r="AK589" s="206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8" t="s">
        <v>2764</v>
      </c>
      <c r="H590" s="2068"/>
      <c r="I590" s="2068"/>
      <c r="J590" s="2068"/>
      <c r="K590" s="2068"/>
      <c r="L590" s="2068"/>
      <c r="M590" s="2068"/>
      <c r="N590" s="2068"/>
      <c r="O590" s="2068"/>
      <c r="P590" s="2068"/>
      <c r="Q590" s="2068"/>
      <c r="R590" s="2068"/>
      <c r="T590" s="35"/>
      <c r="U590" s="12" t="s">
        <v>17</v>
      </c>
      <c r="Z590" s="2068" t="s">
        <v>2720</v>
      </c>
      <c r="AA590" s="2068"/>
      <c r="AB590" s="2068"/>
      <c r="AC590" s="2068"/>
      <c r="AD590" s="2068"/>
      <c r="AE590" s="2068"/>
      <c r="AF590" s="2068"/>
      <c r="AG590" s="2068"/>
      <c r="AH590" s="2068"/>
      <c r="AI590" s="2068"/>
      <c r="AJ590" s="2068"/>
      <c r="AK590" s="206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52" t="s">
        <v>2766</v>
      </c>
      <c r="H591" s="2340"/>
      <c r="I591" s="2340"/>
      <c r="J591" s="2340"/>
      <c r="K591" s="2340"/>
      <c r="L591" s="2340"/>
      <c r="O591" s="137" t="s">
        <v>211</v>
      </c>
      <c r="P591" s="2067"/>
      <c r="Q591" s="2067"/>
      <c r="R591" s="2067"/>
      <c r="T591" s="35"/>
      <c r="U591" s="12" t="s">
        <v>321</v>
      </c>
      <c r="Z591" s="2352" t="s">
        <v>2762</v>
      </c>
      <c r="AA591" s="2340"/>
      <c r="AB591" s="2340"/>
      <c r="AC591" s="2340"/>
      <c r="AD591" s="2340"/>
      <c r="AE591" s="2340"/>
      <c r="AH591" s="137" t="s">
        <v>211</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5"/>
      <c r="I592" s="2095"/>
      <c r="J592" s="2095"/>
      <c r="K592" s="2095"/>
      <c r="L592" s="2095"/>
      <c r="M592" s="2095"/>
      <c r="N592" s="2095"/>
      <c r="O592" s="2095"/>
      <c r="P592" s="2095"/>
      <c r="Q592" s="2095"/>
      <c r="R592" s="2095"/>
      <c r="T592" s="35"/>
      <c r="U592" s="12" t="s">
        <v>18</v>
      </c>
      <c r="AA592" s="2338" t="s">
        <v>2723</v>
      </c>
      <c r="AB592" s="2095"/>
      <c r="AC592" s="2095"/>
      <c r="AD592" s="2095"/>
      <c r="AE592" s="2095"/>
      <c r="AF592" s="2095"/>
      <c r="AG592" s="2095"/>
      <c r="AH592" s="2095"/>
      <c r="AI592" s="2095"/>
      <c r="AJ592" s="2095"/>
      <c r="AK592" s="209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570</v>
      </c>
      <c r="O593" s="2075"/>
      <c r="T593" s="35"/>
      <c r="U593" s="12" t="s">
        <v>20</v>
      </c>
      <c r="AG593" s="2075" t="s">
        <v>570</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58" t="str">
        <f>C568</f>
        <v xml:space="preserve">GP Equity </v>
      </c>
      <c r="H595" s="2058"/>
      <c r="I595" s="2058"/>
      <c r="J595" s="2058"/>
      <c r="K595" s="2058"/>
      <c r="L595" s="2058"/>
      <c r="M595" s="2058"/>
      <c r="N595" s="2058"/>
      <c r="O595" s="2058"/>
      <c r="P595" s="2058"/>
      <c r="Q595" s="2058"/>
      <c r="R595" s="2058"/>
      <c r="T595" s="87" t="s">
        <v>610</v>
      </c>
      <c r="U595" s="12" t="s">
        <v>488</v>
      </c>
      <c r="Z595" s="2058" t="str">
        <f>C569</f>
        <v xml:space="preserve">LP Equity </v>
      </c>
      <c r="AA595" s="2058"/>
      <c r="AB595" s="2058"/>
      <c r="AC595" s="2058"/>
      <c r="AD595" s="2058"/>
      <c r="AE595" s="2058"/>
      <c r="AF595" s="2058"/>
      <c r="AG595" s="2058"/>
      <c r="AH595" s="2058"/>
      <c r="AI595" s="2058"/>
      <c r="AJ595" s="2058"/>
      <c r="AK595" s="20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5" t="s">
        <v>2722</v>
      </c>
      <c r="H596" s="2095"/>
      <c r="I596" s="2095"/>
      <c r="J596" s="2095"/>
      <c r="K596" s="2095"/>
      <c r="L596" s="2095"/>
      <c r="M596" s="2095"/>
      <c r="N596" s="2095"/>
      <c r="O596" s="2095"/>
      <c r="P596" s="2095"/>
      <c r="Q596" s="2095"/>
      <c r="R596" s="2095"/>
      <c r="T596" s="35"/>
      <c r="U596" s="12" t="s">
        <v>90</v>
      </c>
      <c r="Z596" s="2095"/>
      <c r="AA596" s="2095"/>
      <c r="AB596" s="2095"/>
      <c r="AC596" s="2095"/>
      <c r="AD596" s="2095"/>
      <c r="AE596" s="2095"/>
      <c r="AF596" s="2095"/>
      <c r="AG596" s="2095"/>
      <c r="AH596" s="2095"/>
      <c r="AI596" s="2095"/>
      <c r="AJ596" s="2095"/>
      <c r="AK596" s="209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95" t="s">
        <v>510</v>
      </c>
      <c r="H597" s="2095"/>
      <c r="I597" s="2095"/>
      <c r="J597" s="2095"/>
      <c r="K597" s="2095"/>
      <c r="L597" s="2095"/>
      <c r="M597" s="2095"/>
      <c r="N597" s="2095"/>
      <c r="O597" s="2095"/>
      <c r="P597" s="2095"/>
      <c r="Q597" s="2095"/>
      <c r="R597" s="2095"/>
      <c r="T597" s="35"/>
      <c r="U597" s="12" t="s">
        <v>606</v>
      </c>
      <c r="Z597" s="2068"/>
      <c r="AA597" s="2068"/>
      <c r="AB597" s="2068"/>
      <c r="AC597" s="2068"/>
      <c r="AD597" s="2068"/>
      <c r="AE597" s="2068"/>
      <c r="AF597" s="2068"/>
      <c r="AG597" s="2068"/>
      <c r="AH597" s="2068"/>
      <c r="AI597" s="2068"/>
      <c r="AJ597" s="2068"/>
      <c r="AK597" s="206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5" t="s">
        <v>2612</v>
      </c>
      <c r="H598" s="2095"/>
      <c r="I598" s="2095"/>
      <c r="J598" s="2095"/>
      <c r="K598" s="2095"/>
      <c r="L598" s="2095"/>
      <c r="M598" s="2095"/>
      <c r="N598" s="2095"/>
      <c r="O598" s="2095"/>
      <c r="P598" s="2095"/>
      <c r="Q598" s="2095"/>
      <c r="R598" s="2095"/>
      <c r="T598" s="35"/>
      <c r="U598" s="12" t="s">
        <v>17</v>
      </c>
      <c r="Z598" s="2068"/>
      <c r="AA598" s="2068"/>
      <c r="AB598" s="2068"/>
      <c r="AC598" s="2068"/>
      <c r="AD598" s="2068"/>
      <c r="AE598" s="2068"/>
      <c r="AF598" s="2068"/>
      <c r="AG598" s="2068"/>
      <c r="AH598" s="2068"/>
      <c r="AI598" s="2068"/>
      <c r="AJ598" s="2068"/>
      <c r="AK598" s="206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52" t="s">
        <v>2767</v>
      </c>
      <c r="H599" s="2340"/>
      <c r="I599" s="2340"/>
      <c r="J599" s="2340"/>
      <c r="K599" s="2340"/>
      <c r="L599" s="2340"/>
      <c r="O599" s="137" t="s">
        <v>211</v>
      </c>
      <c r="P599" s="2067"/>
      <c r="Q599" s="2067"/>
      <c r="R599" s="2067"/>
      <c r="T599" s="35"/>
      <c r="U599" s="12" t="s">
        <v>321</v>
      </c>
      <c r="Z599" s="2340"/>
      <c r="AA599" s="2340"/>
      <c r="AB599" s="2340"/>
      <c r="AC599" s="2340"/>
      <c r="AD599" s="2340"/>
      <c r="AE599" s="2340"/>
      <c r="AH599" s="137" t="s">
        <v>211</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5"/>
      <c r="I600" s="2095"/>
      <c r="J600" s="2095"/>
      <c r="K600" s="2095"/>
      <c r="L600" s="2095"/>
      <c r="M600" s="2095"/>
      <c r="N600" s="2095"/>
      <c r="O600" s="2095"/>
      <c r="P600" s="2095"/>
      <c r="Q600" s="2095"/>
      <c r="R600" s="2095"/>
      <c r="T600" s="35"/>
      <c r="U600" s="12" t="s">
        <v>18</v>
      </c>
      <c r="AA600" s="2095"/>
      <c r="AB600" s="2095"/>
      <c r="AC600" s="2095"/>
      <c r="AD600" s="2095"/>
      <c r="AE600" s="2095"/>
      <c r="AF600" s="2095"/>
      <c r="AG600" s="2095"/>
      <c r="AH600" s="2095"/>
      <c r="AI600" s="2095"/>
      <c r="AJ600" s="2095"/>
      <c r="AK600" s="209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5" t="s">
        <v>570</v>
      </c>
      <c r="O601" s="2075"/>
      <c r="T601" s="35"/>
      <c r="U601" s="12" t="s">
        <v>20</v>
      </c>
      <c r="AG601" s="2075" t="s">
        <v>695</v>
      </c>
      <c r="AH601" s="207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58">
        <f>C570</f>
        <v>0</v>
      </c>
      <c r="H603" s="2058"/>
      <c r="I603" s="2058"/>
      <c r="J603" s="2058"/>
      <c r="K603" s="2058"/>
      <c r="L603" s="2058"/>
      <c r="M603" s="2058"/>
      <c r="N603" s="2058"/>
      <c r="O603" s="2058"/>
      <c r="P603" s="2058"/>
      <c r="Q603" s="2058"/>
      <c r="R603" s="2058"/>
      <c r="T603" s="87" t="s">
        <v>481</v>
      </c>
      <c r="U603" s="12" t="s">
        <v>488</v>
      </c>
      <c r="Z603" s="2058">
        <f>C571</f>
        <v>0</v>
      </c>
      <c r="AA603" s="2058"/>
      <c r="AB603" s="2058"/>
      <c r="AC603" s="2058"/>
      <c r="AD603" s="2058"/>
      <c r="AE603" s="2058"/>
      <c r="AF603" s="2058"/>
      <c r="AG603" s="2058"/>
      <c r="AH603" s="2058"/>
      <c r="AI603" s="2058"/>
      <c r="AJ603" s="2058"/>
      <c r="AK603" s="20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5"/>
      <c r="H604" s="2095"/>
      <c r="I604" s="2095"/>
      <c r="J604" s="2095"/>
      <c r="K604" s="2095"/>
      <c r="L604" s="2095"/>
      <c r="M604" s="2095"/>
      <c r="N604" s="2095"/>
      <c r="O604" s="2095"/>
      <c r="P604" s="2095"/>
      <c r="Q604" s="2095"/>
      <c r="R604" s="2095"/>
      <c r="T604" s="35"/>
      <c r="U604" s="12" t="s">
        <v>90</v>
      </c>
      <c r="Z604" s="2095"/>
      <c r="AA604" s="2095"/>
      <c r="AB604" s="2095"/>
      <c r="AC604" s="2095"/>
      <c r="AD604" s="2095"/>
      <c r="AE604" s="2095"/>
      <c r="AF604" s="2095"/>
      <c r="AG604" s="2095"/>
      <c r="AH604" s="2095"/>
      <c r="AI604" s="2095"/>
      <c r="AJ604" s="2095"/>
      <c r="AK604" s="209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95"/>
      <c r="H605" s="2095"/>
      <c r="I605" s="2095"/>
      <c r="J605" s="2095"/>
      <c r="K605" s="2095"/>
      <c r="L605" s="2095"/>
      <c r="M605" s="2095"/>
      <c r="N605" s="2095"/>
      <c r="O605" s="2095"/>
      <c r="P605" s="2095"/>
      <c r="Q605" s="2095"/>
      <c r="R605" s="2095"/>
      <c r="T605" s="35"/>
      <c r="U605" s="12" t="s">
        <v>606</v>
      </c>
      <c r="Z605" s="2068"/>
      <c r="AA605" s="2068"/>
      <c r="AB605" s="2068"/>
      <c r="AC605" s="2068"/>
      <c r="AD605" s="2068"/>
      <c r="AE605" s="2068"/>
      <c r="AF605" s="2068"/>
      <c r="AG605" s="2068"/>
      <c r="AH605" s="2068"/>
      <c r="AI605" s="2068"/>
      <c r="AJ605" s="2068"/>
      <c r="AK605" s="206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5"/>
      <c r="H606" s="2095"/>
      <c r="I606" s="2095"/>
      <c r="J606" s="2095"/>
      <c r="K606" s="2095"/>
      <c r="L606" s="2095"/>
      <c r="M606" s="2095"/>
      <c r="N606" s="2095"/>
      <c r="O606" s="2095"/>
      <c r="P606" s="2095"/>
      <c r="Q606" s="2095"/>
      <c r="R606" s="2095"/>
      <c r="T606" s="35"/>
      <c r="U606" s="12" t="s">
        <v>17</v>
      </c>
      <c r="Z606" s="2068"/>
      <c r="AA606" s="2068"/>
      <c r="AB606" s="2068"/>
      <c r="AC606" s="2068"/>
      <c r="AD606" s="2068"/>
      <c r="AE606" s="2068"/>
      <c r="AF606" s="2068"/>
      <c r="AG606" s="2068"/>
      <c r="AH606" s="2068"/>
      <c r="AI606" s="2068"/>
      <c r="AJ606" s="2068"/>
      <c r="AK606" s="206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0"/>
      <c r="H607" s="2340"/>
      <c r="I607" s="2340"/>
      <c r="J607" s="2340"/>
      <c r="K607" s="2340"/>
      <c r="L607" s="2340"/>
      <c r="M607" s="12"/>
      <c r="N607" s="12"/>
      <c r="O607" s="137" t="s">
        <v>211</v>
      </c>
      <c r="P607" s="2067"/>
      <c r="Q607" s="2067"/>
      <c r="R607" s="2067"/>
      <c r="S607" s="12"/>
      <c r="T607" s="35"/>
      <c r="U607" s="12" t="s">
        <v>321</v>
      </c>
      <c r="V607" s="12"/>
      <c r="W607" s="12"/>
      <c r="X607" s="12"/>
      <c r="Y607" s="12"/>
      <c r="Z607" s="2340"/>
      <c r="AA607" s="2340"/>
      <c r="AB607" s="2340"/>
      <c r="AC607" s="2340"/>
      <c r="AD607" s="2340"/>
      <c r="AE607" s="2340"/>
      <c r="AF607" s="12"/>
      <c r="AG607" s="12"/>
      <c r="AH607" s="137" t="s">
        <v>211</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5"/>
      <c r="I608" s="2095"/>
      <c r="J608" s="2095"/>
      <c r="K608" s="2095"/>
      <c r="L608" s="2095"/>
      <c r="M608" s="2095"/>
      <c r="N608" s="2095"/>
      <c r="O608" s="2095"/>
      <c r="P608" s="2095"/>
      <c r="Q608" s="2095"/>
      <c r="R608" s="2095"/>
      <c r="S608" s="12"/>
      <c r="T608" s="35"/>
      <c r="U608" s="12" t="s">
        <v>18</v>
      </c>
      <c r="V608" s="12"/>
      <c r="W608" s="12"/>
      <c r="X608" s="12"/>
      <c r="Y608" s="12"/>
      <c r="Z608" s="12"/>
      <c r="AA608" s="2095"/>
      <c r="AB608" s="2095"/>
      <c r="AC608" s="2095"/>
      <c r="AD608" s="2095"/>
      <c r="AE608" s="2095"/>
      <c r="AF608" s="2095"/>
      <c r="AG608" s="2095"/>
      <c r="AH608" s="2095"/>
      <c r="AI608" s="2095"/>
      <c r="AJ608" s="2095"/>
      <c r="AK608" s="209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5" t="s">
        <v>695</v>
      </c>
      <c r="O609" s="2075"/>
      <c r="P609" s="12"/>
      <c r="Q609" s="12"/>
      <c r="R609" s="12"/>
      <c r="S609" s="12"/>
      <c r="T609" s="35"/>
      <c r="U609" s="12" t="s">
        <v>20</v>
      </c>
      <c r="V609" s="12"/>
      <c r="W609" s="12"/>
      <c r="X609" s="12"/>
      <c r="Y609" s="12"/>
      <c r="Z609" s="12"/>
      <c r="AA609" s="12"/>
      <c r="AB609" s="12"/>
      <c r="AC609" s="12"/>
      <c r="AD609" s="12"/>
      <c r="AE609" s="12"/>
      <c r="AF609" s="12"/>
      <c r="AG609" s="2075" t="s">
        <v>695</v>
      </c>
      <c r="AH609" s="2075"/>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72"/>
      <c r="BH609" s="2074"/>
      <c r="BI609" s="185" t="s">
        <v>500</v>
      </c>
      <c r="BJ609" s="186"/>
      <c r="BK609" s="2072"/>
      <c r="BL609" s="2074"/>
      <c r="BM609" s="58"/>
      <c r="BN609" s="2172" t="s">
        <v>659</v>
      </c>
      <c r="BO609" s="2173"/>
      <c r="BP609" s="2173"/>
      <c r="BQ609" s="2173"/>
      <c r="BR609" s="2174"/>
      <c r="BS609" s="2128" t="s">
        <v>330</v>
      </c>
      <c r="BT609" s="2128"/>
      <c r="BU609" s="2128"/>
      <c r="BV609" s="2128"/>
      <c r="BW609" s="2128"/>
      <c r="BX609" s="2128" t="s">
        <v>168</v>
      </c>
      <c r="BY609" s="2128"/>
      <c r="BZ609" s="2128"/>
      <c r="CA609" s="2128"/>
      <c r="CB609" s="2128"/>
      <c r="CC609" s="2128" t="s">
        <v>169</v>
      </c>
      <c r="CD609" s="2128"/>
      <c r="CE609" s="2128"/>
      <c r="CF609" s="2128"/>
      <c r="CG609" s="2128"/>
      <c r="CH609" s="2128" t="s">
        <v>485</v>
      </c>
      <c r="CI609" s="2128"/>
      <c r="CJ609" s="2128"/>
      <c r="CK609" s="2128"/>
      <c r="CL609" s="2128"/>
      <c r="CM609" s="2128" t="s">
        <v>31</v>
      </c>
      <c r="CN609" s="2128"/>
      <c r="CO609" s="2128"/>
      <c r="CP609" s="2128"/>
      <c r="CQ609" s="2128"/>
      <c r="CR609" s="1646"/>
      <c r="CS609" s="2128" t="s">
        <v>659</v>
      </c>
      <c r="CT609" s="2128"/>
      <c r="CU609" s="2128"/>
      <c r="CV609" s="2128"/>
      <c r="CW609" s="2128"/>
      <c r="CX609" s="2128" t="s">
        <v>330</v>
      </c>
      <c r="CY609" s="2128"/>
      <c r="CZ609" s="2128"/>
      <c r="DA609" s="2128"/>
      <c r="DB609" s="2128"/>
      <c r="DC609" s="2128" t="s">
        <v>168</v>
      </c>
      <c r="DD609" s="2128"/>
      <c r="DE609" s="2128"/>
      <c r="DF609" s="2128"/>
      <c r="DG609" s="2128"/>
      <c r="DH609" s="2128" t="s">
        <v>169</v>
      </c>
      <c r="DI609" s="2128"/>
      <c r="DJ609" s="2128"/>
      <c r="DK609" s="2128"/>
      <c r="DL609" s="2128"/>
      <c r="DM609" s="2128" t="s">
        <v>485</v>
      </c>
      <c r="DN609" s="2128"/>
      <c r="DO609" s="2128"/>
      <c r="DP609" s="2128"/>
      <c r="DQ609" s="2128"/>
      <c r="DR609" s="2128" t="s">
        <v>31</v>
      </c>
      <c r="DS609" s="2128"/>
      <c r="DT609" s="2128"/>
      <c r="DU609" s="2128"/>
      <c r="DV609" s="2128"/>
      <c r="DX609" s="2128" t="s">
        <v>659</v>
      </c>
      <c r="DY609" s="2128"/>
      <c r="DZ609" s="2128"/>
      <c r="EA609" s="2128"/>
      <c r="EB609" s="2128"/>
      <c r="EC609" s="2128" t="s">
        <v>330</v>
      </c>
      <c r="ED609" s="2128"/>
      <c r="EE609" s="2128"/>
      <c r="EF609" s="2128"/>
      <c r="EG609" s="2128"/>
      <c r="EH609" s="2128" t="s">
        <v>168</v>
      </c>
      <c r="EI609" s="2128"/>
      <c r="EJ609" s="2128"/>
      <c r="EK609" s="2128"/>
      <c r="EL609" s="2128"/>
      <c r="EM609" s="2128" t="s">
        <v>169</v>
      </c>
      <c r="EN609" s="2128"/>
      <c r="EO609" s="2128"/>
      <c r="EP609" s="2128"/>
      <c r="EQ609" s="2128"/>
      <c r="ER609" s="2128" t="s">
        <v>485</v>
      </c>
      <c r="ES609" s="2128"/>
      <c r="ET609" s="2128"/>
      <c r="EU609" s="2128"/>
      <c r="EV609" s="2128"/>
      <c r="EW609" s="2128" t="s">
        <v>31</v>
      </c>
      <c r="EX609" s="2128"/>
      <c r="EY609" s="2128"/>
      <c r="EZ609" s="2128"/>
      <c r="FA609" s="212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7">
        <f t="shared" ref="BE610:BE634" si="0">IF(AND(AC728&lt;=0.5,AC728&gt;=0.36),1,0)</f>
        <v>0</v>
      </c>
      <c r="BF610" s="2079"/>
      <c r="BG610" s="2072">
        <f t="shared" ref="BG610:BG634" si="1">IF(BE610=1,G728,0)</f>
        <v>0</v>
      </c>
      <c r="BH610" s="2074"/>
      <c r="BI610" s="2077">
        <f t="shared" ref="BI610:BI634" si="2">IF(AND(AC728&lt;=0.35,AC728&gt;0),1,0)</f>
        <v>1</v>
      </c>
      <c r="BJ610" s="2079"/>
      <c r="BK610" s="2072">
        <f t="shared" ref="BK610:BK634" si="3">IF(BI610=1,G728,0)</f>
        <v>8</v>
      </c>
      <c r="BL610" s="2074"/>
      <c r="BM610" s="58"/>
      <c r="BN610" s="2055">
        <f t="shared" ref="BN610:BN634" si="4">IF(B728="SRO/Studio",G728,0)</f>
        <v>0</v>
      </c>
      <c r="BO610" s="2056"/>
      <c r="BP610" s="2056"/>
      <c r="BQ610" s="2056"/>
      <c r="BR610" s="2057"/>
      <c r="BS610" s="2062">
        <f t="shared" ref="BS610:BS634" si="5">IF(B728="1 Bedroom",G728,0)</f>
        <v>8</v>
      </c>
      <c r="BT610" s="2062"/>
      <c r="BU610" s="2062"/>
      <c r="BV610" s="2062"/>
      <c r="BW610" s="2062"/>
      <c r="BX610" s="2062">
        <f t="shared" ref="BX610:BX634" si="6">IF(B728="2 Bedrooms",G728,0)</f>
        <v>0</v>
      </c>
      <c r="BY610" s="2062"/>
      <c r="BZ610" s="2062"/>
      <c r="CA610" s="2062"/>
      <c r="CB610" s="2062"/>
      <c r="CC610" s="2062">
        <f t="shared" ref="CC610:CC634" si="7">IF(B728="3 Bedrooms",G728,0)</f>
        <v>0</v>
      </c>
      <c r="CD610" s="2062"/>
      <c r="CE610" s="2062"/>
      <c r="CF610" s="2062"/>
      <c r="CG610" s="2062"/>
      <c r="CH610" s="2062">
        <f t="shared" ref="CH610:CH634" si="8">IF(B728="4 Bedrooms",G728,0)</f>
        <v>0</v>
      </c>
      <c r="CI610" s="2062"/>
      <c r="CJ610" s="2062"/>
      <c r="CK610" s="2062"/>
      <c r="CL610" s="2062"/>
      <c r="CM610" s="2062">
        <f t="shared" ref="CM610:CM634" si="9">IF(B728="5 Bedrooms",G728,0)</f>
        <v>0</v>
      </c>
      <c r="CN610" s="2062"/>
      <c r="CO610" s="2062"/>
      <c r="CP610" s="2062"/>
      <c r="CQ610" s="2062"/>
      <c r="CR610" s="265"/>
      <c r="CS610" s="2080">
        <f t="shared" ref="CS610:CS634" si="10">IF(AND(B728="SRO/Studio",AC728&lt;=0.3),G728,0)</f>
        <v>0</v>
      </c>
      <c r="CT610" s="2080"/>
      <c r="CU610" s="2080"/>
      <c r="CV610" s="2080"/>
      <c r="CW610" s="2080"/>
      <c r="CX610" s="2080">
        <f t="shared" ref="CX610:CX634" si="11">IF(AND(B728="1 Bedroom",AC728&lt;=0.3),G728,0)</f>
        <v>8</v>
      </c>
      <c r="CY610" s="2080"/>
      <c r="CZ610" s="2080"/>
      <c r="DA610" s="2080"/>
      <c r="DB610" s="2080"/>
      <c r="DC610" s="2080">
        <f t="shared" ref="DC610:DC634" si="12">IF(AND(B728="2 Bedrooms",AC728&lt;=0.3),G728,0)</f>
        <v>0</v>
      </c>
      <c r="DD610" s="2080"/>
      <c r="DE610" s="2080"/>
      <c r="DF610" s="2080"/>
      <c r="DG610" s="2080"/>
      <c r="DH610" s="2080">
        <f t="shared" ref="DH610:DH634" si="13">IF(AND(B728="3 Bedrooms",AC728&lt;=0.3),G728,0)</f>
        <v>0</v>
      </c>
      <c r="DI610" s="2080"/>
      <c r="DJ610" s="2080"/>
      <c r="DK610" s="2080"/>
      <c r="DL610" s="2080"/>
      <c r="DM610" s="2080">
        <f t="shared" ref="DM610:DM634" si="14">IF(AND(B728="4 Bedrooms",AC728&lt;=0.3),G728,0)</f>
        <v>0</v>
      </c>
      <c r="DN610" s="2080"/>
      <c r="DO610" s="2080"/>
      <c r="DP610" s="2080"/>
      <c r="DQ610" s="2080"/>
      <c r="DR610" s="2080">
        <f t="shared" ref="DR610:DR634" si="15">IF(AND(B728="5 Bedrooms",AC728&lt;=0.3),G728,0)</f>
        <v>0</v>
      </c>
      <c r="DS610" s="2080"/>
      <c r="DT610" s="2080"/>
      <c r="DU610" s="2080"/>
      <c r="DV610" s="2080"/>
      <c r="DX610" s="2077" t="str">
        <f t="shared" ref="DX610:DX634" si="16">IF(BN610&gt;0,O728," ")</f>
        <v xml:space="preserve"> </v>
      </c>
      <c r="DY610" s="2078"/>
      <c r="DZ610" s="2078"/>
      <c r="EA610" s="2078"/>
      <c r="EB610" s="2079"/>
      <c r="EC610" s="2077">
        <f t="shared" ref="EC610:EC634" si="17">IF(BS610&gt;0,O728," ")</f>
        <v>219</v>
      </c>
      <c r="ED610" s="2078"/>
      <c r="EE610" s="2078"/>
      <c r="EF610" s="2078"/>
      <c r="EG610" s="2079"/>
      <c r="EH610" s="2077" t="str">
        <f t="shared" ref="EH610:EH634" si="18">IF(BX610&gt;0,O728," ")</f>
        <v xml:space="preserve"> </v>
      </c>
      <c r="EI610" s="2078"/>
      <c r="EJ610" s="2078"/>
      <c r="EK610" s="2078"/>
      <c r="EL610" s="2079"/>
      <c r="EM610" s="2077" t="str">
        <f t="shared" ref="EM610:EM634" si="19">IF(CC610&gt;0,O728," ")</f>
        <v xml:space="preserve"> </v>
      </c>
      <c r="EN610" s="2078"/>
      <c r="EO610" s="2078"/>
      <c r="EP610" s="2078"/>
      <c r="EQ610" s="2079"/>
      <c r="ER610" s="2077" t="str">
        <f t="shared" ref="ER610:ER634" si="20">IF(CH610&gt;0,O728," ")</f>
        <v xml:space="preserve"> </v>
      </c>
      <c r="ES610" s="2078"/>
      <c r="ET610" s="2078"/>
      <c r="EU610" s="2078"/>
      <c r="EV610" s="2079"/>
      <c r="EW610" s="2077" t="str">
        <f t="shared" ref="EW610:EW634" si="21">IF(CM610&gt;0,O728," ")</f>
        <v xml:space="preserve"> </v>
      </c>
      <c r="EX610" s="2078"/>
      <c r="EY610" s="2078"/>
      <c r="EZ610" s="2078"/>
      <c r="FA610" s="2079"/>
    </row>
    <row r="611" spans="1:157" s="7" customFormat="1" ht="12.75">
      <c r="A611" s="87" t="s">
        <v>486</v>
      </c>
      <c r="B611" s="12" t="s">
        <v>488</v>
      </c>
      <c r="C611" s="12"/>
      <c r="D611" s="12"/>
      <c r="E611" s="12"/>
      <c r="F611" s="12"/>
      <c r="G611" s="2058">
        <f>C572</f>
        <v>0</v>
      </c>
      <c r="H611" s="2058"/>
      <c r="I611" s="2058"/>
      <c r="J611" s="2058"/>
      <c r="K611" s="2058"/>
      <c r="L611" s="2058"/>
      <c r="M611" s="2058"/>
      <c r="N611" s="2058"/>
      <c r="O611" s="2058"/>
      <c r="P611" s="2058"/>
      <c r="Q611" s="2058"/>
      <c r="R611" s="2058"/>
      <c r="S611" s="12"/>
      <c r="T611" s="87" t="s">
        <v>672</v>
      </c>
      <c r="U611" s="12" t="s">
        <v>488</v>
      </c>
      <c r="V611" s="12"/>
      <c r="W611" s="12"/>
      <c r="X611" s="12"/>
      <c r="Y611" s="12"/>
      <c r="Z611" s="2058">
        <f>C573</f>
        <v>0</v>
      </c>
      <c r="AA611" s="2058"/>
      <c r="AB611" s="2058"/>
      <c r="AC611" s="2058"/>
      <c r="AD611" s="2058"/>
      <c r="AE611" s="2058"/>
      <c r="AF611" s="2058"/>
      <c r="AG611" s="2058"/>
      <c r="AH611" s="2058"/>
      <c r="AI611" s="2058"/>
      <c r="AJ611" s="2058"/>
      <c r="AK611" s="2058"/>
      <c r="AL611" s="12"/>
      <c r="AM611" s="39"/>
      <c r="AN611" s="39"/>
      <c r="AO611" s="39"/>
      <c r="AP611" s="39"/>
      <c r="AQ611" s="39"/>
      <c r="AR611" s="39"/>
      <c r="AS611" s="39"/>
      <c r="AT611" s="39"/>
      <c r="AU611" s="39"/>
      <c r="AV611" s="39"/>
      <c r="AW611" s="39"/>
      <c r="AX611" s="39"/>
      <c r="AY611" s="39"/>
      <c r="BA611" s="7" t="s">
        <v>168</v>
      </c>
      <c r="BB611" s="58"/>
      <c r="BC611" s="58"/>
      <c r="BD611" s="58"/>
      <c r="BE611" s="2077">
        <f t="shared" si="0"/>
        <v>0</v>
      </c>
      <c r="BF611" s="2079"/>
      <c r="BG611" s="2072">
        <f t="shared" si="1"/>
        <v>0</v>
      </c>
      <c r="BH611" s="2074"/>
      <c r="BI611" s="2077">
        <f t="shared" si="2"/>
        <v>1</v>
      </c>
      <c r="BJ611" s="2079"/>
      <c r="BK611" s="2072">
        <f t="shared" si="3"/>
        <v>23</v>
      </c>
      <c r="BL611" s="2074"/>
      <c r="BM611" s="58"/>
      <c r="BN611" s="2055">
        <f t="shared" si="4"/>
        <v>0</v>
      </c>
      <c r="BO611" s="2056"/>
      <c r="BP611" s="2056"/>
      <c r="BQ611" s="2056"/>
      <c r="BR611" s="2057"/>
      <c r="BS611" s="2062">
        <f t="shared" si="5"/>
        <v>23</v>
      </c>
      <c r="BT611" s="2062"/>
      <c r="BU611" s="2062"/>
      <c r="BV611" s="2062"/>
      <c r="BW611" s="2062"/>
      <c r="BX611" s="2062">
        <f t="shared" si="6"/>
        <v>0</v>
      </c>
      <c r="BY611" s="2062"/>
      <c r="BZ611" s="2062"/>
      <c r="CA611" s="2062"/>
      <c r="CB611" s="2062"/>
      <c r="CC611" s="2062">
        <f t="shared" si="7"/>
        <v>0</v>
      </c>
      <c r="CD611" s="2062"/>
      <c r="CE611" s="2062"/>
      <c r="CF611" s="2062"/>
      <c r="CG611" s="2062"/>
      <c r="CH611" s="2062">
        <f t="shared" si="8"/>
        <v>0</v>
      </c>
      <c r="CI611" s="2062"/>
      <c r="CJ611" s="2062"/>
      <c r="CK611" s="2062"/>
      <c r="CL611" s="2062"/>
      <c r="CM611" s="2062">
        <f t="shared" si="9"/>
        <v>0</v>
      </c>
      <c r="CN611" s="2062"/>
      <c r="CO611" s="2062"/>
      <c r="CP611" s="2062"/>
      <c r="CQ611" s="2062"/>
      <c r="CR611" s="265"/>
      <c r="CS611" s="2080">
        <f t="shared" si="10"/>
        <v>0</v>
      </c>
      <c r="CT611" s="2080"/>
      <c r="CU611" s="2080"/>
      <c r="CV611" s="2080"/>
      <c r="CW611" s="2080"/>
      <c r="CX611" s="2080">
        <f t="shared" si="11"/>
        <v>23</v>
      </c>
      <c r="CY611" s="2080"/>
      <c r="CZ611" s="2080"/>
      <c r="DA611" s="2080"/>
      <c r="DB611" s="2080"/>
      <c r="DC611" s="2080">
        <f t="shared" si="12"/>
        <v>0</v>
      </c>
      <c r="DD611" s="2080"/>
      <c r="DE611" s="2080"/>
      <c r="DF611" s="2080"/>
      <c r="DG611" s="2080"/>
      <c r="DH611" s="2080">
        <f t="shared" si="13"/>
        <v>0</v>
      </c>
      <c r="DI611" s="2080"/>
      <c r="DJ611" s="2080"/>
      <c r="DK611" s="2080"/>
      <c r="DL611" s="2080"/>
      <c r="DM611" s="2080">
        <f t="shared" si="14"/>
        <v>0</v>
      </c>
      <c r="DN611" s="2080"/>
      <c r="DO611" s="2080"/>
      <c r="DP611" s="2080"/>
      <c r="DQ611" s="2080"/>
      <c r="DR611" s="2080">
        <f t="shared" si="15"/>
        <v>0</v>
      </c>
      <c r="DS611" s="2080"/>
      <c r="DT611" s="2080"/>
      <c r="DU611" s="2080"/>
      <c r="DV611" s="2080"/>
      <c r="DX611" s="2077" t="str">
        <f t="shared" si="16"/>
        <v xml:space="preserve"> </v>
      </c>
      <c r="DY611" s="2078"/>
      <c r="DZ611" s="2078"/>
      <c r="EA611" s="2078"/>
      <c r="EB611" s="2079"/>
      <c r="EC611" s="2077">
        <f t="shared" si="17"/>
        <v>219</v>
      </c>
      <c r="ED611" s="2078"/>
      <c r="EE611" s="2078"/>
      <c r="EF611" s="2078"/>
      <c r="EG611" s="2079"/>
      <c r="EH611" s="2077" t="str">
        <f t="shared" si="18"/>
        <v xml:space="preserve"> </v>
      </c>
      <c r="EI611" s="2078"/>
      <c r="EJ611" s="2078"/>
      <c r="EK611" s="2078"/>
      <c r="EL611" s="2079"/>
      <c r="EM611" s="2077" t="str">
        <f t="shared" si="19"/>
        <v xml:space="preserve"> </v>
      </c>
      <c r="EN611" s="2078"/>
      <c r="EO611" s="2078"/>
      <c r="EP611" s="2078"/>
      <c r="EQ611" s="2079"/>
      <c r="ER611" s="2077" t="str">
        <f t="shared" si="20"/>
        <v xml:space="preserve"> </v>
      </c>
      <c r="ES611" s="2078"/>
      <c r="ET611" s="2078"/>
      <c r="EU611" s="2078"/>
      <c r="EV611" s="2079"/>
      <c r="EW611" s="2077" t="str">
        <f t="shared" si="21"/>
        <v xml:space="preserve"> </v>
      </c>
      <c r="EX611" s="2078"/>
      <c r="EY611" s="2078"/>
      <c r="EZ611" s="2078"/>
      <c r="FA611" s="2079"/>
    </row>
    <row r="612" spans="1:157" ht="12.75">
      <c r="A612" s="35"/>
      <c r="B612" s="12" t="s">
        <v>90</v>
      </c>
      <c r="G612" s="2095"/>
      <c r="H612" s="2095"/>
      <c r="I612" s="2095"/>
      <c r="J612" s="2095"/>
      <c r="K612" s="2095"/>
      <c r="L612" s="2095"/>
      <c r="M612" s="2095"/>
      <c r="N612" s="2095"/>
      <c r="O612" s="2095"/>
      <c r="P612" s="2095"/>
      <c r="Q612" s="2095"/>
      <c r="R612" s="2095"/>
      <c r="T612" s="35"/>
      <c r="U612" s="12" t="s">
        <v>90</v>
      </c>
      <c r="Z612" s="2095"/>
      <c r="AA612" s="2095"/>
      <c r="AB612" s="2095"/>
      <c r="AC612" s="2095"/>
      <c r="AD612" s="2095"/>
      <c r="AE612" s="2095"/>
      <c r="AF612" s="2095"/>
      <c r="AG612" s="2095"/>
      <c r="AH612" s="2095"/>
      <c r="AI612" s="2095"/>
      <c r="AJ612" s="2095"/>
      <c r="AK612" s="2095"/>
      <c r="BA612" s="7" t="s">
        <v>169</v>
      </c>
      <c r="BB612" s="58"/>
      <c r="BC612" s="58"/>
      <c r="BD612" s="58"/>
      <c r="BE612" s="2077">
        <f t="shared" si="0"/>
        <v>0</v>
      </c>
      <c r="BF612" s="2079"/>
      <c r="BG612" s="2072">
        <f t="shared" si="1"/>
        <v>0</v>
      </c>
      <c r="BH612" s="2074"/>
      <c r="BI612" s="2077">
        <f t="shared" si="2"/>
        <v>1</v>
      </c>
      <c r="BJ612" s="2079"/>
      <c r="BK612" s="2072">
        <f t="shared" si="3"/>
        <v>34</v>
      </c>
      <c r="BL612" s="2074"/>
      <c r="BM612" s="58"/>
      <c r="BN612" s="2055">
        <f t="shared" si="4"/>
        <v>0</v>
      </c>
      <c r="BO612" s="2056"/>
      <c r="BP612" s="2056"/>
      <c r="BQ612" s="2056"/>
      <c r="BR612" s="2057"/>
      <c r="BS612" s="2062">
        <f t="shared" si="5"/>
        <v>34</v>
      </c>
      <c r="BT612" s="2062"/>
      <c r="BU612" s="2062"/>
      <c r="BV612" s="2062"/>
      <c r="BW612" s="2062"/>
      <c r="BX612" s="2062">
        <f t="shared" si="6"/>
        <v>0</v>
      </c>
      <c r="BY612" s="2062"/>
      <c r="BZ612" s="2062"/>
      <c r="CA612" s="2062"/>
      <c r="CB612" s="2062"/>
      <c r="CC612" s="2062">
        <f t="shared" si="7"/>
        <v>0</v>
      </c>
      <c r="CD612" s="2062"/>
      <c r="CE612" s="2062"/>
      <c r="CF612" s="2062"/>
      <c r="CG612" s="2062"/>
      <c r="CH612" s="2062">
        <f t="shared" si="8"/>
        <v>0</v>
      </c>
      <c r="CI612" s="2062"/>
      <c r="CJ612" s="2062"/>
      <c r="CK612" s="2062"/>
      <c r="CL612" s="2062"/>
      <c r="CM612" s="2062">
        <f t="shared" si="9"/>
        <v>0</v>
      </c>
      <c r="CN612" s="2062"/>
      <c r="CO612" s="2062"/>
      <c r="CP612" s="2062"/>
      <c r="CQ612" s="2062"/>
      <c r="CR612" s="265"/>
      <c r="CS612" s="2080">
        <f t="shared" si="10"/>
        <v>0</v>
      </c>
      <c r="CT612" s="2080"/>
      <c r="CU612" s="2080"/>
      <c r="CV612" s="2080"/>
      <c r="CW612" s="2080"/>
      <c r="CX612" s="2080">
        <f t="shared" si="11"/>
        <v>34</v>
      </c>
      <c r="CY612" s="2080"/>
      <c r="CZ612" s="2080"/>
      <c r="DA612" s="2080"/>
      <c r="DB612" s="2080"/>
      <c r="DC612" s="2080">
        <f t="shared" si="12"/>
        <v>0</v>
      </c>
      <c r="DD612" s="2080"/>
      <c r="DE612" s="2080"/>
      <c r="DF612" s="2080"/>
      <c r="DG612" s="2080"/>
      <c r="DH612" s="2080">
        <f t="shared" si="13"/>
        <v>0</v>
      </c>
      <c r="DI612" s="2080"/>
      <c r="DJ612" s="2080"/>
      <c r="DK612" s="2080"/>
      <c r="DL612" s="2080"/>
      <c r="DM612" s="2080">
        <f t="shared" si="14"/>
        <v>0</v>
      </c>
      <c r="DN612" s="2080"/>
      <c r="DO612" s="2080"/>
      <c r="DP612" s="2080"/>
      <c r="DQ612" s="2080"/>
      <c r="DR612" s="2080">
        <f t="shared" si="15"/>
        <v>0</v>
      </c>
      <c r="DS612" s="2080"/>
      <c r="DT612" s="2080"/>
      <c r="DU612" s="2080"/>
      <c r="DV612" s="2080"/>
      <c r="DX612" s="2077" t="str">
        <f t="shared" si="16"/>
        <v xml:space="preserve"> </v>
      </c>
      <c r="DY612" s="2078"/>
      <c r="DZ612" s="2078"/>
      <c r="EA612" s="2078"/>
      <c r="EB612" s="2079"/>
      <c r="EC612" s="2077">
        <f t="shared" si="17"/>
        <v>438</v>
      </c>
      <c r="ED612" s="2078"/>
      <c r="EE612" s="2078"/>
      <c r="EF612" s="2078"/>
      <c r="EG612" s="2079"/>
      <c r="EH612" s="2077" t="str">
        <f t="shared" si="18"/>
        <v xml:space="preserve"> </v>
      </c>
      <c r="EI612" s="2078"/>
      <c r="EJ612" s="2078"/>
      <c r="EK612" s="2078"/>
      <c r="EL612" s="2079"/>
      <c r="EM612" s="2077" t="str">
        <f t="shared" si="19"/>
        <v xml:space="preserve"> </v>
      </c>
      <c r="EN612" s="2078"/>
      <c r="EO612" s="2078"/>
      <c r="EP612" s="2078"/>
      <c r="EQ612" s="2079"/>
      <c r="ER612" s="2077" t="str">
        <f t="shared" si="20"/>
        <v xml:space="preserve"> </v>
      </c>
      <c r="ES612" s="2078"/>
      <c r="ET612" s="2078"/>
      <c r="EU612" s="2078"/>
      <c r="EV612" s="2079"/>
      <c r="EW612" s="2077" t="str">
        <f t="shared" si="21"/>
        <v xml:space="preserve"> </v>
      </c>
      <c r="EX612" s="2078"/>
      <c r="EY612" s="2078"/>
      <c r="EZ612" s="2078"/>
      <c r="FA612" s="2079"/>
    </row>
    <row r="613" spans="1:157" ht="12.75">
      <c r="A613" s="35"/>
      <c r="B613" s="12" t="s">
        <v>606</v>
      </c>
      <c r="G613" s="2095"/>
      <c r="H613" s="2095"/>
      <c r="I613" s="2095"/>
      <c r="J613" s="2095"/>
      <c r="K613" s="2095"/>
      <c r="L613" s="2095"/>
      <c r="M613" s="2095"/>
      <c r="N613" s="2095"/>
      <c r="O613" s="2095"/>
      <c r="P613" s="2095"/>
      <c r="Q613" s="2095"/>
      <c r="R613" s="2095"/>
      <c r="T613" s="35"/>
      <c r="U613" s="12" t="s">
        <v>606</v>
      </c>
      <c r="Z613" s="2068"/>
      <c r="AA613" s="2068"/>
      <c r="AB613" s="2068"/>
      <c r="AC613" s="2068"/>
      <c r="AD613" s="2068"/>
      <c r="AE613" s="2068"/>
      <c r="AF613" s="2068"/>
      <c r="AG613" s="2068"/>
      <c r="AH613" s="2068"/>
      <c r="AI613" s="2068"/>
      <c r="AJ613" s="2068"/>
      <c r="AK613" s="2068"/>
      <c r="BA613" s="7" t="s">
        <v>170</v>
      </c>
      <c r="BB613" s="58"/>
      <c r="BC613" s="58"/>
      <c r="BD613" s="58"/>
      <c r="BE613" s="2077">
        <f t="shared" si="0"/>
        <v>0</v>
      </c>
      <c r="BF613" s="2079"/>
      <c r="BG613" s="2072">
        <f t="shared" si="1"/>
        <v>0</v>
      </c>
      <c r="BH613" s="2074"/>
      <c r="BI613" s="2077">
        <f t="shared" si="2"/>
        <v>0</v>
      </c>
      <c r="BJ613" s="2079"/>
      <c r="BK613" s="2072">
        <f t="shared" si="3"/>
        <v>0</v>
      </c>
      <c r="BL613" s="2074"/>
      <c r="BM613" s="58"/>
      <c r="BN613" s="2055">
        <f t="shared" si="4"/>
        <v>0</v>
      </c>
      <c r="BO613" s="2056"/>
      <c r="BP613" s="2056"/>
      <c r="BQ613" s="2056"/>
      <c r="BR613" s="2057"/>
      <c r="BS613" s="2062">
        <f t="shared" si="5"/>
        <v>0</v>
      </c>
      <c r="BT613" s="2062"/>
      <c r="BU613" s="2062"/>
      <c r="BV613" s="2062"/>
      <c r="BW613" s="2062"/>
      <c r="BX613" s="2062">
        <f t="shared" si="6"/>
        <v>0</v>
      </c>
      <c r="BY613" s="2062"/>
      <c r="BZ613" s="2062"/>
      <c r="CA613" s="2062"/>
      <c r="CB613" s="2062"/>
      <c r="CC613" s="2062">
        <f t="shared" si="7"/>
        <v>0</v>
      </c>
      <c r="CD613" s="2062"/>
      <c r="CE613" s="2062"/>
      <c r="CF613" s="2062"/>
      <c r="CG613" s="2062"/>
      <c r="CH613" s="2062">
        <f t="shared" si="8"/>
        <v>0</v>
      </c>
      <c r="CI613" s="2062"/>
      <c r="CJ613" s="2062"/>
      <c r="CK613" s="2062"/>
      <c r="CL613" s="2062"/>
      <c r="CM613" s="2062">
        <f t="shared" si="9"/>
        <v>0</v>
      </c>
      <c r="CN613" s="2062"/>
      <c r="CO613" s="2062"/>
      <c r="CP613" s="2062"/>
      <c r="CQ613" s="2062"/>
      <c r="CR613" s="265"/>
      <c r="CS613" s="2080">
        <f t="shared" si="10"/>
        <v>0</v>
      </c>
      <c r="CT613" s="2080"/>
      <c r="CU613" s="2080"/>
      <c r="CV613" s="2080"/>
      <c r="CW613" s="2080"/>
      <c r="CX613" s="2080">
        <f t="shared" si="11"/>
        <v>0</v>
      </c>
      <c r="CY613" s="2080"/>
      <c r="CZ613" s="2080"/>
      <c r="DA613" s="2080"/>
      <c r="DB613" s="2080"/>
      <c r="DC613" s="2080">
        <f t="shared" si="12"/>
        <v>0</v>
      </c>
      <c r="DD613" s="2080"/>
      <c r="DE613" s="2080"/>
      <c r="DF613" s="2080"/>
      <c r="DG613" s="2080"/>
      <c r="DH613" s="2080">
        <f t="shared" si="13"/>
        <v>0</v>
      </c>
      <c r="DI613" s="2080"/>
      <c r="DJ613" s="2080"/>
      <c r="DK613" s="2080"/>
      <c r="DL613" s="2080"/>
      <c r="DM613" s="2080">
        <f t="shared" si="14"/>
        <v>0</v>
      </c>
      <c r="DN613" s="2080"/>
      <c r="DO613" s="2080"/>
      <c r="DP613" s="2080"/>
      <c r="DQ613" s="2080"/>
      <c r="DR613" s="2080">
        <f t="shared" si="15"/>
        <v>0</v>
      </c>
      <c r="DS613" s="2080"/>
      <c r="DT613" s="2080"/>
      <c r="DU613" s="2080"/>
      <c r="DV613" s="2080"/>
      <c r="DX613" s="2077" t="str">
        <f t="shared" si="16"/>
        <v xml:space="preserve"> </v>
      </c>
      <c r="DY613" s="2078"/>
      <c r="DZ613" s="2078"/>
      <c r="EA613" s="2078"/>
      <c r="EB613" s="2079"/>
      <c r="EC613" s="2077" t="str">
        <f t="shared" si="17"/>
        <v xml:space="preserve"> </v>
      </c>
      <c r="ED613" s="2078"/>
      <c r="EE613" s="2078"/>
      <c r="EF613" s="2078"/>
      <c r="EG613" s="2079"/>
      <c r="EH613" s="2077" t="str">
        <f t="shared" si="18"/>
        <v xml:space="preserve"> </v>
      </c>
      <c r="EI613" s="2078"/>
      <c r="EJ613" s="2078"/>
      <c r="EK613" s="2078"/>
      <c r="EL613" s="2079"/>
      <c r="EM613" s="2077" t="str">
        <f t="shared" si="19"/>
        <v xml:space="preserve"> </v>
      </c>
      <c r="EN613" s="2078"/>
      <c r="EO613" s="2078"/>
      <c r="EP613" s="2078"/>
      <c r="EQ613" s="2079"/>
      <c r="ER613" s="2077" t="str">
        <f t="shared" si="20"/>
        <v xml:space="preserve"> </v>
      </c>
      <c r="ES613" s="2078"/>
      <c r="ET613" s="2078"/>
      <c r="EU613" s="2078"/>
      <c r="EV613" s="2079"/>
      <c r="EW613" s="2077" t="str">
        <f t="shared" si="21"/>
        <v xml:space="preserve"> </v>
      </c>
      <c r="EX613" s="2078"/>
      <c r="EY613" s="2078"/>
      <c r="EZ613" s="2078"/>
      <c r="FA613" s="2079"/>
    </row>
    <row r="614" spans="1:157" ht="12.75">
      <c r="A614" s="35"/>
      <c r="B614" s="12" t="s">
        <v>17</v>
      </c>
      <c r="G614" s="2095"/>
      <c r="H614" s="2095"/>
      <c r="I614" s="2095"/>
      <c r="J614" s="2095"/>
      <c r="K614" s="2095"/>
      <c r="L614" s="2095"/>
      <c r="M614" s="2095"/>
      <c r="N614" s="2095"/>
      <c r="O614" s="2095"/>
      <c r="P614" s="2095"/>
      <c r="Q614" s="2095"/>
      <c r="R614" s="2095"/>
      <c r="T614" s="35"/>
      <c r="U614" s="12" t="s">
        <v>17</v>
      </c>
      <c r="Z614" s="2068"/>
      <c r="AA614" s="2068"/>
      <c r="AB614" s="2068"/>
      <c r="AC614" s="2068"/>
      <c r="AD614" s="2068"/>
      <c r="AE614" s="2068"/>
      <c r="AF614" s="2068"/>
      <c r="AG614" s="2068"/>
      <c r="AH614" s="2068"/>
      <c r="AI614" s="2068"/>
      <c r="AJ614" s="2068"/>
      <c r="AK614" s="2068"/>
      <c r="BA614" s="7" t="s">
        <v>31</v>
      </c>
      <c r="BB614" s="58"/>
      <c r="BC614" s="58"/>
      <c r="BD614" s="58"/>
      <c r="BE614" s="2077">
        <f t="shared" si="0"/>
        <v>0</v>
      </c>
      <c r="BF614" s="2079"/>
      <c r="BG614" s="2072">
        <f t="shared" si="1"/>
        <v>0</v>
      </c>
      <c r="BH614" s="2074"/>
      <c r="BI614" s="2077">
        <f t="shared" si="2"/>
        <v>0</v>
      </c>
      <c r="BJ614" s="2079"/>
      <c r="BK614" s="2072">
        <f t="shared" si="3"/>
        <v>0</v>
      </c>
      <c r="BL614" s="2074"/>
      <c r="BM614" s="58"/>
      <c r="BN614" s="2055">
        <f t="shared" si="4"/>
        <v>0</v>
      </c>
      <c r="BO614" s="2056"/>
      <c r="BP614" s="2056"/>
      <c r="BQ614" s="2056"/>
      <c r="BR614" s="2057"/>
      <c r="BS614" s="2062">
        <f t="shared" si="5"/>
        <v>0</v>
      </c>
      <c r="BT614" s="2062"/>
      <c r="BU614" s="2062"/>
      <c r="BV614" s="2062"/>
      <c r="BW614" s="2062"/>
      <c r="BX614" s="2062">
        <f t="shared" si="6"/>
        <v>0</v>
      </c>
      <c r="BY614" s="2062"/>
      <c r="BZ614" s="2062"/>
      <c r="CA614" s="2062"/>
      <c r="CB614" s="2062"/>
      <c r="CC614" s="2062">
        <f t="shared" si="7"/>
        <v>0</v>
      </c>
      <c r="CD614" s="2062"/>
      <c r="CE614" s="2062"/>
      <c r="CF614" s="2062"/>
      <c r="CG614" s="2062"/>
      <c r="CH614" s="2062">
        <f t="shared" si="8"/>
        <v>0</v>
      </c>
      <c r="CI614" s="2062"/>
      <c r="CJ614" s="2062"/>
      <c r="CK614" s="2062"/>
      <c r="CL614" s="2062"/>
      <c r="CM614" s="2062">
        <f t="shared" si="9"/>
        <v>0</v>
      </c>
      <c r="CN614" s="2062"/>
      <c r="CO614" s="2062"/>
      <c r="CP614" s="2062"/>
      <c r="CQ614" s="2062"/>
      <c r="CR614" s="265"/>
      <c r="CS614" s="2080">
        <f t="shared" si="10"/>
        <v>0</v>
      </c>
      <c r="CT614" s="2080"/>
      <c r="CU614" s="2080"/>
      <c r="CV614" s="2080"/>
      <c r="CW614" s="2080"/>
      <c r="CX614" s="2080">
        <f t="shared" si="11"/>
        <v>0</v>
      </c>
      <c r="CY614" s="2080"/>
      <c r="CZ614" s="2080"/>
      <c r="DA614" s="2080"/>
      <c r="DB614" s="2080"/>
      <c r="DC614" s="2080">
        <f t="shared" si="12"/>
        <v>0</v>
      </c>
      <c r="DD614" s="2080"/>
      <c r="DE614" s="2080"/>
      <c r="DF614" s="2080"/>
      <c r="DG614" s="2080"/>
      <c r="DH614" s="2080">
        <f t="shared" si="13"/>
        <v>0</v>
      </c>
      <c r="DI614" s="2080"/>
      <c r="DJ614" s="2080"/>
      <c r="DK614" s="2080"/>
      <c r="DL614" s="2080"/>
      <c r="DM614" s="2080">
        <f t="shared" si="14"/>
        <v>0</v>
      </c>
      <c r="DN614" s="2080"/>
      <c r="DO614" s="2080"/>
      <c r="DP614" s="2080"/>
      <c r="DQ614" s="2080"/>
      <c r="DR614" s="2080">
        <f t="shared" si="15"/>
        <v>0</v>
      </c>
      <c r="DS614" s="2080"/>
      <c r="DT614" s="2080"/>
      <c r="DU614" s="2080"/>
      <c r="DV614" s="2080"/>
      <c r="DX614" s="2077" t="str">
        <f t="shared" si="16"/>
        <v xml:space="preserve"> </v>
      </c>
      <c r="DY614" s="2078"/>
      <c r="DZ614" s="2078"/>
      <c r="EA614" s="2078"/>
      <c r="EB614" s="2079"/>
      <c r="EC614" s="2077" t="str">
        <f t="shared" si="17"/>
        <v xml:space="preserve"> </v>
      </c>
      <c r="ED614" s="2078"/>
      <c r="EE614" s="2078"/>
      <c r="EF614" s="2078"/>
      <c r="EG614" s="2079"/>
      <c r="EH614" s="2077" t="str">
        <f t="shared" si="18"/>
        <v xml:space="preserve"> </v>
      </c>
      <c r="EI614" s="2078"/>
      <c r="EJ614" s="2078"/>
      <c r="EK614" s="2078"/>
      <c r="EL614" s="2079"/>
      <c r="EM614" s="2077" t="str">
        <f t="shared" si="19"/>
        <v xml:space="preserve"> </v>
      </c>
      <c r="EN614" s="2078"/>
      <c r="EO614" s="2078"/>
      <c r="EP614" s="2078"/>
      <c r="EQ614" s="2079"/>
      <c r="ER614" s="2077" t="str">
        <f t="shared" si="20"/>
        <v xml:space="preserve"> </v>
      </c>
      <c r="ES614" s="2078"/>
      <c r="ET614" s="2078"/>
      <c r="EU614" s="2078"/>
      <c r="EV614" s="2079"/>
      <c r="EW614" s="2077" t="str">
        <f t="shared" si="21"/>
        <v xml:space="preserve"> </v>
      </c>
      <c r="EX614" s="2078"/>
      <c r="EY614" s="2078"/>
      <c r="EZ614" s="2078"/>
      <c r="FA614" s="2079"/>
    </row>
    <row r="615" spans="1:157" ht="12.75">
      <c r="A615" s="35"/>
      <c r="B615" s="12" t="s">
        <v>321</v>
      </c>
      <c r="G615" s="2340"/>
      <c r="H615" s="2340"/>
      <c r="I615" s="2340"/>
      <c r="J615" s="2340"/>
      <c r="K615" s="2340"/>
      <c r="L615" s="2340"/>
      <c r="O615" s="137" t="s">
        <v>211</v>
      </c>
      <c r="P615" s="2067"/>
      <c r="Q615" s="2067"/>
      <c r="R615" s="2067"/>
      <c r="T615" s="35"/>
      <c r="U615" s="12" t="s">
        <v>321</v>
      </c>
      <c r="Z615" s="2340"/>
      <c r="AA615" s="2340"/>
      <c r="AB615" s="2340"/>
      <c r="AC615" s="2340"/>
      <c r="AD615" s="2340"/>
      <c r="AE615" s="2340"/>
      <c r="AH615" s="137" t="s">
        <v>211</v>
      </c>
      <c r="AI615" s="2067"/>
      <c r="AJ615" s="2067"/>
      <c r="AK615" s="2067"/>
      <c r="AZ615" s="58"/>
      <c r="BA615" s="58"/>
      <c r="BB615" s="58"/>
      <c r="BC615" s="58"/>
      <c r="BD615" s="58"/>
      <c r="BE615" s="2077">
        <f t="shared" si="0"/>
        <v>0</v>
      </c>
      <c r="BF615" s="2079"/>
      <c r="BG615" s="2072">
        <f t="shared" si="1"/>
        <v>0</v>
      </c>
      <c r="BH615" s="2074"/>
      <c r="BI615" s="2077">
        <f t="shared" si="2"/>
        <v>0</v>
      </c>
      <c r="BJ615" s="2079"/>
      <c r="BK615" s="2072">
        <f t="shared" si="3"/>
        <v>0</v>
      </c>
      <c r="BL615" s="2074"/>
      <c r="BM615" s="58"/>
      <c r="BN615" s="2055">
        <f t="shared" si="4"/>
        <v>0</v>
      </c>
      <c r="BO615" s="2056"/>
      <c r="BP615" s="2056"/>
      <c r="BQ615" s="2056"/>
      <c r="BR615" s="2057"/>
      <c r="BS615" s="2062">
        <f t="shared" si="5"/>
        <v>0</v>
      </c>
      <c r="BT615" s="2062"/>
      <c r="BU615" s="2062"/>
      <c r="BV615" s="2062"/>
      <c r="BW615" s="2062"/>
      <c r="BX615" s="2062">
        <f t="shared" si="6"/>
        <v>0</v>
      </c>
      <c r="BY615" s="2062"/>
      <c r="BZ615" s="2062"/>
      <c r="CA615" s="2062"/>
      <c r="CB615" s="2062"/>
      <c r="CC615" s="2062">
        <f t="shared" si="7"/>
        <v>0</v>
      </c>
      <c r="CD615" s="2062"/>
      <c r="CE615" s="2062"/>
      <c r="CF615" s="2062"/>
      <c r="CG615" s="2062"/>
      <c r="CH615" s="2062">
        <f t="shared" si="8"/>
        <v>0</v>
      </c>
      <c r="CI615" s="2062"/>
      <c r="CJ615" s="2062"/>
      <c r="CK615" s="2062"/>
      <c r="CL615" s="2062"/>
      <c r="CM615" s="2062">
        <f t="shared" si="9"/>
        <v>0</v>
      </c>
      <c r="CN615" s="2062"/>
      <c r="CO615" s="2062"/>
      <c r="CP615" s="2062"/>
      <c r="CQ615" s="2062"/>
      <c r="CR615" s="265"/>
      <c r="CS615" s="2080">
        <f t="shared" si="10"/>
        <v>0</v>
      </c>
      <c r="CT615" s="2080"/>
      <c r="CU615" s="2080"/>
      <c r="CV615" s="2080"/>
      <c r="CW615" s="2080"/>
      <c r="CX615" s="2080">
        <f t="shared" si="11"/>
        <v>0</v>
      </c>
      <c r="CY615" s="2080"/>
      <c r="CZ615" s="2080"/>
      <c r="DA615" s="2080"/>
      <c r="DB615" s="2080"/>
      <c r="DC615" s="2080">
        <f t="shared" si="12"/>
        <v>0</v>
      </c>
      <c r="DD615" s="2080"/>
      <c r="DE615" s="2080"/>
      <c r="DF615" s="2080"/>
      <c r="DG615" s="2080"/>
      <c r="DH615" s="2080">
        <f t="shared" si="13"/>
        <v>0</v>
      </c>
      <c r="DI615" s="2080"/>
      <c r="DJ615" s="2080"/>
      <c r="DK615" s="2080"/>
      <c r="DL615" s="2080"/>
      <c r="DM615" s="2080">
        <f t="shared" si="14"/>
        <v>0</v>
      </c>
      <c r="DN615" s="2080"/>
      <c r="DO615" s="2080"/>
      <c r="DP615" s="2080"/>
      <c r="DQ615" s="2080"/>
      <c r="DR615" s="2080">
        <f t="shared" si="15"/>
        <v>0</v>
      </c>
      <c r="DS615" s="2080"/>
      <c r="DT615" s="2080"/>
      <c r="DU615" s="2080"/>
      <c r="DV615" s="2080"/>
      <c r="DX615" s="2077" t="str">
        <f t="shared" si="16"/>
        <v xml:space="preserve"> </v>
      </c>
      <c r="DY615" s="2078"/>
      <c r="DZ615" s="2078"/>
      <c r="EA615" s="2078"/>
      <c r="EB615" s="2079"/>
      <c r="EC615" s="2077" t="str">
        <f t="shared" si="17"/>
        <v xml:space="preserve"> </v>
      </c>
      <c r="ED615" s="2078"/>
      <c r="EE615" s="2078"/>
      <c r="EF615" s="2078"/>
      <c r="EG615" s="2079"/>
      <c r="EH615" s="2077" t="str">
        <f t="shared" si="18"/>
        <v xml:space="preserve"> </v>
      </c>
      <c r="EI615" s="2078"/>
      <c r="EJ615" s="2078"/>
      <c r="EK615" s="2078"/>
      <c r="EL615" s="2079"/>
      <c r="EM615" s="2077" t="str">
        <f t="shared" si="19"/>
        <v xml:space="preserve"> </v>
      </c>
      <c r="EN615" s="2078"/>
      <c r="EO615" s="2078"/>
      <c r="EP615" s="2078"/>
      <c r="EQ615" s="2079"/>
      <c r="ER615" s="2077" t="str">
        <f t="shared" si="20"/>
        <v xml:space="preserve"> </v>
      </c>
      <c r="ES615" s="2078"/>
      <c r="ET615" s="2078"/>
      <c r="EU615" s="2078"/>
      <c r="EV615" s="2079"/>
      <c r="EW615" s="2077" t="str">
        <f t="shared" si="21"/>
        <v xml:space="preserve"> </v>
      </c>
      <c r="EX615" s="2078"/>
      <c r="EY615" s="2078"/>
      <c r="EZ615" s="2078"/>
      <c r="FA615" s="2079"/>
    </row>
    <row r="616" spans="1:157" ht="12.75">
      <c r="A616" s="35"/>
      <c r="B616" s="12" t="s">
        <v>18</v>
      </c>
      <c r="H616" s="2095"/>
      <c r="I616" s="2095"/>
      <c r="J616" s="2095"/>
      <c r="K616" s="2095"/>
      <c r="L616" s="2095"/>
      <c r="M616" s="2095"/>
      <c r="N616" s="2095"/>
      <c r="O616" s="2095"/>
      <c r="P616" s="2095"/>
      <c r="Q616" s="2095"/>
      <c r="R616" s="2095"/>
      <c r="T616" s="35"/>
      <c r="U616" s="12" t="s">
        <v>18</v>
      </c>
      <c r="AA616" s="2095"/>
      <c r="AB616" s="2095"/>
      <c r="AC616" s="2095"/>
      <c r="AD616" s="2095"/>
      <c r="AE616" s="2095"/>
      <c r="AF616" s="2095"/>
      <c r="AG616" s="2095"/>
      <c r="AH616" s="2095"/>
      <c r="AI616" s="2095"/>
      <c r="AJ616" s="2095"/>
      <c r="AK616" s="2095"/>
      <c r="AZ616" s="58"/>
      <c r="BA616" s="58"/>
      <c r="BB616" s="58"/>
      <c r="BC616" s="58"/>
      <c r="BD616" s="58"/>
      <c r="BE616" s="2077">
        <f t="shared" si="0"/>
        <v>0</v>
      </c>
      <c r="BF616" s="2079"/>
      <c r="BG616" s="2072">
        <f t="shared" si="1"/>
        <v>0</v>
      </c>
      <c r="BH616" s="2074"/>
      <c r="BI616" s="2077">
        <f t="shared" si="2"/>
        <v>0</v>
      </c>
      <c r="BJ616" s="2079"/>
      <c r="BK616" s="2072">
        <f t="shared" si="3"/>
        <v>0</v>
      </c>
      <c r="BL616" s="2074"/>
      <c r="BM616" s="58"/>
      <c r="BN616" s="2055">
        <f t="shared" si="4"/>
        <v>0</v>
      </c>
      <c r="BO616" s="2056"/>
      <c r="BP616" s="2056"/>
      <c r="BQ616" s="2056"/>
      <c r="BR616" s="2057"/>
      <c r="BS616" s="2062">
        <f t="shared" si="5"/>
        <v>0</v>
      </c>
      <c r="BT616" s="2062"/>
      <c r="BU616" s="2062"/>
      <c r="BV616" s="2062"/>
      <c r="BW616" s="2062"/>
      <c r="BX616" s="2062">
        <f t="shared" si="6"/>
        <v>0</v>
      </c>
      <c r="BY616" s="2062"/>
      <c r="BZ616" s="2062"/>
      <c r="CA616" s="2062"/>
      <c r="CB616" s="2062"/>
      <c r="CC616" s="2062">
        <f t="shared" si="7"/>
        <v>0</v>
      </c>
      <c r="CD616" s="2062"/>
      <c r="CE616" s="2062"/>
      <c r="CF616" s="2062"/>
      <c r="CG616" s="2062"/>
      <c r="CH616" s="2062">
        <f t="shared" si="8"/>
        <v>0</v>
      </c>
      <c r="CI616" s="2062"/>
      <c r="CJ616" s="2062"/>
      <c r="CK616" s="2062"/>
      <c r="CL616" s="2062"/>
      <c r="CM616" s="2062">
        <f t="shared" si="9"/>
        <v>0</v>
      </c>
      <c r="CN616" s="2062"/>
      <c r="CO616" s="2062"/>
      <c r="CP616" s="2062"/>
      <c r="CQ616" s="2062"/>
      <c r="CR616" s="265"/>
      <c r="CS616" s="2080">
        <f t="shared" si="10"/>
        <v>0</v>
      </c>
      <c r="CT616" s="2080"/>
      <c r="CU616" s="2080"/>
      <c r="CV616" s="2080"/>
      <c r="CW616" s="2080"/>
      <c r="CX616" s="2080">
        <f t="shared" si="11"/>
        <v>0</v>
      </c>
      <c r="CY616" s="2080"/>
      <c r="CZ616" s="2080"/>
      <c r="DA616" s="2080"/>
      <c r="DB616" s="2080"/>
      <c r="DC616" s="2080">
        <f t="shared" si="12"/>
        <v>0</v>
      </c>
      <c r="DD616" s="2080"/>
      <c r="DE616" s="2080"/>
      <c r="DF616" s="2080"/>
      <c r="DG616" s="2080"/>
      <c r="DH616" s="2080">
        <f t="shared" si="13"/>
        <v>0</v>
      </c>
      <c r="DI616" s="2080"/>
      <c r="DJ616" s="2080"/>
      <c r="DK616" s="2080"/>
      <c r="DL616" s="2080"/>
      <c r="DM616" s="2080">
        <f t="shared" si="14"/>
        <v>0</v>
      </c>
      <c r="DN616" s="2080"/>
      <c r="DO616" s="2080"/>
      <c r="DP616" s="2080"/>
      <c r="DQ616" s="2080"/>
      <c r="DR616" s="2080">
        <f t="shared" si="15"/>
        <v>0</v>
      </c>
      <c r="DS616" s="2080"/>
      <c r="DT616" s="2080"/>
      <c r="DU616" s="2080"/>
      <c r="DV616" s="2080"/>
      <c r="DX616" s="2077" t="str">
        <f t="shared" si="16"/>
        <v xml:space="preserve"> </v>
      </c>
      <c r="DY616" s="2078"/>
      <c r="DZ616" s="2078"/>
      <c r="EA616" s="2078"/>
      <c r="EB616" s="2079"/>
      <c r="EC616" s="2077" t="str">
        <f t="shared" si="17"/>
        <v xml:space="preserve"> </v>
      </c>
      <c r="ED616" s="2078"/>
      <c r="EE616" s="2078"/>
      <c r="EF616" s="2078"/>
      <c r="EG616" s="2079"/>
      <c r="EH616" s="2077" t="str">
        <f t="shared" si="18"/>
        <v xml:space="preserve"> </v>
      </c>
      <c r="EI616" s="2078"/>
      <c r="EJ616" s="2078"/>
      <c r="EK616" s="2078"/>
      <c r="EL616" s="2079"/>
      <c r="EM616" s="2077" t="str">
        <f t="shared" si="19"/>
        <v xml:space="preserve"> </v>
      </c>
      <c r="EN616" s="2078"/>
      <c r="EO616" s="2078"/>
      <c r="EP616" s="2078"/>
      <c r="EQ616" s="2079"/>
      <c r="ER616" s="2077" t="str">
        <f t="shared" si="20"/>
        <v xml:space="preserve"> </v>
      </c>
      <c r="ES616" s="2078"/>
      <c r="ET616" s="2078"/>
      <c r="EU616" s="2078"/>
      <c r="EV616" s="2079"/>
      <c r="EW616" s="2077" t="str">
        <f t="shared" si="21"/>
        <v xml:space="preserve"> </v>
      </c>
      <c r="EX616" s="2078"/>
      <c r="EY616" s="2078"/>
      <c r="EZ616" s="2078"/>
      <c r="FA616" s="2079"/>
    </row>
    <row r="617" spans="1:157" ht="12.75">
      <c r="A617" s="35"/>
      <c r="B617" s="12" t="s">
        <v>20</v>
      </c>
      <c r="N617" s="2075" t="s">
        <v>695</v>
      </c>
      <c r="O617" s="2075"/>
      <c r="T617" s="35"/>
      <c r="U617" s="12" t="s">
        <v>20</v>
      </c>
      <c r="AG617" s="2075" t="s">
        <v>695</v>
      </c>
      <c r="AH617" s="2075"/>
      <c r="AZ617" s="58"/>
      <c r="BA617" s="58"/>
      <c r="BB617" s="58"/>
      <c r="BC617" s="58"/>
      <c r="BD617" s="58"/>
      <c r="BE617" s="2077">
        <f t="shared" si="0"/>
        <v>0</v>
      </c>
      <c r="BF617" s="2079"/>
      <c r="BG617" s="2072">
        <f t="shared" si="1"/>
        <v>0</v>
      </c>
      <c r="BH617" s="2074"/>
      <c r="BI617" s="2077">
        <f t="shared" si="2"/>
        <v>0</v>
      </c>
      <c r="BJ617" s="2079"/>
      <c r="BK617" s="2072">
        <f t="shared" si="3"/>
        <v>0</v>
      </c>
      <c r="BL617" s="2074"/>
      <c r="BM617" s="58"/>
      <c r="BN617" s="2055">
        <f t="shared" si="4"/>
        <v>0</v>
      </c>
      <c r="BO617" s="2056"/>
      <c r="BP617" s="2056"/>
      <c r="BQ617" s="2056"/>
      <c r="BR617" s="2057"/>
      <c r="BS617" s="2062">
        <f t="shared" si="5"/>
        <v>0</v>
      </c>
      <c r="BT617" s="2062"/>
      <c r="BU617" s="2062"/>
      <c r="BV617" s="2062"/>
      <c r="BW617" s="2062"/>
      <c r="BX617" s="2062">
        <f t="shared" si="6"/>
        <v>0</v>
      </c>
      <c r="BY617" s="2062"/>
      <c r="BZ617" s="2062"/>
      <c r="CA617" s="2062"/>
      <c r="CB617" s="2062"/>
      <c r="CC617" s="2062">
        <f t="shared" si="7"/>
        <v>0</v>
      </c>
      <c r="CD617" s="2062"/>
      <c r="CE617" s="2062"/>
      <c r="CF617" s="2062"/>
      <c r="CG617" s="2062"/>
      <c r="CH617" s="2062">
        <f t="shared" si="8"/>
        <v>0</v>
      </c>
      <c r="CI617" s="2062"/>
      <c r="CJ617" s="2062"/>
      <c r="CK617" s="2062"/>
      <c r="CL617" s="2062"/>
      <c r="CM617" s="2062">
        <f t="shared" si="9"/>
        <v>0</v>
      </c>
      <c r="CN617" s="2062"/>
      <c r="CO617" s="2062"/>
      <c r="CP617" s="2062"/>
      <c r="CQ617" s="2062"/>
      <c r="CR617" s="265"/>
      <c r="CS617" s="2080">
        <f t="shared" si="10"/>
        <v>0</v>
      </c>
      <c r="CT617" s="2080"/>
      <c r="CU617" s="2080"/>
      <c r="CV617" s="2080"/>
      <c r="CW617" s="2080"/>
      <c r="CX617" s="2080">
        <f t="shared" si="11"/>
        <v>0</v>
      </c>
      <c r="CY617" s="2080"/>
      <c r="CZ617" s="2080"/>
      <c r="DA617" s="2080"/>
      <c r="DB617" s="2080"/>
      <c r="DC617" s="2080">
        <f t="shared" si="12"/>
        <v>0</v>
      </c>
      <c r="DD617" s="2080"/>
      <c r="DE617" s="2080"/>
      <c r="DF617" s="2080"/>
      <c r="DG617" s="2080"/>
      <c r="DH617" s="2080">
        <f t="shared" si="13"/>
        <v>0</v>
      </c>
      <c r="DI617" s="2080"/>
      <c r="DJ617" s="2080"/>
      <c r="DK617" s="2080"/>
      <c r="DL617" s="2080"/>
      <c r="DM617" s="2080">
        <f t="shared" si="14"/>
        <v>0</v>
      </c>
      <c r="DN617" s="2080"/>
      <c r="DO617" s="2080"/>
      <c r="DP617" s="2080"/>
      <c r="DQ617" s="2080"/>
      <c r="DR617" s="2080">
        <f t="shared" si="15"/>
        <v>0</v>
      </c>
      <c r="DS617" s="2080"/>
      <c r="DT617" s="2080"/>
      <c r="DU617" s="2080"/>
      <c r="DV617" s="2080"/>
      <c r="DX617" s="2077" t="str">
        <f t="shared" si="16"/>
        <v xml:space="preserve"> </v>
      </c>
      <c r="DY617" s="2078"/>
      <c r="DZ617" s="2078"/>
      <c r="EA617" s="2078"/>
      <c r="EB617" s="2079"/>
      <c r="EC617" s="2077" t="str">
        <f t="shared" si="17"/>
        <v xml:space="preserve"> </v>
      </c>
      <c r="ED617" s="2078"/>
      <c r="EE617" s="2078"/>
      <c r="EF617" s="2078"/>
      <c r="EG617" s="2079"/>
      <c r="EH617" s="2077" t="str">
        <f t="shared" si="18"/>
        <v xml:space="preserve"> </v>
      </c>
      <c r="EI617" s="2078"/>
      <c r="EJ617" s="2078"/>
      <c r="EK617" s="2078"/>
      <c r="EL617" s="2079"/>
      <c r="EM617" s="2077" t="str">
        <f t="shared" si="19"/>
        <v xml:space="preserve"> </v>
      </c>
      <c r="EN617" s="2078"/>
      <c r="EO617" s="2078"/>
      <c r="EP617" s="2078"/>
      <c r="EQ617" s="2079"/>
      <c r="ER617" s="2077" t="str">
        <f t="shared" si="20"/>
        <v xml:space="preserve"> </v>
      </c>
      <c r="ES617" s="2078"/>
      <c r="ET617" s="2078"/>
      <c r="EU617" s="2078"/>
      <c r="EV617" s="2079"/>
      <c r="EW617" s="2077" t="str">
        <f t="shared" si="21"/>
        <v xml:space="preserve"> </v>
      </c>
      <c r="EX617" s="2078"/>
      <c r="EY617" s="2078"/>
      <c r="EZ617" s="2078"/>
      <c r="FA617" s="20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7">
        <f t="shared" si="0"/>
        <v>0</v>
      </c>
      <c r="BF618" s="2079"/>
      <c r="BG618" s="2072">
        <f t="shared" si="1"/>
        <v>0</v>
      </c>
      <c r="BH618" s="2074"/>
      <c r="BI618" s="2077">
        <f t="shared" si="2"/>
        <v>0</v>
      </c>
      <c r="BJ618" s="2079"/>
      <c r="BK618" s="2072">
        <f t="shared" si="3"/>
        <v>0</v>
      </c>
      <c r="BL618" s="2074"/>
      <c r="BM618" s="58"/>
      <c r="BN618" s="2055">
        <f t="shared" si="4"/>
        <v>0</v>
      </c>
      <c r="BO618" s="2056"/>
      <c r="BP618" s="2056"/>
      <c r="BQ618" s="2056"/>
      <c r="BR618" s="2057"/>
      <c r="BS618" s="2062">
        <f t="shared" si="5"/>
        <v>0</v>
      </c>
      <c r="BT618" s="2062"/>
      <c r="BU618" s="2062"/>
      <c r="BV618" s="2062"/>
      <c r="BW618" s="2062"/>
      <c r="BX618" s="2062">
        <f t="shared" si="6"/>
        <v>0</v>
      </c>
      <c r="BY618" s="2062"/>
      <c r="BZ618" s="2062"/>
      <c r="CA618" s="2062"/>
      <c r="CB618" s="2062"/>
      <c r="CC618" s="2062">
        <f t="shared" si="7"/>
        <v>0</v>
      </c>
      <c r="CD618" s="2062"/>
      <c r="CE618" s="2062"/>
      <c r="CF618" s="2062"/>
      <c r="CG618" s="2062"/>
      <c r="CH618" s="2062">
        <f t="shared" si="8"/>
        <v>0</v>
      </c>
      <c r="CI618" s="2062"/>
      <c r="CJ618" s="2062"/>
      <c r="CK618" s="2062"/>
      <c r="CL618" s="2062"/>
      <c r="CM618" s="2062">
        <f t="shared" si="9"/>
        <v>0</v>
      </c>
      <c r="CN618" s="2062"/>
      <c r="CO618" s="2062"/>
      <c r="CP618" s="2062"/>
      <c r="CQ618" s="2062"/>
      <c r="CR618" s="265"/>
      <c r="CS618" s="2080">
        <f t="shared" si="10"/>
        <v>0</v>
      </c>
      <c r="CT618" s="2080"/>
      <c r="CU618" s="2080"/>
      <c r="CV618" s="2080"/>
      <c r="CW618" s="2080"/>
      <c r="CX618" s="2080">
        <f t="shared" si="11"/>
        <v>0</v>
      </c>
      <c r="CY618" s="2080"/>
      <c r="CZ618" s="2080"/>
      <c r="DA618" s="2080"/>
      <c r="DB618" s="2080"/>
      <c r="DC618" s="2080">
        <f t="shared" si="12"/>
        <v>0</v>
      </c>
      <c r="DD618" s="2080"/>
      <c r="DE618" s="2080"/>
      <c r="DF618" s="2080"/>
      <c r="DG618" s="2080"/>
      <c r="DH618" s="2080">
        <f t="shared" si="13"/>
        <v>0</v>
      </c>
      <c r="DI618" s="2080"/>
      <c r="DJ618" s="2080"/>
      <c r="DK618" s="2080"/>
      <c r="DL618" s="2080"/>
      <c r="DM618" s="2080">
        <f t="shared" si="14"/>
        <v>0</v>
      </c>
      <c r="DN618" s="2080"/>
      <c r="DO618" s="2080"/>
      <c r="DP618" s="2080"/>
      <c r="DQ618" s="2080"/>
      <c r="DR618" s="2080">
        <f t="shared" si="15"/>
        <v>0</v>
      </c>
      <c r="DS618" s="2080"/>
      <c r="DT618" s="2080"/>
      <c r="DU618" s="2080"/>
      <c r="DV618" s="2080"/>
      <c r="DX618" s="2077" t="str">
        <f t="shared" si="16"/>
        <v xml:space="preserve"> </v>
      </c>
      <c r="DY618" s="2078"/>
      <c r="DZ618" s="2078"/>
      <c r="EA618" s="2078"/>
      <c r="EB618" s="2079"/>
      <c r="EC618" s="2077" t="str">
        <f t="shared" si="17"/>
        <v xml:space="preserve"> </v>
      </c>
      <c r="ED618" s="2078"/>
      <c r="EE618" s="2078"/>
      <c r="EF618" s="2078"/>
      <c r="EG618" s="2079"/>
      <c r="EH618" s="2077" t="str">
        <f t="shared" si="18"/>
        <v xml:space="preserve"> </v>
      </c>
      <c r="EI618" s="2078"/>
      <c r="EJ618" s="2078"/>
      <c r="EK618" s="2078"/>
      <c r="EL618" s="2079"/>
      <c r="EM618" s="2077" t="str">
        <f t="shared" si="19"/>
        <v xml:space="preserve"> </v>
      </c>
      <c r="EN618" s="2078"/>
      <c r="EO618" s="2078"/>
      <c r="EP618" s="2078"/>
      <c r="EQ618" s="2079"/>
      <c r="ER618" s="2077" t="str">
        <f t="shared" si="20"/>
        <v xml:space="preserve"> </v>
      </c>
      <c r="ES618" s="2078"/>
      <c r="ET618" s="2078"/>
      <c r="EU618" s="2078"/>
      <c r="EV618" s="2079"/>
      <c r="EW618" s="2077" t="str">
        <f t="shared" si="21"/>
        <v xml:space="preserve"> </v>
      </c>
      <c r="EX618" s="2078"/>
      <c r="EY618" s="2078"/>
      <c r="EZ618" s="2078"/>
      <c r="FA618" s="2079"/>
    </row>
    <row r="619" spans="1:157" s="7" customFormat="1" ht="12.75">
      <c r="A619" s="87" t="s">
        <v>368</v>
      </c>
      <c r="B619" s="12" t="s">
        <v>488</v>
      </c>
      <c r="C619" s="12"/>
      <c r="D619" s="12"/>
      <c r="E619" s="12"/>
      <c r="F619" s="12"/>
      <c r="G619" s="2058">
        <f>C574</f>
        <v>0</v>
      </c>
      <c r="H619" s="2058"/>
      <c r="I619" s="2058"/>
      <c r="J619" s="2058"/>
      <c r="K619" s="2058"/>
      <c r="L619" s="2058"/>
      <c r="M619" s="2058"/>
      <c r="N619" s="2058"/>
      <c r="O619" s="2058"/>
      <c r="P619" s="2058"/>
      <c r="Q619" s="2058"/>
      <c r="R619" s="2058"/>
      <c r="S619" s="12"/>
      <c r="T619" s="87" t="s">
        <v>369</v>
      </c>
      <c r="U619" s="12" t="s">
        <v>488</v>
      </c>
      <c r="V619" s="12"/>
      <c r="W619" s="12"/>
      <c r="X619" s="12"/>
      <c r="Y619" s="12"/>
      <c r="Z619" s="2058">
        <f>C575</f>
        <v>0</v>
      </c>
      <c r="AA619" s="2058"/>
      <c r="AB619" s="2058"/>
      <c r="AC619" s="2058"/>
      <c r="AD619" s="2058"/>
      <c r="AE619" s="2058"/>
      <c r="AF619" s="2058"/>
      <c r="AG619" s="2058"/>
      <c r="AH619" s="2058"/>
      <c r="AI619" s="2058"/>
      <c r="AJ619" s="2058"/>
      <c r="AK619" s="2058"/>
      <c r="AL619" s="12"/>
      <c r="AM619" s="39"/>
      <c r="AN619" s="39"/>
      <c r="AO619" s="39"/>
      <c r="AP619" s="39"/>
      <c r="AQ619" s="39"/>
      <c r="AR619" s="39"/>
      <c r="AS619" s="39"/>
      <c r="AT619" s="39"/>
      <c r="AU619" s="39"/>
      <c r="AV619" s="39"/>
      <c r="AW619" s="39"/>
      <c r="AX619" s="39"/>
      <c r="AY619" s="39"/>
      <c r="AZ619" s="58"/>
      <c r="BA619" s="58"/>
      <c r="BB619" s="58"/>
      <c r="BC619" s="58"/>
      <c r="BD619" s="58"/>
      <c r="BE619" s="2077">
        <f t="shared" si="0"/>
        <v>0</v>
      </c>
      <c r="BF619" s="2079"/>
      <c r="BG619" s="2072">
        <f t="shared" si="1"/>
        <v>0</v>
      </c>
      <c r="BH619" s="2074"/>
      <c r="BI619" s="2077">
        <f t="shared" si="2"/>
        <v>0</v>
      </c>
      <c r="BJ619" s="2079"/>
      <c r="BK619" s="2072">
        <f t="shared" si="3"/>
        <v>0</v>
      </c>
      <c r="BL619" s="2074"/>
      <c r="BM619" s="58"/>
      <c r="BN619" s="2055">
        <f t="shared" si="4"/>
        <v>0</v>
      </c>
      <c r="BO619" s="2056"/>
      <c r="BP619" s="2056"/>
      <c r="BQ619" s="2056"/>
      <c r="BR619" s="2057"/>
      <c r="BS619" s="2062">
        <f t="shared" si="5"/>
        <v>0</v>
      </c>
      <c r="BT619" s="2062"/>
      <c r="BU619" s="2062"/>
      <c r="BV619" s="2062"/>
      <c r="BW619" s="2062"/>
      <c r="BX619" s="2062">
        <f t="shared" si="6"/>
        <v>0</v>
      </c>
      <c r="BY619" s="2062"/>
      <c r="BZ619" s="2062"/>
      <c r="CA619" s="2062"/>
      <c r="CB619" s="2062"/>
      <c r="CC619" s="2062">
        <f t="shared" si="7"/>
        <v>0</v>
      </c>
      <c r="CD619" s="2062"/>
      <c r="CE619" s="2062"/>
      <c r="CF619" s="2062"/>
      <c r="CG619" s="2062"/>
      <c r="CH619" s="2062">
        <f t="shared" si="8"/>
        <v>0</v>
      </c>
      <c r="CI619" s="2062"/>
      <c r="CJ619" s="2062"/>
      <c r="CK619" s="2062"/>
      <c r="CL619" s="2062"/>
      <c r="CM619" s="2062">
        <f t="shared" si="9"/>
        <v>0</v>
      </c>
      <c r="CN619" s="2062"/>
      <c r="CO619" s="2062"/>
      <c r="CP619" s="2062"/>
      <c r="CQ619" s="2062"/>
      <c r="CR619" s="265"/>
      <c r="CS619" s="2080">
        <f t="shared" si="10"/>
        <v>0</v>
      </c>
      <c r="CT619" s="2080"/>
      <c r="CU619" s="2080"/>
      <c r="CV619" s="2080"/>
      <c r="CW619" s="2080"/>
      <c r="CX619" s="2080">
        <f t="shared" si="11"/>
        <v>0</v>
      </c>
      <c r="CY619" s="2080"/>
      <c r="CZ619" s="2080"/>
      <c r="DA619" s="2080"/>
      <c r="DB619" s="2080"/>
      <c r="DC619" s="2080">
        <f t="shared" si="12"/>
        <v>0</v>
      </c>
      <c r="DD619" s="2080"/>
      <c r="DE619" s="2080"/>
      <c r="DF619" s="2080"/>
      <c r="DG619" s="2080"/>
      <c r="DH619" s="2080">
        <f t="shared" si="13"/>
        <v>0</v>
      </c>
      <c r="DI619" s="2080"/>
      <c r="DJ619" s="2080"/>
      <c r="DK619" s="2080"/>
      <c r="DL619" s="2080"/>
      <c r="DM619" s="2080">
        <f t="shared" si="14"/>
        <v>0</v>
      </c>
      <c r="DN619" s="2080"/>
      <c r="DO619" s="2080"/>
      <c r="DP619" s="2080"/>
      <c r="DQ619" s="2080"/>
      <c r="DR619" s="2080">
        <f t="shared" si="15"/>
        <v>0</v>
      </c>
      <c r="DS619" s="2080"/>
      <c r="DT619" s="2080"/>
      <c r="DU619" s="2080"/>
      <c r="DV619" s="2080"/>
      <c r="DX619" s="2077" t="str">
        <f t="shared" si="16"/>
        <v xml:space="preserve"> </v>
      </c>
      <c r="DY619" s="2078"/>
      <c r="DZ619" s="2078"/>
      <c r="EA619" s="2078"/>
      <c r="EB619" s="2079"/>
      <c r="EC619" s="2077" t="str">
        <f t="shared" si="17"/>
        <v xml:space="preserve"> </v>
      </c>
      <c r="ED619" s="2078"/>
      <c r="EE619" s="2078"/>
      <c r="EF619" s="2078"/>
      <c r="EG619" s="2079"/>
      <c r="EH619" s="2077" t="str">
        <f t="shared" si="18"/>
        <v xml:space="preserve"> </v>
      </c>
      <c r="EI619" s="2078"/>
      <c r="EJ619" s="2078"/>
      <c r="EK619" s="2078"/>
      <c r="EL619" s="2079"/>
      <c r="EM619" s="2077" t="str">
        <f t="shared" si="19"/>
        <v xml:space="preserve"> </v>
      </c>
      <c r="EN619" s="2078"/>
      <c r="EO619" s="2078"/>
      <c r="EP619" s="2078"/>
      <c r="EQ619" s="2079"/>
      <c r="ER619" s="2077" t="str">
        <f t="shared" si="20"/>
        <v xml:space="preserve"> </v>
      </c>
      <c r="ES619" s="2078"/>
      <c r="ET619" s="2078"/>
      <c r="EU619" s="2078"/>
      <c r="EV619" s="2079"/>
      <c r="EW619" s="2077" t="str">
        <f t="shared" si="21"/>
        <v xml:space="preserve"> </v>
      </c>
      <c r="EX619" s="2078"/>
      <c r="EY619" s="2078"/>
      <c r="EZ619" s="2078"/>
      <c r="FA619" s="2079"/>
    </row>
    <row r="620" spans="1:157" s="7" customFormat="1" ht="12.75">
      <c r="A620" s="12"/>
      <c r="B620" s="12" t="s">
        <v>90</v>
      </c>
      <c r="C620" s="12"/>
      <c r="D620" s="12"/>
      <c r="E620" s="12"/>
      <c r="F620" s="12"/>
      <c r="G620" s="2095"/>
      <c r="H620" s="2095"/>
      <c r="I620" s="2095"/>
      <c r="J620" s="2095"/>
      <c r="K620" s="2095"/>
      <c r="L620" s="2095"/>
      <c r="M620" s="2095"/>
      <c r="N620" s="2095"/>
      <c r="O620" s="2095"/>
      <c r="P620" s="2095"/>
      <c r="Q620" s="2095"/>
      <c r="R620" s="2095"/>
      <c r="S620" s="12"/>
      <c r="T620" s="12"/>
      <c r="U620" s="12" t="s">
        <v>90</v>
      </c>
      <c r="V620" s="12"/>
      <c r="W620" s="12"/>
      <c r="X620" s="12"/>
      <c r="Y620" s="12"/>
      <c r="Z620" s="2095"/>
      <c r="AA620" s="2095"/>
      <c r="AB620" s="2095"/>
      <c r="AC620" s="2095"/>
      <c r="AD620" s="2095"/>
      <c r="AE620" s="2095"/>
      <c r="AF620" s="2095"/>
      <c r="AG620" s="2095"/>
      <c r="AH620" s="2095"/>
      <c r="AI620" s="2095"/>
      <c r="AJ620" s="2095"/>
      <c r="AK620" s="2095"/>
      <c r="AL620" s="12"/>
      <c r="AM620" s="39"/>
      <c r="AN620" s="39"/>
      <c r="AO620" s="39"/>
      <c r="AP620" s="39"/>
      <c r="AQ620" s="39"/>
      <c r="AR620" s="39"/>
      <c r="AS620" s="39"/>
      <c r="AT620" s="39"/>
      <c r="AU620" s="39"/>
      <c r="AV620" s="39"/>
      <c r="AW620" s="39"/>
      <c r="AX620" s="39"/>
      <c r="AY620" s="39"/>
      <c r="AZ620" s="58"/>
      <c r="BA620" s="58"/>
      <c r="BB620" s="58"/>
      <c r="BC620" s="58"/>
      <c r="BD620" s="58"/>
      <c r="BE620" s="2077">
        <f t="shared" si="0"/>
        <v>0</v>
      </c>
      <c r="BF620" s="2079"/>
      <c r="BG620" s="2072">
        <f t="shared" si="1"/>
        <v>0</v>
      </c>
      <c r="BH620" s="2074"/>
      <c r="BI620" s="2077">
        <f t="shared" si="2"/>
        <v>0</v>
      </c>
      <c r="BJ620" s="2079"/>
      <c r="BK620" s="2072">
        <f t="shared" si="3"/>
        <v>0</v>
      </c>
      <c r="BL620" s="2074"/>
      <c r="BM620" s="58"/>
      <c r="BN620" s="2055">
        <f t="shared" si="4"/>
        <v>0</v>
      </c>
      <c r="BO620" s="2056"/>
      <c r="BP620" s="2056"/>
      <c r="BQ620" s="2056"/>
      <c r="BR620" s="2057"/>
      <c r="BS620" s="2062">
        <f t="shared" si="5"/>
        <v>0</v>
      </c>
      <c r="BT620" s="2062"/>
      <c r="BU620" s="2062"/>
      <c r="BV620" s="2062"/>
      <c r="BW620" s="2062"/>
      <c r="BX620" s="2062">
        <f t="shared" si="6"/>
        <v>0</v>
      </c>
      <c r="BY620" s="2062"/>
      <c r="BZ620" s="2062"/>
      <c r="CA620" s="2062"/>
      <c r="CB620" s="2062"/>
      <c r="CC620" s="2062">
        <f t="shared" si="7"/>
        <v>0</v>
      </c>
      <c r="CD620" s="2062"/>
      <c r="CE620" s="2062"/>
      <c r="CF620" s="2062"/>
      <c r="CG620" s="2062"/>
      <c r="CH620" s="2062">
        <f t="shared" si="8"/>
        <v>0</v>
      </c>
      <c r="CI620" s="2062"/>
      <c r="CJ620" s="2062"/>
      <c r="CK620" s="2062"/>
      <c r="CL620" s="2062"/>
      <c r="CM620" s="2062">
        <f t="shared" si="9"/>
        <v>0</v>
      </c>
      <c r="CN620" s="2062"/>
      <c r="CO620" s="2062"/>
      <c r="CP620" s="2062"/>
      <c r="CQ620" s="2062"/>
      <c r="CR620" s="265"/>
      <c r="CS620" s="2080">
        <f t="shared" si="10"/>
        <v>0</v>
      </c>
      <c r="CT620" s="2080"/>
      <c r="CU620" s="2080"/>
      <c r="CV620" s="2080"/>
      <c r="CW620" s="2080"/>
      <c r="CX620" s="2080">
        <f t="shared" si="11"/>
        <v>0</v>
      </c>
      <c r="CY620" s="2080"/>
      <c r="CZ620" s="2080"/>
      <c r="DA620" s="2080"/>
      <c r="DB620" s="2080"/>
      <c r="DC620" s="2080">
        <f t="shared" si="12"/>
        <v>0</v>
      </c>
      <c r="DD620" s="2080"/>
      <c r="DE620" s="2080"/>
      <c r="DF620" s="2080"/>
      <c r="DG620" s="2080"/>
      <c r="DH620" s="2080">
        <f t="shared" si="13"/>
        <v>0</v>
      </c>
      <c r="DI620" s="2080"/>
      <c r="DJ620" s="2080"/>
      <c r="DK620" s="2080"/>
      <c r="DL620" s="2080"/>
      <c r="DM620" s="2080">
        <f t="shared" si="14"/>
        <v>0</v>
      </c>
      <c r="DN620" s="2080"/>
      <c r="DO620" s="2080"/>
      <c r="DP620" s="2080"/>
      <c r="DQ620" s="2080"/>
      <c r="DR620" s="2080">
        <f t="shared" si="15"/>
        <v>0</v>
      </c>
      <c r="DS620" s="2080"/>
      <c r="DT620" s="2080"/>
      <c r="DU620" s="2080"/>
      <c r="DV620" s="2080"/>
      <c r="DX620" s="2077" t="str">
        <f t="shared" si="16"/>
        <v xml:space="preserve"> </v>
      </c>
      <c r="DY620" s="2078"/>
      <c r="DZ620" s="2078"/>
      <c r="EA620" s="2078"/>
      <c r="EB620" s="2079"/>
      <c r="EC620" s="2077" t="str">
        <f t="shared" si="17"/>
        <v xml:space="preserve"> </v>
      </c>
      <c r="ED620" s="2078"/>
      <c r="EE620" s="2078"/>
      <c r="EF620" s="2078"/>
      <c r="EG620" s="2079"/>
      <c r="EH620" s="2077" t="str">
        <f t="shared" si="18"/>
        <v xml:space="preserve"> </v>
      </c>
      <c r="EI620" s="2078"/>
      <c r="EJ620" s="2078"/>
      <c r="EK620" s="2078"/>
      <c r="EL620" s="2079"/>
      <c r="EM620" s="2077" t="str">
        <f t="shared" si="19"/>
        <v xml:space="preserve"> </v>
      </c>
      <c r="EN620" s="2078"/>
      <c r="EO620" s="2078"/>
      <c r="EP620" s="2078"/>
      <c r="EQ620" s="2079"/>
      <c r="ER620" s="2077" t="str">
        <f t="shared" si="20"/>
        <v xml:space="preserve"> </v>
      </c>
      <c r="ES620" s="2078"/>
      <c r="ET620" s="2078"/>
      <c r="EU620" s="2078"/>
      <c r="EV620" s="2079"/>
      <c r="EW620" s="2077" t="str">
        <f t="shared" si="21"/>
        <v xml:space="preserve"> </v>
      </c>
      <c r="EX620" s="2078"/>
      <c r="EY620" s="2078"/>
      <c r="EZ620" s="2078"/>
      <c r="FA620" s="2079"/>
    </row>
    <row r="621" spans="1:157" ht="12.75">
      <c r="B621" s="12" t="s">
        <v>606</v>
      </c>
      <c r="G621" s="2095"/>
      <c r="H621" s="2095"/>
      <c r="I621" s="2095"/>
      <c r="J621" s="2095"/>
      <c r="K621" s="2095"/>
      <c r="L621" s="2095"/>
      <c r="M621" s="2095"/>
      <c r="N621" s="2095"/>
      <c r="O621" s="2095"/>
      <c r="P621" s="2095"/>
      <c r="Q621" s="2095"/>
      <c r="R621" s="2095"/>
      <c r="U621" s="12" t="s">
        <v>606</v>
      </c>
      <c r="Z621" s="2068"/>
      <c r="AA621" s="2068"/>
      <c r="AB621" s="2068"/>
      <c r="AC621" s="2068"/>
      <c r="AD621" s="2068"/>
      <c r="AE621" s="2068"/>
      <c r="AF621" s="2068"/>
      <c r="AG621" s="2068"/>
      <c r="AH621" s="2068"/>
      <c r="AI621" s="2068"/>
      <c r="AJ621" s="2068"/>
      <c r="AK621" s="2068"/>
      <c r="AZ621" s="58"/>
      <c r="BA621" s="58"/>
      <c r="BB621" s="58"/>
      <c r="BC621" s="58"/>
      <c r="BD621" s="58"/>
      <c r="BE621" s="2077">
        <f t="shared" si="0"/>
        <v>0</v>
      </c>
      <c r="BF621" s="2079"/>
      <c r="BG621" s="2072">
        <f t="shared" si="1"/>
        <v>0</v>
      </c>
      <c r="BH621" s="2074"/>
      <c r="BI621" s="2077">
        <f t="shared" si="2"/>
        <v>0</v>
      </c>
      <c r="BJ621" s="2079"/>
      <c r="BK621" s="2072">
        <f t="shared" si="3"/>
        <v>0</v>
      </c>
      <c r="BL621" s="2074"/>
      <c r="BM621" s="58"/>
      <c r="BN621" s="2055">
        <f t="shared" si="4"/>
        <v>0</v>
      </c>
      <c r="BO621" s="2056"/>
      <c r="BP621" s="2056"/>
      <c r="BQ621" s="2056"/>
      <c r="BR621" s="2057"/>
      <c r="BS621" s="2062">
        <f t="shared" si="5"/>
        <v>0</v>
      </c>
      <c r="BT621" s="2062"/>
      <c r="BU621" s="2062"/>
      <c r="BV621" s="2062"/>
      <c r="BW621" s="2062"/>
      <c r="BX621" s="2062">
        <f t="shared" si="6"/>
        <v>0</v>
      </c>
      <c r="BY621" s="2062"/>
      <c r="BZ621" s="2062"/>
      <c r="CA621" s="2062"/>
      <c r="CB621" s="2062"/>
      <c r="CC621" s="2062">
        <f t="shared" si="7"/>
        <v>0</v>
      </c>
      <c r="CD621" s="2062"/>
      <c r="CE621" s="2062"/>
      <c r="CF621" s="2062"/>
      <c r="CG621" s="2062"/>
      <c r="CH621" s="2062">
        <f t="shared" si="8"/>
        <v>0</v>
      </c>
      <c r="CI621" s="2062"/>
      <c r="CJ621" s="2062"/>
      <c r="CK621" s="2062"/>
      <c r="CL621" s="2062"/>
      <c r="CM621" s="2062">
        <f t="shared" si="9"/>
        <v>0</v>
      </c>
      <c r="CN621" s="2062"/>
      <c r="CO621" s="2062"/>
      <c r="CP621" s="2062"/>
      <c r="CQ621" s="2062"/>
      <c r="CR621" s="265"/>
      <c r="CS621" s="2080">
        <f t="shared" si="10"/>
        <v>0</v>
      </c>
      <c r="CT621" s="2080"/>
      <c r="CU621" s="2080"/>
      <c r="CV621" s="2080"/>
      <c r="CW621" s="2080"/>
      <c r="CX621" s="2080">
        <f t="shared" si="11"/>
        <v>0</v>
      </c>
      <c r="CY621" s="2080"/>
      <c r="CZ621" s="2080"/>
      <c r="DA621" s="2080"/>
      <c r="DB621" s="2080"/>
      <c r="DC621" s="2080">
        <f t="shared" si="12"/>
        <v>0</v>
      </c>
      <c r="DD621" s="2080"/>
      <c r="DE621" s="2080"/>
      <c r="DF621" s="2080"/>
      <c r="DG621" s="2080"/>
      <c r="DH621" s="2080">
        <f t="shared" si="13"/>
        <v>0</v>
      </c>
      <c r="DI621" s="2080"/>
      <c r="DJ621" s="2080"/>
      <c r="DK621" s="2080"/>
      <c r="DL621" s="2080"/>
      <c r="DM621" s="2080">
        <f t="shared" si="14"/>
        <v>0</v>
      </c>
      <c r="DN621" s="2080"/>
      <c r="DO621" s="2080"/>
      <c r="DP621" s="2080"/>
      <c r="DQ621" s="2080"/>
      <c r="DR621" s="2080">
        <f t="shared" si="15"/>
        <v>0</v>
      </c>
      <c r="DS621" s="2080"/>
      <c r="DT621" s="2080"/>
      <c r="DU621" s="2080"/>
      <c r="DV621" s="2080"/>
      <c r="DX621" s="2077" t="str">
        <f t="shared" si="16"/>
        <v xml:space="preserve"> </v>
      </c>
      <c r="DY621" s="2078"/>
      <c r="DZ621" s="2078"/>
      <c r="EA621" s="2078"/>
      <c r="EB621" s="2079"/>
      <c r="EC621" s="2077" t="str">
        <f t="shared" si="17"/>
        <v xml:space="preserve"> </v>
      </c>
      <c r="ED621" s="2078"/>
      <c r="EE621" s="2078"/>
      <c r="EF621" s="2078"/>
      <c r="EG621" s="2079"/>
      <c r="EH621" s="2077" t="str">
        <f t="shared" si="18"/>
        <v xml:space="preserve"> </v>
      </c>
      <c r="EI621" s="2078"/>
      <c r="EJ621" s="2078"/>
      <c r="EK621" s="2078"/>
      <c r="EL621" s="2079"/>
      <c r="EM621" s="2077" t="str">
        <f t="shared" si="19"/>
        <v xml:space="preserve"> </v>
      </c>
      <c r="EN621" s="2078"/>
      <c r="EO621" s="2078"/>
      <c r="EP621" s="2078"/>
      <c r="EQ621" s="2079"/>
      <c r="ER621" s="2077" t="str">
        <f t="shared" si="20"/>
        <v xml:space="preserve"> </v>
      </c>
      <c r="ES621" s="2078"/>
      <c r="ET621" s="2078"/>
      <c r="EU621" s="2078"/>
      <c r="EV621" s="2079"/>
      <c r="EW621" s="2077" t="str">
        <f t="shared" si="21"/>
        <v xml:space="preserve"> </v>
      </c>
      <c r="EX621" s="2078"/>
      <c r="EY621" s="2078"/>
      <c r="EZ621" s="2078"/>
      <c r="FA621" s="2079"/>
    </row>
    <row r="622" spans="1:157" ht="12.75">
      <c r="B622" s="12" t="s">
        <v>17</v>
      </c>
      <c r="G622" s="2095"/>
      <c r="H622" s="2095"/>
      <c r="I622" s="2095"/>
      <c r="J622" s="2095"/>
      <c r="K622" s="2095"/>
      <c r="L622" s="2095"/>
      <c r="M622" s="2095"/>
      <c r="N622" s="2095"/>
      <c r="O622" s="2095"/>
      <c r="P622" s="2095"/>
      <c r="Q622" s="2095"/>
      <c r="R622" s="2095"/>
      <c r="U622" s="12" t="s">
        <v>17</v>
      </c>
      <c r="Z622" s="2068"/>
      <c r="AA622" s="2068"/>
      <c r="AB622" s="2068"/>
      <c r="AC622" s="2068"/>
      <c r="AD622" s="2068"/>
      <c r="AE622" s="2068"/>
      <c r="AF622" s="2068"/>
      <c r="AG622" s="2068"/>
      <c r="AH622" s="2068"/>
      <c r="AI622" s="2068"/>
      <c r="AJ622" s="2068"/>
      <c r="AK622" s="2068"/>
      <c r="AZ622" s="58"/>
      <c r="BA622" s="58"/>
      <c r="BB622" s="58"/>
      <c r="BC622" s="58"/>
      <c r="BD622" s="58"/>
      <c r="BE622" s="2077">
        <f t="shared" si="0"/>
        <v>0</v>
      </c>
      <c r="BF622" s="2079"/>
      <c r="BG622" s="2072">
        <f t="shared" si="1"/>
        <v>0</v>
      </c>
      <c r="BH622" s="2074"/>
      <c r="BI622" s="2077">
        <f t="shared" si="2"/>
        <v>0</v>
      </c>
      <c r="BJ622" s="2079"/>
      <c r="BK622" s="2072">
        <f t="shared" si="3"/>
        <v>0</v>
      </c>
      <c r="BL622" s="2074"/>
      <c r="BM622" s="58"/>
      <c r="BN622" s="2055">
        <f t="shared" si="4"/>
        <v>0</v>
      </c>
      <c r="BO622" s="2056"/>
      <c r="BP622" s="2056"/>
      <c r="BQ622" s="2056"/>
      <c r="BR622" s="2057"/>
      <c r="BS622" s="2062">
        <f t="shared" si="5"/>
        <v>0</v>
      </c>
      <c r="BT622" s="2062"/>
      <c r="BU622" s="2062"/>
      <c r="BV622" s="2062"/>
      <c r="BW622" s="2062"/>
      <c r="BX622" s="2062">
        <f t="shared" si="6"/>
        <v>0</v>
      </c>
      <c r="BY622" s="2062"/>
      <c r="BZ622" s="2062"/>
      <c r="CA622" s="2062"/>
      <c r="CB622" s="2062"/>
      <c r="CC622" s="2062">
        <f t="shared" si="7"/>
        <v>0</v>
      </c>
      <c r="CD622" s="2062"/>
      <c r="CE622" s="2062"/>
      <c r="CF622" s="2062"/>
      <c r="CG622" s="2062"/>
      <c r="CH622" s="2062">
        <f t="shared" si="8"/>
        <v>0</v>
      </c>
      <c r="CI622" s="2062"/>
      <c r="CJ622" s="2062"/>
      <c r="CK622" s="2062"/>
      <c r="CL622" s="2062"/>
      <c r="CM622" s="2062">
        <f t="shared" si="9"/>
        <v>0</v>
      </c>
      <c r="CN622" s="2062"/>
      <c r="CO622" s="2062"/>
      <c r="CP622" s="2062"/>
      <c r="CQ622" s="2062"/>
      <c r="CR622" s="265"/>
      <c r="CS622" s="2080">
        <f t="shared" si="10"/>
        <v>0</v>
      </c>
      <c r="CT622" s="2080"/>
      <c r="CU622" s="2080"/>
      <c r="CV622" s="2080"/>
      <c r="CW622" s="2080"/>
      <c r="CX622" s="2080">
        <f t="shared" si="11"/>
        <v>0</v>
      </c>
      <c r="CY622" s="2080"/>
      <c r="CZ622" s="2080"/>
      <c r="DA622" s="2080"/>
      <c r="DB622" s="2080"/>
      <c r="DC622" s="2080">
        <f t="shared" si="12"/>
        <v>0</v>
      </c>
      <c r="DD622" s="2080"/>
      <c r="DE622" s="2080"/>
      <c r="DF622" s="2080"/>
      <c r="DG622" s="2080"/>
      <c r="DH622" s="2080">
        <f t="shared" si="13"/>
        <v>0</v>
      </c>
      <c r="DI622" s="2080"/>
      <c r="DJ622" s="2080"/>
      <c r="DK622" s="2080"/>
      <c r="DL622" s="2080"/>
      <c r="DM622" s="2080">
        <f t="shared" si="14"/>
        <v>0</v>
      </c>
      <c r="DN622" s="2080"/>
      <c r="DO622" s="2080"/>
      <c r="DP622" s="2080"/>
      <c r="DQ622" s="2080"/>
      <c r="DR622" s="2080">
        <f t="shared" si="15"/>
        <v>0</v>
      </c>
      <c r="DS622" s="2080"/>
      <c r="DT622" s="2080"/>
      <c r="DU622" s="2080"/>
      <c r="DV622" s="2080"/>
      <c r="DX622" s="2077" t="str">
        <f t="shared" si="16"/>
        <v xml:space="preserve"> </v>
      </c>
      <c r="DY622" s="2078"/>
      <c r="DZ622" s="2078"/>
      <c r="EA622" s="2078"/>
      <c r="EB622" s="2079"/>
      <c r="EC622" s="2077" t="str">
        <f t="shared" si="17"/>
        <v xml:space="preserve"> </v>
      </c>
      <c r="ED622" s="2078"/>
      <c r="EE622" s="2078"/>
      <c r="EF622" s="2078"/>
      <c r="EG622" s="2079"/>
      <c r="EH622" s="2077" t="str">
        <f t="shared" si="18"/>
        <v xml:space="preserve"> </v>
      </c>
      <c r="EI622" s="2078"/>
      <c r="EJ622" s="2078"/>
      <c r="EK622" s="2078"/>
      <c r="EL622" s="2079"/>
      <c r="EM622" s="2077" t="str">
        <f t="shared" si="19"/>
        <v xml:space="preserve"> </v>
      </c>
      <c r="EN622" s="2078"/>
      <c r="EO622" s="2078"/>
      <c r="EP622" s="2078"/>
      <c r="EQ622" s="2079"/>
      <c r="ER622" s="2077" t="str">
        <f t="shared" si="20"/>
        <v xml:space="preserve"> </v>
      </c>
      <c r="ES622" s="2078"/>
      <c r="ET622" s="2078"/>
      <c r="EU622" s="2078"/>
      <c r="EV622" s="2079"/>
      <c r="EW622" s="2077" t="str">
        <f t="shared" si="21"/>
        <v xml:space="preserve"> </v>
      </c>
      <c r="EX622" s="2078"/>
      <c r="EY622" s="2078"/>
      <c r="EZ622" s="2078"/>
      <c r="FA622" s="2079"/>
    </row>
    <row r="623" spans="1:157" ht="12.75">
      <c r="B623" s="12" t="s">
        <v>321</v>
      </c>
      <c r="G623" s="2340"/>
      <c r="H623" s="2340"/>
      <c r="I623" s="2340"/>
      <c r="J623" s="2340"/>
      <c r="K623" s="2340"/>
      <c r="L623" s="2340"/>
      <c r="O623" s="137" t="s">
        <v>211</v>
      </c>
      <c r="P623" s="2067"/>
      <c r="Q623" s="2067"/>
      <c r="R623" s="2067"/>
      <c r="U623" s="12" t="s">
        <v>321</v>
      </c>
      <c r="Z623" s="2340"/>
      <c r="AA623" s="2340"/>
      <c r="AB623" s="2340"/>
      <c r="AC623" s="2340"/>
      <c r="AD623" s="2340"/>
      <c r="AE623" s="2340"/>
      <c r="AH623" s="137" t="s">
        <v>211</v>
      </c>
      <c r="AI623" s="2067"/>
      <c r="AJ623" s="2067"/>
      <c r="AK623" s="2067"/>
      <c r="AZ623" s="58"/>
      <c r="BA623" s="58"/>
      <c r="BB623" s="58"/>
      <c r="BC623" s="58"/>
      <c r="BD623" s="58"/>
      <c r="BE623" s="2077">
        <f t="shared" si="0"/>
        <v>0</v>
      </c>
      <c r="BF623" s="2079"/>
      <c r="BG623" s="2072">
        <f t="shared" si="1"/>
        <v>0</v>
      </c>
      <c r="BH623" s="2074"/>
      <c r="BI623" s="2077">
        <f t="shared" si="2"/>
        <v>0</v>
      </c>
      <c r="BJ623" s="2079"/>
      <c r="BK623" s="2072">
        <f t="shared" si="3"/>
        <v>0</v>
      </c>
      <c r="BL623" s="2074"/>
      <c r="BM623" s="58"/>
      <c r="BN623" s="2055">
        <f t="shared" si="4"/>
        <v>0</v>
      </c>
      <c r="BO623" s="2056"/>
      <c r="BP623" s="2056"/>
      <c r="BQ623" s="2056"/>
      <c r="BR623" s="2057"/>
      <c r="BS623" s="2062">
        <f t="shared" si="5"/>
        <v>0</v>
      </c>
      <c r="BT623" s="2062"/>
      <c r="BU623" s="2062"/>
      <c r="BV623" s="2062"/>
      <c r="BW623" s="2062"/>
      <c r="BX623" s="2062">
        <f t="shared" si="6"/>
        <v>0</v>
      </c>
      <c r="BY623" s="2062"/>
      <c r="BZ623" s="2062"/>
      <c r="CA623" s="2062"/>
      <c r="CB623" s="2062"/>
      <c r="CC623" s="2062">
        <f t="shared" si="7"/>
        <v>0</v>
      </c>
      <c r="CD623" s="2062"/>
      <c r="CE623" s="2062"/>
      <c r="CF623" s="2062"/>
      <c r="CG623" s="2062"/>
      <c r="CH623" s="2062">
        <f t="shared" si="8"/>
        <v>0</v>
      </c>
      <c r="CI623" s="2062"/>
      <c r="CJ623" s="2062"/>
      <c r="CK623" s="2062"/>
      <c r="CL623" s="2062"/>
      <c r="CM623" s="2062">
        <f t="shared" si="9"/>
        <v>0</v>
      </c>
      <c r="CN623" s="2062"/>
      <c r="CO623" s="2062"/>
      <c r="CP623" s="2062"/>
      <c r="CQ623" s="2062"/>
      <c r="CR623" s="265"/>
      <c r="CS623" s="2080">
        <f t="shared" si="10"/>
        <v>0</v>
      </c>
      <c r="CT623" s="2080"/>
      <c r="CU623" s="2080"/>
      <c r="CV623" s="2080"/>
      <c r="CW623" s="2080"/>
      <c r="CX623" s="2080">
        <f t="shared" si="11"/>
        <v>0</v>
      </c>
      <c r="CY623" s="2080"/>
      <c r="CZ623" s="2080"/>
      <c r="DA623" s="2080"/>
      <c r="DB623" s="2080"/>
      <c r="DC623" s="2080">
        <f t="shared" si="12"/>
        <v>0</v>
      </c>
      <c r="DD623" s="2080"/>
      <c r="DE623" s="2080"/>
      <c r="DF623" s="2080"/>
      <c r="DG623" s="2080"/>
      <c r="DH623" s="2080">
        <f t="shared" si="13"/>
        <v>0</v>
      </c>
      <c r="DI623" s="2080"/>
      <c r="DJ623" s="2080"/>
      <c r="DK623" s="2080"/>
      <c r="DL623" s="2080"/>
      <c r="DM623" s="2080">
        <f t="shared" si="14"/>
        <v>0</v>
      </c>
      <c r="DN623" s="2080"/>
      <c r="DO623" s="2080"/>
      <c r="DP623" s="2080"/>
      <c r="DQ623" s="2080"/>
      <c r="DR623" s="2080">
        <f t="shared" si="15"/>
        <v>0</v>
      </c>
      <c r="DS623" s="2080"/>
      <c r="DT623" s="2080"/>
      <c r="DU623" s="2080"/>
      <c r="DV623" s="2080"/>
      <c r="DX623" s="2077" t="str">
        <f t="shared" si="16"/>
        <v xml:space="preserve"> </v>
      </c>
      <c r="DY623" s="2078"/>
      <c r="DZ623" s="2078"/>
      <c r="EA623" s="2078"/>
      <c r="EB623" s="2079"/>
      <c r="EC623" s="2077" t="str">
        <f t="shared" si="17"/>
        <v xml:space="preserve"> </v>
      </c>
      <c r="ED623" s="2078"/>
      <c r="EE623" s="2078"/>
      <c r="EF623" s="2078"/>
      <c r="EG623" s="2079"/>
      <c r="EH623" s="2077" t="str">
        <f t="shared" si="18"/>
        <v xml:space="preserve"> </v>
      </c>
      <c r="EI623" s="2078"/>
      <c r="EJ623" s="2078"/>
      <c r="EK623" s="2078"/>
      <c r="EL623" s="2079"/>
      <c r="EM623" s="2077" t="str">
        <f t="shared" si="19"/>
        <v xml:space="preserve"> </v>
      </c>
      <c r="EN623" s="2078"/>
      <c r="EO623" s="2078"/>
      <c r="EP623" s="2078"/>
      <c r="EQ623" s="2079"/>
      <c r="ER623" s="2077" t="str">
        <f t="shared" si="20"/>
        <v xml:space="preserve"> </v>
      </c>
      <c r="ES623" s="2078"/>
      <c r="ET623" s="2078"/>
      <c r="EU623" s="2078"/>
      <c r="EV623" s="2079"/>
      <c r="EW623" s="2077" t="str">
        <f t="shared" si="21"/>
        <v xml:space="preserve"> </v>
      </c>
      <c r="EX623" s="2078"/>
      <c r="EY623" s="2078"/>
      <c r="EZ623" s="2078"/>
      <c r="FA623" s="2079"/>
    </row>
    <row r="624" spans="1:157" ht="12.75">
      <c r="B624" s="12" t="s">
        <v>18</v>
      </c>
      <c r="H624" s="2095"/>
      <c r="I624" s="2095"/>
      <c r="J624" s="2095"/>
      <c r="K624" s="2095"/>
      <c r="L624" s="2095"/>
      <c r="M624" s="2095"/>
      <c r="N624" s="2095"/>
      <c r="O624" s="2095"/>
      <c r="P624" s="2095"/>
      <c r="Q624" s="2095"/>
      <c r="R624" s="2095"/>
      <c r="U624" s="12" t="s">
        <v>18</v>
      </c>
      <c r="AA624" s="2095"/>
      <c r="AB624" s="2095"/>
      <c r="AC624" s="2095"/>
      <c r="AD624" s="2095"/>
      <c r="AE624" s="2095"/>
      <c r="AF624" s="2095"/>
      <c r="AG624" s="2095"/>
      <c r="AH624" s="2095"/>
      <c r="AI624" s="2095"/>
      <c r="AJ624" s="2095"/>
      <c r="AK624" s="2095"/>
      <c r="AZ624" s="58"/>
      <c r="BA624" s="58"/>
      <c r="BB624" s="58"/>
      <c r="BC624" s="58"/>
      <c r="BD624" s="58"/>
      <c r="BE624" s="2077">
        <f t="shared" si="0"/>
        <v>0</v>
      </c>
      <c r="BF624" s="2079"/>
      <c r="BG624" s="2072">
        <f t="shared" si="1"/>
        <v>0</v>
      </c>
      <c r="BH624" s="2074"/>
      <c r="BI624" s="2077">
        <f t="shared" si="2"/>
        <v>0</v>
      </c>
      <c r="BJ624" s="2079"/>
      <c r="BK624" s="2072">
        <f t="shared" si="3"/>
        <v>0</v>
      </c>
      <c r="BL624" s="2074"/>
      <c r="BM624" s="58"/>
      <c r="BN624" s="2055">
        <f t="shared" si="4"/>
        <v>0</v>
      </c>
      <c r="BO624" s="2056"/>
      <c r="BP624" s="2056"/>
      <c r="BQ624" s="2056"/>
      <c r="BR624" s="2057"/>
      <c r="BS624" s="2062">
        <f t="shared" si="5"/>
        <v>0</v>
      </c>
      <c r="BT624" s="2062"/>
      <c r="BU624" s="2062"/>
      <c r="BV624" s="2062"/>
      <c r="BW624" s="2062"/>
      <c r="BX624" s="2062">
        <f t="shared" si="6"/>
        <v>0</v>
      </c>
      <c r="BY624" s="2062"/>
      <c r="BZ624" s="2062"/>
      <c r="CA624" s="2062"/>
      <c r="CB624" s="2062"/>
      <c r="CC624" s="2062">
        <f t="shared" si="7"/>
        <v>0</v>
      </c>
      <c r="CD624" s="2062"/>
      <c r="CE624" s="2062"/>
      <c r="CF624" s="2062"/>
      <c r="CG624" s="2062"/>
      <c r="CH624" s="2062">
        <f t="shared" si="8"/>
        <v>0</v>
      </c>
      <c r="CI624" s="2062"/>
      <c r="CJ624" s="2062"/>
      <c r="CK624" s="2062"/>
      <c r="CL624" s="2062"/>
      <c r="CM624" s="2062">
        <f t="shared" si="9"/>
        <v>0</v>
      </c>
      <c r="CN624" s="2062"/>
      <c r="CO624" s="2062"/>
      <c r="CP624" s="2062"/>
      <c r="CQ624" s="2062"/>
      <c r="CR624" s="265"/>
      <c r="CS624" s="2080">
        <f t="shared" si="10"/>
        <v>0</v>
      </c>
      <c r="CT624" s="2080"/>
      <c r="CU624" s="2080"/>
      <c r="CV624" s="2080"/>
      <c r="CW624" s="2080"/>
      <c r="CX624" s="2080">
        <f t="shared" si="11"/>
        <v>0</v>
      </c>
      <c r="CY624" s="2080"/>
      <c r="CZ624" s="2080"/>
      <c r="DA624" s="2080"/>
      <c r="DB624" s="2080"/>
      <c r="DC624" s="2080">
        <f t="shared" si="12"/>
        <v>0</v>
      </c>
      <c r="DD624" s="2080"/>
      <c r="DE624" s="2080"/>
      <c r="DF624" s="2080"/>
      <c r="DG624" s="2080"/>
      <c r="DH624" s="2080">
        <f t="shared" si="13"/>
        <v>0</v>
      </c>
      <c r="DI624" s="2080"/>
      <c r="DJ624" s="2080"/>
      <c r="DK624" s="2080"/>
      <c r="DL624" s="2080"/>
      <c r="DM624" s="2080">
        <f t="shared" si="14"/>
        <v>0</v>
      </c>
      <c r="DN624" s="2080"/>
      <c r="DO624" s="2080"/>
      <c r="DP624" s="2080"/>
      <c r="DQ624" s="2080"/>
      <c r="DR624" s="2080">
        <f t="shared" si="15"/>
        <v>0</v>
      </c>
      <c r="DS624" s="2080"/>
      <c r="DT624" s="2080"/>
      <c r="DU624" s="2080"/>
      <c r="DV624" s="2080"/>
      <c r="DX624" s="2077" t="str">
        <f t="shared" si="16"/>
        <v xml:space="preserve"> </v>
      </c>
      <c r="DY624" s="2078"/>
      <c r="DZ624" s="2078"/>
      <c r="EA624" s="2078"/>
      <c r="EB624" s="2079"/>
      <c r="EC624" s="2077" t="str">
        <f t="shared" si="17"/>
        <v xml:space="preserve"> </v>
      </c>
      <c r="ED624" s="2078"/>
      <c r="EE624" s="2078"/>
      <c r="EF624" s="2078"/>
      <c r="EG624" s="2079"/>
      <c r="EH624" s="2077" t="str">
        <f t="shared" si="18"/>
        <v xml:space="preserve"> </v>
      </c>
      <c r="EI624" s="2078"/>
      <c r="EJ624" s="2078"/>
      <c r="EK624" s="2078"/>
      <c r="EL624" s="2079"/>
      <c r="EM624" s="2077" t="str">
        <f t="shared" si="19"/>
        <v xml:space="preserve"> </v>
      </c>
      <c r="EN624" s="2078"/>
      <c r="EO624" s="2078"/>
      <c r="EP624" s="2078"/>
      <c r="EQ624" s="2079"/>
      <c r="ER624" s="2077" t="str">
        <f t="shared" si="20"/>
        <v xml:space="preserve"> </v>
      </c>
      <c r="ES624" s="2078"/>
      <c r="ET624" s="2078"/>
      <c r="EU624" s="2078"/>
      <c r="EV624" s="2079"/>
      <c r="EW624" s="2077" t="str">
        <f t="shared" si="21"/>
        <v xml:space="preserve"> </v>
      </c>
      <c r="EX624" s="2078"/>
      <c r="EY624" s="2078"/>
      <c r="EZ624" s="2078"/>
      <c r="FA624" s="2079"/>
    </row>
    <row r="625" spans="1:157" ht="12.75">
      <c r="B625" s="12" t="s">
        <v>20</v>
      </c>
      <c r="N625" s="2075" t="s">
        <v>695</v>
      </c>
      <c r="O625" s="2075"/>
      <c r="U625" s="12" t="s">
        <v>20</v>
      </c>
      <c r="AG625" s="2075" t="s">
        <v>695</v>
      </c>
      <c r="AH625" s="2075"/>
      <c r="AZ625" s="58"/>
      <c r="BA625" s="58"/>
      <c r="BB625" s="58"/>
      <c r="BC625" s="58"/>
      <c r="BD625" s="58"/>
      <c r="BE625" s="2077">
        <f t="shared" si="0"/>
        <v>0</v>
      </c>
      <c r="BF625" s="2079"/>
      <c r="BG625" s="2072">
        <f t="shared" si="1"/>
        <v>0</v>
      </c>
      <c r="BH625" s="2074"/>
      <c r="BI625" s="2077">
        <f t="shared" si="2"/>
        <v>0</v>
      </c>
      <c r="BJ625" s="2079"/>
      <c r="BK625" s="2072">
        <f t="shared" si="3"/>
        <v>0</v>
      </c>
      <c r="BL625" s="2074"/>
      <c r="BM625" s="58"/>
      <c r="BN625" s="2055">
        <f t="shared" si="4"/>
        <v>0</v>
      </c>
      <c r="BO625" s="2056"/>
      <c r="BP625" s="2056"/>
      <c r="BQ625" s="2056"/>
      <c r="BR625" s="2057"/>
      <c r="BS625" s="2062">
        <f t="shared" si="5"/>
        <v>0</v>
      </c>
      <c r="BT625" s="2062"/>
      <c r="BU625" s="2062"/>
      <c r="BV625" s="2062"/>
      <c r="BW625" s="2062"/>
      <c r="BX625" s="2062">
        <f t="shared" si="6"/>
        <v>0</v>
      </c>
      <c r="BY625" s="2062"/>
      <c r="BZ625" s="2062"/>
      <c r="CA625" s="2062"/>
      <c r="CB625" s="2062"/>
      <c r="CC625" s="2062">
        <f t="shared" si="7"/>
        <v>0</v>
      </c>
      <c r="CD625" s="2062"/>
      <c r="CE625" s="2062"/>
      <c r="CF625" s="2062"/>
      <c r="CG625" s="2062"/>
      <c r="CH625" s="2062">
        <f t="shared" si="8"/>
        <v>0</v>
      </c>
      <c r="CI625" s="2062"/>
      <c r="CJ625" s="2062"/>
      <c r="CK625" s="2062"/>
      <c r="CL625" s="2062"/>
      <c r="CM625" s="2062">
        <f t="shared" si="9"/>
        <v>0</v>
      </c>
      <c r="CN625" s="2062"/>
      <c r="CO625" s="2062"/>
      <c r="CP625" s="2062"/>
      <c r="CQ625" s="2062"/>
      <c r="CR625" s="265"/>
      <c r="CS625" s="2080">
        <f t="shared" si="10"/>
        <v>0</v>
      </c>
      <c r="CT625" s="2080"/>
      <c r="CU625" s="2080"/>
      <c r="CV625" s="2080"/>
      <c r="CW625" s="2080"/>
      <c r="CX625" s="2080">
        <f t="shared" si="11"/>
        <v>0</v>
      </c>
      <c r="CY625" s="2080"/>
      <c r="CZ625" s="2080"/>
      <c r="DA625" s="2080"/>
      <c r="DB625" s="2080"/>
      <c r="DC625" s="2080">
        <f t="shared" si="12"/>
        <v>0</v>
      </c>
      <c r="DD625" s="2080"/>
      <c r="DE625" s="2080"/>
      <c r="DF625" s="2080"/>
      <c r="DG625" s="2080"/>
      <c r="DH625" s="2080">
        <f t="shared" si="13"/>
        <v>0</v>
      </c>
      <c r="DI625" s="2080"/>
      <c r="DJ625" s="2080"/>
      <c r="DK625" s="2080"/>
      <c r="DL625" s="2080"/>
      <c r="DM625" s="2080">
        <f t="shared" si="14"/>
        <v>0</v>
      </c>
      <c r="DN625" s="2080"/>
      <c r="DO625" s="2080"/>
      <c r="DP625" s="2080"/>
      <c r="DQ625" s="2080"/>
      <c r="DR625" s="2080">
        <f t="shared" si="15"/>
        <v>0</v>
      </c>
      <c r="DS625" s="2080"/>
      <c r="DT625" s="2080"/>
      <c r="DU625" s="2080"/>
      <c r="DV625" s="2080"/>
      <c r="DX625" s="2077" t="str">
        <f t="shared" si="16"/>
        <v xml:space="preserve"> </v>
      </c>
      <c r="DY625" s="2078"/>
      <c r="DZ625" s="2078"/>
      <c r="EA625" s="2078"/>
      <c r="EB625" s="2079"/>
      <c r="EC625" s="2077" t="str">
        <f t="shared" si="17"/>
        <v xml:space="preserve"> </v>
      </c>
      <c r="ED625" s="2078"/>
      <c r="EE625" s="2078"/>
      <c r="EF625" s="2078"/>
      <c r="EG625" s="2079"/>
      <c r="EH625" s="2077" t="str">
        <f t="shared" si="18"/>
        <v xml:space="preserve"> </v>
      </c>
      <c r="EI625" s="2078"/>
      <c r="EJ625" s="2078"/>
      <c r="EK625" s="2078"/>
      <c r="EL625" s="2079"/>
      <c r="EM625" s="2077" t="str">
        <f t="shared" si="19"/>
        <v xml:space="preserve"> </v>
      </c>
      <c r="EN625" s="2078"/>
      <c r="EO625" s="2078"/>
      <c r="EP625" s="2078"/>
      <c r="EQ625" s="2079"/>
      <c r="ER625" s="2077" t="str">
        <f t="shared" si="20"/>
        <v xml:space="preserve"> </v>
      </c>
      <c r="ES625" s="2078"/>
      <c r="ET625" s="2078"/>
      <c r="EU625" s="2078"/>
      <c r="EV625" s="2079"/>
      <c r="EW625" s="2077" t="str">
        <f t="shared" si="21"/>
        <v xml:space="preserve"> </v>
      </c>
      <c r="EX625" s="2078"/>
      <c r="EY625" s="2078"/>
      <c r="EZ625" s="2078"/>
      <c r="FA625" s="2079"/>
    </row>
    <row r="626" spans="1:157" ht="12.75">
      <c r="AZ626" s="58"/>
      <c r="BA626" s="58"/>
      <c r="BB626" s="58"/>
      <c r="BC626" s="58"/>
      <c r="BD626" s="58"/>
      <c r="BE626" s="2077">
        <f t="shared" si="0"/>
        <v>0</v>
      </c>
      <c r="BF626" s="2079"/>
      <c r="BG626" s="2072">
        <f t="shared" si="1"/>
        <v>0</v>
      </c>
      <c r="BH626" s="2074"/>
      <c r="BI626" s="2077">
        <f t="shared" si="2"/>
        <v>0</v>
      </c>
      <c r="BJ626" s="2079"/>
      <c r="BK626" s="2072">
        <f t="shared" si="3"/>
        <v>0</v>
      </c>
      <c r="BL626" s="2074"/>
      <c r="BM626" s="58"/>
      <c r="BN626" s="2055">
        <f t="shared" si="4"/>
        <v>0</v>
      </c>
      <c r="BO626" s="2056"/>
      <c r="BP626" s="2056"/>
      <c r="BQ626" s="2056"/>
      <c r="BR626" s="2057"/>
      <c r="BS626" s="2062">
        <f t="shared" si="5"/>
        <v>0</v>
      </c>
      <c r="BT626" s="2062"/>
      <c r="BU626" s="2062"/>
      <c r="BV626" s="2062"/>
      <c r="BW626" s="2062"/>
      <c r="BX626" s="2062">
        <f t="shared" si="6"/>
        <v>0</v>
      </c>
      <c r="BY626" s="2062"/>
      <c r="BZ626" s="2062"/>
      <c r="CA626" s="2062"/>
      <c r="CB626" s="2062"/>
      <c r="CC626" s="2062">
        <f t="shared" si="7"/>
        <v>0</v>
      </c>
      <c r="CD626" s="2062"/>
      <c r="CE626" s="2062"/>
      <c r="CF626" s="2062"/>
      <c r="CG626" s="2062"/>
      <c r="CH626" s="2062">
        <f t="shared" si="8"/>
        <v>0</v>
      </c>
      <c r="CI626" s="2062"/>
      <c r="CJ626" s="2062"/>
      <c r="CK626" s="2062"/>
      <c r="CL626" s="2062"/>
      <c r="CM626" s="2062">
        <f t="shared" si="9"/>
        <v>0</v>
      </c>
      <c r="CN626" s="2062"/>
      <c r="CO626" s="2062"/>
      <c r="CP626" s="2062"/>
      <c r="CQ626" s="2062"/>
      <c r="CR626" s="265"/>
      <c r="CS626" s="2080">
        <f t="shared" si="10"/>
        <v>0</v>
      </c>
      <c r="CT626" s="2080"/>
      <c r="CU626" s="2080"/>
      <c r="CV626" s="2080"/>
      <c r="CW626" s="2080"/>
      <c r="CX626" s="2080">
        <f t="shared" si="11"/>
        <v>0</v>
      </c>
      <c r="CY626" s="2080"/>
      <c r="CZ626" s="2080"/>
      <c r="DA626" s="2080"/>
      <c r="DB626" s="2080"/>
      <c r="DC626" s="2080">
        <f t="shared" si="12"/>
        <v>0</v>
      </c>
      <c r="DD626" s="2080"/>
      <c r="DE626" s="2080"/>
      <c r="DF626" s="2080"/>
      <c r="DG626" s="2080"/>
      <c r="DH626" s="2080">
        <f t="shared" si="13"/>
        <v>0</v>
      </c>
      <c r="DI626" s="2080"/>
      <c r="DJ626" s="2080"/>
      <c r="DK626" s="2080"/>
      <c r="DL626" s="2080"/>
      <c r="DM626" s="2080">
        <f t="shared" si="14"/>
        <v>0</v>
      </c>
      <c r="DN626" s="2080"/>
      <c r="DO626" s="2080"/>
      <c r="DP626" s="2080"/>
      <c r="DQ626" s="2080"/>
      <c r="DR626" s="2080">
        <f t="shared" si="15"/>
        <v>0</v>
      </c>
      <c r="DS626" s="2080"/>
      <c r="DT626" s="2080"/>
      <c r="DU626" s="2080"/>
      <c r="DV626" s="2080"/>
      <c r="DX626" s="2077" t="str">
        <f t="shared" si="16"/>
        <v xml:space="preserve"> </v>
      </c>
      <c r="DY626" s="2078"/>
      <c r="DZ626" s="2078"/>
      <c r="EA626" s="2078"/>
      <c r="EB626" s="2079"/>
      <c r="EC626" s="2077" t="str">
        <f t="shared" si="17"/>
        <v xml:space="preserve"> </v>
      </c>
      <c r="ED626" s="2078"/>
      <c r="EE626" s="2078"/>
      <c r="EF626" s="2078"/>
      <c r="EG626" s="2079"/>
      <c r="EH626" s="2077" t="str">
        <f t="shared" si="18"/>
        <v xml:space="preserve"> </v>
      </c>
      <c r="EI626" s="2078"/>
      <c r="EJ626" s="2078"/>
      <c r="EK626" s="2078"/>
      <c r="EL626" s="2079"/>
      <c r="EM626" s="2077" t="str">
        <f t="shared" si="19"/>
        <v xml:space="preserve"> </v>
      </c>
      <c r="EN626" s="2078"/>
      <c r="EO626" s="2078"/>
      <c r="EP626" s="2078"/>
      <c r="EQ626" s="2079"/>
      <c r="ER626" s="2077" t="str">
        <f t="shared" si="20"/>
        <v xml:space="preserve"> </v>
      </c>
      <c r="ES626" s="2078"/>
      <c r="ET626" s="2078"/>
      <c r="EU626" s="2078"/>
      <c r="EV626" s="2079"/>
      <c r="EW626" s="2077" t="str">
        <f t="shared" si="21"/>
        <v xml:space="preserve"> </v>
      </c>
      <c r="EX626" s="2078"/>
      <c r="EY626" s="2078"/>
      <c r="EZ626" s="2078"/>
      <c r="FA626" s="2079"/>
    </row>
    <row r="627" spans="1:157" ht="12.75" customHeight="1">
      <c r="A627" s="1897" t="s">
        <v>569</v>
      </c>
      <c r="B627" s="1897"/>
      <c r="C627" s="1897"/>
      <c r="D627" s="1897"/>
      <c r="E627" s="1897"/>
      <c r="F627" s="1897"/>
      <c r="G627" s="1897"/>
      <c r="H627" s="1897"/>
      <c r="I627" s="1897"/>
      <c r="J627" s="1897"/>
      <c r="K627" s="1897"/>
      <c r="L627" s="1897"/>
      <c r="M627" s="1897"/>
      <c r="N627" s="1897"/>
      <c r="O627" s="1897"/>
      <c r="P627" s="1897"/>
      <c r="Q627" s="1897"/>
      <c r="R627" s="1897"/>
      <c r="S627" s="1897"/>
      <c r="T627" s="1897"/>
      <c r="U627" s="1897"/>
      <c r="V627" s="1897"/>
      <c r="W627" s="1897"/>
      <c r="X627" s="1897"/>
      <c r="Y627" s="1897"/>
      <c r="Z627" s="1897"/>
      <c r="AA627" s="1897"/>
      <c r="AB627" s="1897"/>
      <c r="AC627" s="1897"/>
      <c r="AD627" s="1897"/>
      <c r="AE627" s="1897"/>
      <c r="AF627" s="1897"/>
      <c r="AG627" s="1897"/>
      <c r="AH627" s="1897"/>
      <c r="AI627" s="1897"/>
      <c r="AJ627" s="1897"/>
      <c r="AK627" s="1897"/>
      <c r="AL627" s="1897"/>
      <c r="AM627" s="1897"/>
      <c r="AN627" s="1897"/>
      <c r="AO627" s="1897"/>
      <c r="AP627" s="1897"/>
      <c r="AQ627" s="1897"/>
      <c r="AR627" s="1897"/>
      <c r="AS627" s="1897"/>
      <c r="AT627" s="1423"/>
      <c r="AU627" s="1423"/>
      <c r="AV627" s="1423"/>
      <c r="AW627" s="1423"/>
      <c r="AX627" s="1423"/>
      <c r="AY627" s="1423"/>
      <c r="AZ627" s="58"/>
      <c r="BA627" s="58"/>
      <c r="BB627" s="58"/>
      <c r="BC627" s="58"/>
      <c r="BD627" s="58"/>
      <c r="BE627" s="2077">
        <f t="shared" si="0"/>
        <v>0</v>
      </c>
      <c r="BF627" s="2079"/>
      <c r="BG627" s="2072">
        <f t="shared" si="1"/>
        <v>0</v>
      </c>
      <c r="BH627" s="2074"/>
      <c r="BI627" s="2077">
        <f t="shared" si="2"/>
        <v>0</v>
      </c>
      <c r="BJ627" s="2079"/>
      <c r="BK627" s="2072">
        <f t="shared" si="3"/>
        <v>0</v>
      </c>
      <c r="BL627" s="2074"/>
      <c r="BM627" s="58"/>
      <c r="BN627" s="2055">
        <f t="shared" si="4"/>
        <v>0</v>
      </c>
      <c r="BO627" s="2056"/>
      <c r="BP627" s="2056"/>
      <c r="BQ627" s="2056"/>
      <c r="BR627" s="2057"/>
      <c r="BS627" s="2062">
        <f t="shared" si="5"/>
        <v>0</v>
      </c>
      <c r="BT627" s="2062"/>
      <c r="BU627" s="2062"/>
      <c r="BV627" s="2062"/>
      <c r="BW627" s="2062"/>
      <c r="BX627" s="2062">
        <f t="shared" si="6"/>
        <v>0</v>
      </c>
      <c r="BY627" s="2062"/>
      <c r="BZ627" s="2062"/>
      <c r="CA627" s="2062"/>
      <c r="CB627" s="2062"/>
      <c r="CC627" s="2062">
        <f t="shared" si="7"/>
        <v>0</v>
      </c>
      <c r="CD627" s="2062"/>
      <c r="CE627" s="2062"/>
      <c r="CF627" s="2062"/>
      <c r="CG627" s="2062"/>
      <c r="CH627" s="2062">
        <f t="shared" si="8"/>
        <v>0</v>
      </c>
      <c r="CI627" s="2062"/>
      <c r="CJ627" s="2062"/>
      <c r="CK627" s="2062"/>
      <c r="CL627" s="2062"/>
      <c r="CM627" s="2062">
        <f t="shared" si="9"/>
        <v>0</v>
      </c>
      <c r="CN627" s="2062"/>
      <c r="CO627" s="2062"/>
      <c r="CP627" s="2062"/>
      <c r="CQ627" s="2062"/>
      <c r="CR627" s="265"/>
      <c r="CS627" s="2080">
        <f t="shared" si="10"/>
        <v>0</v>
      </c>
      <c r="CT627" s="2080"/>
      <c r="CU627" s="2080"/>
      <c r="CV627" s="2080"/>
      <c r="CW627" s="2080"/>
      <c r="CX627" s="2080">
        <f t="shared" si="11"/>
        <v>0</v>
      </c>
      <c r="CY627" s="2080"/>
      <c r="CZ627" s="2080"/>
      <c r="DA627" s="2080"/>
      <c r="DB627" s="2080"/>
      <c r="DC627" s="2080">
        <f t="shared" si="12"/>
        <v>0</v>
      </c>
      <c r="DD627" s="2080"/>
      <c r="DE627" s="2080"/>
      <c r="DF627" s="2080"/>
      <c r="DG627" s="2080"/>
      <c r="DH627" s="2080">
        <f t="shared" si="13"/>
        <v>0</v>
      </c>
      <c r="DI627" s="2080"/>
      <c r="DJ627" s="2080"/>
      <c r="DK627" s="2080"/>
      <c r="DL627" s="2080"/>
      <c r="DM627" s="2080">
        <f t="shared" si="14"/>
        <v>0</v>
      </c>
      <c r="DN627" s="2080"/>
      <c r="DO627" s="2080"/>
      <c r="DP627" s="2080"/>
      <c r="DQ627" s="2080"/>
      <c r="DR627" s="2080">
        <f t="shared" si="15"/>
        <v>0</v>
      </c>
      <c r="DS627" s="2080"/>
      <c r="DT627" s="2080"/>
      <c r="DU627" s="2080"/>
      <c r="DV627" s="2080"/>
      <c r="DX627" s="2077" t="str">
        <f t="shared" si="16"/>
        <v xml:space="preserve"> </v>
      </c>
      <c r="DY627" s="2078"/>
      <c r="DZ627" s="2078"/>
      <c r="EA627" s="2078"/>
      <c r="EB627" s="2079"/>
      <c r="EC627" s="2077" t="str">
        <f t="shared" si="17"/>
        <v xml:space="preserve"> </v>
      </c>
      <c r="ED627" s="2078"/>
      <c r="EE627" s="2078"/>
      <c r="EF627" s="2078"/>
      <c r="EG627" s="2079"/>
      <c r="EH627" s="2077" t="str">
        <f t="shared" si="18"/>
        <v xml:space="preserve"> </v>
      </c>
      <c r="EI627" s="2078"/>
      <c r="EJ627" s="2078"/>
      <c r="EK627" s="2078"/>
      <c r="EL627" s="2079"/>
      <c r="EM627" s="2077" t="str">
        <f t="shared" si="19"/>
        <v xml:space="preserve"> </v>
      </c>
      <c r="EN627" s="2078"/>
      <c r="EO627" s="2078"/>
      <c r="EP627" s="2078"/>
      <c r="EQ627" s="2079"/>
      <c r="ER627" s="2077" t="str">
        <f t="shared" si="20"/>
        <v xml:space="preserve"> </v>
      </c>
      <c r="ES627" s="2078"/>
      <c r="ET627" s="2078"/>
      <c r="EU627" s="2078"/>
      <c r="EV627" s="2079"/>
      <c r="EW627" s="2077" t="str">
        <f t="shared" si="21"/>
        <v xml:space="preserve"> </v>
      </c>
      <c r="EX627" s="2078"/>
      <c r="EY627" s="2078"/>
      <c r="EZ627" s="2078"/>
      <c r="FA627" s="2079"/>
    </row>
    <row r="628" spans="1:157" ht="12.75">
      <c r="A628" s="1897"/>
      <c r="B628" s="1897"/>
      <c r="C628" s="1897"/>
      <c r="D628" s="1897"/>
      <c r="E628" s="1897"/>
      <c r="F628" s="1897"/>
      <c r="G628" s="1897"/>
      <c r="H628" s="1897"/>
      <c r="I628" s="1897"/>
      <c r="J628" s="1897"/>
      <c r="K628" s="1897"/>
      <c r="L628" s="1897"/>
      <c r="M628" s="1897"/>
      <c r="N628" s="1897"/>
      <c r="O628" s="1897"/>
      <c r="P628" s="1897"/>
      <c r="Q628" s="1897"/>
      <c r="R628" s="1897"/>
      <c r="S628" s="1897"/>
      <c r="T628" s="1897"/>
      <c r="U628" s="1897"/>
      <c r="V628" s="1897"/>
      <c r="W628" s="1897"/>
      <c r="X628" s="1897"/>
      <c r="Y628" s="1897"/>
      <c r="Z628" s="1897"/>
      <c r="AA628" s="1897"/>
      <c r="AB628" s="1897"/>
      <c r="AC628" s="1897"/>
      <c r="AD628" s="1897"/>
      <c r="AE628" s="1897"/>
      <c r="AF628" s="1897"/>
      <c r="AG628" s="1897"/>
      <c r="AH628" s="1897"/>
      <c r="AI628" s="1897"/>
      <c r="AJ628" s="1897"/>
      <c r="AK628" s="1897"/>
      <c r="AL628" s="1897"/>
      <c r="AM628" s="1897"/>
      <c r="AN628" s="1897"/>
      <c r="AO628" s="1897"/>
      <c r="AP628" s="1897"/>
      <c r="AQ628" s="1897"/>
      <c r="AR628" s="1897"/>
      <c r="AS628" s="1897"/>
      <c r="AT628" s="1423"/>
      <c r="AU628" s="1423"/>
      <c r="AV628" s="1423"/>
      <c r="AW628" s="1423"/>
      <c r="AX628" s="1423"/>
      <c r="AY628" s="1423"/>
      <c r="AZ628" s="58"/>
      <c r="BA628" s="58"/>
      <c r="BB628" s="58"/>
      <c r="BC628" s="58"/>
      <c r="BD628" s="58"/>
      <c r="BE628" s="2077">
        <f t="shared" si="0"/>
        <v>0</v>
      </c>
      <c r="BF628" s="2079"/>
      <c r="BG628" s="2072">
        <f t="shared" si="1"/>
        <v>0</v>
      </c>
      <c r="BH628" s="2074"/>
      <c r="BI628" s="2077">
        <f t="shared" si="2"/>
        <v>0</v>
      </c>
      <c r="BJ628" s="2079"/>
      <c r="BK628" s="2072">
        <f t="shared" si="3"/>
        <v>0</v>
      </c>
      <c r="BL628" s="2074"/>
      <c r="BM628" s="58"/>
      <c r="BN628" s="2055">
        <f t="shared" si="4"/>
        <v>0</v>
      </c>
      <c r="BO628" s="2056"/>
      <c r="BP628" s="2056"/>
      <c r="BQ628" s="2056"/>
      <c r="BR628" s="2057"/>
      <c r="BS628" s="2062">
        <f t="shared" si="5"/>
        <v>0</v>
      </c>
      <c r="BT628" s="2062"/>
      <c r="BU628" s="2062"/>
      <c r="BV628" s="2062"/>
      <c r="BW628" s="2062"/>
      <c r="BX628" s="2062">
        <f t="shared" si="6"/>
        <v>0</v>
      </c>
      <c r="BY628" s="2062"/>
      <c r="BZ628" s="2062"/>
      <c r="CA628" s="2062"/>
      <c r="CB628" s="2062"/>
      <c r="CC628" s="2062">
        <f t="shared" si="7"/>
        <v>0</v>
      </c>
      <c r="CD628" s="2062"/>
      <c r="CE628" s="2062"/>
      <c r="CF628" s="2062"/>
      <c r="CG628" s="2062"/>
      <c r="CH628" s="2062">
        <f t="shared" si="8"/>
        <v>0</v>
      </c>
      <c r="CI628" s="2062"/>
      <c r="CJ628" s="2062"/>
      <c r="CK628" s="2062"/>
      <c r="CL628" s="2062"/>
      <c r="CM628" s="2062">
        <f t="shared" si="9"/>
        <v>0</v>
      </c>
      <c r="CN628" s="2062"/>
      <c r="CO628" s="2062"/>
      <c r="CP628" s="2062"/>
      <c r="CQ628" s="2062"/>
      <c r="CR628" s="265"/>
      <c r="CS628" s="2080">
        <f t="shared" si="10"/>
        <v>0</v>
      </c>
      <c r="CT628" s="2080"/>
      <c r="CU628" s="2080"/>
      <c r="CV628" s="2080"/>
      <c r="CW628" s="2080"/>
      <c r="CX628" s="2080">
        <f t="shared" si="11"/>
        <v>0</v>
      </c>
      <c r="CY628" s="2080"/>
      <c r="CZ628" s="2080"/>
      <c r="DA628" s="2080"/>
      <c r="DB628" s="2080"/>
      <c r="DC628" s="2080">
        <f t="shared" si="12"/>
        <v>0</v>
      </c>
      <c r="DD628" s="2080"/>
      <c r="DE628" s="2080"/>
      <c r="DF628" s="2080"/>
      <c r="DG628" s="2080"/>
      <c r="DH628" s="2080">
        <f t="shared" si="13"/>
        <v>0</v>
      </c>
      <c r="DI628" s="2080"/>
      <c r="DJ628" s="2080"/>
      <c r="DK628" s="2080"/>
      <c r="DL628" s="2080"/>
      <c r="DM628" s="2080">
        <f t="shared" si="14"/>
        <v>0</v>
      </c>
      <c r="DN628" s="2080"/>
      <c r="DO628" s="2080"/>
      <c r="DP628" s="2080"/>
      <c r="DQ628" s="2080"/>
      <c r="DR628" s="2080">
        <f t="shared" si="15"/>
        <v>0</v>
      </c>
      <c r="DS628" s="2080"/>
      <c r="DT628" s="2080"/>
      <c r="DU628" s="2080"/>
      <c r="DV628" s="2080"/>
      <c r="DX628" s="2077" t="str">
        <f t="shared" si="16"/>
        <v xml:space="preserve"> </v>
      </c>
      <c r="DY628" s="2078"/>
      <c r="DZ628" s="2078"/>
      <c r="EA628" s="2078"/>
      <c r="EB628" s="2079"/>
      <c r="EC628" s="2077" t="str">
        <f t="shared" si="17"/>
        <v xml:space="preserve"> </v>
      </c>
      <c r="ED628" s="2078"/>
      <c r="EE628" s="2078"/>
      <c r="EF628" s="2078"/>
      <c r="EG628" s="2079"/>
      <c r="EH628" s="2077" t="str">
        <f t="shared" si="18"/>
        <v xml:space="preserve"> </v>
      </c>
      <c r="EI628" s="2078"/>
      <c r="EJ628" s="2078"/>
      <c r="EK628" s="2078"/>
      <c r="EL628" s="2079"/>
      <c r="EM628" s="2077" t="str">
        <f t="shared" si="19"/>
        <v xml:space="preserve"> </v>
      </c>
      <c r="EN628" s="2078"/>
      <c r="EO628" s="2078"/>
      <c r="EP628" s="2078"/>
      <c r="EQ628" s="2079"/>
      <c r="ER628" s="2077" t="str">
        <f t="shared" si="20"/>
        <v xml:space="preserve"> </v>
      </c>
      <c r="ES628" s="2078"/>
      <c r="ET628" s="2078"/>
      <c r="EU628" s="2078"/>
      <c r="EV628" s="2079"/>
      <c r="EW628" s="2077" t="str">
        <f t="shared" si="21"/>
        <v xml:space="preserve"> </v>
      </c>
      <c r="EX628" s="2078"/>
      <c r="EY628" s="2078"/>
      <c r="EZ628" s="2078"/>
      <c r="FA628" s="2079"/>
    </row>
    <row r="629" spans="1:157" ht="12.75">
      <c r="A629" s="25"/>
      <c r="B629" s="25"/>
      <c r="C629" s="25"/>
      <c r="D629" s="25"/>
      <c r="E629" s="25"/>
      <c r="F629" s="25"/>
      <c r="G629" s="3"/>
      <c r="H629" s="25"/>
      <c r="AZ629" s="58"/>
      <c r="BA629" s="58"/>
      <c r="BB629" s="58"/>
      <c r="BC629" s="58"/>
      <c r="BD629" s="58"/>
      <c r="BE629" s="2077">
        <f t="shared" si="0"/>
        <v>0</v>
      </c>
      <c r="BF629" s="2079"/>
      <c r="BG629" s="2072">
        <f t="shared" si="1"/>
        <v>0</v>
      </c>
      <c r="BH629" s="2074"/>
      <c r="BI629" s="2077">
        <f t="shared" si="2"/>
        <v>0</v>
      </c>
      <c r="BJ629" s="2079"/>
      <c r="BK629" s="2072">
        <f t="shared" si="3"/>
        <v>0</v>
      </c>
      <c r="BL629" s="2074"/>
      <c r="BM629" s="58"/>
      <c r="BN629" s="2055">
        <f t="shared" si="4"/>
        <v>0</v>
      </c>
      <c r="BO629" s="2056"/>
      <c r="BP629" s="2056"/>
      <c r="BQ629" s="2056"/>
      <c r="BR629" s="2057"/>
      <c r="BS629" s="2062">
        <f t="shared" si="5"/>
        <v>0</v>
      </c>
      <c r="BT629" s="2062"/>
      <c r="BU629" s="2062"/>
      <c r="BV629" s="2062"/>
      <c r="BW629" s="2062"/>
      <c r="BX629" s="2062">
        <f t="shared" si="6"/>
        <v>0</v>
      </c>
      <c r="BY629" s="2062"/>
      <c r="BZ629" s="2062"/>
      <c r="CA629" s="2062"/>
      <c r="CB629" s="2062"/>
      <c r="CC629" s="2062">
        <f t="shared" si="7"/>
        <v>0</v>
      </c>
      <c r="CD629" s="2062"/>
      <c r="CE629" s="2062"/>
      <c r="CF629" s="2062"/>
      <c r="CG629" s="2062"/>
      <c r="CH629" s="2062">
        <f t="shared" si="8"/>
        <v>0</v>
      </c>
      <c r="CI629" s="2062"/>
      <c r="CJ629" s="2062"/>
      <c r="CK629" s="2062"/>
      <c r="CL629" s="2062"/>
      <c r="CM629" s="2062">
        <f t="shared" si="9"/>
        <v>0</v>
      </c>
      <c r="CN629" s="2062"/>
      <c r="CO629" s="2062"/>
      <c r="CP629" s="2062"/>
      <c r="CQ629" s="2062"/>
      <c r="CR629" s="265"/>
      <c r="CS629" s="2080">
        <f t="shared" si="10"/>
        <v>0</v>
      </c>
      <c r="CT629" s="2080"/>
      <c r="CU629" s="2080"/>
      <c r="CV629" s="2080"/>
      <c r="CW629" s="2080"/>
      <c r="CX629" s="2080">
        <f t="shared" si="11"/>
        <v>0</v>
      </c>
      <c r="CY629" s="2080"/>
      <c r="CZ629" s="2080"/>
      <c r="DA629" s="2080"/>
      <c r="DB629" s="2080"/>
      <c r="DC629" s="2080">
        <f t="shared" si="12"/>
        <v>0</v>
      </c>
      <c r="DD629" s="2080"/>
      <c r="DE629" s="2080"/>
      <c r="DF629" s="2080"/>
      <c r="DG629" s="2080"/>
      <c r="DH629" s="2080">
        <f t="shared" si="13"/>
        <v>0</v>
      </c>
      <c r="DI629" s="2080"/>
      <c r="DJ629" s="2080"/>
      <c r="DK629" s="2080"/>
      <c r="DL629" s="2080"/>
      <c r="DM629" s="2080">
        <f t="shared" si="14"/>
        <v>0</v>
      </c>
      <c r="DN629" s="2080"/>
      <c r="DO629" s="2080"/>
      <c r="DP629" s="2080"/>
      <c r="DQ629" s="2080"/>
      <c r="DR629" s="2080">
        <f t="shared" si="15"/>
        <v>0</v>
      </c>
      <c r="DS629" s="2080"/>
      <c r="DT629" s="2080"/>
      <c r="DU629" s="2080"/>
      <c r="DV629" s="2080"/>
      <c r="DX629" s="2077" t="str">
        <f t="shared" si="16"/>
        <v xml:space="preserve"> </v>
      </c>
      <c r="DY629" s="2078"/>
      <c r="DZ629" s="2078"/>
      <c r="EA629" s="2078"/>
      <c r="EB629" s="2079"/>
      <c r="EC629" s="2077" t="str">
        <f t="shared" si="17"/>
        <v xml:space="preserve"> </v>
      </c>
      <c r="ED629" s="2078"/>
      <c r="EE629" s="2078"/>
      <c r="EF629" s="2078"/>
      <c r="EG629" s="2079"/>
      <c r="EH629" s="2077" t="str">
        <f t="shared" si="18"/>
        <v xml:space="preserve"> </v>
      </c>
      <c r="EI629" s="2078"/>
      <c r="EJ629" s="2078"/>
      <c r="EK629" s="2078"/>
      <c r="EL629" s="2079"/>
      <c r="EM629" s="2077" t="str">
        <f t="shared" si="19"/>
        <v xml:space="preserve"> </v>
      </c>
      <c r="EN629" s="2078"/>
      <c r="EO629" s="2078"/>
      <c r="EP629" s="2078"/>
      <c r="EQ629" s="2079"/>
      <c r="ER629" s="2077" t="str">
        <f t="shared" si="20"/>
        <v xml:space="preserve"> </v>
      </c>
      <c r="ES629" s="2078"/>
      <c r="ET629" s="2078"/>
      <c r="EU629" s="2078"/>
      <c r="EV629" s="2079"/>
      <c r="EW629" s="2077" t="str">
        <f t="shared" si="21"/>
        <v xml:space="preserve"> </v>
      </c>
      <c r="EX629" s="2078"/>
      <c r="EY629" s="2078"/>
      <c r="EZ629" s="2078"/>
      <c r="FA629" s="2079"/>
    </row>
    <row r="630" spans="1:157" ht="12.75">
      <c r="A630" s="50" t="s">
        <v>324</v>
      </c>
      <c r="B630" s="50"/>
      <c r="C630" s="50" t="s">
        <v>21</v>
      </c>
      <c r="AZ630" s="58"/>
      <c r="BA630" s="58"/>
      <c r="BB630" s="58"/>
      <c r="BC630" s="58"/>
      <c r="BD630" s="58"/>
      <c r="BE630" s="2077">
        <f t="shared" si="0"/>
        <v>0</v>
      </c>
      <c r="BF630" s="2079"/>
      <c r="BG630" s="2072">
        <f t="shared" si="1"/>
        <v>0</v>
      </c>
      <c r="BH630" s="2074"/>
      <c r="BI630" s="2077">
        <f t="shared" si="2"/>
        <v>0</v>
      </c>
      <c r="BJ630" s="2079"/>
      <c r="BK630" s="2072">
        <f t="shared" si="3"/>
        <v>0</v>
      </c>
      <c r="BL630" s="2074"/>
      <c r="BM630" s="58"/>
      <c r="BN630" s="2055">
        <f t="shared" si="4"/>
        <v>0</v>
      </c>
      <c r="BO630" s="2056"/>
      <c r="BP630" s="2056"/>
      <c r="BQ630" s="2056"/>
      <c r="BR630" s="2057"/>
      <c r="BS630" s="2062">
        <f t="shared" si="5"/>
        <v>0</v>
      </c>
      <c r="BT630" s="2062"/>
      <c r="BU630" s="2062"/>
      <c r="BV630" s="2062"/>
      <c r="BW630" s="2062"/>
      <c r="BX630" s="2062">
        <f t="shared" si="6"/>
        <v>0</v>
      </c>
      <c r="BY630" s="2062"/>
      <c r="BZ630" s="2062"/>
      <c r="CA630" s="2062"/>
      <c r="CB630" s="2062"/>
      <c r="CC630" s="2062">
        <f t="shared" si="7"/>
        <v>0</v>
      </c>
      <c r="CD630" s="2062"/>
      <c r="CE630" s="2062"/>
      <c r="CF630" s="2062"/>
      <c r="CG630" s="2062"/>
      <c r="CH630" s="2062">
        <f t="shared" si="8"/>
        <v>0</v>
      </c>
      <c r="CI630" s="2062"/>
      <c r="CJ630" s="2062"/>
      <c r="CK630" s="2062"/>
      <c r="CL630" s="2062"/>
      <c r="CM630" s="2062">
        <f t="shared" si="9"/>
        <v>0</v>
      </c>
      <c r="CN630" s="2062"/>
      <c r="CO630" s="2062"/>
      <c r="CP630" s="2062"/>
      <c r="CQ630" s="2062"/>
      <c r="CR630" s="265"/>
      <c r="CS630" s="2080">
        <f t="shared" si="10"/>
        <v>0</v>
      </c>
      <c r="CT630" s="2080"/>
      <c r="CU630" s="2080"/>
      <c r="CV630" s="2080"/>
      <c r="CW630" s="2080"/>
      <c r="CX630" s="2080">
        <f t="shared" si="11"/>
        <v>0</v>
      </c>
      <c r="CY630" s="2080"/>
      <c r="CZ630" s="2080"/>
      <c r="DA630" s="2080"/>
      <c r="DB630" s="2080"/>
      <c r="DC630" s="2080">
        <f t="shared" si="12"/>
        <v>0</v>
      </c>
      <c r="DD630" s="2080"/>
      <c r="DE630" s="2080"/>
      <c r="DF630" s="2080"/>
      <c r="DG630" s="2080"/>
      <c r="DH630" s="2080">
        <f t="shared" si="13"/>
        <v>0</v>
      </c>
      <c r="DI630" s="2080"/>
      <c r="DJ630" s="2080"/>
      <c r="DK630" s="2080"/>
      <c r="DL630" s="2080"/>
      <c r="DM630" s="2080">
        <f t="shared" si="14"/>
        <v>0</v>
      </c>
      <c r="DN630" s="2080"/>
      <c r="DO630" s="2080"/>
      <c r="DP630" s="2080"/>
      <c r="DQ630" s="2080"/>
      <c r="DR630" s="2080">
        <f t="shared" si="15"/>
        <v>0</v>
      </c>
      <c r="DS630" s="2080"/>
      <c r="DT630" s="2080"/>
      <c r="DU630" s="2080"/>
      <c r="DV630" s="2080"/>
      <c r="DX630" s="2077" t="str">
        <f t="shared" si="16"/>
        <v xml:space="preserve"> </v>
      </c>
      <c r="DY630" s="2078"/>
      <c r="DZ630" s="2078"/>
      <c r="EA630" s="2078"/>
      <c r="EB630" s="2079"/>
      <c r="EC630" s="2077" t="str">
        <f t="shared" si="17"/>
        <v xml:space="preserve"> </v>
      </c>
      <c r="ED630" s="2078"/>
      <c r="EE630" s="2078"/>
      <c r="EF630" s="2078"/>
      <c r="EG630" s="2079"/>
      <c r="EH630" s="2077" t="str">
        <f t="shared" si="18"/>
        <v xml:space="preserve"> </v>
      </c>
      <c r="EI630" s="2078"/>
      <c r="EJ630" s="2078"/>
      <c r="EK630" s="2078"/>
      <c r="EL630" s="2079"/>
      <c r="EM630" s="2077" t="str">
        <f t="shared" si="19"/>
        <v xml:space="preserve"> </v>
      </c>
      <c r="EN630" s="2078"/>
      <c r="EO630" s="2078"/>
      <c r="EP630" s="2078"/>
      <c r="EQ630" s="2079"/>
      <c r="ER630" s="2077" t="str">
        <f t="shared" si="20"/>
        <v xml:space="preserve"> </v>
      </c>
      <c r="ES630" s="2078"/>
      <c r="ET630" s="2078"/>
      <c r="EU630" s="2078"/>
      <c r="EV630" s="2079"/>
      <c r="EW630" s="2077" t="str">
        <f t="shared" si="21"/>
        <v xml:space="preserve"> </v>
      </c>
      <c r="EX630" s="2078"/>
      <c r="EY630" s="2078"/>
      <c r="EZ630" s="2078"/>
      <c r="FA630" s="2079"/>
    </row>
    <row r="631" spans="1:157" ht="12.75">
      <c r="A631" s="50"/>
      <c r="B631" s="50"/>
      <c r="C631" s="50"/>
      <c r="AZ631" s="58"/>
      <c r="BA631" s="58"/>
      <c r="BB631" s="58"/>
      <c r="BC631" s="58"/>
      <c r="BD631" s="58"/>
      <c r="BE631" s="2077">
        <f t="shared" si="0"/>
        <v>0</v>
      </c>
      <c r="BF631" s="2079"/>
      <c r="BG631" s="2072">
        <f t="shared" si="1"/>
        <v>0</v>
      </c>
      <c r="BH631" s="2074"/>
      <c r="BI631" s="2077">
        <f t="shared" si="2"/>
        <v>0</v>
      </c>
      <c r="BJ631" s="2079"/>
      <c r="BK631" s="2072">
        <f t="shared" si="3"/>
        <v>0</v>
      </c>
      <c r="BL631" s="2074"/>
      <c r="BM631" s="58"/>
      <c r="BN631" s="2055">
        <f t="shared" si="4"/>
        <v>0</v>
      </c>
      <c r="BO631" s="2056"/>
      <c r="BP631" s="2056"/>
      <c r="BQ631" s="2056"/>
      <c r="BR631" s="2057"/>
      <c r="BS631" s="2062">
        <f t="shared" si="5"/>
        <v>0</v>
      </c>
      <c r="BT631" s="2062"/>
      <c r="BU631" s="2062"/>
      <c r="BV631" s="2062"/>
      <c r="BW631" s="2062"/>
      <c r="BX631" s="2062">
        <f t="shared" si="6"/>
        <v>0</v>
      </c>
      <c r="BY631" s="2062"/>
      <c r="BZ631" s="2062"/>
      <c r="CA631" s="2062"/>
      <c r="CB631" s="2062"/>
      <c r="CC631" s="2062">
        <f t="shared" si="7"/>
        <v>0</v>
      </c>
      <c r="CD631" s="2062"/>
      <c r="CE631" s="2062"/>
      <c r="CF631" s="2062"/>
      <c r="CG631" s="2062"/>
      <c r="CH631" s="2062">
        <f t="shared" si="8"/>
        <v>0</v>
      </c>
      <c r="CI631" s="2062"/>
      <c r="CJ631" s="2062"/>
      <c r="CK631" s="2062"/>
      <c r="CL631" s="2062"/>
      <c r="CM631" s="2062">
        <f t="shared" si="9"/>
        <v>0</v>
      </c>
      <c r="CN631" s="2062"/>
      <c r="CO631" s="2062"/>
      <c r="CP631" s="2062"/>
      <c r="CQ631" s="2062"/>
      <c r="CR631" s="265"/>
      <c r="CS631" s="2080">
        <f t="shared" si="10"/>
        <v>0</v>
      </c>
      <c r="CT631" s="2080"/>
      <c r="CU631" s="2080"/>
      <c r="CV631" s="2080"/>
      <c r="CW631" s="2080"/>
      <c r="CX631" s="2080">
        <f t="shared" si="11"/>
        <v>0</v>
      </c>
      <c r="CY631" s="2080"/>
      <c r="CZ631" s="2080"/>
      <c r="DA631" s="2080"/>
      <c r="DB631" s="2080"/>
      <c r="DC631" s="2080">
        <f t="shared" si="12"/>
        <v>0</v>
      </c>
      <c r="DD631" s="2080"/>
      <c r="DE631" s="2080"/>
      <c r="DF631" s="2080"/>
      <c r="DG631" s="2080"/>
      <c r="DH631" s="2080">
        <f t="shared" si="13"/>
        <v>0</v>
      </c>
      <c r="DI631" s="2080"/>
      <c r="DJ631" s="2080"/>
      <c r="DK631" s="2080"/>
      <c r="DL631" s="2080"/>
      <c r="DM631" s="2080">
        <f t="shared" si="14"/>
        <v>0</v>
      </c>
      <c r="DN631" s="2080"/>
      <c r="DO631" s="2080"/>
      <c r="DP631" s="2080"/>
      <c r="DQ631" s="2080"/>
      <c r="DR631" s="2080">
        <f t="shared" si="15"/>
        <v>0</v>
      </c>
      <c r="DS631" s="2080"/>
      <c r="DT631" s="2080"/>
      <c r="DU631" s="2080"/>
      <c r="DV631" s="2080"/>
      <c r="DX631" s="2077" t="str">
        <f t="shared" si="16"/>
        <v xml:space="preserve"> </v>
      </c>
      <c r="DY631" s="2078"/>
      <c r="DZ631" s="2078"/>
      <c r="EA631" s="2078"/>
      <c r="EB631" s="2079"/>
      <c r="EC631" s="2077" t="str">
        <f t="shared" si="17"/>
        <v xml:space="preserve"> </v>
      </c>
      <c r="ED631" s="2078"/>
      <c r="EE631" s="2078"/>
      <c r="EF631" s="2078"/>
      <c r="EG631" s="2079"/>
      <c r="EH631" s="2077" t="str">
        <f t="shared" si="18"/>
        <v xml:space="preserve"> </v>
      </c>
      <c r="EI631" s="2078"/>
      <c r="EJ631" s="2078"/>
      <c r="EK631" s="2078"/>
      <c r="EL631" s="2079"/>
      <c r="EM631" s="2077" t="str">
        <f t="shared" si="19"/>
        <v xml:space="preserve"> </v>
      </c>
      <c r="EN631" s="2078"/>
      <c r="EO631" s="2078"/>
      <c r="EP631" s="2078"/>
      <c r="EQ631" s="2079"/>
      <c r="ER631" s="2077" t="str">
        <f t="shared" si="20"/>
        <v xml:space="preserve"> </v>
      </c>
      <c r="ES631" s="2078"/>
      <c r="ET631" s="2078"/>
      <c r="EU631" s="2078"/>
      <c r="EV631" s="2079"/>
      <c r="EW631" s="2077" t="str">
        <f t="shared" si="21"/>
        <v xml:space="preserve"> </v>
      </c>
      <c r="EX631" s="2078"/>
      <c r="EY631" s="2078"/>
      <c r="EZ631" s="2078"/>
      <c r="FA631" s="20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7">
        <f t="shared" si="0"/>
        <v>0</v>
      </c>
      <c r="BF632" s="2079"/>
      <c r="BG632" s="2072">
        <f t="shared" si="1"/>
        <v>0</v>
      </c>
      <c r="BH632" s="2074"/>
      <c r="BI632" s="2077">
        <f t="shared" si="2"/>
        <v>0</v>
      </c>
      <c r="BJ632" s="2079"/>
      <c r="BK632" s="2072">
        <f t="shared" si="3"/>
        <v>0</v>
      </c>
      <c r="BL632" s="2074"/>
      <c r="BM632" s="58"/>
      <c r="BN632" s="2055">
        <f t="shared" si="4"/>
        <v>0</v>
      </c>
      <c r="BO632" s="2056"/>
      <c r="BP632" s="2056"/>
      <c r="BQ632" s="2056"/>
      <c r="BR632" s="2057"/>
      <c r="BS632" s="2062">
        <f t="shared" si="5"/>
        <v>0</v>
      </c>
      <c r="BT632" s="2062"/>
      <c r="BU632" s="2062"/>
      <c r="BV632" s="2062"/>
      <c r="BW632" s="2062"/>
      <c r="BX632" s="2062">
        <f t="shared" si="6"/>
        <v>0</v>
      </c>
      <c r="BY632" s="2062"/>
      <c r="BZ632" s="2062"/>
      <c r="CA632" s="2062"/>
      <c r="CB632" s="2062"/>
      <c r="CC632" s="2062">
        <f t="shared" si="7"/>
        <v>0</v>
      </c>
      <c r="CD632" s="2062"/>
      <c r="CE632" s="2062"/>
      <c r="CF632" s="2062"/>
      <c r="CG632" s="2062"/>
      <c r="CH632" s="2062">
        <f t="shared" si="8"/>
        <v>0</v>
      </c>
      <c r="CI632" s="2062"/>
      <c r="CJ632" s="2062"/>
      <c r="CK632" s="2062"/>
      <c r="CL632" s="2062"/>
      <c r="CM632" s="2062">
        <f t="shared" si="9"/>
        <v>0</v>
      </c>
      <c r="CN632" s="2062"/>
      <c r="CO632" s="2062"/>
      <c r="CP632" s="2062"/>
      <c r="CQ632" s="2062"/>
      <c r="CR632" s="265"/>
      <c r="CS632" s="2080">
        <f t="shared" si="10"/>
        <v>0</v>
      </c>
      <c r="CT632" s="2080"/>
      <c r="CU632" s="2080"/>
      <c r="CV632" s="2080"/>
      <c r="CW632" s="2080"/>
      <c r="CX632" s="2080">
        <f t="shared" si="11"/>
        <v>0</v>
      </c>
      <c r="CY632" s="2080"/>
      <c r="CZ632" s="2080"/>
      <c r="DA632" s="2080"/>
      <c r="DB632" s="2080"/>
      <c r="DC632" s="2080">
        <f t="shared" si="12"/>
        <v>0</v>
      </c>
      <c r="DD632" s="2080"/>
      <c r="DE632" s="2080"/>
      <c r="DF632" s="2080"/>
      <c r="DG632" s="2080"/>
      <c r="DH632" s="2080">
        <f t="shared" si="13"/>
        <v>0</v>
      </c>
      <c r="DI632" s="2080"/>
      <c r="DJ632" s="2080"/>
      <c r="DK632" s="2080"/>
      <c r="DL632" s="2080"/>
      <c r="DM632" s="2080">
        <f t="shared" si="14"/>
        <v>0</v>
      </c>
      <c r="DN632" s="2080"/>
      <c r="DO632" s="2080"/>
      <c r="DP632" s="2080"/>
      <c r="DQ632" s="2080"/>
      <c r="DR632" s="2080">
        <f t="shared" si="15"/>
        <v>0</v>
      </c>
      <c r="DS632" s="2080"/>
      <c r="DT632" s="2080"/>
      <c r="DU632" s="2080"/>
      <c r="DV632" s="2080"/>
      <c r="DX632" s="2077" t="str">
        <f t="shared" si="16"/>
        <v xml:space="preserve"> </v>
      </c>
      <c r="DY632" s="2078"/>
      <c r="DZ632" s="2078"/>
      <c r="EA632" s="2078"/>
      <c r="EB632" s="2079"/>
      <c r="EC632" s="2077" t="str">
        <f t="shared" si="17"/>
        <v xml:space="preserve"> </v>
      </c>
      <c r="ED632" s="2078"/>
      <c r="EE632" s="2078"/>
      <c r="EF632" s="2078"/>
      <c r="EG632" s="2079"/>
      <c r="EH632" s="2077" t="str">
        <f t="shared" si="18"/>
        <v xml:space="preserve"> </v>
      </c>
      <c r="EI632" s="2078"/>
      <c r="EJ632" s="2078"/>
      <c r="EK632" s="2078"/>
      <c r="EL632" s="2079"/>
      <c r="EM632" s="2077" t="str">
        <f t="shared" si="19"/>
        <v xml:space="preserve"> </v>
      </c>
      <c r="EN632" s="2078"/>
      <c r="EO632" s="2078"/>
      <c r="EP632" s="2078"/>
      <c r="EQ632" s="2079"/>
      <c r="ER632" s="2077" t="str">
        <f t="shared" si="20"/>
        <v xml:space="preserve"> </v>
      </c>
      <c r="ES632" s="2078"/>
      <c r="ET632" s="2078"/>
      <c r="EU632" s="2078"/>
      <c r="EV632" s="2079"/>
      <c r="EW632" s="2077" t="str">
        <f t="shared" si="21"/>
        <v xml:space="preserve"> </v>
      </c>
      <c r="EX632" s="2078"/>
      <c r="EY632" s="2078"/>
      <c r="EZ632" s="2078"/>
      <c r="FA632" s="2079"/>
    </row>
    <row r="633" spans="1:157" ht="12.75">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7">
        <f t="shared" si="0"/>
        <v>0</v>
      </c>
      <c r="BF633" s="2079"/>
      <c r="BG633" s="2072">
        <f t="shared" si="1"/>
        <v>0</v>
      </c>
      <c r="BH633" s="2074"/>
      <c r="BI633" s="2077">
        <f t="shared" si="2"/>
        <v>0</v>
      </c>
      <c r="BJ633" s="2079"/>
      <c r="BK633" s="2072">
        <f t="shared" si="3"/>
        <v>0</v>
      </c>
      <c r="BL633" s="2074"/>
      <c r="BM633" s="58"/>
      <c r="BN633" s="2055">
        <f t="shared" si="4"/>
        <v>0</v>
      </c>
      <c r="BO633" s="2056"/>
      <c r="BP633" s="2056"/>
      <c r="BQ633" s="2056"/>
      <c r="BR633" s="2057"/>
      <c r="BS633" s="2062">
        <f t="shared" si="5"/>
        <v>0</v>
      </c>
      <c r="BT633" s="2062"/>
      <c r="BU633" s="2062"/>
      <c r="BV633" s="2062"/>
      <c r="BW633" s="2062"/>
      <c r="BX633" s="2062">
        <f t="shared" si="6"/>
        <v>0</v>
      </c>
      <c r="BY633" s="2062"/>
      <c r="BZ633" s="2062"/>
      <c r="CA633" s="2062"/>
      <c r="CB633" s="2062"/>
      <c r="CC633" s="2062">
        <f t="shared" si="7"/>
        <v>0</v>
      </c>
      <c r="CD633" s="2062"/>
      <c r="CE633" s="2062"/>
      <c r="CF633" s="2062"/>
      <c r="CG633" s="2062"/>
      <c r="CH633" s="2062">
        <f t="shared" si="8"/>
        <v>0</v>
      </c>
      <c r="CI633" s="2062"/>
      <c r="CJ633" s="2062"/>
      <c r="CK633" s="2062"/>
      <c r="CL633" s="2062"/>
      <c r="CM633" s="2062">
        <f t="shared" si="9"/>
        <v>0</v>
      </c>
      <c r="CN633" s="2062"/>
      <c r="CO633" s="2062"/>
      <c r="CP633" s="2062"/>
      <c r="CQ633" s="2062"/>
      <c r="CR633" s="265"/>
      <c r="CS633" s="2080">
        <f t="shared" si="10"/>
        <v>0</v>
      </c>
      <c r="CT633" s="2080"/>
      <c r="CU633" s="2080"/>
      <c r="CV633" s="2080"/>
      <c r="CW633" s="2080"/>
      <c r="CX633" s="2080">
        <f t="shared" si="11"/>
        <v>0</v>
      </c>
      <c r="CY633" s="2080"/>
      <c r="CZ633" s="2080"/>
      <c r="DA633" s="2080"/>
      <c r="DB633" s="2080"/>
      <c r="DC633" s="2080">
        <f t="shared" si="12"/>
        <v>0</v>
      </c>
      <c r="DD633" s="2080"/>
      <c r="DE633" s="2080"/>
      <c r="DF633" s="2080"/>
      <c r="DG633" s="2080"/>
      <c r="DH633" s="2080">
        <f t="shared" si="13"/>
        <v>0</v>
      </c>
      <c r="DI633" s="2080"/>
      <c r="DJ633" s="2080"/>
      <c r="DK633" s="2080"/>
      <c r="DL633" s="2080"/>
      <c r="DM633" s="2080">
        <f t="shared" si="14"/>
        <v>0</v>
      </c>
      <c r="DN633" s="2080"/>
      <c r="DO633" s="2080"/>
      <c r="DP633" s="2080"/>
      <c r="DQ633" s="2080"/>
      <c r="DR633" s="2080">
        <f t="shared" si="15"/>
        <v>0</v>
      </c>
      <c r="DS633" s="2080"/>
      <c r="DT633" s="2080"/>
      <c r="DU633" s="2080"/>
      <c r="DV633" s="2080"/>
      <c r="DX633" s="2077" t="str">
        <f t="shared" si="16"/>
        <v xml:space="preserve"> </v>
      </c>
      <c r="DY633" s="2078"/>
      <c r="DZ633" s="2078"/>
      <c r="EA633" s="2078"/>
      <c r="EB633" s="2079"/>
      <c r="EC633" s="2077" t="str">
        <f t="shared" si="17"/>
        <v xml:space="preserve"> </v>
      </c>
      <c r="ED633" s="2078"/>
      <c r="EE633" s="2078"/>
      <c r="EF633" s="2078"/>
      <c r="EG633" s="2079"/>
      <c r="EH633" s="2077" t="str">
        <f t="shared" si="18"/>
        <v xml:space="preserve"> </v>
      </c>
      <c r="EI633" s="2078"/>
      <c r="EJ633" s="2078"/>
      <c r="EK633" s="2078"/>
      <c r="EL633" s="2079"/>
      <c r="EM633" s="2077" t="str">
        <f t="shared" si="19"/>
        <v xml:space="preserve"> </v>
      </c>
      <c r="EN633" s="2078"/>
      <c r="EO633" s="2078"/>
      <c r="EP633" s="2078"/>
      <c r="EQ633" s="2079"/>
      <c r="ER633" s="2077" t="str">
        <f t="shared" si="20"/>
        <v xml:space="preserve"> </v>
      </c>
      <c r="ES633" s="2078"/>
      <c r="ET633" s="2078"/>
      <c r="EU633" s="2078"/>
      <c r="EV633" s="2079"/>
      <c r="EW633" s="2077" t="str">
        <f t="shared" si="21"/>
        <v xml:space="preserve"> </v>
      </c>
      <c r="EX633" s="2078"/>
      <c r="EY633" s="2078"/>
      <c r="EZ633" s="2078"/>
      <c r="FA633" s="2079"/>
    </row>
    <row r="634" spans="1:157" s="1659" customFormat="1" ht="12.75" customHeight="1">
      <c r="B634" s="2251" t="s">
        <v>477</v>
      </c>
      <c r="C634" s="2252"/>
      <c r="D634" s="2252"/>
      <c r="E634" s="2252"/>
      <c r="F634" s="2252"/>
      <c r="G634" s="2252"/>
      <c r="H634" s="2252"/>
      <c r="I634" s="2252"/>
      <c r="J634" s="2252"/>
      <c r="K634" s="2252"/>
      <c r="L634" s="2252"/>
      <c r="M634" s="2252"/>
      <c r="N634" s="2253"/>
      <c r="O634" s="2108" t="s">
        <v>2170</v>
      </c>
      <c r="P634" s="2109"/>
      <c r="Q634" s="2110"/>
      <c r="R634" s="2108" t="s">
        <v>2168</v>
      </c>
      <c r="S634" s="2109"/>
      <c r="T634" s="2110"/>
      <c r="U634" s="2099" t="s">
        <v>478</v>
      </c>
      <c r="V634" s="2099"/>
      <c r="W634" s="2100"/>
      <c r="X634" s="2108" t="s">
        <v>1989</v>
      </c>
      <c r="Y634" s="2109"/>
      <c r="Z634" s="2109"/>
      <c r="AA634" s="2109"/>
      <c r="AB634" s="2110"/>
      <c r="AC634" s="2353" t="s">
        <v>1987</v>
      </c>
      <c r="AD634" s="2354"/>
      <c r="AE634" s="2355"/>
      <c r="AF634" s="2108" t="s">
        <v>2381</v>
      </c>
      <c r="AG634" s="2109"/>
      <c r="AH634" s="2109"/>
      <c r="AI634" s="2109"/>
      <c r="AJ634" s="2110"/>
      <c r="AK634" s="2341" t="s">
        <v>2382</v>
      </c>
      <c r="AL634" s="2342"/>
      <c r="AM634" s="2342"/>
      <c r="AN634" s="2343"/>
      <c r="AO634" s="2402" t="s">
        <v>479</v>
      </c>
      <c r="AP634" s="2402"/>
      <c r="AQ634" s="2402"/>
      <c r="AR634" s="2402"/>
      <c r="AS634" s="2402"/>
      <c r="AT634" s="1660"/>
      <c r="AU634" s="1660"/>
      <c r="AV634" s="1660"/>
      <c r="AW634" s="1660"/>
      <c r="AX634" s="1660"/>
      <c r="AY634" s="1660"/>
      <c r="AZ634" s="181"/>
      <c r="BA634" s="181"/>
      <c r="BB634" s="181"/>
      <c r="BC634" s="181"/>
      <c r="BD634" s="181"/>
      <c r="BE634" s="2077">
        <f t="shared" si="0"/>
        <v>0</v>
      </c>
      <c r="BF634" s="2079"/>
      <c r="BG634" s="2072">
        <f t="shared" si="1"/>
        <v>0</v>
      </c>
      <c r="BH634" s="2074"/>
      <c r="BI634" s="2077">
        <f t="shared" si="2"/>
        <v>0</v>
      </c>
      <c r="BJ634" s="2079"/>
      <c r="BK634" s="2072">
        <f t="shared" si="3"/>
        <v>0</v>
      </c>
      <c r="BL634" s="2074"/>
      <c r="BM634" s="181"/>
      <c r="BN634" s="2055">
        <f t="shared" si="4"/>
        <v>0</v>
      </c>
      <c r="BO634" s="2056"/>
      <c r="BP634" s="2056"/>
      <c r="BQ634" s="2056"/>
      <c r="BR634" s="2057"/>
      <c r="BS634" s="2062">
        <f t="shared" si="5"/>
        <v>0</v>
      </c>
      <c r="BT634" s="2062"/>
      <c r="BU634" s="2062"/>
      <c r="BV634" s="2062"/>
      <c r="BW634" s="2062"/>
      <c r="BX634" s="2062">
        <f t="shared" si="6"/>
        <v>0</v>
      </c>
      <c r="BY634" s="2062"/>
      <c r="BZ634" s="2062"/>
      <c r="CA634" s="2062"/>
      <c r="CB634" s="2062"/>
      <c r="CC634" s="2062">
        <f t="shared" si="7"/>
        <v>0</v>
      </c>
      <c r="CD634" s="2062"/>
      <c r="CE634" s="2062"/>
      <c r="CF634" s="2062"/>
      <c r="CG634" s="2062"/>
      <c r="CH634" s="2062">
        <f t="shared" si="8"/>
        <v>0</v>
      </c>
      <c r="CI634" s="2062"/>
      <c r="CJ634" s="2062"/>
      <c r="CK634" s="2062"/>
      <c r="CL634" s="2062"/>
      <c r="CM634" s="2062">
        <f t="shared" si="9"/>
        <v>0</v>
      </c>
      <c r="CN634" s="2062"/>
      <c r="CO634" s="2062"/>
      <c r="CP634" s="2062"/>
      <c r="CQ634" s="2062"/>
      <c r="CR634" s="265"/>
      <c r="CS634" s="2080">
        <f t="shared" si="10"/>
        <v>0</v>
      </c>
      <c r="CT634" s="2080"/>
      <c r="CU634" s="2080"/>
      <c r="CV634" s="2080"/>
      <c r="CW634" s="2080"/>
      <c r="CX634" s="2080">
        <f t="shared" si="11"/>
        <v>0</v>
      </c>
      <c r="CY634" s="2080"/>
      <c r="CZ634" s="2080"/>
      <c r="DA634" s="2080"/>
      <c r="DB634" s="2080"/>
      <c r="DC634" s="2080">
        <f t="shared" si="12"/>
        <v>0</v>
      </c>
      <c r="DD634" s="2080"/>
      <c r="DE634" s="2080"/>
      <c r="DF634" s="2080"/>
      <c r="DG634" s="2080"/>
      <c r="DH634" s="2080">
        <f t="shared" si="13"/>
        <v>0</v>
      </c>
      <c r="DI634" s="2080"/>
      <c r="DJ634" s="2080"/>
      <c r="DK634" s="2080"/>
      <c r="DL634" s="2080"/>
      <c r="DM634" s="2080">
        <f t="shared" si="14"/>
        <v>0</v>
      </c>
      <c r="DN634" s="2080"/>
      <c r="DO634" s="2080"/>
      <c r="DP634" s="2080"/>
      <c r="DQ634" s="2080"/>
      <c r="DR634" s="2080">
        <f t="shared" si="15"/>
        <v>0</v>
      </c>
      <c r="DS634" s="2080"/>
      <c r="DT634" s="2080"/>
      <c r="DU634" s="2080"/>
      <c r="DV634" s="2080"/>
      <c r="DX634" s="2077" t="str">
        <f t="shared" si="16"/>
        <v xml:space="preserve"> </v>
      </c>
      <c r="DY634" s="2078"/>
      <c r="DZ634" s="2078"/>
      <c r="EA634" s="2078"/>
      <c r="EB634" s="2079"/>
      <c r="EC634" s="2077" t="str">
        <f t="shared" si="17"/>
        <v xml:space="preserve"> </v>
      </c>
      <c r="ED634" s="2078"/>
      <c r="EE634" s="2078"/>
      <c r="EF634" s="2078"/>
      <c r="EG634" s="2079"/>
      <c r="EH634" s="2077" t="str">
        <f t="shared" si="18"/>
        <v xml:space="preserve"> </v>
      </c>
      <c r="EI634" s="2078"/>
      <c r="EJ634" s="2078"/>
      <c r="EK634" s="2078"/>
      <c r="EL634" s="2079"/>
      <c r="EM634" s="2077" t="str">
        <f t="shared" si="19"/>
        <v xml:space="preserve"> </v>
      </c>
      <c r="EN634" s="2078"/>
      <c r="EO634" s="2078"/>
      <c r="EP634" s="2078"/>
      <c r="EQ634" s="2079"/>
      <c r="ER634" s="2077" t="str">
        <f t="shared" si="20"/>
        <v xml:space="preserve"> </v>
      </c>
      <c r="ES634" s="2078"/>
      <c r="ET634" s="2078"/>
      <c r="EU634" s="2078"/>
      <c r="EV634" s="2079"/>
      <c r="EW634" s="2077" t="str">
        <f t="shared" si="21"/>
        <v xml:space="preserve"> </v>
      </c>
      <c r="EX634" s="2078"/>
      <c r="EY634" s="2078"/>
      <c r="EZ634" s="2078"/>
      <c r="FA634" s="2079"/>
    </row>
    <row r="635" spans="1:157" s="1659" customFormat="1" ht="12.75">
      <c r="B635" s="2398"/>
      <c r="C635" s="2399"/>
      <c r="D635" s="2399"/>
      <c r="E635" s="2399"/>
      <c r="F635" s="2399"/>
      <c r="G635" s="2399"/>
      <c r="H635" s="2399"/>
      <c r="I635" s="2399"/>
      <c r="J635" s="2399"/>
      <c r="K635" s="2399"/>
      <c r="L635" s="2399"/>
      <c r="M635" s="2399"/>
      <c r="N635" s="2400"/>
      <c r="O635" s="2111"/>
      <c r="P635" s="2112"/>
      <c r="Q635" s="2113"/>
      <c r="R635" s="2111"/>
      <c r="S635" s="2112"/>
      <c r="T635" s="2113"/>
      <c r="U635" s="2101"/>
      <c r="V635" s="2101"/>
      <c r="W635" s="2102"/>
      <c r="X635" s="2111"/>
      <c r="Y635" s="2112"/>
      <c r="Z635" s="2112"/>
      <c r="AA635" s="2112"/>
      <c r="AB635" s="2113"/>
      <c r="AC635" s="2356"/>
      <c r="AD635" s="2357"/>
      <c r="AE635" s="2358"/>
      <c r="AF635" s="2111"/>
      <c r="AG635" s="2112"/>
      <c r="AH635" s="2112"/>
      <c r="AI635" s="2112"/>
      <c r="AJ635" s="2113"/>
      <c r="AK635" s="2344"/>
      <c r="AL635" s="2345"/>
      <c r="AM635" s="2345"/>
      <c r="AN635" s="2346"/>
      <c r="AO635" s="2402"/>
      <c r="AP635" s="2402"/>
      <c r="AQ635" s="2402"/>
      <c r="AR635" s="2402"/>
      <c r="AS635" s="2402"/>
      <c r="AT635" s="1660"/>
      <c r="AU635" s="1660"/>
      <c r="AV635" s="1660"/>
      <c r="AW635" s="1660"/>
      <c r="AX635" s="1660"/>
      <c r="AY635" s="1660"/>
      <c r="AZ635" s="181"/>
      <c r="BA635" s="181"/>
      <c r="BB635" s="181"/>
      <c r="BC635" s="181"/>
      <c r="BD635" s="181"/>
      <c r="BE635" s="181"/>
      <c r="BF635" s="181"/>
      <c r="BG635" s="2077">
        <f>SUM(BG610:BH634)</f>
        <v>0</v>
      </c>
      <c r="BH635" s="2079"/>
      <c r="BI635" s="181"/>
      <c r="BJ635" s="181"/>
      <c r="BK635" s="2077">
        <f>SUM(BK610:BL634)</f>
        <v>65</v>
      </c>
      <c r="BL635" s="2079"/>
      <c r="BM635" s="181"/>
      <c r="BN635" s="2077">
        <f>SUM(BN610:BR634)</f>
        <v>0</v>
      </c>
      <c r="BO635" s="2078"/>
      <c r="BP635" s="2078"/>
      <c r="BQ635" s="2078"/>
      <c r="BR635" s="2079"/>
      <c r="BS635" s="2081">
        <f>SUM(BS610:BW634)</f>
        <v>65</v>
      </c>
      <c r="BT635" s="2081"/>
      <c r="BU635" s="2081"/>
      <c r="BV635" s="2081"/>
      <c r="BW635" s="2081"/>
      <c r="BX635" s="2081">
        <f>SUM(BX610:CB634)</f>
        <v>0</v>
      </c>
      <c r="BY635" s="2081"/>
      <c r="BZ635" s="2081"/>
      <c r="CA635" s="2081"/>
      <c r="CB635" s="2081"/>
      <c r="CC635" s="2081">
        <f>SUM(CC610:CG634)</f>
        <v>0</v>
      </c>
      <c r="CD635" s="2081"/>
      <c r="CE635" s="2081"/>
      <c r="CF635" s="2081"/>
      <c r="CG635" s="2081"/>
      <c r="CH635" s="2081">
        <f>SUM(CH610:CL634)</f>
        <v>0</v>
      </c>
      <c r="CI635" s="2081"/>
      <c r="CJ635" s="2081"/>
      <c r="CK635" s="2081"/>
      <c r="CL635" s="2081"/>
      <c r="CM635" s="2081">
        <f>SUM(CM610:CQ634)</f>
        <v>0</v>
      </c>
      <c r="CN635" s="2081"/>
      <c r="CO635" s="2081"/>
      <c r="CP635" s="2081"/>
      <c r="CQ635" s="2081"/>
      <c r="CR635" s="687"/>
      <c r="CS635" s="2081">
        <f>SUM(CS610:CW634)</f>
        <v>0</v>
      </c>
      <c r="CT635" s="2081"/>
      <c r="CU635" s="2081"/>
      <c r="CV635" s="2081"/>
      <c r="CW635" s="2081"/>
      <c r="CX635" s="2081">
        <f>SUM(CX610:DB634)</f>
        <v>65</v>
      </c>
      <c r="CY635" s="2081"/>
      <c r="CZ635" s="2081"/>
      <c r="DA635" s="2081"/>
      <c r="DB635" s="2081"/>
      <c r="DC635" s="2081">
        <f>SUM(DC610:DG634)</f>
        <v>0</v>
      </c>
      <c r="DD635" s="2081"/>
      <c r="DE635" s="2081"/>
      <c r="DF635" s="2081"/>
      <c r="DG635" s="2081"/>
      <c r="DH635" s="2081">
        <f>SUM(DH610:DL634)</f>
        <v>0</v>
      </c>
      <c r="DI635" s="2081"/>
      <c r="DJ635" s="2081"/>
      <c r="DK635" s="2081"/>
      <c r="DL635" s="2081"/>
      <c r="DM635" s="2081">
        <f>SUM(DM610:DQ634)</f>
        <v>0</v>
      </c>
      <c r="DN635" s="2081"/>
      <c r="DO635" s="2081"/>
      <c r="DP635" s="2081"/>
      <c r="DQ635" s="2081"/>
      <c r="DR635" s="2081">
        <f>SUM(DR610:DV634)</f>
        <v>0</v>
      </c>
      <c r="DS635" s="2081"/>
      <c r="DT635" s="2081"/>
      <c r="DU635" s="2081"/>
      <c r="DV635" s="2081"/>
      <c r="DX635" s="2081">
        <f>SUM(DX610:EB634)</f>
        <v>0</v>
      </c>
      <c r="DY635" s="2081"/>
      <c r="DZ635" s="2081"/>
      <c r="EA635" s="2081"/>
      <c r="EB635" s="2081"/>
      <c r="EC635" s="2081">
        <f>SUM(EC610:EG634)</f>
        <v>876</v>
      </c>
      <c r="ED635" s="2081"/>
      <c r="EE635" s="2081"/>
      <c r="EF635" s="2081"/>
      <c r="EG635" s="2081"/>
      <c r="EH635" s="2081">
        <f>SUM(EH610:EL634)</f>
        <v>0</v>
      </c>
      <c r="EI635" s="2081"/>
      <c r="EJ635" s="2081"/>
      <c r="EK635" s="2081"/>
      <c r="EL635" s="2081"/>
      <c r="EM635" s="2081">
        <f>SUM(EM610:EQ634)</f>
        <v>0</v>
      </c>
      <c r="EN635" s="2081"/>
      <c r="EO635" s="2081"/>
      <c r="EP635" s="2081"/>
      <c r="EQ635" s="2081"/>
      <c r="ER635" s="2081">
        <f>SUM(ER610:EV634)</f>
        <v>0</v>
      </c>
      <c r="ES635" s="2081"/>
      <c r="ET635" s="2081"/>
      <c r="EU635" s="2081"/>
      <c r="EV635" s="2081"/>
      <c r="EW635" s="2081">
        <f>SUM(EW610:FA634)</f>
        <v>0</v>
      </c>
      <c r="EX635" s="2081"/>
      <c r="EY635" s="2081"/>
      <c r="EZ635" s="2081"/>
      <c r="FA635" s="2081"/>
    </row>
    <row r="636" spans="1:157" s="1659" customFormat="1" ht="12.75">
      <c r="B636" s="2401"/>
      <c r="C636" s="2399"/>
      <c r="D636" s="2399"/>
      <c r="E636" s="2399"/>
      <c r="F636" s="2399"/>
      <c r="G636" s="2399"/>
      <c r="H636" s="2399"/>
      <c r="I636" s="2399"/>
      <c r="J636" s="2399"/>
      <c r="K636" s="2399"/>
      <c r="L636" s="2399"/>
      <c r="M636" s="2399"/>
      <c r="N636" s="2400"/>
      <c r="O636" s="2114"/>
      <c r="P636" s="2115"/>
      <c r="Q636" s="2116"/>
      <c r="R636" s="2114"/>
      <c r="S636" s="2115"/>
      <c r="T636" s="2116"/>
      <c r="U636" s="2103"/>
      <c r="V636" s="2103"/>
      <c r="W636" s="2104"/>
      <c r="X636" s="2114"/>
      <c r="Y636" s="2115"/>
      <c r="Z636" s="2115"/>
      <c r="AA636" s="2115"/>
      <c r="AB636" s="2116"/>
      <c r="AC636" s="2359"/>
      <c r="AD636" s="2360"/>
      <c r="AE636" s="2361"/>
      <c r="AF636" s="2114"/>
      <c r="AG636" s="2115"/>
      <c r="AH636" s="2115"/>
      <c r="AI636" s="2115"/>
      <c r="AJ636" s="2116"/>
      <c r="AK636" s="2347"/>
      <c r="AL636" s="2348"/>
      <c r="AM636" s="2348"/>
      <c r="AN636" s="2349"/>
      <c r="AO636" s="2402"/>
      <c r="AP636" s="2402"/>
      <c r="AQ636" s="2402"/>
      <c r="AR636" s="2402"/>
      <c r="AS636" s="2402"/>
      <c r="AT636" s="889"/>
      <c r="AU636" s="889"/>
      <c r="AV636" s="889"/>
      <c r="AW636" s="889"/>
      <c r="AX636" s="889"/>
      <c r="AY636" s="88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7">
        <f>BN635+BS635+BX635+CC635+CH635+CM635</f>
        <v>65</v>
      </c>
      <c r="CN636" s="2078"/>
      <c r="CO636" s="2078"/>
      <c r="CP636" s="2078"/>
      <c r="CQ636" s="2079"/>
      <c r="CR636" s="687"/>
      <c r="CS636" s="181"/>
      <c r="CT636" s="181"/>
      <c r="CU636" s="181"/>
      <c r="CV636" s="181"/>
      <c r="CW636" s="181"/>
      <c r="CX636" s="181"/>
      <c r="CY636" s="181"/>
      <c r="CZ636" s="181"/>
      <c r="DA636" s="181"/>
      <c r="DB636" s="181"/>
      <c r="DC636" s="181"/>
      <c r="DD636" s="181"/>
      <c r="DE636" s="181"/>
      <c r="DF636" s="181"/>
    </row>
    <row r="637" spans="1:157" ht="12.75">
      <c r="B637" s="83" t="s">
        <v>117</v>
      </c>
      <c r="C637" s="2126" t="s">
        <v>2742</v>
      </c>
      <c r="D637" s="2126"/>
      <c r="E637" s="2126"/>
      <c r="F637" s="2126"/>
      <c r="G637" s="2126"/>
      <c r="H637" s="2126"/>
      <c r="I637" s="2126"/>
      <c r="J637" s="2126"/>
      <c r="K637" s="2126"/>
      <c r="L637" s="2126"/>
      <c r="M637" s="2126"/>
      <c r="N637" s="2127"/>
      <c r="O637" s="2082">
        <f>55*12</f>
        <v>660</v>
      </c>
      <c r="P637" s="2083"/>
      <c r="Q637" s="2084"/>
      <c r="R637" s="2082"/>
      <c r="S637" s="2083"/>
      <c r="T637" s="2084"/>
      <c r="U637" s="2089">
        <v>0.03</v>
      </c>
      <c r="V637" s="2090"/>
      <c r="W637" s="2091"/>
      <c r="X637" s="2085" t="s">
        <v>482</v>
      </c>
      <c r="Y637" s="2086"/>
      <c r="Z637" s="2086"/>
      <c r="AA637" s="2086"/>
      <c r="AB637" s="2087"/>
      <c r="AC637" s="2105">
        <v>1</v>
      </c>
      <c r="AD637" s="2106"/>
      <c r="AE637" s="2107"/>
      <c r="AF637" s="2092">
        <f>+[10]EVERYTHING!$U$42</f>
        <v>49608.0648</v>
      </c>
      <c r="AG637" s="2093"/>
      <c r="AH637" s="2093"/>
      <c r="AI637" s="2093"/>
      <c r="AJ637" s="2094"/>
      <c r="AK637" s="2117"/>
      <c r="AL637" s="2118"/>
      <c r="AM637" s="2118"/>
      <c r="AN637" s="2119"/>
      <c r="AO637" s="2088">
        <f>+[10]EVERYTHING!$C$8</f>
        <v>6654505.2206782466</v>
      </c>
      <c r="AP637" s="2088"/>
      <c r="AQ637" s="2088"/>
      <c r="AR637" s="2088"/>
      <c r="AS637" s="2088"/>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7">
        <f>BN635*1</f>
        <v>0</v>
      </c>
      <c r="BS637" s="58"/>
      <c r="BT637" s="58"/>
      <c r="BU637" s="58"/>
      <c r="BV637" s="58"/>
      <c r="BW637" s="1367">
        <f>BS635*1</f>
        <v>65</v>
      </c>
      <c r="BX637" s="58"/>
      <c r="BY637" s="58"/>
      <c r="BZ637" s="58"/>
      <c r="CA637" s="58"/>
      <c r="CB637" s="1367">
        <f>BX635*2</f>
        <v>0</v>
      </c>
      <c r="CC637" s="58"/>
      <c r="CD637" s="58"/>
      <c r="CE637" s="58"/>
      <c r="CF637" s="58"/>
      <c r="CG637" s="1367">
        <f>CC635*3</f>
        <v>0</v>
      </c>
      <c r="CH637" s="58"/>
      <c r="CI637" s="58"/>
      <c r="CJ637" s="58"/>
      <c r="CK637" s="58"/>
      <c r="CL637" s="1367">
        <f>CH635*4</f>
        <v>0</v>
      </c>
      <c r="CM637" s="58"/>
      <c r="CN637" s="58"/>
      <c r="CO637" s="58"/>
      <c r="CP637" s="58"/>
      <c r="CQ637" s="1367">
        <f>CM635*5</f>
        <v>0</v>
      </c>
      <c r="CS637" s="1367">
        <f>BR637+BW637+CB637+CG637+CL637+CQ637</f>
        <v>65</v>
      </c>
      <c r="CT637" s="134" t="s">
        <v>2180</v>
      </c>
      <c r="CU637" s="58"/>
      <c r="CV637" s="58"/>
      <c r="CW637" s="58"/>
      <c r="CX637" s="58"/>
      <c r="CY637" s="58"/>
      <c r="CZ637" s="58"/>
      <c r="DA637" s="58"/>
      <c r="DB637" s="58"/>
      <c r="DC637" s="58"/>
      <c r="DD637" s="58"/>
      <c r="DE637" s="58"/>
      <c r="DF637" s="58"/>
      <c r="DX637" s="709"/>
      <c r="DY637" s="709"/>
      <c r="DZ637" s="709"/>
      <c r="EA637" s="709"/>
      <c r="EB637" s="709"/>
      <c r="EC637" s="709"/>
      <c r="ED637" s="709"/>
      <c r="EE637" s="709"/>
      <c r="EF637" s="709"/>
      <c r="EG637" s="709"/>
      <c r="EH637" s="709"/>
      <c r="EI637" s="709"/>
      <c r="EJ637" s="709"/>
      <c r="EK637" s="709"/>
      <c r="EL637" s="709"/>
      <c r="EM637" s="709"/>
      <c r="EN637" s="709"/>
      <c r="EO637" s="709"/>
      <c r="EP637" s="709"/>
      <c r="EQ637" s="709"/>
      <c r="ER637" s="709"/>
      <c r="ES637" s="709"/>
      <c r="ET637" s="709"/>
      <c r="EU637" s="709"/>
      <c r="EV637" s="709"/>
      <c r="EW637" s="709"/>
      <c r="EX637" s="709"/>
      <c r="EY637" s="709"/>
      <c r="EZ637" s="709"/>
      <c r="FA637" s="709"/>
    </row>
    <row r="638" spans="1:157" ht="12.75" customHeight="1">
      <c r="B638" s="84" t="s">
        <v>118</v>
      </c>
      <c r="C638" s="2126" t="s">
        <v>2724</v>
      </c>
      <c r="D638" s="2126"/>
      <c r="E638" s="2126"/>
      <c r="F638" s="2126"/>
      <c r="G638" s="2126"/>
      <c r="H638" s="2126"/>
      <c r="I638" s="2126"/>
      <c r="J638" s="2126"/>
      <c r="K638" s="2126"/>
      <c r="L638" s="2126"/>
      <c r="M638" s="2126"/>
      <c r="N638" s="2127"/>
      <c r="O638" s="2082">
        <v>660</v>
      </c>
      <c r="P638" s="2083"/>
      <c r="Q638" s="2084"/>
      <c r="R638" s="2082"/>
      <c r="S638" s="2083"/>
      <c r="T638" s="2084"/>
      <c r="U638" s="2089">
        <v>0.03</v>
      </c>
      <c r="V638" s="2090"/>
      <c r="W638" s="2091"/>
      <c r="X638" s="2085" t="s">
        <v>482</v>
      </c>
      <c r="Y638" s="2086"/>
      <c r="Z638" s="2086"/>
      <c r="AA638" s="2086"/>
      <c r="AB638" s="2087"/>
      <c r="AC638" s="2105">
        <v>2</v>
      </c>
      <c r="AD638" s="2106"/>
      <c r="AE638" s="2107"/>
      <c r="AF638" s="2092"/>
      <c r="AG638" s="2093"/>
      <c r="AH638" s="2093"/>
      <c r="AI638" s="2093"/>
      <c r="AJ638" s="2094"/>
      <c r="AK638" s="2117"/>
      <c r="AL638" s="2118"/>
      <c r="AM638" s="2118"/>
      <c r="AN638" s="2119"/>
      <c r="AO638" s="2088">
        <f>+[10]EVERYTHING!$C$10</f>
        <v>6769928</v>
      </c>
      <c r="AP638" s="2088"/>
      <c r="AQ638" s="2088"/>
      <c r="AR638" s="2088"/>
      <c r="AS638" s="2088"/>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6" t="e">
        <f t="shared" ref="DX638:DX662" si="22">DX610*(BN610/$BN$635)</f>
        <v>#VALUE!</v>
      </c>
      <c r="DY638" s="2066"/>
      <c r="DZ638" s="2066"/>
      <c r="EA638" s="2066"/>
      <c r="EB638" s="2066"/>
      <c r="EC638" s="2066">
        <f t="shared" ref="EC638:EC662" si="23">EC610*(BS610/$BS$635)</f>
        <v>26.953846153846154</v>
      </c>
      <c r="ED638" s="2066"/>
      <c r="EE638" s="2066"/>
      <c r="EF638" s="2066"/>
      <c r="EG638" s="2066"/>
      <c r="EH638" s="2066" t="e">
        <f t="shared" ref="EH638:EH662" si="24">EH610*(BX610/$BX$635)</f>
        <v>#VALUE!</v>
      </c>
      <c r="EI638" s="2066"/>
      <c r="EJ638" s="2066"/>
      <c r="EK638" s="2066"/>
      <c r="EL638" s="2066"/>
      <c r="EM638" s="2066" t="e">
        <f t="shared" ref="EM638:EM662" si="25">EM610*(CC610/$CC$635)</f>
        <v>#VALUE!</v>
      </c>
      <c r="EN638" s="2066"/>
      <c r="EO638" s="2066"/>
      <c r="EP638" s="2066"/>
      <c r="EQ638" s="2066"/>
      <c r="ER638" s="2066" t="e">
        <f t="shared" ref="ER638:ER662" si="26">ER610*(CH610/$CH$635)</f>
        <v>#VALUE!</v>
      </c>
      <c r="ES638" s="2066"/>
      <c r="ET638" s="2066"/>
      <c r="EU638" s="2066"/>
      <c r="EV638" s="2066"/>
      <c r="EW638" s="2066" t="e">
        <f t="shared" ref="EW638:EW662" si="27">EW610*(CM610/$CM$635)</f>
        <v>#VALUE!</v>
      </c>
      <c r="EX638" s="2066"/>
      <c r="EY638" s="2066"/>
      <c r="EZ638" s="2066"/>
      <c r="FA638" s="2066"/>
    </row>
    <row r="639" spans="1:157" ht="12.75" customHeight="1">
      <c r="B639" s="84" t="s">
        <v>124</v>
      </c>
      <c r="C639" s="2126" t="s">
        <v>2725</v>
      </c>
      <c r="D639" s="2126"/>
      <c r="E639" s="2126"/>
      <c r="F639" s="2126"/>
      <c r="G639" s="2126"/>
      <c r="H639" s="2126"/>
      <c r="I639" s="2126"/>
      <c r="J639" s="2126"/>
      <c r="K639" s="2126"/>
      <c r="L639" s="2126"/>
      <c r="M639" s="2126"/>
      <c r="N639" s="2127"/>
      <c r="O639" s="2082">
        <v>660</v>
      </c>
      <c r="P639" s="2083"/>
      <c r="Q639" s="2084"/>
      <c r="R639" s="2082"/>
      <c r="S639" s="2083"/>
      <c r="T639" s="2084"/>
      <c r="U639" s="2089">
        <v>0.03</v>
      </c>
      <c r="V639" s="2090"/>
      <c r="W639" s="2091"/>
      <c r="X639" s="2085" t="s">
        <v>482</v>
      </c>
      <c r="Y639" s="2086"/>
      <c r="Z639" s="2086"/>
      <c r="AA639" s="2086"/>
      <c r="AB639" s="2087"/>
      <c r="AC639" s="2105">
        <v>2</v>
      </c>
      <c r="AD639" s="2106"/>
      <c r="AE639" s="2107"/>
      <c r="AF639" s="2092"/>
      <c r="AG639" s="2093"/>
      <c r="AH639" s="2093"/>
      <c r="AI639" s="2093"/>
      <c r="AJ639" s="2094"/>
      <c r="AK639" s="2117"/>
      <c r="AL639" s="2118"/>
      <c r="AM639" s="2118"/>
      <c r="AN639" s="2119"/>
      <c r="AO639" s="2088">
        <f>+[10]EVERYTHING!$C$9</f>
        <v>631401</v>
      </c>
      <c r="AP639" s="2088"/>
      <c r="AQ639" s="2088"/>
      <c r="AR639" s="2088"/>
      <c r="AS639" s="2088"/>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6" t="e">
        <f t="shared" si="22"/>
        <v>#VALUE!</v>
      </c>
      <c r="DY639" s="2066"/>
      <c r="DZ639" s="2066"/>
      <c r="EA639" s="2066"/>
      <c r="EB639" s="2066"/>
      <c r="EC639" s="2066">
        <f t="shared" si="23"/>
        <v>77.492307692307691</v>
      </c>
      <c r="ED639" s="2066"/>
      <c r="EE639" s="2066"/>
      <c r="EF639" s="2066"/>
      <c r="EG639" s="2066"/>
      <c r="EH639" s="2066" t="e">
        <f t="shared" si="24"/>
        <v>#VALUE!</v>
      </c>
      <c r="EI639" s="2066"/>
      <c r="EJ639" s="2066"/>
      <c r="EK639" s="2066"/>
      <c r="EL639" s="2066"/>
      <c r="EM639" s="2066" t="e">
        <f t="shared" si="25"/>
        <v>#VALUE!</v>
      </c>
      <c r="EN639" s="2066"/>
      <c r="EO639" s="2066"/>
      <c r="EP639" s="2066"/>
      <c r="EQ639" s="2066"/>
      <c r="ER639" s="2066" t="e">
        <f t="shared" si="26"/>
        <v>#VALUE!</v>
      </c>
      <c r="ES639" s="2066"/>
      <c r="ET639" s="2066"/>
      <c r="EU639" s="2066"/>
      <c r="EV639" s="2066"/>
      <c r="EW639" s="2066" t="e">
        <f t="shared" si="27"/>
        <v>#VALUE!</v>
      </c>
      <c r="EX639" s="2066"/>
      <c r="EY639" s="2066"/>
      <c r="EZ639" s="2066"/>
      <c r="FA639" s="2066"/>
    </row>
    <row r="640" spans="1:157" ht="12.75">
      <c r="B640" s="84" t="s">
        <v>607</v>
      </c>
      <c r="C640" s="2126" t="s">
        <v>2726</v>
      </c>
      <c r="D640" s="2126"/>
      <c r="E640" s="2126"/>
      <c r="F640" s="2126"/>
      <c r="G640" s="2126"/>
      <c r="H640" s="2126"/>
      <c r="I640" s="2126"/>
      <c r="J640" s="2126"/>
      <c r="K640" s="2126"/>
      <c r="L640" s="2126"/>
      <c r="M640" s="2126"/>
      <c r="N640" s="2127"/>
      <c r="O640" s="2082">
        <v>660</v>
      </c>
      <c r="P640" s="2083"/>
      <c r="Q640" s="2084"/>
      <c r="R640" s="2082"/>
      <c r="S640" s="2083"/>
      <c r="T640" s="2084"/>
      <c r="U640" s="2089">
        <v>0.03</v>
      </c>
      <c r="V640" s="2090"/>
      <c r="W640" s="2091"/>
      <c r="X640" s="2085" t="s">
        <v>482</v>
      </c>
      <c r="Y640" s="2086"/>
      <c r="Z640" s="2086"/>
      <c r="AA640" s="2086"/>
      <c r="AB640" s="2087"/>
      <c r="AC640" s="2105">
        <v>3</v>
      </c>
      <c r="AD640" s="2106"/>
      <c r="AE640" s="2107"/>
      <c r="AF640" s="2092"/>
      <c r="AG640" s="2093"/>
      <c r="AH640" s="2093"/>
      <c r="AI640" s="2093"/>
      <c r="AJ640" s="2094"/>
      <c r="AK640" s="2117"/>
      <c r="AL640" s="2118"/>
      <c r="AM640" s="2118"/>
      <c r="AN640" s="2119"/>
      <c r="AO640" s="2088">
        <f>+[10]EVERYTHING!$C$7</f>
        <v>1324969</v>
      </c>
      <c r="AP640" s="2088"/>
      <c r="AQ640" s="2088"/>
      <c r="AR640" s="2088"/>
      <c r="AS640" s="2088"/>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5">
        <f>IF(J772="SRO/Studio",O772,0)</f>
        <v>0</v>
      </c>
      <c r="BO640" s="2056"/>
      <c r="BP640" s="2056"/>
      <c r="BQ640" s="2056"/>
      <c r="BR640" s="2057"/>
      <c r="BS640" s="2062">
        <f>IF(J772="1 Bedroom",O772,0)</f>
        <v>0</v>
      </c>
      <c r="BT640" s="2062"/>
      <c r="BU640" s="2062"/>
      <c r="BV640" s="2062"/>
      <c r="BW640" s="2062"/>
      <c r="BX640" s="2062">
        <f>IF(J772="2 Bedrooms",O772,0)</f>
        <v>1</v>
      </c>
      <c r="BY640" s="2062"/>
      <c r="BZ640" s="2062"/>
      <c r="CA640" s="2062"/>
      <c r="CB640" s="2062"/>
      <c r="CC640" s="2062">
        <f>IF(J772="3 Bedrooms",O772,0)</f>
        <v>0</v>
      </c>
      <c r="CD640" s="2062"/>
      <c r="CE640" s="2062"/>
      <c r="CF640" s="2062"/>
      <c r="CG640" s="2062"/>
      <c r="CH640" s="2062">
        <f>IF(J772="4 Bedrooms",O772,0)</f>
        <v>0</v>
      </c>
      <c r="CI640" s="2062"/>
      <c r="CJ640" s="2062"/>
      <c r="CK640" s="2062"/>
      <c r="CL640" s="2062"/>
      <c r="CM640" s="2062">
        <f>IF(J772="5 Bedrooms",O772,0)</f>
        <v>0</v>
      </c>
      <c r="CN640" s="2062"/>
      <c r="CO640" s="2062"/>
      <c r="CP640" s="2062"/>
      <c r="CQ640" s="2062"/>
      <c r="CR640" s="265"/>
      <c r="CS640" s="58"/>
      <c r="CT640" s="58"/>
      <c r="CU640" s="58"/>
      <c r="CV640" s="58"/>
      <c r="CW640" s="58"/>
      <c r="CX640" s="58"/>
      <c r="CY640" s="58"/>
      <c r="CZ640" s="58"/>
      <c r="DA640" s="58"/>
      <c r="DB640" s="58"/>
      <c r="DC640" s="58"/>
      <c r="DD640" s="58"/>
      <c r="DE640" s="58"/>
      <c r="DF640" s="58"/>
      <c r="DX640" s="2066" t="e">
        <f t="shared" si="22"/>
        <v>#VALUE!</v>
      </c>
      <c r="DY640" s="2066"/>
      <c r="DZ640" s="2066"/>
      <c r="EA640" s="2066"/>
      <c r="EB640" s="2066"/>
      <c r="EC640" s="2066">
        <f t="shared" si="23"/>
        <v>229.10769230769233</v>
      </c>
      <c r="ED640" s="2066"/>
      <c r="EE640" s="2066"/>
      <c r="EF640" s="2066"/>
      <c r="EG640" s="2066"/>
      <c r="EH640" s="2066" t="e">
        <f t="shared" si="24"/>
        <v>#VALUE!</v>
      </c>
      <c r="EI640" s="2066"/>
      <c r="EJ640" s="2066"/>
      <c r="EK640" s="2066"/>
      <c r="EL640" s="2066"/>
      <c r="EM640" s="2066" t="e">
        <f t="shared" si="25"/>
        <v>#VALUE!</v>
      </c>
      <c r="EN640" s="2066"/>
      <c r="EO640" s="2066"/>
      <c r="EP640" s="2066"/>
      <c r="EQ640" s="2066"/>
      <c r="ER640" s="2066" t="e">
        <f t="shared" si="26"/>
        <v>#VALUE!</v>
      </c>
      <c r="ES640" s="2066"/>
      <c r="ET640" s="2066"/>
      <c r="EU640" s="2066"/>
      <c r="EV640" s="2066"/>
      <c r="EW640" s="2066" t="e">
        <f t="shared" si="27"/>
        <v>#VALUE!</v>
      </c>
      <c r="EX640" s="2066"/>
      <c r="EY640" s="2066"/>
      <c r="EZ640" s="2066"/>
      <c r="FA640" s="2066"/>
    </row>
    <row r="641" spans="1:157" ht="12.75">
      <c r="B641" s="84" t="s">
        <v>805</v>
      </c>
      <c r="C641" s="2126" t="s">
        <v>1964</v>
      </c>
      <c r="D641" s="2126"/>
      <c r="E641" s="2126"/>
      <c r="F641" s="2126"/>
      <c r="G641" s="2126"/>
      <c r="H641" s="2126"/>
      <c r="I641" s="2126"/>
      <c r="J641" s="2126"/>
      <c r="K641" s="2126"/>
      <c r="L641" s="2126"/>
      <c r="M641" s="2126"/>
      <c r="N641" s="2127"/>
      <c r="O641" s="2096"/>
      <c r="P641" s="2097"/>
      <c r="Q641" s="2098"/>
      <c r="R641" s="2082"/>
      <c r="S641" s="2083"/>
      <c r="T641" s="2084"/>
      <c r="U641" s="2089"/>
      <c r="V641" s="2090"/>
      <c r="W641" s="2091"/>
      <c r="X641" s="2085" t="s">
        <v>1348</v>
      </c>
      <c r="Y641" s="2086"/>
      <c r="Z641" s="2086"/>
      <c r="AA641" s="2086"/>
      <c r="AB641" s="2087"/>
      <c r="AC641" s="2105">
        <v>4</v>
      </c>
      <c r="AD641" s="2106"/>
      <c r="AE641" s="2107"/>
      <c r="AF641" s="2092"/>
      <c r="AG641" s="2093"/>
      <c r="AH641" s="2093"/>
      <c r="AI641" s="2093"/>
      <c r="AJ641" s="2094"/>
      <c r="AK641" s="2117"/>
      <c r="AL641" s="2118"/>
      <c r="AM641" s="2118"/>
      <c r="AN641" s="2119"/>
      <c r="AO641" s="2088">
        <f>+[10]EVERYTHING!$C$14</f>
        <v>638444.61601214216</v>
      </c>
      <c r="AP641" s="2088"/>
      <c r="AQ641" s="2088"/>
      <c r="AR641" s="2088"/>
      <c r="AS641" s="2088"/>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5">
        <f>IF(J773="SRO/Studio",O773,0)</f>
        <v>0</v>
      </c>
      <c r="BO641" s="2056"/>
      <c r="BP641" s="2056"/>
      <c r="BQ641" s="2056"/>
      <c r="BR641" s="2057"/>
      <c r="BS641" s="2062">
        <f>IF(J773="1 Bedroom",O773,0)</f>
        <v>0</v>
      </c>
      <c r="BT641" s="2062"/>
      <c r="BU641" s="2062"/>
      <c r="BV641" s="2062"/>
      <c r="BW641" s="2062"/>
      <c r="BX641" s="2062">
        <f>IF(J773="2 Bedrooms",O773,0)</f>
        <v>0</v>
      </c>
      <c r="BY641" s="2062"/>
      <c r="BZ641" s="2062"/>
      <c r="CA641" s="2062"/>
      <c r="CB641" s="2062"/>
      <c r="CC641" s="2062">
        <f>IF(J773="3 Bedrooms",O773,0)</f>
        <v>0</v>
      </c>
      <c r="CD641" s="2062"/>
      <c r="CE641" s="2062"/>
      <c r="CF641" s="2062"/>
      <c r="CG641" s="2062"/>
      <c r="CH641" s="2062">
        <f>IF(J773="4 Bedrooms",O773,0)</f>
        <v>0</v>
      </c>
      <c r="CI641" s="2062"/>
      <c r="CJ641" s="2062"/>
      <c r="CK641" s="2062"/>
      <c r="CL641" s="2062"/>
      <c r="CM641" s="2062">
        <f>IF(J773="5 Bedrooms",O773,0)</f>
        <v>0</v>
      </c>
      <c r="CN641" s="2062"/>
      <c r="CO641" s="2062"/>
      <c r="CP641" s="2062"/>
      <c r="CQ641" s="2062"/>
      <c r="CR641" s="265"/>
      <c r="CS641" s="58"/>
      <c r="CT641" s="58"/>
      <c r="CU641" s="58"/>
      <c r="CV641" s="58"/>
      <c r="CW641" s="58"/>
      <c r="CX641" s="58"/>
      <c r="CY641" s="58"/>
      <c r="CZ641" s="58"/>
      <c r="DA641" s="58"/>
      <c r="DB641" s="58"/>
      <c r="DC641" s="58"/>
      <c r="DD641" s="58"/>
      <c r="DE641" s="58"/>
      <c r="DF641" s="58"/>
      <c r="DX641" s="2066" t="e">
        <f t="shared" si="22"/>
        <v>#VALUE!</v>
      </c>
      <c r="DY641" s="2066"/>
      <c r="DZ641" s="2066"/>
      <c r="EA641" s="2066"/>
      <c r="EB641" s="2066"/>
      <c r="EC641" s="2066" t="e">
        <f t="shared" si="23"/>
        <v>#VALUE!</v>
      </c>
      <c r="ED641" s="2066"/>
      <c r="EE641" s="2066"/>
      <c r="EF641" s="2066"/>
      <c r="EG641" s="2066"/>
      <c r="EH641" s="2066" t="e">
        <f t="shared" si="24"/>
        <v>#VALUE!</v>
      </c>
      <c r="EI641" s="2066"/>
      <c r="EJ641" s="2066"/>
      <c r="EK641" s="2066"/>
      <c r="EL641" s="2066"/>
      <c r="EM641" s="2066" t="e">
        <f t="shared" si="25"/>
        <v>#VALUE!</v>
      </c>
      <c r="EN641" s="2066"/>
      <c r="EO641" s="2066"/>
      <c r="EP641" s="2066"/>
      <c r="EQ641" s="2066"/>
      <c r="ER641" s="2066" t="e">
        <f t="shared" si="26"/>
        <v>#VALUE!</v>
      </c>
      <c r="ES641" s="2066"/>
      <c r="ET641" s="2066"/>
      <c r="EU641" s="2066"/>
      <c r="EV641" s="2066"/>
      <c r="EW641" s="2066" t="e">
        <f t="shared" si="27"/>
        <v>#VALUE!</v>
      </c>
      <c r="EX641" s="2066"/>
      <c r="EY641" s="2066"/>
      <c r="EZ641" s="2066"/>
      <c r="FA641" s="2066"/>
    </row>
    <row r="642" spans="1:157" ht="12.75">
      <c r="B642" s="84" t="s">
        <v>610</v>
      </c>
      <c r="C642" s="2126" t="s">
        <v>2714</v>
      </c>
      <c r="D642" s="2126"/>
      <c r="E642" s="2126"/>
      <c r="F642" s="2126"/>
      <c r="G642" s="2126"/>
      <c r="H642" s="2126"/>
      <c r="I642" s="2126"/>
      <c r="J642" s="2126"/>
      <c r="K642" s="2126"/>
      <c r="L642" s="2126"/>
      <c r="M642" s="2126"/>
      <c r="N642" s="2127"/>
      <c r="O642" s="2096"/>
      <c r="P642" s="2097"/>
      <c r="Q642" s="2098"/>
      <c r="R642" s="2082"/>
      <c r="S642" s="2083"/>
      <c r="T642" s="2084"/>
      <c r="U642" s="2089"/>
      <c r="V642" s="2090"/>
      <c r="W642" s="2091"/>
      <c r="X642" s="2085" t="s">
        <v>1348</v>
      </c>
      <c r="Y642" s="2086"/>
      <c r="Z642" s="2086"/>
      <c r="AA642" s="2086"/>
      <c r="AB642" s="2087"/>
      <c r="AC642" s="2105"/>
      <c r="AD642" s="2106"/>
      <c r="AE642" s="2107"/>
      <c r="AF642" s="2092"/>
      <c r="AG642" s="2093"/>
      <c r="AH642" s="2093"/>
      <c r="AI642" s="2093"/>
      <c r="AJ642" s="2094"/>
      <c r="AK642" s="2117"/>
      <c r="AL642" s="2118"/>
      <c r="AM642" s="2118"/>
      <c r="AN642" s="2119"/>
      <c r="AO642" s="2088">
        <f>+[10]EVERYTHING!$C$15</f>
        <v>661555.38398785784</v>
      </c>
      <c r="AP642" s="2088"/>
      <c r="AQ642" s="2088"/>
      <c r="AR642" s="2088"/>
      <c r="AS642" s="208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5">
        <f>IF(J774="SRO/Studio",O774,0)</f>
        <v>0</v>
      </c>
      <c r="BO642" s="2056"/>
      <c r="BP642" s="2056"/>
      <c r="BQ642" s="2056"/>
      <c r="BR642" s="2057"/>
      <c r="BS642" s="2062">
        <f>IF(J774="1 Bedroom",O774,0)</f>
        <v>0</v>
      </c>
      <c r="BT642" s="2062"/>
      <c r="BU642" s="2062"/>
      <c r="BV642" s="2062"/>
      <c r="BW642" s="2062"/>
      <c r="BX642" s="2062">
        <f>IF(J774="2 Bedrooms",O774,0)</f>
        <v>0</v>
      </c>
      <c r="BY642" s="2062"/>
      <c r="BZ642" s="2062"/>
      <c r="CA642" s="2062"/>
      <c r="CB642" s="2062"/>
      <c r="CC642" s="2062">
        <f>IF(J774="3 Bedrooms",O774,0)</f>
        <v>0</v>
      </c>
      <c r="CD642" s="2062"/>
      <c r="CE642" s="2062"/>
      <c r="CF642" s="2062"/>
      <c r="CG642" s="2062"/>
      <c r="CH642" s="2062">
        <f>IF(J774="4 Bedrooms",O774,0)</f>
        <v>0</v>
      </c>
      <c r="CI642" s="2062"/>
      <c r="CJ642" s="2062"/>
      <c r="CK642" s="2062"/>
      <c r="CL642" s="2062"/>
      <c r="CM642" s="2062">
        <f>IF(J774="5 Bedrooms",O774,0)</f>
        <v>0</v>
      </c>
      <c r="CN642" s="2062"/>
      <c r="CO642" s="2062"/>
      <c r="CP642" s="2062"/>
      <c r="CQ642" s="2062"/>
      <c r="CR642" s="1647"/>
      <c r="CV642" s="58"/>
      <c r="CW642" s="58"/>
      <c r="CX642" s="58"/>
      <c r="CY642" s="58"/>
      <c r="CZ642" s="58"/>
      <c r="DA642" s="58"/>
      <c r="DB642" s="58"/>
      <c r="DC642" s="58"/>
      <c r="DD642" s="58"/>
      <c r="DE642" s="58"/>
      <c r="DF642" s="58"/>
      <c r="DX642" s="2066" t="e">
        <f t="shared" si="22"/>
        <v>#VALUE!</v>
      </c>
      <c r="DY642" s="2066"/>
      <c r="DZ642" s="2066"/>
      <c r="EA642" s="2066"/>
      <c r="EB642" s="2066"/>
      <c r="EC642" s="2066" t="e">
        <f t="shared" si="23"/>
        <v>#VALUE!</v>
      </c>
      <c r="ED642" s="2066"/>
      <c r="EE642" s="2066"/>
      <c r="EF642" s="2066"/>
      <c r="EG642" s="2066"/>
      <c r="EH642" s="2066" t="e">
        <f t="shared" si="24"/>
        <v>#VALUE!</v>
      </c>
      <c r="EI642" s="2066"/>
      <c r="EJ642" s="2066"/>
      <c r="EK642" s="2066"/>
      <c r="EL642" s="2066"/>
      <c r="EM642" s="2066" t="e">
        <f t="shared" si="25"/>
        <v>#VALUE!</v>
      </c>
      <c r="EN642" s="2066"/>
      <c r="EO642" s="2066"/>
      <c r="EP642" s="2066"/>
      <c r="EQ642" s="2066"/>
      <c r="ER642" s="2066" t="e">
        <f t="shared" si="26"/>
        <v>#VALUE!</v>
      </c>
      <c r="ES642" s="2066"/>
      <c r="ET642" s="2066"/>
      <c r="EU642" s="2066"/>
      <c r="EV642" s="2066"/>
      <c r="EW642" s="2066" t="e">
        <f t="shared" si="27"/>
        <v>#VALUE!</v>
      </c>
      <c r="EX642" s="2066"/>
      <c r="EY642" s="2066"/>
      <c r="EZ642" s="2066"/>
      <c r="FA642" s="2066"/>
    </row>
    <row r="643" spans="1:157" ht="12.75">
      <c r="B643" s="84" t="s">
        <v>480</v>
      </c>
      <c r="C643" s="2126" t="s">
        <v>2727</v>
      </c>
      <c r="D643" s="2126"/>
      <c r="E643" s="2126"/>
      <c r="F643" s="2126"/>
      <c r="G643" s="2126"/>
      <c r="H643" s="2126"/>
      <c r="I643" s="2126"/>
      <c r="J643" s="2126"/>
      <c r="K643" s="2126"/>
      <c r="L643" s="2126"/>
      <c r="M643" s="2126"/>
      <c r="N643" s="2127"/>
      <c r="O643" s="2096"/>
      <c r="P643" s="2097"/>
      <c r="Q643" s="2098"/>
      <c r="R643" s="2082"/>
      <c r="S643" s="2083"/>
      <c r="T643" s="2084"/>
      <c r="U643" s="2089"/>
      <c r="V643" s="2090"/>
      <c r="W643" s="2091"/>
      <c r="X643" s="2085" t="s">
        <v>1348</v>
      </c>
      <c r="Y643" s="2086"/>
      <c r="Z643" s="2086"/>
      <c r="AA643" s="2086"/>
      <c r="AB643" s="2087"/>
      <c r="AC643" s="2105"/>
      <c r="AD643" s="2106"/>
      <c r="AE643" s="2107"/>
      <c r="AF643" s="2092"/>
      <c r="AG643" s="2093"/>
      <c r="AH643" s="2093"/>
      <c r="AI643" s="2093"/>
      <c r="AJ643" s="2094"/>
      <c r="AK643" s="2117"/>
      <c r="AL643" s="2118"/>
      <c r="AM643" s="2118"/>
      <c r="AN643" s="2119"/>
      <c r="AO643" s="2088">
        <f>+[10]EVERYTHING!$C$12</f>
        <v>545566</v>
      </c>
      <c r="AP643" s="2088"/>
      <c r="AQ643" s="2088"/>
      <c r="AR643" s="2088"/>
      <c r="AS643" s="208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5">
        <f>IF(J775="SRO/Studio",O775,0)</f>
        <v>0</v>
      </c>
      <c r="BO643" s="2056"/>
      <c r="BP643" s="2056"/>
      <c r="BQ643" s="2056"/>
      <c r="BR643" s="2057"/>
      <c r="BS643" s="2062">
        <f>IF(J775="1 Bedroom",O775,0)</f>
        <v>0</v>
      </c>
      <c r="BT643" s="2062"/>
      <c r="BU643" s="2062"/>
      <c r="BV643" s="2062"/>
      <c r="BW643" s="2062"/>
      <c r="BX643" s="2062">
        <f>IF(J775="2 Bedrooms",O775,0)</f>
        <v>0</v>
      </c>
      <c r="BY643" s="2062"/>
      <c r="BZ643" s="2062"/>
      <c r="CA643" s="2062"/>
      <c r="CB643" s="2062"/>
      <c r="CC643" s="2062">
        <f>IF(J775="3 Bedrooms",O775,0)</f>
        <v>0</v>
      </c>
      <c r="CD643" s="2062"/>
      <c r="CE643" s="2062"/>
      <c r="CF643" s="2062"/>
      <c r="CG643" s="2062"/>
      <c r="CH643" s="2062">
        <f>IF(J775="4 Bedrooms",O775,0)</f>
        <v>0</v>
      </c>
      <c r="CI643" s="2062"/>
      <c r="CJ643" s="2062"/>
      <c r="CK643" s="2062"/>
      <c r="CL643" s="2062"/>
      <c r="CM643" s="2062">
        <f>IF(J775="5 Bedrooms",O775,0)</f>
        <v>0</v>
      </c>
      <c r="CN643" s="2062"/>
      <c r="CO643" s="2062"/>
      <c r="CP643" s="2062"/>
      <c r="CQ643" s="2062"/>
      <c r="CV643" s="58"/>
      <c r="CW643" s="58"/>
      <c r="CX643" s="58"/>
      <c r="CY643" s="58"/>
      <c r="CZ643" s="58"/>
      <c r="DA643" s="58"/>
      <c r="DB643" s="58"/>
      <c r="DC643" s="58"/>
      <c r="DD643" s="58"/>
      <c r="DE643" s="58"/>
      <c r="DF643" s="58"/>
      <c r="DX643" s="2066" t="e">
        <f t="shared" si="22"/>
        <v>#VALUE!</v>
      </c>
      <c r="DY643" s="2066"/>
      <c r="DZ643" s="2066"/>
      <c r="EA643" s="2066"/>
      <c r="EB643" s="2066"/>
      <c r="EC643" s="2066" t="e">
        <f t="shared" si="23"/>
        <v>#VALUE!</v>
      </c>
      <c r="ED643" s="2066"/>
      <c r="EE643" s="2066"/>
      <c r="EF643" s="2066"/>
      <c r="EG643" s="2066"/>
      <c r="EH643" s="2066" t="e">
        <f t="shared" si="24"/>
        <v>#VALUE!</v>
      </c>
      <c r="EI643" s="2066"/>
      <c r="EJ643" s="2066"/>
      <c r="EK643" s="2066"/>
      <c r="EL643" s="2066"/>
      <c r="EM643" s="2066" t="e">
        <f t="shared" si="25"/>
        <v>#VALUE!</v>
      </c>
      <c r="EN643" s="2066"/>
      <c r="EO643" s="2066"/>
      <c r="EP643" s="2066"/>
      <c r="EQ643" s="2066"/>
      <c r="ER643" s="2066" t="e">
        <f t="shared" si="26"/>
        <v>#VALUE!</v>
      </c>
      <c r="ES643" s="2066"/>
      <c r="ET643" s="2066"/>
      <c r="EU643" s="2066"/>
      <c r="EV643" s="2066"/>
      <c r="EW643" s="2066" t="e">
        <f t="shared" si="27"/>
        <v>#VALUE!</v>
      </c>
      <c r="EX643" s="2066"/>
      <c r="EY643" s="2066"/>
      <c r="EZ643" s="2066"/>
      <c r="FA643" s="2066"/>
    </row>
    <row r="644" spans="1:157" ht="12.75">
      <c r="B644" s="84" t="s">
        <v>481</v>
      </c>
      <c r="C644" s="2126"/>
      <c r="D644" s="2126"/>
      <c r="E644" s="2126"/>
      <c r="F644" s="2126"/>
      <c r="G644" s="2126"/>
      <c r="H644" s="2126"/>
      <c r="I644" s="2126"/>
      <c r="J644" s="2126"/>
      <c r="K644" s="2126"/>
      <c r="L644" s="2126"/>
      <c r="M644" s="2126"/>
      <c r="N644" s="2127"/>
      <c r="O644" s="2096"/>
      <c r="P644" s="2097"/>
      <c r="Q644" s="2098"/>
      <c r="R644" s="2082"/>
      <c r="S644" s="2083"/>
      <c r="T644" s="2084"/>
      <c r="U644" s="2089"/>
      <c r="V644" s="2090"/>
      <c r="W644" s="2091"/>
      <c r="X644" s="2085" t="s">
        <v>1348</v>
      </c>
      <c r="Y644" s="2086"/>
      <c r="Z644" s="2086"/>
      <c r="AA644" s="2086"/>
      <c r="AB644" s="2087"/>
      <c r="AC644" s="2105"/>
      <c r="AD644" s="2106"/>
      <c r="AE644" s="2107"/>
      <c r="AF644" s="2092"/>
      <c r="AG644" s="2093"/>
      <c r="AH644" s="2093"/>
      <c r="AI644" s="2093"/>
      <c r="AJ644" s="2094"/>
      <c r="AK644" s="2117"/>
      <c r="AL644" s="2118"/>
      <c r="AM644" s="2118"/>
      <c r="AN644" s="2119"/>
      <c r="AO644" s="2088"/>
      <c r="AP644" s="2088"/>
      <c r="AQ644" s="2088"/>
      <c r="AR644" s="2088"/>
      <c r="AS644" s="208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2">
        <f>SUM(BN640:BR643)</f>
        <v>0</v>
      </c>
      <c r="BO644" s="2073"/>
      <c r="BP644" s="2073"/>
      <c r="BQ644" s="2073"/>
      <c r="BR644" s="2074"/>
      <c r="BS644" s="2069">
        <f>SUM(BS640:BW643)</f>
        <v>0</v>
      </c>
      <c r="BT644" s="2070"/>
      <c r="BU644" s="2070"/>
      <c r="BV644" s="2070"/>
      <c r="BW644" s="2071"/>
      <c r="BX644" s="2069">
        <f>SUM(BX640:CB643)</f>
        <v>1</v>
      </c>
      <c r="BY644" s="2070"/>
      <c r="BZ644" s="2070"/>
      <c r="CA644" s="2070"/>
      <c r="CB644" s="2071"/>
      <c r="CC644" s="2069">
        <f>SUM(CC640:CG643)</f>
        <v>0</v>
      </c>
      <c r="CD644" s="2070"/>
      <c r="CE644" s="2070"/>
      <c r="CF644" s="2070"/>
      <c r="CG644" s="2071"/>
      <c r="CH644" s="2069">
        <f>SUM(CH640:CL643)</f>
        <v>0</v>
      </c>
      <c r="CI644" s="2070"/>
      <c r="CJ644" s="2070"/>
      <c r="CK644" s="2070"/>
      <c r="CL644" s="2071"/>
      <c r="CM644" s="2069">
        <f>SUM(CM640:CQ643)</f>
        <v>0</v>
      </c>
      <c r="CN644" s="2070"/>
      <c r="CO644" s="2070"/>
      <c r="CP644" s="2070"/>
      <c r="CQ644" s="2071"/>
      <c r="CS644" s="1367">
        <f>BN644+BS644+BX644+CC644+CH644+CM644</f>
        <v>1</v>
      </c>
      <c r="CT644" s="134" t="s">
        <v>2177</v>
      </c>
      <c r="CU644" s="58"/>
      <c r="CV644" s="58"/>
      <c r="CW644" s="58"/>
      <c r="CX644" s="58"/>
      <c r="CY644" s="58"/>
      <c r="CZ644" s="58"/>
      <c r="DA644" s="58"/>
      <c r="DB644" s="58"/>
      <c r="DC644" s="58"/>
      <c r="DD644" s="58"/>
      <c r="DE644" s="58"/>
      <c r="DF644" s="58"/>
      <c r="DX644" s="2066" t="e">
        <f t="shared" si="22"/>
        <v>#VALUE!</v>
      </c>
      <c r="DY644" s="2066"/>
      <c r="DZ644" s="2066"/>
      <c r="EA644" s="2066"/>
      <c r="EB644" s="2066"/>
      <c r="EC644" s="2066" t="e">
        <f t="shared" si="23"/>
        <v>#VALUE!</v>
      </c>
      <c r="ED644" s="2066"/>
      <c r="EE644" s="2066"/>
      <c r="EF644" s="2066"/>
      <c r="EG644" s="2066"/>
      <c r="EH644" s="2066" t="e">
        <f t="shared" si="24"/>
        <v>#VALUE!</v>
      </c>
      <c r="EI644" s="2066"/>
      <c r="EJ644" s="2066"/>
      <c r="EK644" s="2066"/>
      <c r="EL644" s="2066"/>
      <c r="EM644" s="2066" t="e">
        <f t="shared" si="25"/>
        <v>#VALUE!</v>
      </c>
      <c r="EN644" s="2066"/>
      <c r="EO644" s="2066"/>
      <c r="EP644" s="2066"/>
      <c r="EQ644" s="2066"/>
      <c r="ER644" s="2066" t="e">
        <f t="shared" si="26"/>
        <v>#VALUE!</v>
      </c>
      <c r="ES644" s="2066"/>
      <c r="ET644" s="2066"/>
      <c r="EU644" s="2066"/>
      <c r="EV644" s="2066"/>
      <c r="EW644" s="2066" t="e">
        <f t="shared" si="27"/>
        <v>#VALUE!</v>
      </c>
      <c r="EX644" s="2066"/>
      <c r="EY644" s="2066"/>
      <c r="EZ644" s="2066"/>
      <c r="FA644" s="2066"/>
    </row>
    <row r="645" spans="1:157" ht="12.75">
      <c r="B645" s="84" t="s">
        <v>486</v>
      </c>
      <c r="C645" s="2067"/>
      <c r="D645" s="2067"/>
      <c r="E645" s="2067"/>
      <c r="F645" s="2067"/>
      <c r="G645" s="2067"/>
      <c r="H645" s="2067"/>
      <c r="I645" s="2067"/>
      <c r="J645" s="2067"/>
      <c r="K645" s="2067"/>
      <c r="L645" s="2067"/>
      <c r="M645" s="2067"/>
      <c r="N645" s="2351"/>
      <c r="O645" s="2096"/>
      <c r="P645" s="2097"/>
      <c r="Q645" s="2098"/>
      <c r="R645" s="2082"/>
      <c r="S645" s="2083"/>
      <c r="T645" s="2084"/>
      <c r="U645" s="2089"/>
      <c r="V645" s="2090"/>
      <c r="W645" s="2091"/>
      <c r="X645" s="2085" t="s">
        <v>1348</v>
      </c>
      <c r="Y645" s="2086"/>
      <c r="Z645" s="2086"/>
      <c r="AA645" s="2086"/>
      <c r="AB645" s="2087"/>
      <c r="AC645" s="2105"/>
      <c r="AD645" s="2106"/>
      <c r="AE645" s="2107"/>
      <c r="AF645" s="2092"/>
      <c r="AG645" s="2093"/>
      <c r="AH645" s="2093"/>
      <c r="AI645" s="2093"/>
      <c r="AJ645" s="2094"/>
      <c r="AK645" s="2117"/>
      <c r="AL645" s="2118"/>
      <c r="AM645" s="2118"/>
      <c r="AN645" s="2119"/>
      <c r="AO645" s="2088"/>
      <c r="AP645" s="2088"/>
      <c r="AQ645" s="2088"/>
      <c r="AR645" s="2088"/>
      <c r="AS645" s="2088"/>
      <c r="AT645" s="239"/>
      <c r="AU645" s="239"/>
      <c r="AV645" s="239"/>
      <c r="AW645" s="239"/>
      <c r="AX645" s="239"/>
      <c r="AY645" s="239"/>
      <c r="AZ645" s="61"/>
      <c r="BA645" s="61"/>
      <c r="BB645" s="61"/>
      <c r="BC645" s="61"/>
      <c r="BD645" s="61"/>
      <c r="BE645" s="61"/>
      <c r="BF645" s="61"/>
      <c r="BG645" s="61"/>
      <c r="BH645" s="61"/>
      <c r="BI645" s="61"/>
      <c r="BJ645" s="61"/>
      <c r="BK645" s="61"/>
      <c r="BL645" s="61"/>
      <c r="BM645" s="61"/>
      <c r="BN645" s="709"/>
      <c r="BO645" s="709"/>
      <c r="BP645" s="709"/>
      <c r="BQ645" s="709"/>
      <c r="BR645" s="1367">
        <f>BN644*1</f>
        <v>0</v>
      </c>
      <c r="BS645" s="58"/>
      <c r="BT645" s="58"/>
      <c r="BU645" s="58"/>
      <c r="BV645" s="58"/>
      <c r="BW645" s="1367">
        <f>BS644*1</f>
        <v>0</v>
      </c>
      <c r="BX645" s="58"/>
      <c r="BY645" s="58"/>
      <c r="BZ645" s="58"/>
      <c r="CA645" s="58"/>
      <c r="CB645" s="1367">
        <f>BX644*2</f>
        <v>2</v>
      </c>
      <c r="CC645" s="58"/>
      <c r="CD645" s="58"/>
      <c r="CE645" s="58"/>
      <c r="CF645" s="58"/>
      <c r="CG645" s="1367">
        <f>CC644*3</f>
        <v>0</v>
      </c>
      <c r="CH645" s="58"/>
      <c r="CI645" s="58"/>
      <c r="CJ645" s="58"/>
      <c r="CK645" s="58"/>
      <c r="CL645" s="1367">
        <f>CH644*4</f>
        <v>0</v>
      </c>
      <c r="CM645" s="58"/>
      <c r="CN645" s="58"/>
      <c r="CO645" s="58"/>
      <c r="CP645" s="58"/>
      <c r="CQ645" s="1367">
        <f>CM644*5</f>
        <v>0</v>
      </c>
      <c r="CS645" s="1367">
        <f>BR645+BW645+CB645+CG645+CL645+CQ645</f>
        <v>2</v>
      </c>
      <c r="CT645" s="134" t="s">
        <v>2179</v>
      </c>
      <c r="CU645" s="58"/>
      <c r="CV645" s="58"/>
      <c r="CW645" s="58"/>
      <c r="CX645" s="58"/>
      <c r="CY645" s="58"/>
      <c r="CZ645" s="58"/>
      <c r="DA645" s="58"/>
      <c r="DB645" s="58"/>
      <c r="DC645" s="58"/>
      <c r="DD645" s="58"/>
      <c r="DE645" s="58"/>
      <c r="DF645" s="58"/>
      <c r="DX645" s="2066" t="e">
        <f t="shared" si="22"/>
        <v>#VALUE!</v>
      </c>
      <c r="DY645" s="2066"/>
      <c r="DZ645" s="2066"/>
      <c r="EA645" s="2066"/>
      <c r="EB645" s="2066"/>
      <c r="EC645" s="2066" t="e">
        <f t="shared" si="23"/>
        <v>#VALUE!</v>
      </c>
      <c r="ED645" s="2066"/>
      <c r="EE645" s="2066"/>
      <c r="EF645" s="2066"/>
      <c r="EG645" s="2066"/>
      <c r="EH645" s="2066" t="e">
        <f t="shared" si="24"/>
        <v>#VALUE!</v>
      </c>
      <c r="EI645" s="2066"/>
      <c r="EJ645" s="2066"/>
      <c r="EK645" s="2066"/>
      <c r="EL645" s="2066"/>
      <c r="EM645" s="2066" t="e">
        <f t="shared" si="25"/>
        <v>#VALUE!</v>
      </c>
      <c r="EN645" s="2066"/>
      <c r="EO645" s="2066"/>
      <c r="EP645" s="2066"/>
      <c r="EQ645" s="2066"/>
      <c r="ER645" s="2066" t="e">
        <f t="shared" si="26"/>
        <v>#VALUE!</v>
      </c>
      <c r="ES645" s="2066"/>
      <c r="ET645" s="2066"/>
      <c r="EU645" s="2066"/>
      <c r="EV645" s="2066"/>
      <c r="EW645" s="2066" t="e">
        <f t="shared" si="27"/>
        <v>#VALUE!</v>
      </c>
      <c r="EX645" s="2066"/>
      <c r="EY645" s="2066"/>
      <c r="EZ645" s="2066"/>
      <c r="FA645" s="2066"/>
    </row>
    <row r="646" spans="1:157" ht="12.75">
      <c r="B646" s="84" t="s">
        <v>672</v>
      </c>
      <c r="C646" s="2067"/>
      <c r="D646" s="2067"/>
      <c r="E646" s="2067"/>
      <c r="F646" s="2067"/>
      <c r="G646" s="2067"/>
      <c r="H646" s="2067"/>
      <c r="I646" s="2067"/>
      <c r="J646" s="2067"/>
      <c r="K646" s="2067"/>
      <c r="L646" s="2067"/>
      <c r="M646" s="2067"/>
      <c r="N646" s="2351"/>
      <c r="O646" s="2096"/>
      <c r="P646" s="2097"/>
      <c r="Q646" s="2098"/>
      <c r="R646" s="2082"/>
      <c r="S646" s="2083"/>
      <c r="T646" s="2084"/>
      <c r="U646" s="2089"/>
      <c r="V646" s="2090"/>
      <c r="W646" s="2091"/>
      <c r="X646" s="2085" t="s">
        <v>1348</v>
      </c>
      <c r="Y646" s="2086"/>
      <c r="Z646" s="2086"/>
      <c r="AA646" s="2086"/>
      <c r="AB646" s="2087"/>
      <c r="AC646" s="2105"/>
      <c r="AD646" s="2106"/>
      <c r="AE646" s="2107"/>
      <c r="AF646" s="2092"/>
      <c r="AG646" s="2093"/>
      <c r="AH646" s="2093"/>
      <c r="AI646" s="2093"/>
      <c r="AJ646" s="2094"/>
      <c r="AK646" s="2117"/>
      <c r="AL646" s="2118"/>
      <c r="AM646" s="2118"/>
      <c r="AN646" s="2119"/>
      <c r="AO646" s="2088"/>
      <c r="AP646" s="2088"/>
      <c r="AQ646" s="2088"/>
      <c r="AR646" s="2088"/>
      <c r="AS646" s="208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6" t="e">
        <f t="shared" si="22"/>
        <v>#VALUE!</v>
      </c>
      <c r="DY646" s="2066"/>
      <c r="DZ646" s="2066"/>
      <c r="EA646" s="2066"/>
      <c r="EB646" s="2066"/>
      <c r="EC646" s="2066" t="e">
        <f t="shared" si="23"/>
        <v>#VALUE!</v>
      </c>
      <c r="ED646" s="2066"/>
      <c r="EE646" s="2066"/>
      <c r="EF646" s="2066"/>
      <c r="EG646" s="2066"/>
      <c r="EH646" s="2066" t="e">
        <f t="shared" si="24"/>
        <v>#VALUE!</v>
      </c>
      <c r="EI646" s="2066"/>
      <c r="EJ646" s="2066"/>
      <c r="EK646" s="2066"/>
      <c r="EL646" s="2066"/>
      <c r="EM646" s="2066" t="e">
        <f t="shared" si="25"/>
        <v>#VALUE!</v>
      </c>
      <c r="EN646" s="2066"/>
      <c r="EO646" s="2066"/>
      <c r="EP646" s="2066"/>
      <c r="EQ646" s="2066"/>
      <c r="ER646" s="2066" t="e">
        <f t="shared" si="26"/>
        <v>#VALUE!</v>
      </c>
      <c r="ES646" s="2066"/>
      <c r="ET646" s="2066"/>
      <c r="EU646" s="2066"/>
      <c r="EV646" s="2066"/>
      <c r="EW646" s="2066" t="e">
        <f t="shared" si="27"/>
        <v>#VALUE!</v>
      </c>
      <c r="EX646" s="2066"/>
      <c r="EY646" s="2066"/>
      <c r="EZ646" s="2066"/>
      <c r="FA646" s="2066"/>
    </row>
    <row r="647" spans="1:157" ht="12.75">
      <c r="B647" s="84" t="s">
        <v>368</v>
      </c>
      <c r="C647" s="2067"/>
      <c r="D647" s="2067"/>
      <c r="E647" s="2067"/>
      <c r="F647" s="2067"/>
      <c r="G647" s="2067"/>
      <c r="H647" s="2067"/>
      <c r="I647" s="2067"/>
      <c r="J647" s="2067"/>
      <c r="K647" s="2067"/>
      <c r="L647" s="2067"/>
      <c r="M647" s="2067"/>
      <c r="N647" s="2351"/>
      <c r="O647" s="2096"/>
      <c r="P647" s="2097"/>
      <c r="Q647" s="2098"/>
      <c r="R647" s="2082"/>
      <c r="S647" s="2083"/>
      <c r="T647" s="2084"/>
      <c r="U647" s="2089"/>
      <c r="V647" s="2090"/>
      <c r="W647" s="2091"/>
      <c r="X647" s="2085" t="s">
        <v>1348</v>
      </c>
      <c r="Y647" s="2086"/>
      <c r="Z647" s="2086"/>
      <c r="AA647" s="2086"/>
      <c r="AB647" s="2087"/>
      <c r="AC647" s="2105"/>
      <c r="AD647" s="2106"/>
      <c r="AE647" s="2107"/>
      <c r="AF647" s="2092"/>
      <c r="AG647" s="2093"/>
      <c r="AH647" s="2093"/>
      <c r="AI647" s="2093"/>
      <c r="AJ647" s="2094"/>
      <c r="AK647" s="2117"/>
      <c r="AL647" s="2118"/>
      <c r="AM647" s="2118"/>
      <c r="AN647" s="2119"/>
      <c r="AO647" s="2088"/>
      <c r="AP647" s="2088"/>
      <c r="AQ647" s="2088"/>
      <c r="AR647" s="2088"/>
      <c r="AS647" s="208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6" t="e">
        <f t="shared" si="22"/>
        <v>#VALUE!</v>
      </c>
      <c r="DY647" s="2066"/>
      <c r="DZ647" s="2066"/>
      <c r="EA647" s="2066"/>
      <c r="EB647" s="2066"/>
      <c r="EC647" s="2066" t="e">
        <f t="shared" si="23"/>
        <v>#VALUE!</v>
      </c>
      <c r="ED647" s="2066"/>
      <c r="EE647" s="2066"/>
      <c r="EF647" s="2066"/>
      <c r="EG647" s="2066"/>
      <c r="EH647" s="2066" t="e">
        <f t="shared" si="24"/>
        <v>#VALUE!</v>
      </c>
      <c r="EI647" s="2066"/>
      <c r="EJ647" s="2066"/>
      <c r="EK647" s="2066"/>
      <c r="EL647" s="2066"/>
      <c r="EM647" s="2066" t="e">
        <f t="shared" si="25"/>
        <v>#VALUE!</v>
      </c>
      <c r="EN647" s="2066"/>
      <c r="EO647" s="2066"/>
      <c r="EP647" s="2066"/>
      <c r="EQ647" s="2066"/>
      <c r="ER647" s="2066" t="e">
        <f t="shared" si="26"/>
        <v>#VALUE!</v>
      </c>
      <c r="ES647" s="2066"/>
      <c r="ET647" s="2066"/>
      <c r="EU647" s="2066"/>
      <c r="EV647" s="2066"/>
      <c r="EW647" s="2066" t="e">
        <f t="shared" si="27"/>
        <v>#VALUE!</v>
      </c>
      <c r="EX647" s="2066"/>
      <c r="EY647" s="2066"/>
      <c r="EZ647" s="2066"/>
      <c r="FA647" s="2066"/>
    </row>
    <row r="648" spans="1:157" ht="12.75">
      <c r="B648" s="84" t="s">
        <v>369</v>
      </c>
      <c r="C648" s="2067"/>
      <c r="D648" s="2067"/>
      <c r="E648" s="2067"/>
      <c r="F648" s="2067"/>
      <c r="G648" s="2067"/>
      <c r="H648" s="2067"/>
      <c r="I648" s="2067"/>
      <c r="J648" s="2067"/>
      <c r="K648" s="2067"/>
      <c r="L648" s="2067"/>
      <c r="M648" s="2067"/>
      <c r="N648" s="2351"/>
      <c r="O648" s="2096"/>
      <c r="P648" s="2097"/>
      <c r="Q648" s="2098"/>
      <c r="R648" s="2082"/>
      <c r="S648" s="2083"/>
      <c r="T648" s="2084"/>
      <c r="U648" s="2089"/>
      <c r="V648" s="2090"/>
      <c r="W648" s="2091"/>
      <c r="X648" s="2085" t="s">
        <v>1348</v>
      </c>
      <c r="Y648" s="2086"/>
      <c r="Z648" s="2086"/>
      <c r="AA648" s="2086"/>
      <c r="AB648" s="2087"/>
      <c r="AC648" s="2105"/>
      <c r="AD648" s="2106"/>
      <c r="AE648" s="2107"/>
      <c r="AF648" s="2092"/>
      <c r="AG648" s="2093"/>
      <c r="AH648" s="2093"/>
      <c r="AI648" s="2093"/>
      <c r="AJ648" s="2094"/>
      <c r="AK648" s="2117"/>
      <c r="AL648" s="2118"/>
      <c r="AM648" s="2118"/>
      <c r="AN648" s="2119"/>
      <c r="AO648" s="2088"/>
      <c r="AP648" s="2088"/>
      <c r="AQ648" s="2088"/>
      <c r="AR648" s="2088"/>
      <c r="AS648" s="208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5">
        <f t="shared" ref="BN648:BN657" si="28">IF(J786="SRO/Studio",O786,0)</f>
        <v>0</v>
      </c>
      <c r="BO648" s="2056"/>
      <c r="BP648" s="2056"/>
      <c r="BQ648" s="2056"/>
      <c r="BR648" s="2057"/>
      <c r="BS648" s="2062">
        <f t="shared" ref="BS648:BS657" si="29">IF(J786="1 Bedroom",O786,0)</f>
        <v>0</v>
      </c>
      <c r="BT648" s="2062"/>
      <c r="BU648" s="2062"/>
      <c r="BV648" s="2062"/>
      <c r="BW648" s="2062"/>
      <c r="BX648" s="2062">
        <f t="shared" ref="BX648:BX657" si="30">IF(J786="2 Bedrooms",O786,0)</f>
        <v>0</v>
      </c>
      <c r="BY648" s="2062"/>
      <c r="BZ648" s="2062"/>
      <c r="CA648" s="2062"/>
      <c r="CB648" s="2062"/>
      <c r="CC648" s="2062">
        <f t="shared" ref="CC648:CC657" si="31">IF(J786="3 Bedrooms",O786,0)</f>
        <v>0</v>
      </c>
      <c r="CD648" s="2062"/>
      <c r="CE648" s="2062"/>
      <c r="CF648" s="2062"/>
      <c r="CG648" s="2062"/>
      <c r="CH648" s="2062">
        <f t="shared" ref="CH648:CH657" si="32">IF(J786="4 Bedrooms",O786,0)</f>
        <v>0</v>
      </c>
      <c r="CI648" s="2062"/>
      <c r="CJ648" s="2062"/>
      <c r="CK648" s="2062"/>
      <c r="CL648" s="2062"/>
      <c r="CM648" s="2062">
        <f t="shared" ref="CM648:CM657" si="33">IF(J786="5 Bedrooms",O786,0)</f>
        <v>0</v>
      </c>
      <c r="CN648" s="2062"/>
      <c r="CO648" s="2062"/>
      <c r="CP648" s="2062"/>
      <c r="CQ648" s="2062"/>
      <c r="CR648" s="265"/>
      <c r="CS648" s="2055">
        <f>IF(AND(BN648&gt;=1,AH786&gt;=0.1,AH786&lt;=1),O786,0)</f>
        <v>0</v>
      </c>
      <c r="CT648" s="2056"/>
      <c r="CU648" s="2056"/>
      <c r="CV648" s="2056"/>
      <c r="CW648" s="2057"/>
      <c r="CX648" s="2055">
        <f>IF(AND(BS648&gt;=1,AH786&gt;=0.1,AH786&lt;=1),O786,0)</f>
        <v>0</v>
      </c>
      <c r="CY648" s="2056"/>
      <c r="CZ648" s="2056"/>
      <c r="DA648" s="2056"/>
      <c r="DB648" s="2057"/>
      <c r="DC648" s="2055">
        <f>IF(AND(BX648&gt;=1,AH786&gt;=0.1,AH786&lt;=1),O786,0)</f>
        <v>0</v>
      </c>
      <c r="DD648" s="2056"/>
      <c r="DE648" s="2056"/>
      <c r="DF648" s="2056"/>
      <c r="DG648" s="2057"/>
      <c r="DH648" s="2055">
        <f>IF(AND(CC648&gt;=1,AH786&gt;=0.1,AH786&lt;=1),O786,0)</f>
        <v>0</v>
      </c>
      <c r="DI648" s="2056"/>
      <c r="DJ648" s="2056"/>
      <c r="DK648" s="2056"/>
      <c r="DL648" s="2057"/>
      <c r="DM648" s="2055">
        <f>IF(AND(CH648&gt;=1,AH786&gt;=0.1,AH786&lt;=1),O786,0)</f>
        <v>0</v>
      </c>
      <c r="DN648" s="2056"/>
      <c r="DO648" s="2056"/>
      <c r="DP648" s="2056"/>
      <c r="DQ648" s="2057"/>
      <c r="DR648" s="2055">
        <f>IF(AND(CM648&gt;=1,AH786&gt;=0.1,AH786&lt;=1),O786,0)</f>
        <v>0</v>
      </c>
      <c r="DS648" s="2056"/>
      <c r="DT648" s="2056"/>
      <c r="DU648" s="2056"/>
      <c r="DV648" s="2057"/>
      <c r="DX648" s="2066" t="e">
        <f t="shared" si="22"/>
        <v>#VALUE!</v>
      </c>
      <c r="DY648" s="2066"/>
      <c r="DZ648" s="2066"/>
      <c r="EA648" s="2066"/>
      <c r="EB648" s="2066"/>
      <c r="EC648" s="2066" t="e">
        <f t="shared" si="23"/>
        <v>#VALUE!</v>
      </c>
      <c r="ED648" s="2066"/>
      <c r="EE648" s="2066"/>
      <c r="EF648" s="2066"/>
      <c r="EG648" s="2066"/>
      <c r="EH648" s="2066" t="e">
        <f t="shared" si="24"/>
        <v>#VALUE!</v>
      </c>
      <c r="EI648" s="2066"/>
      <c r="EJ648" s="2066"/>
      <c r="EK648" s="2066"/>
      <c r="EL648" s="2066"/>
      <c r="EM648" s="2066" t="e">
        <f t="shared" si="25"/>
        <v>#VALUE!</v>
      </c>
      <c r="EN648" s="2066"/>
      <c r="EO648" s="2066"/>
      <c r="EP648" s="2066"/>
      <c r="EQ648" s="2066"/>
      <c r="ER648" s="2066" t="e">
        <f t="shared" si="26"/>
        <v>#VALUE!</v>
      </c>
      <c r="ES648" s="2066"/>
      <c r="ET648" s="2066"/>
      <c r="EU648" s="2066"/>
      <c r="EV648" s="2066"/>
      <c r="EW648" s="2066" t="e">
        <f t="shared" si="27"/>
        <v>#VALUE!</v>
      </c>
      <c r="EX648" s="2066"/>
      <c r="EY648" s="2066"/>
      <c r="EZ648" s="2066"/>
      <c r="FA648" s="2066"/>
    </row>
    <row r="649" spans="1:157" ht="12.75">
      <c r="B649" s="2371" t="s">
        <v>133</v>
      </c>
      <c r="C649" s="2372"/>
      <c r="D649" s="2372"/>
      <c r="E649" s="2372"/>
      <c r="F649" s="2372"/>
      <c r="G649" s="2372"/>
      <c r="H649" s="2372"/>
      <c r="I649" s="2372"/>
      <c r="J649" s="2372"/>
      <c r="K649" s="2372"/>
      <c r="L649" s="2372"/>
      <c r="M649" s="2372"/>
      <c r="N649" s="2372"/>
      <c r="O649" s="2372"/>
      <c r="P649" s="2372"/>
      <c r="Q649" s="2372"/>
      <c r="R649" s="2372"/>
      <c r="S649" s="2372"/>
      <c r="T649" s="2372"/>
      <c r="U649" s="2372"/>
      <c r="V649" s="2372"/>
      <c r="W649" s="2372"/>
      <c r="X649" s="2372"/>
      <c r="Y649" s="2372"/>
      <c r="Z649" s="2372"/>
      <c r="AA649" s="2372"/>
      <c r="AB649" s="2372"/>
      <c r="AC649" s="2372"/>
      <c r="AD649" s="2372"/>
      <c r="AE649" s="2372"/>
      <c r="AF649" s="2372"/>
      <c r="AG649" s="2372"/>
      <c r="AH649" s="2372"/>
      <c r="AI649" s="2372"/>
      <c r="AJ649" s="2372"/>
      <c r="AK649" s="2372"/>
      <c r="AL649" s="2372"/>
      <c r="AM649" s="2372"/>
      <c r="AN649" s="2373"/>
      <c r="AO649" s="2376">
        <f>SUM(AO637:AR648)</f>
        <v>17226369.220678248</v>
      </c>
      <c r="AP649" s="2377"/>
      <c r="AQ649" s="2377"/>
      <c r="AR649" s="2377"/>
      <c r="AS649" s="2378"/>
      <c r="AZ649" s="58"/>
      <c r="BA649" s="58"/>
      <c r="BB649" s="58"/>
      <c r="BC649" s="58"/>
      <c r="BD649" s="58"/>
      <c r="BE649" s="58"/>
      <c r="BF649" s="58"/>
      <c r="BG649" s="58"/>
      <c r="BH649" s="58"/>
      <c r="BI649" s="58"/>
      <c r="BJ649" s="58"/>
      <c r="BK649" s="58"/>
      <c r="BL649" s="58"/>
      <c r="BM649" s="58"/>
      <c r="BN649" s="2055">
        <f t="shared" si="28"/>
        <v>0</v>
      </c>
      <c r="BO649" s="2056"/>
      <c r="BP649" s="2056"/>
      <c r="BQ649" s="2056"/>
      <c r="BR649" s="2057"/>
      <c r="BS649" s="2062">
        <f t="shared" si="29"/>
        <v>0</v>
      </c>
      <c r="BT649" s="2062"/>
      <c r="BU649" s="2062"/>
      <c r="BV649" s="2062"/>
      <c r="BW649" s="2062"/>
      <c r="BX649" s="2062">
        <f t="shared" si="30"/>
        <v>0</v>
      </c>
      <c r="BY649" s="2062"/>
      <c r="BZ649" s="2062"/>
      <c r="CA649" s="2062"/>
      <c r="CB649" s="2062"/>
      <c r="CC649" s="2062">
        <f t="shared" si="31"/>
        <v>0</v>
      </c>
      <c r="CD649" s="2062"/>
      <c r="CE649" s="2062"/>
      <c r="CF649" s="2062"/>
      <c r="CG649" s="2062"/>
      <c r="CH649" s="2062">
        <f t="shared" si="32"/>
        <v>0</v>
      </c>
      <c r="CI649" s="2062"/>
      <c r="CJ649" s="2062"/>
      <c r="CK649" s="2062"/>
      <c r="CL649" s="2062"/>
      <c r="CM649" s="2062">
        <f t="shared" si="33"/>
        <v>0</v>
      </c>
      <c r="CN649" s="2062"/>
      <c r="CO649" s="2062"/>
      <c r="CP649" s="2062"/>
      <c r="CQ649" s="2062"/>
      <c r="CR649" s="265"/>
      <c r="CS649" s="2055">
        <f t="shared" ref="CS649:CS657" si="34">IF(AND(BN649&gt;=1,AH787&gt;=0.1,AH787&lt;=1),O787,0)</f>
        <v>0</v>
      </c>
      <c r="CT649" s="2056"/>
      <c r="CU649" s="2056"/>
      <c r="CV649" s="2056"/>
      <c r="CW649" s="2057"/>
      <c r="CX649" s="2055">
        <f t="shared" ref="CX649:CX657" si="35">IF(AND(BS649&gt;=1,AH787&gt;=0.1,AH787&lt;=1),O787,0)</f>
        <v>0</v>
      </c>
      <c r="CY649" s="2056"/>
      <c r="CZ649" s="2056"/>
      <c r="DA649" s="2056"/>
      <c r="DB649" s="2057"/>
      <c r="DC649" s="2055">
        <f t="shared" ref="DC649:DC657" si="36">IF(AND(BX649&gt;=1,AH787&gt;=0.1,AH787&lt;=1),O787,0)</f>
        <v>0</v>
      </c>
      <c r="DD649" s="2056"/>
      <c r="DE649" s="2056"/>
      <c r="DF649" s="2056"/>
      <c r="DG649" s="2057"/>
      <c r="DH649" s="2055">
        <f t="shared" ref="DH649:DH657" si="37">IF(AND(CC649&gt;=1,AH787&gt;=0.1,AH787&lt;=1),O787,0)</f>
        <v>0</v>
      </c>
      <c r="DI649" s="2056"/>
      <c r="DJ649" s="2056"/>
      <c r="DK649" s="2056"/>
      <c r="DL649" s="2057"/>
      <c r="DM649" s="2055">
        <f t="shared" ref="DM649:DM657" si="38">IF(AND(CH649&gt;=1,AH787&gt;=0.1,AH787&lt;=1),O787,0)</f>
        <v>0</v>
      </c>
      <c r="DN649" s="2056"/>
      <c r="DO649" s="2056"/>
      <c r="DP649" s="2056"/>
      <c r="DQ649" s="2057"/>
      <c r="DR649" s="2055">
        <f t="shared" ref="DR649:DR657" si="39">IF(AND(CM649&gt;=1,AH787&gt;=0.1,AH787&lt;=1),O787,0)</f>
        <v>0</v>
      </c>
      <c r="DS649" s="2056"/>
      <c r="DT649" s="2056"/>
      <c r="DU649" s="2056"/>
      <c r="DV649" s="2057"/>
      <c r="DX649" s="2066" t="e">
        <f t="shared" si="22"/>
        <v>#VALUE!</v>
      </c>
      <c r="DY649" s="2066"/>
      <c r="DZ649" s="2066"/>
      <c r="EA649" s="2066"/>
      <c r="EB649" s="2066"/>
      <c r="EC649" s="2066" t="e">
        <f t="shared" si="23"/>
        <v>#VALUE!</v>
      </c>
      <c r="ED649" s="2066"/>
      <c r="EE649" s="2066"/>
      <c r="EF649" s="2066"/>
      <c r="EG649" s="2066"/>
      <c r="EH649" s="2066" t="e">
        <f t="shared" si="24"/>
        <v>#VALUE!</v>
      </c>
      <c r="EI649" s="2066"/>
      <c r="EJ649" s="2066"/>
      <c r="EK649" s="2066"/>
      <c r="EL649" s="2066"/>
      <c r="EM649" s="2066" t="e">
        <f t="shared" si="25"/>
        <v>#VALUE!</v>
      </c>
      <c r="EN649" s="2066"/>
      <c r="EO649" s="2066"/>
      <c r="EP649" s="2066"/>
      <c r="EQ649" s="2066"/>
      <c r="ER649" s="2066" t="e">
        <f t="shared" si="26"/>
        <v>#VALUE!</v>
      </c>
      <c r="ES649" s="2066"/>
      <c r="ET649" s="2066"/>
      <c r="EU649" s="2066"/>
      <c r="EV649" s="2066"/>
      <c r="EW649" s="2066" t="e">
        <f t="shared" si="27"/>
        <v>#VALUE!</v>
      </c>
      <c r="EX649" s="2066"/>
      <c r="EY649" s="2066"/>
      <c r="EZ649" s="2066"/>
      <c r="FA649" s="2066"/>
    </row>
    <row r="650" spans="1:157" ht="12.75" customHeight="1">
      <c r="B650" s="2371" t="s">
        <v>272</v>
      </c>
      <c r="C650" s="2372"/>
      <c r="D650" s="2372"/>
      <c r="E650" s="2372"/>
      <c r="F650" s="2372"/>
      <c r="G650" s="2372"/>
      <c r="H650" s="2372"/>
      <c r="I650" s="2372"/>
      <c r="J650" s="2372"/>
      <c r="K650" s="2372"/>
      <c r="L650" s="2372"/>
      <c r="M650" s="2372"/>
      <c r="N650" s="2372"/>
      <c r="O650" s="2372"/>
      <c r="P650" s="2372"/>
      <c r="Q650" s="2372"/>
      <c r="R650" s="2372"/>
      <c r="S650" s="2372"/>
      <c r="T650" s="2372"/>
      <c r="U650" s="2372"/>
      <c r="V650" s="2372"/>
      <c r="W650" s="2372"/>
      <c r="X650" s="2372"/>
      <c r="Y650" s="2372"/>
      <c r="Z650" s="2372"/>
      <c r="AA650" s="2372"/>
      <c r="AB650" s="2372"/>
      <c r="AC650" s="2372"/>
      <c r="AD650" s="2372"/>
      <c r="AE650" s="2372"/>
      <c r="AF650" s="2372"/>
      <c r="AG650" s="2372"/>
      <c r="AH650" s="2372"/>
      <c r="AI650" s="2372"/>
      <c r="AJ650" s="2372"/>
      <c r="AK650" s="2372"/>
      <c r="AL650" s="2372"/>
      <c r="AM650" s="2372"/>
      <c r="AN650" s="2373"/>
      <c r="AO650" s="2232">
        <f>+[10]EVERYTHING!$C$19</f>
        <v>17579842.467101999</v>
      </c>
      <c r="AP650" s="2233"/>
      <c r="AQ650" s="2233"/>
      <c r="AR650" s="2233"/>
      <c r="AS650" s="2234"/>
      <c r="AZ650" s="61"/>
      <c r="BA650" s="61"/>
      <c r="BB650" s="61"/>
      <c r="BC650" s="61"/>
      <c r="BD650" s="61"/>
      <c r="BE650" s="61"/>
      <c r="BF650" s="61"/>
      <c r="BG650" s="61"/>
      <c r="BH650" s="61"/>
      <c r="BI650" s="61"/>
      <c r="BJ650" s="61"/>
      <c r="BK650" s="61"/>
      <c r="BL650" s="61"/>
      <c r="BM650" s="61"/>
      <c r="BN650" s="2055">
        <f t="shared" si="28"/>
        <v>0</v>
      </c>
      <c r="BO650" s="2056"/>
      <c r="BP650" s="2056"/>
      <c r="BQ650" s="2056"/>
      <c r="BR650" s="2057"/>
      <c r="BS650" s="2062">
        <f t="shared" si="29"/>
        <v>0</v>
      </c>
      <c r="BT650" s="2062"/>
      <c r="BU650" s="2062"/>
      <c r="BV650" s="2062"/>
      <c r="BW650" s="2062"/>
      <c r="BX650" s="2062">
        <f t="shared" si="30"/>
        <v>0</v>
      </c>
      <c r="BY650" s="2062"/>
      <c r="BZ650" s="2062"/>
      <c r="CA650" s="2062"/>
      <c r="CB650" s="2062"/>
      <c r="CC650" s="2062">
        <f t="shared" si="31"/>
        <v>0</v>
      </c>
      <c r="CD650" s="2062"/>
      <c r="CE650" s="2062"/>
      <c r="CF650" s="2062"/>
      <c r="CG650" s="2062"/>
      <c r="CH650" s="2062">
        <f t="shared" si="32"/>
        <v>0</v>
      </c>
      <c r="CI650" s="2062"/>
      <c r="CJ650" s="2062"/>
      <c r="CK650" s="2062"/>
      <c r="CL650" s="2062"/>
      <c r="CM650" s="2062">
        <f t="shared" si="33"/>
        <v>0</v>
      </c>
      <c r="CN650" s="2062"/>
      <c r="CO650" s="2062"/>
      <c r="CP650" s="2062"/>
      <c r="CQ650" s="2062"/>
      <c r="CR650" s="265"/>
      <c r="CS650" s="2055">
        <f t="shared" si="34"/>
        <v>0</v>
      </c>
      <c r="CT650" s="2056"/>
      <c r="CU650" s="2056"/>
      <c r="CV650" s="2056"/>
      <c r="CW650" s="2057"/>
      <c r="CX650" s="2055">
        <f t="shared" si="35"/>
        <v>0</v>
      </c>
      <c r="CY650" s="2056"/>
      <c r="CZ650" s="2056"/>
      <c r="DA650" s="2056"/>
      <c r="DB650" s="2057"/>
      <c r="DC650" s="2055">
        <f t="shared" si="36"/>
        <v>0</v>
      </c>
      <c r="DD650" s="2056"/>
      <c r="DE650" s="2056"/>
      <c r="DF650" s="2056"/>
      <c r="DG650" s="2057"/>
      <c r="DH650" s="2055">
        <f t="shared" si="37"/>
        <v>0</v>
      </c>
      <c r="DI650" s="2056"/>
      <c r="DJ650" s="2056"/>
      <c r="DK650" s="2056"/>
      <c r="DL650" s="2057"/>
      <c r="DM650" s="2055">
        <f t="shared" si="38"/>
        <v>0</v>
      </c>
      <c r="DN650" s="2056"/>
      <c r="DO650" s="2056"/>
      <c r="DP650" s="2056"/>
      <c r="DQ650" s="2057"/>
      <c r="DR650" s="2055">
        <f t="shared" si="39"/>
        <v>0</v>
      </c>
      <c r="DS650" s="2056"/>
      <c r="DT650" s="2056"/>
      <c r="DU650" s="2056"/>
      <c r="DV650" s="2057"/>
      <c r="DX650" s="2066" t="e">
        <f t="shared" si="22"/>
        <v>#VALUE!</v>
      </c>
      <c r="DY650" s="2066"/>
      <c r="DZ650" s="2066"/>
      <c r="EA650" s="2066"/>
      <c r="EB650" s="2066"/>
      <c r="EC650" s="2066" t="e">
        <f t="shared" si="23"/>
        <v>#VALUE!</v>
      </c>
      <c r="ED650" s="2066"/>
      <c r="EE650" s="2066"/>
      <c r="EF650" s="2066"/>
      <c r="EG650" s="2066"/>
      <c r="EH650" s="2066" t="e">
        <f t="shared" si="24"/>
        <v>#VALUE!</v>
      </c>
      <c r="EI650" s="2066"/>
      <c r="EJ650" s="2066"/>
      <c r="EK650" s="2066"/>
      <c r="EL650" s="2066"/>
      <c r="EM650" s="2066" t="e">
        <f t="shared" si="25"/>
        <v>#VALUE!</v>
      </c>
      <c r="EN650" s="2066"/>
      <c r="EO650" s="2066"/>
      <c r="EP650" s="2066"/>
      <c r="EQ650" s="2066"/>
      <c r="ER650" s="2066" t="e">
        <f t="shared" si="26"/>
        <v>#VALUE!</v>
      </c>
      <c r="ES650" s="2066"/>
      <c r="ET650" s="2066"/>
      <c r="EU650" s="2066"/>
      <c r="EV650" s="2066"/>
      <c r="EW650" s="2066" t="e">
        <f t="shared" si="27"/>
        <v>#VALUE!</v>
      </c>
      <c r="EX650" s="2066"/>
      <c r="EY650" s="2066"/>
      <c r="EZ650" s="2066"/>
      <c r="FA650" s="2066"/>
    </row>
    <row r="651" spans="1:157" ht="12.75" customHeight="1">
      <c r="B651" s="2473" t="s">
        <v>273</v>
      </c>
      <c r="C651" s="2474"/>
      <c r="D651" s="2474"/>
      <c r="E651" s="2474"/>
      <c r="F651" s="2474"/>
      <c r="G651" s="2474"/>
      <c r="H651" s="2474"/>
      <c r="I651" s="2474"/>
      <c r="J651" s="2474"/>
      <c r="K651" s="2474"/>
      <c r="L651" s="2474"/>
      <c r="M651" s="2474"/>
      <c r="N651" s="2474"/>
      <c r="O651" s="2474"/>
      <c r="P651" s="2474"/>
      <c r="Q651" s="2474"/>
      <c r="R651" s="2474"/>
      <c r="S651" s="2474"/>
      <c r="T651" s="2474"/>
      <c r="U651" s="2474"/>
      <c r="V651" s="2474"/>
      <c r="W651" s="2474"/>
      <c r="X651" s="2474"/>
      <c r="Y651" s="2474"/>
      <c r="Z651" s="2474"/>
      <c r="AA651" s="2474"/>
      <c r="AB651" s="2474"/>
      <c r="AC651" s="2474"/>
      <c r="AD651" s="2474"/>
      <c r="AE651" s="2474"/>
      <c r="AF651" s="2474"/>
      <c r="AG651" s="2474"/>
      <c r="AH651" s="2474"/>
      <c r="AI651" s="2474"/>
      <c r="AJ651" s="2474"/>
      <c r="AK651" s="2474"/>
      <c r="AL651" s="2474"/>
      <c r="AM651" s="2474"/>
      <c r="AN651" s="2475"/>
      <c r="AO651" s="2376">
        <f>AO649+AO650</f>
        <v>34806211.687780246</v>
      </c>
      <c r="AP651" s="2377"/>
      <c r="AQ651" s="2377"/>
      <c r="AR651" s="2377"/>
      <c r="AS651" s="2378"/>
      <c r="AZ651" s="61"/>
      <c r="BA651" s="61"/>
      <c r="BB651" s="61"/>
      <c r="BC651" s="61"/>
      <c r="BD651" s="61"/>
      <c r="BE651" s="61"/>
      <c r="BF651" s="61"/>
      <c r="BG651" s="61"/>
      <c r="BH651" s="61"/>
      <c r="BI651" s="61"/>
      <c r="BJ651" s="61"/>
      <c r="BK651" s="61"/>
      <c r="BL651" s="61"/>
      <c r="BM651" s="61"/>
      <c r="BN651" s="2055">
        <f t="shared" si="28"/>
        <v>0</v>
      </c>
      <c r="BO651" s="2056"/>
      <c r="BP651" s="2056"/>
      <c r="BQ651" s="2056"/>
      <c r="BR651" s="2057"/>
      <c r="BS651" s="2062">
        <f t="shared" si="29"/>
        <v>0</v>
      </c>
      <c r="BT651" s="2062"/>
      <c r="BU651" s="2062"/>
      <c r="BV651" s="2062"/>
      <c r="BW651" s="2062"/>
      <c r="BX651" s="2062">
        <f t="shared" si="30"/>
        <v>0</v>
      </c>
      <c r="BY651" s="2062"/>
      <c r="BZ651" s="2062"/>
      <c r="CA651" s="2062"/>
      <c r="CB651" s="2062"/>
      <c r="CC651" s="2062">
        <f t="shared" si="31"/>
        <v>0</v>
      </c>
      <c r="CD651" s="2062"/>
      <c r="CE651" s="2062"/>
      <c r="CF651" s="2062"/>
      <c r="CG651" s="2062"/>
      <c r="CH651" s="2062">
        <f t="shared" si="32"/>
        <v>0</v>
      </c>
      <c r="CI651" s="2062"/>
      <c r="CJ651" s="2062"/>
      <c r="CK651" s="2062"/>
      <c r="CL651" s="2062"/>
      <c r="CM651" s="2062">
        <f t="shared" si="33"/>
        <v>0</v>
      </c>
      <c r="CN651" s="2062"/>
      <c r="CO651" s="2062"/>
      <c r="CP651" s="2062"/>
      <c r="CQ651" s="2062"/>
      <c r="CR651" s="265"/>
      <c r="CS651" s="2055">
        <f t="shared" si="34"/>
        <v>0</v>
      </c>
      <c r="CT651" s="2056"/>
      <c r="CU651" s="2056"/>
      <c r="CV651" s="2056"/>
      <c r="CW651" s="2057"/>
      <c r="CX651" s="2055">
        <f t="shared" si="35"/>
        <v>0</v>
      </c>
      <c r="CY651" s="2056"/>
      <c r="CZ651" s="2056"/>
      <c r="DA651" s="2056"/>
      <c r="DB651" s="2057"/>
      <c r="DC651" s="2055">
        <f t="shared" si="36"/>
        <v>0</v>
      </c>
      <c r="DD651" s="2056"/>
      <c r="DE651" s="2056"/>
      <c r="DF651" s="2056"/>
      <c r="DG651" s="2057"/>
      <c r="DH651" s="2055">
        <f t="shared" si="37"/>
        <v>0</v>
      </c>
      <c r="DI651" s="2056"/>
      <c r="DJ651" s="2056"/>
      <c r="DK651" s="2056"/>
      <c r="DL651" s="2057"/>
      <c r="DM651" s="2055">
        <f t="shared" si="38"/>
        <v>0</v>
      </c>
      <c r="DN651" s="2056"/>
      <c r="DO651" s="2056"/>
      <c r="DP651" s="2056"/>
      <c r="DQ651" s="2057"/>
      <c r="DR651" s="2055">
        <f t="shared" si="39"/>
        <v>0</v>
      </c>
      <c r="DS651" s="2056"/>
      <c r="DT651" s="2056"/>
      <c r="DU651" s="2056"/>
      <c r="DV651" s="2057"/>
      <c r="DX651" s="2066" t="e">
        <f t="shared" si="22"/>
        <v>#VALUE!</v>
      </c>
      <c r="DY651" s="2066"/>
      <c r="DZ651" s="2066"/>
      <c r="EA651" s="2066"/>
      <c r="EB651" s="2066"/>
      <c r="EC651" s="2066" t="e">
        <f t="shared" si="23"/>
        <v>#VALUE!</v>
      </c>
      <c r="ED651" s="2066"/>
      <c r="EE651" s="2066"/>
      <c r="EF651" s="2066"/>
      <c r="EG651" s="2066"/>
      <c r="EH651" s="2066" t="e">
        <f t="shared" si="24"/>
        <v>#VALUE!</v>
      </c>
      <c r="EI651" s="2066"/>
      <c r="EJ651" s="2066"/>
      <c r="EK651" s="2066"/>
      <c r="EL651" s="2066"/>
      <c r="EM651" s="2066" t="e">
        <f t="shared" si="25"/>
        <v>#VALUE!</v>
      </c>
      <c r="EN651" s="2066"/>
      <c r="EO651" s="2066"/>
      <c r="EP651" s="2066"/>
      <c r="EQ651" s="2066"/>
      <c r="ER651" s="2066" t="e">
        <f t="shared" si="26"/>
        <v>#VALUE!</v>
      </c>
      <c r="ES651" s="2066"/>
      <c r="ET651" s="2066"/>
      <c r="EU651" s="2066"/>
      <c r="EV651" s="2066"/>
      <c r="EW651" s="2066" t="e">
        <f t="shared" si="27"/>
        <v>#VALUE!</v>
      </c>
      <c r="EX651" s="2066"/>
      <c r="EY651" s="2066"/>
      <c r="EZ651" s="2066"/>
      <c r="FA651" s="2066"/>
    </row>
    <row r="652" spans="1:157" ht="12.75">
      <c r="A652" s="25"/>
      <c r="B652" s="91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5">
        <f t="shared" si="28"/>
        <v>0</v>
      </c>
      <c r="BO652" s="2056"/>
      <c r="BP652" s="2056"/>
      <c r="BQ652" s="2056"/>
      <c r="BR652" s="2057"/>
      <c r="BS652" s="2062">
        <f t="shared" si="29"/>
        <v>0</v>
      </c>
      <c r="BT652" s="2062"/>
      <c r="BU652" s="2062"/>
      <c r="BV652" s="2062"/>
      <c r="BW652" s="2062"/>
      <c r="BX652" s="2062">
        <f t="shared" si="30"/>
        <v>0</v>
      </c>
      <c r="BY652" s="2062"/>
      <c r="BZ652" s="2062"/>
      <c r="CA652" s="2062"/>
      <c r="CB652" s="2062"/>
      <c r="CC652" s="2062">
        <f t="shared" si="31"/>
        <v>0</v>
      </c>
      <c r="CD652" s="2062"/>
      <c r="CE652" s="2062"/>
      <c r="CF652" s="2062"/>
      <c r="CG652" s="2062"/>
      <c r="CH652" s="2062">
        <f t="shared" si="32"/>
        <v>0</v>
      </c>
      <c r="CI652" s="2062"/>
      <c r="CJ652" s="2062"/>
      <c r="CK652" s="2062"/>
      <c r="CL652" s="2062"/>
      <c r="CM652" s="2062">
        <f t="shared" si="33"/>
        <v>0</v>
      </c>
      <c r="CN652" s="2062"/>
      <c r="CO652" s="2062"/>
      <c r="CP652" s="2062"/>
      <c r="CQ652" s="2062"/>
      <c r="CR652" s="265"/>
      <c r="CS652" s="2055">
        <f t="shared" si="34"/>
        <v>0</v>
      </c>
      <c r="CT652" s="2056"/>
      <c r="CU652" s="2056"/>
      <c r="CV652" s="2056"/>
      <c r="CW652" s="2057"/>
      <c r="CX652" s="2055">
        <f t="shared" si="35"/>
        <v>0</v>
      </c>
      <c r="CY652" s="2056"/>
      <c r="CZ652" s="2056"/>
      <c r="DA652" s="2056"/>
      <c r="DB652" s="2057"/>
      <c r="DC652" s="2055">
        <f t="shared" si="36"/>
        <v>0</v>
      </c>
      <c r="DD652" s="2056"/>
      <c r="DE652" s="2056"/>
      <c r="DF652" s="2056"/>
      <c r="DG652" s="2057"/>
      <c r="DH652" s="2055">
        <f t="shared" si="37"/>
        <v>0</v>
      </c>
      <c r="DI652" s="2056"/>
      <c r="DJ652" s="2056"/>
      <c r="DK652" s="2056"/>
      <c r="DL652" s="2057"/>
      <c r="DM652" s="2055">
        <f t="shared" si="38"/>
        <v>0</v>
      </c>
      <c r="DN652" s="2056"/>
      <c r="DO652" s="2056"/>
      <c r="DP652" s="2056"/>
      <c r="DQ652" s="2057"/>
      <c r="DR652" s="2055">
        <f t="shared" si="39"/>
        <v>0</v>
      </c>
      <c r="DS652" s="2056"/>
      <c r="DT652" s="2056"/>
      <c r="DU652" s="2056"/>
      <c r="DV652" s="2057"/>
      <c r="DX652" s="2066" t="e">
        <f t="shared" si="22"/>
        <v>#VALUE!</v>
      </c>
      <c r="DY652" s="2066"/>
      <c r="DZ652" s="2066"/>
      <c r="EA652" s="2066"/>
      <c r="EB652" s="2066"/>
      <c r="EC652" s="2066" t="e">
        <f t="shared" si="23"/>
        <v>#VALUE!</v>
      </c>
      <c r="ED652" s="2066"/>
      <c r="EE652" s="2066"/>
      <c r="EF652" s="2066"/>
      <c r="EG652" s="2066"/>
      <c r="EH652" s="2066" t="e">
        <f t="shared" si="24"/>
        <v>#VALUE!</v>
      </c>
      <c r="EI652" s="2066"/>
      <c r="EJ652" s="2066"/>
      <c r="EK652" s="2066"/>
      <c r="EL652" s="2066"/>
      <c r="EM652" s="2066" t="e">
        <f t="shared" si="25"/>
        <v>#VALUE!</v>
      </c>
      <c r="EN652" s="2066"/>
      <c r="EO652" s="2066"/>
      <c r="EP652" s="2066"/>
      <c r="EQ652" s="2066"/>
      <c r="ER652" s="2066" t="e">
        <f t="shared" si="26"/>
        <v>#VALUE!</v>
      </c>
      <c r="ES652" s="2066"/>
      <c r="ET652" s="2066"/>
      <c r="EU652" s="2066"/>
      <c r="EV652" s="2066"/>
      <c r="EW652" s="2066" t="e">
        <f t="shared" si="27"/>
        <v>#VALUE!</v>
      </c>
      <c r="EX652" s="2066"/>
      <c r="EY652" s="2066"/>
      <c r="EZ652" s="2066"/>
      <c r="FA652" s="2066"/>
    </row>
    <row r="653" spans="1:157" ht="12.75">
      <c r="A653" s="87" t="s">
        <v>117</v>
      </c>
      <c r="B653" s="12" t="s">
        <v>488</v>
      </c>
      <c r="G653" s="2058" t="str">
        <f>C637</f>
        <v xml:space="preserve">HCD MHP </v>
      </c>
      <c r="H653" s="2058"/>
      <c r="I653" s="2058"/>
      <c r="J653" s="2058"/>
      <c r="K653" s="2058"/>
      <c r="L653" s="2058"/>
      <c r="M653" s="2058"/>
      <c r="N653" s="2058"/>
      <c r="O653" s="2058"/>
      <c r="P653" s="2058"/>
      <c r="Q653" s="2058"/>
      <c r="R653" s="2058"/>
      <c r="S653" s="14"/>
      <c r="T653" s="87" t="s">
        <v>118</v>
      </c>
      <c r="U653" s="12" t="s">
        <v>488</v>
      </c>
      <c r="Z653" s="2058" t="str">
        <f>C638</f>
        <v>NPLH (Competitive)</v>
      </c>
      <c r="AA653" s="2058"/>
      <c r="AB653" s="2058"/>
      <c r="AC653" s="2058"/>
      <c r="AD653" s="2058"/>
      <c r="AE653" s="2058"/>
      <c r="AF653" s="2058"/>
      <c r="AG653" s="2058"/>
      <c r="AH653" s="2058"/>
      <c r="AI653" s="2058"/>
      <c r="AJ653" s="2058"/>
      <c r="AK653" s="2058"/>
      <c r="AZ653" s="61"/>
      <c r="BA653" s="61"/>
      <c r="BB653" s="61"/>
      <c r="BC653" s="61"/>
      <c r="BD653" s="61"/>
      <c r="BE653" s="61"/>
      <c r="BF653" s="61"/>
      <c r="BG653" s="61"/>
      <c r="BH653" s="61"/>
      <c r="BI653" s="61"/>
      <c r="BJ653" s="61"/>
      <c r="BK653" s="61"/>
      <c r="BL653" s="61"/>
      <c r="BM653" s="61"/>
      <c r="BN653" s="2055">
        <f t="shared" si="28"/>
        <v>0</v>
      </c>
      <c r="BO653" s="2056"/>
      <c r="BP653" s="2056"/>
      <c r="BQ653" s="2056"/>
      <c r="BR653" s="2057"/>
      <c r="BS653" s="2062">
        <f t="shared" si="29"/>
        <v>0</v>
      </c>
      <c r="BT653" s="2062"/>
      <c r="BU653" s="2062"/>
      <c r="BV653" s="2062"/>
      <c r="BW653" s="2062"/>
      <c r="BX653" s="2062">
        <f t="shared" si="30"/>
        <v>0</v>
      </c>
      <c r="BY653" s="2062"/>
      <c r="BZ653" s="2062"/>
      <c r="CA653" s="2062"/>
      <c r="CB653" s="2062"/>
      <c r="CC653" s="2062">
        <f t="shared" si="31"/>
        <v>0</v>
      </c>
      <c r="CD653" s="2062"/>
      <c r="CE653" s="2062"/>
      <c r="CF653" s="2062"/>
      <c r="CG653" s="2062"/>
      <c r="CH653" s="2062">
        <f t="shared" si="32"/>
        <v>0</v>
      </c>
      <c r="CI653" s="2062"/>
      <c r="CJ653" s="2062"/>
      <c r="CK653" s="2062"/>
      <c r="CL653" s="2062"/>
      <c r="CM653" s="2062">
        <f t="shared" si="33"/>
        <v>0</v>
      </c>
      <c r="CN653" s="2062"/>
      <c r="CO653" s="2062"/>
      <c r="CP653" s="2062"/>
      <c r="CQ653" s="2062"/>
      <c r="CR653" s="265"/>
      <c r="CS653" s="2055">
        <f t="shared" si="34"/>
        <v>0</v>
      </c>
      <c r="CT653" s="2056"/>
      <c r="CU653" s="2056"/>
      <c r="CV653" s="2056"/>
      <c r="CW653" s="2057"/>
      <c r="CX653" s="2055">
        <f t="shared" si="35"/>
        <v>0</v>
      </c>
      <c r="CY653" s="2056"/>
      <c r="CZ653" s="2056"/>
      <c r="DA653" s="2056"/>
      <c r="DB653" s="2057"/>
      <c r="DC653" s="2055">
        <f t="shared" si="36"/>
        <v>0</v>
      </c>
      <c r="DD653" s="2056"/>
      <c r="DE653" s="2056"/>
      <c r="DF653" s="2056"/>
      <c r="DG653" s="2057"/>
      <c r="DH653" s="2055">
        <f t="shared" si="37"/>
        <v>0</v>
      </c>
      <c r="DI653" s="2056"/>
      <c r="DJ653" s="2056"/>
      <c r="DK653" s="2056"/>
      <c r="DL653" s="2057"/>
      <c r="DM653" s="2055">
        <f t="shared" si="38"/>
        <v>0</v>
      </c>
      <c r="DN653" s="2056"/>
      <c r="DO653" s="2056"/>
      <c r="DP653" s="2056"/>
      <c r="DQ653" s="2057"/>
      <c r="DR653" s="2055">
        <f t="shared" si="39"/>
        <v>0</v>
      </c>
      <c r="DS653" s="2056"/>
      <c r="DT653" s="2056"/>
      <c r="DU653" s="2056"/>
      <c r="DV653" s="2057"/>
      <c r="DX653" s="2066" t="e">
        <f t="shared" si="22"/>
        <v>#VALUE!</v>
      </c>
      <c r="DY653" s="2066"/>
      <c r="DZ653" s="2066"/>
      <c r="EA653" s="2066"/>
      <c r="EB653" s="2066"/>
      <c r="EC653" s="2066" t="e">
        <f t="shared" si="23"/>
        <v>#VALUE!</v>
      </c>
      <c r="ED653" s="2066"/>
      <c r="EE653" s="2066"/>
      <c r="EF653" s="2066"/>
      <c r="EG653" s="2066"/>
      <c r="EH653" s="2066" t="e">
        <f t="shared" si="24"/>
        <v>#VALUE!</v>
      </c>
      <c r="EI653" s="2066"/>
      <c r="EJ653" s="2066"/>
      <c r="EK653" s="2066"/>
      <c r="EL653" s="2066"/>
      <c r="EM653" s="2066" t="e">
        <f t="shared" si="25"/>
        <v>#VALUE!</v>
      </c>
      <c r="EN653" s="2066"/>
      <c r="EO653" s="2066"/>
      <c r="EP653" s="2066"/>
      <c r="EQ653" s="2066"/>
      <c r="ER653" s="2066" t="e">
        <f t="shared" si="26"/>
        <v>#VALUE!</v>
      </c>
      <c r="ES653" s="2066"/>
      <c r="ET653" s="2066"/>
      <c r="EU653" s="2066"/>
      <c r="EV653" s="2066"/>
      <c r="EW653" s="2066" t="e">
        <f t="shared" si="27"/>
        <v>#VALUE!</v>
      </c>
      <c r="EX653" s="2066"/>
      <c r="EY653" s="2066"/>
      <c r="EZ653" s="2066"/>
      <c r="FA653" s="2066"/>
    </row>
    <row r="654" spans="1:157" ht="12.75">
      <c r="A654" s="35"/>
      <c r="B654" s="12" t="s">
        <v>90</v>
      </c>
      <c r="G654" s="2095" t="s">
        <v>2715</v>
      </c>
      <c r="H654" s="2095"/>
      <c r="I654" s="2095"/>
      <c r="J654" s="2095"/>
      <c r="K654" s="2095"/>
      <c r="L654" s="2095"/>
      <c r="M654" s="2095"/>
      <c r="N654" s="2095"/>
      <c r="O654" s="2095"/>
      <c r="P654" s="2095"/>
      <c r="Q654" s="2095"/>
      <c r="R654" s="2095"/>
      <c r="S654" s="14"/>
      <c r="T654" s="35"/>
      <c r="U654" s="12" t="s">
        <v>90</v>
      </c>
      <c r="Z654" s="2095" t="s">
        <v>2729</v>
      </c>
      <c r="AA654" s="2095"/>
      <c r="AB654" s="2095"/>
      <c r="AC654" s="2095"/>
      <c r="AD654" s="2095"/>
      <c r="AE654" s="2095"/>
      <c r="AF654" s="2095"/>
      <c r="AG654" s="2095"/>
      <c r="AH654" s="2095"/>
      <c r="AI654" s="2095"/>
      <c r="AJ654" s="2095"/>
      <c r="AK654" s="2095"/>
      <c r="AZ654" s="61"/>
      <c r="BA654" s="61"/>
      <c r="BB654" s="61"/>
      <c r="BC654" s="61"/>
      <c r="BD654" s="61"/>
      <c r="BE654" s="61"/>
      <c r="BF654" s="61"/>
      <c r="BG654" s="61"/>
      <c r="BH654" s="61"/>
      <c r="BI654" s="61"/>
      <c r="BJ654" s="61"/>
      <c r="BK654" s="61"/>
      <c r="BL654" s="61"/>
      <c r="BM654" s="61"/>
      <c r="BN654" s="2055">
        <f t="shared" si="28"/>
        <v>0</v>
      </c>
      <c r="BO654" s="2056"/>
      <c r="BP654" s="2056"/>
      <c r="BQ654" s="2056"/>
      <c r="BR654" s="2057"/>
      <c r="BS654" s="2062">
        <f t="shared" si="29"/>
        <v>0</v>
      </c>
      <c r="BT654" s="2062"/>
      <c r="BU654" s="2062"/>
      <c r="BV654" s="2062"/>
      <c r="BW654" s="2062"/>
      <c r="BX654" s="2062">
        <f t="shared" si="30"/>
        <v>0</v>
      </c>
      <c r="BY654" s="2062"/>
      <c r="BZ654" s="2062"/>
      <c r="CA654" s="2062"/>
      <c r="CB654" s="2062"/>
      <c r="CC654" s="2062">
        <f t="shared" si="31"/>
        <v>0</v>
      </c>
      <c r="CD654" s="2062"/>
      <c r="CE654" s="2062"/>
      <c r="CF654" s="2062"/>
      <c r="CG654" s="2062"/>
      <c r="CH654" s="2062">
        <f t="shared" si="32"/>
        <v>0</v>
      </c>
      <c r="CI654" s="2062"/>
      <c r="CJ654" s="2062"/>
      <c r="CK654" s="2062"/>
      <c r="CL654" s="2062"/>
      <c r="CM654" s="2062">
        <f t="shared" si="33"/>
        <v>0</v>
      </c>
      <c r="CN654" s="2062"/>
      <c r="CO654" s="2062"/>
      <c r="CP654" s="2062"/>
      <c r="CQ654" s="2062"/>
      <c r="CR654" s="265"/>
      <c r="CS654" s="2055">
        <f t="shared" si="34"/>
        <v>0</v>
      </c>
      <c r="CT654" s="2056"/>
      <c r="CU654" s="2056"/>
      <c r="CV654" s="2056"/>
      <c r="CW654" s="2057"/>
      <c r="CX654" s="2055">
        <f t="shared" si="35"/>
        <v>0</v>
      </c>
      <c r="CY654" s="2056"/>
      <c r="CZ654" s="2056"/>
      <c r="DA654" s="2056"/>
      <c r="DB654" s="2057"/>
      <c r="DC654" s="2055">
        <f t="shared" si="36"/>
        <v>0</v>
      </c>
      <c r="DD654" s="2056"/>
      <c r="DE654" s="2056"/>
      <c r="DF654" s="2056"/>
      <c r="DG654" s="2057"/>
      <c r="DH654" s="2055">
        <f t="shared" si="37"/>
        <v>0</v>
      </c>
      <c r="DI654" s="2056"/>
      <c r="DJ654" s="2056"/>
      <c r="DK654" s="2056"/>
      <c r="DL654" s="2057"/>
      <c r="DM654" s="2055">
        <f t="shared" si="38"/>
        <v>0</v>
      </c>
      <c r="DN654" s="2056"/>
      <c r="DO654" s="2056"/>
      <c r="DP654" s="2056"/>
      <c r="DQ654" s="2057"/>
      <c r="DR654" s="2055">
        <f t="shared" si="39"/>
        <v>0</v>
      </c>
      <c r="DS654" s="2056"/>
      <c r="DT654" s="2056"/>
      <c r="DU654" s="2056"/>
      <c r="DV654" s="2057"/>
      <c r="DX654" s="2066" t="e">
        <f t="shared" si="22"/>
        <v>#VALUE!</v>
      </c>
      <c r="DY654" s="2066"/>
      <c r="DZ654" s="2066"/>
      <c r="EA654" s="2066"/>
      <c r="EB654" s="2066"/>
      <c r="EC654" s="2066" t="e">
        <f t="shared" si="23"/>
        <v>#VALUE!</v>
      </c>
      <c r="ED654" s="2066"/>
      <c r="EE654" s="2066"/>
      <c r="EF654" s="2066"/>
      <c r="EG654" s="2066"/>
      <c r="EH654" s="2066" t="e">
        <f t="shared" si="24"/>
        <v>#VALUE!</v>
      </c>
      <c r="EI654" s="2066"/>
      <c r="EJ654" s="2066"/>
      <c r="EK654" s="2066"/>
      <c r="EL654" s="2066"/>
      <c r="EM654" s="2066" t="e">
        <f t="shared" si="25"/>
        <v>#VALUE!</v>
      </c>
      <c r="EN654" s="2066"/>
      <c r="EO654" s="2066"/>
      <c r="EP654" s="2066"/>
      <c r="EQ654" s="2066"/>
      <c r="ER654" s="2066" t="e">
        <f t="shared" si="26"/>
        <v>#VALUE!</v>
      </c>
      <c r="ES654" s="2066"/>
      <c r="ET654" s="2066"/>
      <c r="EU654" s="2066"/>
      <c r="EV654" s="2066"/>
      <c r="EW654" s="2066" t="e">
        <f t="shared" si="27"/>
        <v>#VALUE!</v>
      </c>
      <c r="EX654" s="2066"/>
      <c r="EY654" s="2066"/>
      <c r="EZ654" s="2066"/>
      <c r="FA654" s="2066"/>
    </row>
    <row r="655" spans="1:157" ht="12.75">
      <c r="A655" s="35"/>
      <c r="B655" s="12" t="s">
        <v>606</v>
      </c>
      <c r="G655" s="2095" t="s">
        <v>2716</v>
      </c>
      <c r="H655" s="2095"/>
      <c r="I655" s="2095"/>
      <c r="J655" s="2095"/>
      <c r="K655" s="2095"/>
      <c r="L655" s="2095"/>
      <c r="M655" s="2095"/>
      <c r="N655" s="2095"/>
      <c r="O655" s="2095"/>
      <c r="P655" s="2095"/>
      <c r="Q655" s="2095"/>
      <c r="R655" s="2095"/>
      <c r="S655" s="88"/>
      <c r="T655" s="35"/>
      <c r="U655" s="12" t="s">
        <v>606</v>
      </c>
      <c r="Z655" s="2068" t="s">
        <v>71</v>
      </c>
      <c r="AA655" s="2068"/>
      <c r="AB655" s="2068"/>
      <c r="AC655" s="2068"/>
      <c r="AD655" s="2068"/>
      <c r="AE655" s="2068"/>
      <c r="AF655" s="2068"/>
      <c r="AG655" s="2068"/>
      <c r="AH655" s="2068"/>
      <c r="AI655" s="2068"/>
      <c r="AJ655" s="2068"/>
      <c r="AK655" s="2068"/>
      <c r="AZ655" s="61"/>
      <c r="BA655" s="61"/>
      <c r="BB655" s="61"/>
      <c r="BC655" s="61"/>
      <c r="BD655" s="61"/>
      <c r="BE655" s="61"/>
      <c r="BF655" s="61"/>
      <c r="BG655" s="61"/>
      <c r="BH655" s="61"/>
      <c r="BI655" s="61"/>
      <c r="BJ655" s="61"/>
      <c r="BK655" s="61"/>
      <c r="BL655" s="61"/>
      <c r="BM655" s="61"/>
      <c r="BN655" s="2055">
        <f t="shared" si="28"/>
        <v>0</v>
      </c>
      <c r="BO655" s="2056"/>
      <c r="BP655" s="2056"/>
      <c r="BQ655" s="2056"/>
      <c r="BR655" s="2057"/>
      <c r="BS655" s="2062">
        <f t="shared" si="29"/>
        <v>0</v>
      </c>
      <c r="BT655" s="2062"/>
      <c r="BU655" s="2062"/>
      <c r="BV655" s="2062"/>
      <c r="BW655" s="2062"/>
      <c r="BX655" s="2062">
        <f t="shared" si="30"/>
        <v>0</v>
      </c>
      <c r="BY655" s="2062"/>
      <c r="BZ655" s="2062"/>
      <c r="CA655" s="2062"/>
      <c r="CB655" s="2062"/>
      <c r="CC655" s="2062">
        <f t="shared" si="31"/>
        <v>0</v>
      </c>
      <c r="CD655" s="2062"/>
      <c r="CE655" s="2062"/>
      <c r="CF655" s="2062"/>
      <c r="CG655" s="2062"/>
      <c r="CH655" s="2062">
        <f t="shared" si="32"/>
        <v>0</v>
      </c>
      <c r="CI655" s="2062"/>
      <c r="CJ655" s="2062"/>
      <c r="CK655" s="2062"/>
      <c r="CL655" s="2062"/>
      <c r="CM655" s="2062">
        <f t="shared" si="33"/>
        <v>0</v>
      </c>
      <c r="CN655" s="2062"/>
      <c r="CO655" s="2062"/>
      <c r="CP655" s="2062"/>
      <c r="CQ655" s="2062"/>
      <c r="CR655" s="265"/>
      <c r="CS655" s="2055">
        <f t="shared" si="34"/>
        <v>0</v>
      </c>
      <c r="CT655" s="2056"/>
      <c r="CU655" s="2056"/>
      <c r="CV655" s="2056"/>
      <c r="CW655" s="2057"/>
      <c r="CX655" s="2055">
        <f t="shared" si="35"/>
        <v>0</v>
      </c>
      <c r="CY655" s="2056"/>
      <c r="CZ655" s="2056"/>
      <c r="DA655" s="2056"/>
      <c r="DB655" s="2057"/>
      <c r="DC655" s="2055">
        <f t="shared" si="36"/>
        <v>0</v>
      </c>
      <c r="DD655" s="2056"/>
      <c r="DE655" s="2056"/>
      <c r="DF655" s="2056"/>
      <c r="DG655" s="2057"/>
      <c r="DH655" s="2055">
        <f t="shared" si="37"/>
        <v>0</v>
      </c>
      <c r="DI655" s="2056"/>
      <c r="DJ655" s="2056"/>
      <c r="DK655" s="2056"/>
      <c r="DL655" s="2057"/>
      <c r="DM655" s="2055">
        <f t="shared" si="38"/>
        <v>0</v>
      </c>
      <c r="DN655" s="2056"/>
      <c r="DO655" s="2056"/>
      <c r="DP655" s="2056"/>
      <c r="DQ655" s="2057"/>
      <c r="DR655" s="2055">
        <f t="shared" si="39"/>
        <v>0</v>
      </c>
      <c r="DS655" s="2056"/>
      <c r="DT655" s="2056"/>
      <c r="DU655" s="2056"/>
      <c r="DV655" s="2057"/>
      <c r="DX655" s="2066" t="e">
        <f t="shared" si="22"/>
        <v>#VALUE!</v>
      </c>
      <c r="DY655" s="2066"/>
      <c r="DZ655" s="2066"/>
      <c r="EA655" s="2066"/>
      <c r="EB655" s="2066"/>
      <c r="EC655" s="2066" t="e">
        <f t="shared" si="23"/>
        <v>#VALUE!</v>
      </c>
      <c r="ED655" s="2066"/>
      <c r="EE655" s="2066"/>
      <c r="EF655" s="2066"/>
      <c r="EG655" s="2066"/>
      <c r="EH655" s="2066" t="e">
        <f t="shared" si="24"/>
        <v>#VALUE!</v>
      </c>
      <c r="EI655" s="2066"/>
      <c r="EJ655" s="2066"/>
      <c r="EK655" s="2066"/>
      <c r="EL655" s="2066"/>
      <c r="EM655" s="2066" t="e">
        <f t="shared" si="25"/>
        <v>#VALUE!</v>
      </c>
      <c r="EN655" s="2066"/>
      <c r="EO655" s="2066"/>
      <c r="EP655" s="2066"/>
      <c r="EQ655" s="2066"/>
      <c r="ER655" s="2066" t="e">
        <f t="shared" si="26"/>
        <v>#VALUE!</v>
      </c>
      <c r="ES655" s="2066"/>
      <c r="ET655" s="2066"/>
      <c r="EU655" s="2066"/>
      <c r="EV655" s="2066"/>
      <c r="EW655" s="2066" t="e">
        <f t="shared" si="27"/>
        <v>#VALUE!</v>
      </c>
      <c r="EX655" s="2066"/>
      <c r="EY655" s="2066"/>
      <c r="EZ655" s="2066"/>
      <c r="FA655" s="2066"/>
    </row>
    <row r="656" spans="1:157" ht="12.75">
      <c r="A656" s="35"/>
      <c r="B656" s="12" t="s">
        <v>17</v>
      </c>
      <c r="G656" s="2095" t="s">
        <v>2717</v>
      </c>
      <c r="H656" s="2095"/>
      <c r="I656" s="2095"/>
      <c r="J656" s="2095"/>
      <c r="K656" s="2095"/>
      <c r="L656" s="2095"/>
      <c r="M656" s="2095"/>
      <c r="N656" s="2095"/>
      <c r="O656" s="2095"/>
      <c r="P656" s="2095"/>
      <c r="Q656" s="2095"/>
      <c r="R656" s="2095"/>
      <c r="S656" s="14"/>
      <c r="T656" s="35"/>
      <c r="U656" s="12" t="s">
        <v>17</v>
      </c>
      <c r="Z656" s="2068" t="s">
        <v>2730</v>
      </c>
      <c r="AA656" s="2068"/>
      <c r="AB656" s="2068"/>
      <c r="AC656" s="2068"/>
      <c r="AD656" s="2068"/>
      <c r="AE656" s="2068"/>
      <c r="AF656" s="2068"/>
      <c r="AG656" s="2068"/>
      <c r="AH656" s="2068"/>
      <c r="AI656" s="2068"/>
      <c r="AJ656" s="2068"/>
      <c r="AK656" s="2068"/>
      <c r="AZ656" s="61"/>
      <c r="BA656" s="61"/>
      <c r="BB656" s="61"/>
      <c r="BC656" s="61"/>
      <c r="BD656" s="61"/>
      <c r="BE656" s="61"/>
      <c r="BF656" s="61"/>
      <c r="BG656" s="61"/>
      <c r="BH656" s="61"/>
      <c r="BI656" s="61"/>
      <c r="BJ656" s="61"/>
      <c r="BK656" s="61"/>
      <c r="BL656" s="61"/>
      <c r="BM656" s="61"/>
      <c r="BN656" s="2055">
        <f t="shared" si="28"/>
        <v>0</v>
      </c>
      <c r="BO656" s="2056"/>
      <c r="BP656" s="2056"/>
      <c r="BQ656" s="2056"/>
      <c r="BR656" s="2057"/>
      <c r="BS656" s="2062">
        <f t="shared" si="29"/>
        <v>0</v>
      </c>
      <c r="BT656" s="2062"/>
      <c r="BU656" s="2062"/>
      <c r="BV656" s="2062"/>
      <c r="BW656" s="2062"/>
      <c r="BX656" s="2062">
        <f t="shared" si="30"/>
        <v>0</v>
      </c>
      <c r="BY656" s="2062"/>
      <c r="BZ656" s="2062"/>
      <c r="CA656" s="2062"/>
      <c r="CB656" s="2062"/>
      <c r="CC656" s="2062">
        <f t="shared" si="31"/>
        <v>0</v>
      </c>
      <c r="CD656" s="2062"/>
      <c r="CE656" s="2062"/>
      <c r="CF656" s="2062"/>
      <c r="CG656" s="2062"/>
      <c r="CH656" s="2062">
        <f t="shared" si="32"/>
        <v>0</v>
      </c>
      <c r="CI656" s="2062"/>
      <c r="CJ656" s="2062"/>
      <c r="CK656" s="2062"/>
      <c r="CL656" s="2062"/>
      <c r="CM656" s="2062">
        <f t="shared" si="33"/>
        <v>0</v>
      </c>
      <c r="CN656" s="2062"/>
      <c r="CO656" s="2062"/>
      <c r="CP656" s="2062"/>
      <c r="CQ656" s="2062"/>
      <c r="CR656" s="265"/>
      <c r="CS656" s="2055">
        <f t="shared" si="34"/>
        <v>0</v>
      </c>
      <c r="CT656" s="2056"/>
      <c r="CU656" s="2056"/>
      <c r="CV656" s="2056"/>
      <c r="CW656" s="2057"/>
      <c r="CX656" s="2055">
        <f t="shared" si="35"/>
        <v>0</v>
      </c>
      <c r="CY656" s="2056"/>
      <c r="CZ656" s="2056"/>
      <c r="DA656" s="2056"/>
      <c r="DB656" s="2057"/>
      <c r="DC656" s="2055">
        <f t="shared" si="36"/>
        <v>0</v>
      </c>
      <c r="DD656" s="2056"/>
      <c r="DE656" s="2056"/>
      <c r="DF656" s="2056"/>
      <c r="DG656" s="2057"/>
      <c r="DH656" s="2055">
        <f t="shared" si="37"/>
        <v>0</v>
      </c>
      <c r="DI656" s="2056"/>
      <c r="DJ656" s="2056"/>
      <c r="DK656" s="2056"/>
      <c r="DL656" s="2057"/>
      <c r="DM656" s="2055">
        <f t="shared" si="38"/>
        <v>0</v>
      </c>
      <c r="DN656" s="2056"/>
      <c r="DO656" s="2056"/>
      <c r="DP656" s="2056"/>
      <c r="DQ656" s="2057"/>
      <c r="DR656" s="2055">
        <f t="shared" si="39"/>
        <v>0</v>
      </c>
      <c r="DS656" s="2056"/>
      <c r="DT656" s="2056"/>
      <c r="DU656" s="2056"/>
      <c r="DV656" s="2057"/>
      <c r="DX656" s="2066" t="e">
        <f t="shared" si="22"/>
        <v>#VALUE!</v>
      </c>
      <c r="DY656" s="2066"/>
      <c r="DZ656" s="2066"/>
      <c r="EA656" s="2066"/>
      <c r="EB656" s="2066"/>
      <c r="EC656" s="2066" t="e">
        <f t="shared" si="23"/>
        <v>#VALUE!</v>
      </c>
      <c r="ED656" s="2066"/>
      <c r="EE656" s="2066"/>
      <c r="EF656" s="2066"/>
      <c r="EG656" s="2066"/>
      <c r="EH656" s="2066" t="e">
        <f t="shared" si="24"/>
        <v>#VALUE!</v>
      </c>
      <c r="EI656" s="2066"/>
      <c r="EJ656" s="2066"/>
      <c r="EK656" s="2066"/>
      <c r="EL656" s="2066"/>
      <c r="EM656" s="2066" t="e">
        <f t="shared" si="25"/>
        <v>#VALUE!</v>
      </c>
      <c r="EN656" s="2066"/>
      <c r="EO656" s="2066"/>
      <c r="EP656" s="2066"/>
      <c r="EQ656" s="2066"/>
      <c r="ER656" s="2066" t="e">
        <f t="shared" si="26"/>
        <v>#VALUE!</v>
      </c>
      <c r="ES656" s="2066"/>
      <c r="ET656" s="2066"/>
      <c r="EU656" s="2066"/>
      <c r="EV656" s="2066"/>
      <c r="EW656" s="2066" t="e">
        <f t="shared" si="27"/>
        <v>#VALUE!</v>
      </c>
      <c r="EX656" s="2066"/>
      <c r="EY656" s="2066"/>
      <c r="EZ656" s="2066"/>
      <c r="FA656" s="2066"/>
    </row>
    <row r="657" spans="1:157" ht="12.75">
      <c r="A657" s="35"/>
      <c r="B657" s="12" t="s">
        <v>321</v>
      </c>
      <c r="G657" s="2352" t="s">
        <v>2718</v>
      </c>
      <c r="H657" s="2352"/>
      <c r="I657" s="2352"/>
      <c r="J657" s="2352"/>
      <c r="K657" s="2352"/>
      <c r="L657" s="2352"/>
      <c r="O657" s="137" t="s">
        <v>211</v>
      </c>
      <c r="P657" s="2067"/>
      <c r="Q657" s="2067"/>
      <c r="R657" s="2067"/>
      <c r="S657" s="16"/>
      <c r="T657" s="35"/>
      <c r="U657" s="12" t="s">
        <v>321</v>
      </c>
      <c r="Z657" s="2352" t="s">
        <v>2768</v>
      </c>
      <c r="AA657" s="2340"/>
      <c r="AB657" s="2340"/>
      <c r="AC657" s="2340"/>
      <c r="AD657" s="2340"/>
      <c r="AE657" s="2340"/>
      <c r="AH657" s="137" t="s">
        <v>211</v>
      </c>
      <c r="AI657" s="2067"/>
      <c r="AJ657" s="2067"/>
      <c r="AK657" s="2067"/>
      <c r="AZ657" s="61"/>
      <c r="BA657" s="61"/>
      <c r="BB657" s="61"/>
      <c r="BC657" s="61"/>
      <c r="BD657" s="61"/>
      <c r="BE657" s="61"/>
      <c r="BF657" s="61"/>
      <c r="BG657" s="61"/>
      <c r="BH657" s="61"/>
      <c r="BI657" s="61"/>
      <c r="BJ657" s="61"/>
      <c r="BK657" s="61"/>
      <c r="BL657" s="61"/>
      <c r="BM657" s="61"/>
      <c r="BN657" s="2055">
        <f t="shared" si="28"/>
        <v>0</v>
      </c>
      <c r="BO657" s="2056"/>
      <c r="BP657" s="2056"/>
      <c r="BQ657" s="2056"/>
      <c r="BR657" s="2057"/>
      <c r="BS657" s="2062">
        <f t="shared" si="29"/>
        <v>0</v>
      </c>
      <c r="BT657" s="2062"/>
      <c r="BU657" s="2062"/>
      <c r="BV657" s="2062"/>
      <c r="BW657" s="2062"/>
      <c r="BX657" s="2062">
        <f t="shared" si="30"/>
        <v>0</v>
      </c>
      <c r="BY657" s="2062"/>
      <c r="BZ657" s="2062"/>
      <c r="CA657" s="2062"/>
      <c r="CB657" s="2062"/>
      <c r="CC657" s="2062">
        <f t="shared" si="31"/>
        <v>0</v>
      </c>
      <c r="CD657" s="2062"/>
      <c r="CE657" s="2062"/>
      <c r="CF657" s="2062"/>
      <c r="CG657" s="2062"/>
      <c r="CH657" s="2062">
        <f t="shared" si="32"/>
        <v>0</v>
      </c>
      <c r="CI657" s="2062"/>
      <c r="CJ657" s="2062"/>
      <c r="CK657" s="2062"/>
      <c r="CL657" s="2062"/>
      <c r="CM657" s="2062">
        <f t="shared" si="33"/>
        <v>0</v>
      </c>
      <c r="CN657" s="2062"/>
      <c r="CO657" s="2062"/>
      <c r="CP657" s="2062"/>
      <c r="CQ657" s="2062"/>
      <c r="CR657" s="265"/>
      <c r="CS657" s="2055">
        <f t="shared" si="34"/>
        <v>0</v>
      </c>
      <c r="CT657" s="2056"/>
      <c r="CU657" s="2056"/>
      <c r="CV657" s="2056"/>
      <c r="CW657" s="2057"/>
      <c r="CX657" s="2055">
        <f t="shared" si="35"/>
        <v>0</v>
      </c>
      <c r="CY657" s="2056"/>
      <c r="CZ657" s="2056"/>
      <c r="DA657" s="2056"/>
      <c r="DB657" s="2057"/>
      <c r="DC657" s="2055">
        <f t="shared" si="36"/>
        <v>0</v>
      </c>
      <c r="DD657" s="2056"/>
      <c r="DE657" s="2056"/>
      <c r="DF657" s="2056"/>
      <c r="DG657" s="2057"/>
      <c r="DH657" s="2055">
        <f t="shared" si="37"/>
        <v>0</v>
      </c>
      <c r="DI657" s="2056"/>
      <c r="DJ657" s="2056"/>
      <c r="DK657" s="2056"/>
      <c r="DL657" s="2057"/>
      <c r="DM657" s="2055">
        <f t="shared" si="38"/>
        <v>0</v>
      </c>
      <c r="DN657" s="2056"/>
      <c r="DO657" s="2056"/>
      <c r="DP657" s="2056"/>
      <c r="DQ657" s="2057"/>
      <c r="DR657" s="2055">
        <f t="shared" si="39"/>
        <v>0</v>
      </c>
      <c r="DS657" s="2056"/>
      <c r="DT657" s="2056"/>
      <c r="DU657" s="2056"/>
      <c r="DV657" s="2057"/>
      <c r="DX657" s="2066" t="e">
        <f t="shared" si="22"/>
        <v>#VALUE!</v>
      </c>
      <c r="DY657" s="2066"/>
      <c r="DZ657" s="2066"/>
      <c r="EA657" s="2066"/>
      <c r="EB657" s="2066"/>
      <c r="EC657" s="2066" t="e">
        <f t="shared" si="23"/>
        <v>#VALUE!</v>
      </c>
      <c r="ED657" s="2066"/>
      <c r="EE657" s="2066"/>
      <c r="EF657" s="2066"/>
      <c r="EG657" s="2066"/>
      <c r="EH657" s="2066" t="e">
        <f t="shared" si="24"/>
        <v>#VALUE!</v>
      </c>
      <c r="EI657" s="2066"/>
      <c r="EJ657" s="2066"/>
      <c r="EK657" s="2066"/>
      <c r="EL657" s="2066"/>
      <c r="EM657" s="2066" t="e">
        <f t="shared" si="25"/>
        <v>#VALUE!</v>
      </c>
      <c r="EN657" s="2066"/>
      <c r="EO657" s="2066"/>
      <c r="EP657" s="2066"/>
      <c r="EQ657" s="2066"/>
      <c r="ER657" s="2066" t="e">
        <f t="shared" si="26"/>
        <v>#VALUE!</v>
      </c>
      <c r="ES657" s="2066"/>
      <c r="ET657" s="2066"/>
      <c r="EU657" s="2066"/>
      <c r="EV657" s="2066"/>
      <c r="EW657" s="2066" t="e">
        <f t="shared" si="27"/>
        <v>#VALUE!</v>
      </c>
      <c r="EX657" s="2066"/>
      <c r="EY657" s="2066"/>
      <c r="EZ657" s="2066"/>
      <c r="FA657" s="2066"/>
    </row>
    <row r="658" spans="1:157" ht="12.75">
      <c r="A658" s="35"/>
      <c r="B658" s="12" t="s">
        <v>18</v>
      </c>
      <c r="H658" s="2338" t="s">
        <v>2728</v>
      </c>
      <c r="I658" s="2095"/>
      <c r="J658" s="2095"/>
      <c r="K658" s="2095"/>
      <c r="L658" s="2095"/>
      <c r="M658" s="2095"/>
      <c r="N658" s="2095"/>
      <c r="O658" s="2095"/>
      <c r="P658" s="2095"/>
      <c r="Q658" s="2095"/>
      <c r="R658" s="2095"/>
      <c r="S658" s="14"/>
      <c r="T658" s="35"/>
      <c r="U658" s="12" t="s">
        <v>18</v>
      </c>
      <c r="AA658" s="2095" t="s">
        <v>2770</v>
      </c>
      <c r="AB658" s="2095"/>
      <c r="AC658" s="2095"/>
      <c r="AD658" s="2095"/>
      <c r="AE658" s="2095"/>
      <c r="AF658" s="2095"/>
      <c r="AG658" s="2095"/>
      <c r="AH658" s="2095"/>
      <c r="AI658" s="2095"/>
      <c r="AJ658" s="2095"/>
      <c r="AK658" s="2095"/>
      <c r="AZ658" s="61"/>
      <c r="BA658" s="61"/>
      <c r="BB658" s="61"/>
      <c r="BC658" s="61"/>
      <c r="BD658" s="61"/>
      <c r="BE658" s="61"/>
      <c r="BF658" s="61"/>
      <c r="BG658" s="61"/>
      <c r="BH658" s="61"/>
      <c r="BI658" s="61"/>
      <c r="BJ658" s="61"/>
      <c r="BK658" s="61"/>
      <c r="BL658" s="61"/>
      <c r="BM658" s="61"/>
      <c r="BN658" s="2072">
        <f>SUM(BN648:BR657)</f>
        <v>0</v>
      </c>
      <c r="BO658" s="2073"/>
      <c r="BP658" s="2073"/>
      <c r="BQ658" s="2073"/>
      <c r="BR658" s="2074"/>
      <c r="BS658" s="2069">
        <f>SUM(BS648:BW657)</f>
        <v>0</v>
      </c>
      <c r="BT658" s="2070"/>
      <c r="BU658" s="2070"/>
      <c r="BV658" s="2070"/>
      <c r="BW658" s="2071"/>
      <c r="BX658" s="2069">
        <f>SUM(BX648:CB657)</f>
        <v>0</v>
      </c>
      <c r="BY658" s="2070"/>
      <c r="BZ658" s="2070"/>
      <c r="CA658" s="2070"/>
      <c r="CB658" s="2071"/>
      <c r="CC658" s="2069">
        <f>SUM(CC648:CG657)</f>
        <v>0</v>
      </c>
      <c r="CD658" s="2070"/>
      <c r="CE658" s="2070"/>
      <c r="CF658" s="2070"/>
      <c r="CG658" s="2071"/>
      <c r="CH658" s="2069">
        <f>SUM(CH648:CL657)</f>
        <v>0</v>
      </c>
      <c r="CI658" s="2070"/>
      <c r="CJ658" s="2070"/>
      <c r="CK658" s="2070"/>
      <c r="CL658" s="2071"/>
      <c r="CM658" s="2069">
        <f>SUM(CM648:CQ657)</f>
        <v>0</v>
      </c>
      <c r="CN658" s="2070"/>
      <c r="CO658" s="2070"/>
      <c r="CP658" s="2070"/>
      <c r="CQ658" s="2071"/>
      <c r="CR658" s="1647"/>
      <c r="CS658" s="2076">
        <f>SUM(CS648:CW657)</f>
        <v>0</v>
      </c>
      <c r="CT658" s="2076"/>
      <c r="CU658" s="2076"/>
      <c r="CV658" s="2076"/>
      <c r="CW658" s="2076"/>
      <c r="CX658" s="2076">
        <f>SUM(CX648:DB657)</f>
        <v>0</v>
      </c>
      <c r="CY658" s="2076"/>
      <c r="CZ658" s="2076"/>
      <c r="DA658" s="2076"/>
      <c r="DB658" s="2076"/>
      <c r="DC658" s="2076">
        <f>SUM(DC648:DG657)</f>
        <v>0</v>
      </c>
      <c r="DD658" s="2076"/>
      <c r="DE658" s="2076"/>
      <c r="DF658" s="2076"/>
      <c r="DG658" s="2076"/>
      <c r="DH658" s="2076">
        <f>SUM(DH648:DL657)</f>
        <v>0</v>
      </c>
      <c r="DI658" s="2076"/>
      <c r="DJ658" s="2076"/>
      <c r="DK658" s="2076"/>
      <c r="DL658" s="2076"/>
      <c r="DM658" s="2076">
        <f>SUM(DM648:DQ657)</f>
        <v>0</v>
      </c>
      <c r="DN658" s="2076"/>
      <c r="DO658" s="2076"/>
      <c r="DP658" s="2076"/>
      <c r="DQ658" s="2076"/>
      <c r="DR658" s="2076">
        <f>SUM(DR648:DV657)</f>
        <v>0</v>
      </c>
      <c r="DS658" s="2076"/>
      <c r="DT658" s="2076"/>
      <c r="DU658" s="2076"/>
      <c r="DV658" s="2076"/>
      <c r="DX658" s="2066" t="e">
        <f t="shared" si="22"/>
        <v>#VALUE!</v>
      </c>
      <c r="DY658" s="2066"/>
      <c r="DZ658" s="2066"/>
      <c r="EA658" s="2066"/>
      <c r="EB658" s="2066"/>
      <c r="EC658" s="2066" t="e">
        <f t="shared" si="23"/>
        <v>#VALUE!</v>
      </c>
      <c r="ED658" s="2066"/>
      <c r="EE658" s="2066"/>
      <c r="EF658" s="2066"/>
      <c r="EG658" s="2066"/>
      <c r="EH658" s="2066" t="e">
        <f t="shared" si="24"/>
        <v>#VALUE!</v>
      </c>
      <c r="EI658" s="2066"/>
      <c r="EJ658" s="2066"/>
      <c r="EK658" s="2066"/>
      <c r="EL658" s="2066"/>
      <c r="EM658" s="2066" t="e">
        <f t="shared" si="25"/>
        <v>#VALUE!</v>
      </c>
      <c r="EN658" s="2066"/>
      <c r="EO658" s="2066"/>
      <c r="EP658" s="2066"/>
      <c r="EQ658" s="2066"/>
      <c r="ER658" s="2066" t="e">
        <f t="shared" si="26"/>
        <v>#VALUE!</v>
      </c>
      <c r="ES658" s="2066"/>
      <c r="ET658" s="2066"/>
      <c r="EU658" s="2066"/>
      <c r="EV658" s="2066"/>
      <c r="EW658" s="2066" t="e">
        <f t="shared" si="27"/>
        <v>#VALUE!</v>
      </c>
      <c r="EX658" s="2066"/>
      <c r="EY658" s="2066"/>
      <c r="EZ658" s="2066"/>
      <c r="FA658" s="2066"/>
    </row>
    <row r="659" spans="1:157" ht="12.75">
      <c r="A659" s="35"/>
      <c r="B659" s="12" t="s">
        <v>20</v>
      </c>
      <c r="N659" s="2075" t="s">
        <v>570</v>
      </c>
      <c r="O659" s="2075"/>
      <c r="T659" s="35"/>
      <c r="U659" s="12" t="s">
        <v>20</v>
      </c>
      <c r="AG659" s="2075" t="s">
        <v>570</v>
      </c>
      <c r="AH659" s="2075"/>
      <c r="AZ659" s="61"/>
      <c r="BA659" s="61"/>
      <c r="BB659" s="61"/>
      <c r="BC659" s="61"/>
      <c r="BD659" s="61"/>
      <c r="BE659" s="61"/>
      <c r="BF659" s="61"/>
      <c r="BG659" s="61"/>
      <c r="BH659" s="61"/>
      <c r="BI659" s="61"/>
      <c r="BJ659" s="61"/>
      <c r="BK659" s="61"/>
      <c r="BL659" s="61"/>
      <c r="BM659" s="61"/>
      <c r="BN659" s="709"/>
      <c r="BO659" s="709"/>
      <c r="BP659" s="709"/>
      <c r="BQ659" s="709"/>
      <c r="BR659" s="1367">
        <f>BN658*1</f>
        <v>0</v>
      </c>
      <c r="BS659" s="58"/>
      <c r="BT659" s="58"/>
      <c r="BU659" s="58"/>
      <c r="BV659" s="58"/>
      <c r="BW659" s="1367">
        <f>BS658*1</f>
        <v>0</v>
      </c>
      <c r="BX659" s="58"/>
      <c r="BY659" s="58"/>
      <c r="BZ659" s="58"/>
      <c r="CA659" s="58"/>
      <c r="CB659" s="1367">
        <f>BX658*2</f>
        <v>0</v>
      </c>
      <c r="CC659" s="58"/>
      <c r="CD659" s="58"/>
      <c r="CE659" s="58"/>
      <c r="CF659" s="58"/>
      <c r="CG659" s="1367">
        <f>CC658*3</f>
        <v>0</v>
      </c>
      <c r="CH659" s="58"/>
      <c r="CI659" s="58"/>
      <c r="CJ659" s="58"/>
      <c r="CK659" s="58"/>
      <c r="CL659" s="1367">
        <f>CH658*4</f>
        <v>0</v>
      </c>
      <c r="CM659" s="58"/>
      <c r="CN659" s="58"/>
      <c r="CO659" s="58"/>
      <c r="CP659" s="58"/>
      <c r="CQ659" s="1367">
        <f>CM658*5</f>
        <v>0</v>
      </c>
      <c r="CR659" s="177"/>
      <c r="CS659" s="709"/>
      <c r="CT659" s="709"/>
      <c r="CU659" s="709"/>
      <c r="CV659" s="70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6" t="e">
        <f t="shared" si="22"/>
        <v>#VALUE!</v>
      </c>
      <c r="DY659" s="2066"/>
      <c r="DZ659" s="2066"/>
      <c r="EA659" s="2066"/>
      <c r="EB659" s="2066"/>
      <c r="EC659" s="2066" t="e">
        <f t="shared" si="23"/>
        <v>#VALUE!</v>
      </c>
      <c r="ED659" s="2066"/>
      <c r="EE659" s="2066"/>
      <c r="EF659" s="2066"/>
      <c r="EG659" s="2066"/>
      <c r="EH659" s="2066" t="e">
        <f t="shared" si="24"/>
        <v>#VALUE!</v>
      </c>
      <c r="EI659" s="2066"/>
      <c r="EJ659" s="2066"/>
      <c r="EK659" s="2066"/>
      <c r="EL659" s="2066"/>
      <c r="EM659" s="2066" t="e">
        <f t="shared" si="25"/>
        <v>#VALUE!</v>
      </c>
      <c r="EN659" s="2066"/>
      <c r="EO659" s="2066"/>
      <c r="EP659" s="2066"/>
      <c r="EQ659" s="2066"/>
      <c r="ER659" s="2066" t="e">
        <f t="shared" si="26"/>
        <v>#VALUE!</v>
      </c>
      <c r="ES659" s="2066"/>
      <c r="ET659" s="2066"/>
      <c r="EU659" s="2066"/>
      <c r="EV659" s="2066"/>
      <c r="EW659" s="2066" t="e">
        <f t="shared" si="27"/>
        <v>#VALUE!</v>
      </c>
      <c r="EX659" s="2066"/>
      <c r="EY659" s="2066"/>
      <c r="EZ659" s="2066"/>
      <c r="FA659" s="2066"/>
    </row>
    <row r="660" spans="1:157" ht="12.75">
      <c r="A660" s="35"/>
      <c r="T660" s="35"/>
      <c r="AZ660" s="61"/>
      <c r="BA660" s="61"/>
      <c r="BB660" s="61"/>
      <c r="BC660" s="61"/>
      <c r="BD660" s="61"/>
      <c r="BE660" s="61"/>
      <c r="BF660" s="61"/>
      <c r="BG660" s="61"/>
      <c r="BH660" s="61"/>
      <c r="BI660" s="61"/>
      <c r="BJ660" s="61"/>
      <c r="BK660" s="61"/>
      <c r="BL660" s="61"/>
      <c r="BM660" s="61"/>
      <c r="CR660" s="177"/>
      <c r="CS660" s="1367">
        <f>BN658+BS658+BX658+CC658+CH658+CM658</f>
        <v>0</v>
      </c>
      <c r="CT660" s="134" t="s">
        <v>2176</v>
      </c>
      <c r="CU660" s="58"/>
      <c r="CV660" s="58"/>
      <c r="CW660" s="58"/>
      <c r="CX660" s="58"/>
      <c r="CY660" s="58"/>
      <c r="CZ660" s="58"/>
      <c r="DA660" s="58"/>
      <c r="DB660" s="58"/>
      <c r="DC660" s="58"/>
      <c r="DD660" s="58"/>
      <c r="DE660" s="58"/>
      <c r="DF660" s="58"/>
      <c r="DQ660" s="136" t="s">
        <v>2188</v>
      </c>
      <c r="DR660" s="2066">
        <f>SUM(CS658:DV658)</f>
        <v>0</v>
      </c>
      <c r="DS660" s="2066"/>
      <c r="DT660" s="2066"/>
      <c r="DU660" s="2066"/>
      <c r="DV660" s="2066"/>
      <c r="DX660" s="2066" t="e">
        <f t="shared" si="22"/>
        <v>#VALUE!</v>
      </c>
      <c r="DY660" s="2066"/>
      <c r="DZ660" s="2066"/>
      <c r="EA660" s="2066"/>
      <c r="EB660" s="2066"/>
      <c r="EC660" s="2066" t="e">
        <f t="shared" si="23"/>
        <v>#VALUE!</v>
      </c>
      <c r="ED660" s="2066"/>
      <c r="EE660" s="2066"/>
      <c r="EF660" s="2066"/>
      <c r="EG660" s="2066"/>
      <c r="EH660" s="2066" t="e">
        <f t="shared" si="24"/>
        <v>#VALUE!</v>
      </c>
      <c r="EI660" s="2066"/>
      <c r="EJ660" s="2066"/>
      <c r="EK660" s="2066"/>
      <c r="EL660" s="2066"/>
      <c r="EM660" s="2066" t="e">
        <f t="shared" si="25"/>
        <v>#VALUE!</v>
      </c>
      <c r="EN660" s="2066"/>
      <c r="EO660" s="2066"/>
      <c r="EP660" s="2066"/>
      <c r="EQ660" s="2066"/>
      <c r="ER660" s="2066" t="e">
        <f t="shared" si="26"/>
        <v>#VALUE!</v>
      </c>
      <c r="ES660" s="2066"/>
      <c r="ET660" s="2066"/>
      <c r="EU660" s="2066"/>
      <c r="EV660" s="2066"/>
      <c r="EW660" s="2066" t="e">
        <f t="shared" si="27"/>
        <v>#VALUE!</v>
      </c>
      <c r="EX660" s="2066"/>
      <c r="EY660" s="2066"/>
      <c r="EZ660" s="2066"/>
      <c r="FA660" s="2066"/>
    </row>
    <row r="661" spans="1:157" ht="12.75">
      <c r="A661" s="87" t="s">
        <v>124</v>
      </c>
      <c r="B661" s="12" t="s">
        <v>488</v>
      </c>
      <c r="G661" s="2058" t="str">
        <f>C639</f>
        <v>NPLH (Non-Competitive)</v>
      </c>
      <c r="H661" s="2058"/>
      <c r="I661" s="2058"/>
      <c r="J661" s="2058"/>
      <c r="K661" s="2058"/>
      <c r="L661" s="2058"/>
      <c r="M661" s="2058"/>
      <c r="N661" s="2058"/>
      <c r="O661" s="2058"/>
      <c r="P661" s="2058"/>
      <c r="Q661" s="2058"/>
      <c r="R661" s="2058"/>
      <c r="T661" s="87" t="s">
        <v>607</v>
      </c>
      <c r="U661" s="12" t="s">
        <v>488</v>
      </c>
      <c r="Z661" s="2058" t="str">
        <f>C640</f>
        <v>City of Merced- PLHA</v>
      </c>
      <c r="AA661" s="2058"/>
      <c r="AB661" s="2058"/>
      <c r="AC661" s="2058"/>
      <c r="AD661" s="2058"/>
      <c r="AE661" s="2058"/>
      <c r="AF661" s="2058"/>
      <c r="AG661" s="2058"/>
      <c r="AH661" s="2058"/>
      <c r="AI661" s="2058"/>
      <c r="AJ661" s="2058"/>
      <c r="AK661" s="2058"/>
      <c r="AZ661" s="61"/>
      <c r="BA661" s="61"/>
      <c r="BB661" s="61"/>
      <c r="BC661" s="61"/>
      <c r="BD661" s="61"/>
      <c r="BE661" s="61"/>
      <c r="BF661" s="61"/>
      <c r="BG661" s="61"/>
      <c r="BH661" s="61"/>
      <c r="BI661" s="61"/>
      <c r="BJ661" s="61"/>
      <c r="BK661" s="61"/>
      <c r="BL661" s="61"/>
      <c r="BM661" s="61"/>
      <c r="CR661" s="177"/>
      <c r="CS661" s="1367">
        <f>BR659+BW659+CB659+CG659+CL659+CQ659</f>
        <v>0</v>
      </c>
      <c r="CT661" s="134" t="s">
        <v>1837</v>
      </c>
      <c r="CU661" s="58"/>
      <c r="CV661" s="58"/>
      <c r="CW661" s="58"/>
      <c r="CX661" s="58"/>
      <c r="CY661" s="58"/>
      <c r="CZ661" s="58"/>
      <c r="DA661" s="58"/>
      <c r="DB661" s="58"/>
      <c r="DC661" s="58"/>
      <c r="DD661" s="58"/>
      <c r="DE661" s="58"/>
      <c r="DF661" s="58"/>
      <c r="DX661" s="2066" t="e">
        <f t="shared" si="22"/>
        <v>#VALUE!</v>
      </c>
      <c r="DY661" s="2066"/>
      <c r="DZ661" s="2066"/>
      <c r="EA661" s="2066"/>
      <c r="EB661" s="2066"/>
      <c r="EC661" s="2066" t="e">
        <f t="shared" si="23"/>
        <v>#VALUE!</v>
      </c>
      <c r="ED661" s="2066"/>
      <c r="EE661" s="2066"/>
      <c r="EF661" s="2066"/>
      <c r="EG661" s="2066"/>
      <c r="EH661" s="2066" t="e">
        <f t="shared" si="24"/>
        <v>#VALUE!</v>
      </c>
      <c r="EI661" s="2066"/>
      <c r="EJ661" s="2066"/>
      <c r="EK661" s="2066"/>
      <c r="EL661" s="2066"/>
      <c r="EM661" s="2066" t="e">
        <f t="shared" si="25"/>
        <v>#VALUE!</v>
      </c>
      <c r="EN661" s="2066"/>
      <c r="EO661" s="2066"/>
      <c r="EP661" s="2066"/>
      <c r="EQ661" s="2066"/>
      <c r="ER661" s="2066" t="e">
        <f t="shared" si="26"/>
        <v>#VALUE!</v>
      </c>
      <c r="ES661" s="2066"/>
      <c r="ET661" s="2066"/>
      <c r="EU661" s="2066"/>
      <c r="EV661" s="2066"/>
      <c r="EW661" s="2066" t="e">
        <f t="shared" si="27"/>
        <v>#VALUE!</v>
      </c>
      <c r="EX661" s="2066"/>
      <c r="EY661" s="2066"/>
      <c r="EZ661" s="2066"/>
      <c r="FA661" s="2066"/>
    </row>
    <row r="662" spans="1:157" ht="12.75">
      <c r="A662" s="35"/>
      <c r="B662" s="12" t="s">
        <v>90</v>
      </c>
      <c r="G662" s="2095" t="s">
        <v>2729</v>
      </c>
      <c r="H662" s="2095"/>
      <c r="I662" s="2095"/>
      <c r="J662" s="2095"/>
      <c r="K662" s="2095"/>
      <c r="L662" s="2095"/>
      <c r="M662" s="2095"/>
      <c r="N662" s="2095"/>
      <c r="O662" s="2095"/>
      <c r="P662" s="2095"/>
      <c r="Q662" s="2095"/>
      <c r="R662" s="2095"/>
      <c r="T662" s="35"/>
      <c r="U662" s="12" t="s">
        <v>90</v>
      </c>
      <c r="Z662" s="2338" t="s">
        <v>2731</v>
      </c>
      <c r="AA662" s="2095"/>
      <c r="AB662" s="2095"/>
      <c r="AC662" s="2095"/>
      <c r="AD662" s="2095"/>
      <c r="AE662" s="2095"/>
      <c r="AF662" s="2095"/>
      <c r="AG662" s="2095"/>
      <c r="AH662" s="2095"/>
      <c r="AI662" s="2095"/>
      <c r="AJ662" s="2095"/>
      <c r="AK662" s="209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6" t="e">
        <f t="shared" si="22"/>
        <v>#VALUE!</v>
      </c>
      <c r="DY662" s="2066"/>
      <c r="DZ662" s="2066"/>
      <c r="EA662" s="2066"/>
      <c r="EB662" s="2066"/>
      <c r="EC662" s="2066" t="e">
        <f t="shared" si="23"/>
        <v>#VALUE!</v>
      </c>
      <c r="ED662" s="2066"/>
      <c r="EE662" s="2066"/>
      <c r="EF662" s="2066"/>
      <c r="EG662" s="2066"/>
      <c r="EH662" s="2066" t="e">
        <f t="shared" si="24"/>
        <v>#VALUE!</v>
      </c>
      <c r="EI662" s="2066"/>
      <c r="EJ662" s="2066"/>
      <c r="EK662" s="2066"/>
      <c r="EL662" s="2066"/>
      <c r="EM662" s="2066" t="e">
        <f t="shared" si="25"/>
        <v>#VALUE!</v>
      </c>
      <c r="EN662" s="2066"/>
      <c r="EO662" s="2066"/>
      <c r="EP662" s="2066"/>
      <c r="EQ662" s="2066"/>
      <c r="ER662" s="2066" t="e">
        <f t="shared" si="26"/>
        <v>#VALUE!</v>
      </c>
      <c r="ES662" s="2066"/>
      <c r="ET662" s="2066"/>
      <c r="EU662" s="2066"/>
      <c r="EV662" s="2066"/>
      <c r="EW662" s="2066" t="e">
        <f t="shared" si="27"/>
        <v>#VALUE!</v>
      </c>
      <c r="EX662" s="2066"/>
      <c r="EY662" s="2066"/>
      <c r="EZ662" s="2066"/>
      <c r="FA662" s="2066"/>
    </row>
    <row r="663" spans="1:157" ht="12.75">
      <c r="A663" s="35"/>
      <c r="B663" s="12" t="s">
        <v>606</v>
      </c>
      <c r="G663" s="2068" t="s">
        <v>71</v>
      </c>
      <c r="H663" s="2068"/>
      <c r="I663" s="2068"/>
      <c r="J663" s="2068"/>
      <c r="K663" s="2068"/>
      <c r="L663" s="2068"/>
      <c r="M663" s="2068"/>
      <c r="N663" s="2068"/>
      <c r="O663" s="2068"/>
      <c r="P663" s="2068"/>
      <c r="Q663" s="2068"/>
      <c r="R663" s="2068"/>
      <c r="T663" s="35"/>
      <c r="U663" s="12" t="s">
        <v>606</v>
      </c>
      <c r="Z663" s="2126" t="s">
        <v>58</v>
      </c>
      <c r="AA663" s="2068"/>
      <c r="AB663" s="2068"/>
      <c r="AC663" s="2068"/>
      <c r="AD663" s="2068"/>
      <c r="AE663" s="2068"/>
      <c r="AF663" s="2068"/>
      <c r="AG663" s="2068"/>
      <c r="AH663" s="2068"/>
      <c r="AI663" s="2068"/>
      <c r="AJ663" s="2068"/>
      <c r="AK663" s="2068"/>
      <c r="AZ663" s="61"/>
      <c r="BA663" s="61"/>
      <c r="BB663" s="61"/>
      <c r="BC663" s="61"/>
      <c r="BD663" s="61"/>
      <c r="BE663" s="61"/>
      <c r="BF663" s="61"/>
      <c r="BG663" s="61"/>
      <c r="BH663" s="61"/>
      <c r="BI663" s="61"/>
      <c r="BJ663" s="61"/>
      <c r="BK663" s="61"/>
      <c r="BL663" s="61"/>
      <c r="BM663" s="61"/>
      <c r="BN663" s="2069">
        <f>BN635+BN644+BN658</f>
        <v>0</v>
      </c>
      <c r="BO663" s="2070"/>
      <c r="BP663" s="2070"/>
      <c r="BQ663" s="2070"/>
      <c r="BR663" s="2071"/>
      <c r="BS663" s="2069">
        <f>BS635+BS644+BS658</f>
        <v>65</v>
      </c>
      <c r="BT663" s="2070"/>
      <c r="BU663" s="2070"/>
      <c r="BV663" s="2070"/>
      <c r="BW663" s="2071"/>
      <c r="BX663" s="2069">
        <f>BX635+BX644+BX658</f>
        <v>1</v>
      </c>
      <c r="BY663" s="2070"/>
      <c r="BZ663" s="2070"/>
      <c r="CA663" s="2070"/>
      <c r="CB663" s="2071"/>
      <c r="CC663" s="2069">
        <f>CC635+CC644+CC658</f>
        <v>0</v>
      </c>
      <c r="CD663" s="2070"/>
      <c r="CE663" s="2070"/>
      <c r="CF663" s="2070"/>
      <c r="CG663" s="2071"/>
      <c r="CH663" s="2069">
        <f>CH635+CH644+CH658</f>
        <v>0</v>
      </c>
      <c r="CI663" s="2070"/>
      <c r="CJ663" s="2070"/>
      <c r="CK663" s="2070"/>
      <c r="CL663" s="2071"/>
      <c r="CM663" s="2077">
        <f>CM658+CM644+CM635</f>
        <v>0</v>
      </c>
      <c r="CN663" s="2078"/>
      <c r="CO663" s="2078"/>
      <c r="CP663" s="2078"/>
      <c r="CQ663" s="2079"/>
      <c r="CR663" s="177"/>
      <c r="CS663" s="1367">
        <f>CS637+CS661</f>
        <v>65</v>
      </c>
      <c r="CT663" s="134" t="s">
        <v>2181</v>
      </c>
      <c r="CU663" s="58"/>
      <c r="CV663" s="58"/>
      <c r="CW663" s="58"/>
      <c r="CX663" s="58"/>
      <c r="CY663" s="58"/>
      <c r="CZ663" s="58"/>
      <c r="DA663" s="58"/>
      <c r="DB663" s="58"/>
      <c r="DC663" s="58"/>
      <c r="DD663" s="58"/>
      <c r="DE663" s="58"/>
      <c r="DF663" s="58"/>
      <c r="DX663" s="2066">
        <f>SUMIF(DX638:EB662,"&gt;0")</f>
        <v>0</v>
      </c>
      <c r="DY663" s="2066"/>
      <c r="DZ663" s="2066"/>
      <c r="EA663" s="2066"/>
      <c r="EB663" s="2066"/>
      <c r="EC663" s="2066">
        <f>SUMIF(EC638:EG662,"&gt;0")</f>
        <v>333.55384615384617</v>
      </c>
      <c r="ED663" s="2066"/>
      <c r="EE663" s="2066"/>
      <c r="EF663" s="2066"/>
      <c r="EG663" s="2066"/>
      <c r="EH663" s="2066">
        <f>SUMIF(EH638:EL662,"&gt;0")</f>
        <v>0</v>
      </c>
      <c r="EI663" s="2066"/>
      <c r="EJ663" s="2066"/>
      <c r="EK663" s="2066"/>
      <c r="EL663" s="2066"/>
      <c r="EM663" s="2066">
        <f>SUMIF(EM638:EQ662,"&gt;0")</f>
        <v>0</v>
      </c>
      <c r="EN663" s="2066"/>
      <c r="EO663" s="2066"/>
      <c r="EP663" s="2066"/>
      <c r="EQ663" s="2066"/>
      <c r="ER663" s="2066">
        <f>SUMIF(ER638:EV662,"&gt;0")</f>
        <v>0</v>
      </c>
      <c r="ES663" s="2066"/>
      <c r="ET663" s="2066"/>
      <c r="EU663" s="2066"/>
      <c r="EV663" s="2066"/>
      <c r="EW663" s="2066">
        <f>SUMIF(EW638:FA662,"&gt;0")</f>
        <v>0</v>
      </c>
      <c r="EX663" s="2066"/>
      <c r="EY663" s="2066"/>
      <c r="EZ663" s="2066"/>
      <c r="FA663" s="2066"/>
    </row>
    <row r="664" spans="1:157" ht="12.75">
      <c r="A664" s="35"/>
      <c r="B664" s="12" t="s">
        <v>17</v>
      </c>
      <c r="G664" s="2068" t="s">
        <v>2730</v>
      </c>
      <c r="H664" s="2068"/>
      <c r="I664" s="2068"/>
      <c r="J664" s="2068"/>
      <c r="K664" s="2068"/>
      <c r="L664" s="2068"/>
      <c r="M664" s="2068"/>
      <c r="N664" s="2068"/>
      <c r="O664" s="2068"/>
      <c r="P664" s="2068"/>
      <c r="Q664" s="2068"/>
      <c r="R664" s="2068"/>
      <c r="T664" s="35"/>
      <c r="U664" s="12" t="s">
        <v>17</v>
      </c>
      <c r="Z664" s="2126" t="str">
        <f>Z582</f>
        <v>314.662.7533</v>
      </c>
      <c r="AA664" s="2068"/>
      <c r="AB664" s="2068"/>
      <c r="AC664" s="2068"/>
      <c r="AD664" s="2068"/>
      <c r="AE664" s="2068"/>
      <c r="AF664" s="2068"/>
      <c r="AG664" s="2068"/>
      <c r="AH664" s="2068"/>
      <c r="AI664" s="2068"/>
      <c r="AJ664" s="2068"/>
      <c r="AK664" s="206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9"/>
      <c r="DY664" s="709"/>
      <c r="DZ664" s="709"/>
      <c r="EA664" s="709"/>
      <c r="EB664" s="709"/>
      <c r="EC664" s="709"/>
      <c r="ED664" s="709"/>
      <c r="EE664" s="709"/>
      <c r="EF664" s="709"/>
      <c r="EG664" s="709"/>
      <c r="EH664" s="709"/>
      <c r="EI664" s="709"/>
      <c r="EJ664" s="709"/>
      <c r="EK664" s="709"/>
      <c r="EL664" s="709"/>
      <c r="EM664" s="709"/>
      <c r="EN664" s="709"/>
      <c r="EO664" s="709"/>
      <c r="EP664" s="709"/>
      <c r="EQ664" s="709"/>
      <c r="ER664" s="709"/>
      <c r="ES664" s="709"/>
      <c r="ET664" s="709"/>
      <c r="EU664" s="709"/>
      <c r="EV664" s="709"/>
      <c r="EW664" s="709"/>
      <c r="EX664" s="709"/>
      <c r="EY664" s="709"/>
      <c r="EZ664" s="709"/>
      <c r="FA664" s="709"/>
    </row>
    <row r="665" spans="1:157" ht="12.75" customHeight="1">
      <c r="A665" s="35"/>
      <c r="B665" s="12" t="s">
        <v>321</v>
      </c>
      <c r="G665" s="2352" t="s">
        <v>2768</v>
      </c>
      <c r="H665" s="2352"/>
      <c r="I665" s="2352"/>
      <c r="J665" s="2352"/>
      <c r="K665" s="2352"/>
      <c r="L665" s="2352"/>
      <c r="O665" s="137" t="s">
        <v>211</v>
      </c>
      <c r="P665" s="2067"/>
      <c r="Q665" s="2067"/>
      <c r="R665" s="2067"/>
      <c r="T665" s="35"/>
      <c r="U665" s="12" t="s">
        <v>321</v>
      </c>
      <c r="Z665" s="2352" t="s">
        <v>2762</v>
      </c>
      <c r="AA665" s="2352"/>
      <c r="AB665" s="2352"/>
      <c r="AC665" s="2352"/>
      <c r="AD665" s="2352"/>
      <c r="AE665" s="2352"/>
      <c r="AH665" s="137" t="s">
        <v>211</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9"/>
      <c r="DY665" s="709"/>
      <c r="DZ665" s="709"/>
      <c r="EA665" s="709"/>
      <c r="EB665" s="709"/>
      <c r="EC665" s="709"/>
      <c r="ED665" s="709"/>
      <c r="EE665" s="709"/>
      <c r="EF665" s="709"/>
      <c r="EG665" s="709"/>
      <c r="EH665" s="709"/>
      <c r="EI665" s="709"/>
      <c r="EJ665" s="709"/>
      <c r="EK665" s="709"/>
      <c r="EL665" s="709"/>
      <c r="EM665" s="709"/>
      <c r="EN665" s="709"/>
      <c r="EO665" s="709"/>
      <c r="EP665" s="709"/>
      <c r="EQ665" s="709"/>
      <c r="ER665" s="709"/>
      <c r="ES665" s="709"/>
      <c r="ET665" s="709"/>
      <c r="EU665" s="709"/>
      <c r="EV665" s="709"/>
      <c r="EW665" s="709"/>
      <c r="EX665" s="709"/>
      <c r="EY665" s="709"/>
      <c r="EZ665" s="709"/>
      <c r="FA665" s="709"/>
    </row>
    <row r="666" spans="1:157" ht="12.75" customHeight="1">
      <c r="A666" s="35"/>
      <c r="B666" s="12" t="s">
        <v>18</v>
      </c>
      <c r="H666" s="2095" t="s">
        <v>2721</v>
      </c>
      <c r="I666" s="2095"/>
      <c r="J666" s="2095"/>
      <c r="K666" s="2095"/>
      <c r="L666" s="2095"/>
      <c r="M666" s="2095"/>
      <c r="N666" s="2095"/>
      <c r="O666" s="2095"/>
      <c r="P666" s="2095"/>
      <c r="Q666" s="2095"/>
      <c r="R666" s="2095"/>
      <c r="T666" s="35"/>
      <c r="U666" s="12" t="s">
        <v>18</v>
      </c>
      <c r="AA666" s="2338" t="s">
        <v>2721</v>
      </c>
      <c r="AB666" s="2095"/>
      <c r="AC666" s="2095"/>
      <c r="AD666" s="2095"/>
      <c r="AE666" s="2095"/>
      <c r="AF666" s="2095"/>
      <c r="AG666" s="2095"/>
      <c r="AH666" s="2095"/>
      <c r="AI666" s="2095"/>
      <c r="AJ666" s="2095"/>
      <c r="AK666" s="2095"/>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9"/>
      <c r="DY666" s="709"/>
      <c r="DZ666" s="709"/>
      <c r="EA666" s="709"/>
      <c r="EB666" s="709"/>
      <c r="EC666" s="709"/>
      <c r="ED666" s="709"/>
      <c r="EE666" s="709"/>
      <c r="EF666" s="709"/>
      <c r="EG666" s="709"/>
      <c r="EH666" s="709"/>
      <c r="EI666" s="709"/>
      <c r="EJ666" s="709"/>
      <c r="EK666" s="709"/>
      <c r="EL666" s="709"/>
      <c r="EM666" s="709"/>
      <c r="EN666" s="709"/>
      <c r="EO666" s="709"/>
      <c r="EP666" s="709"/>
      <c r="EQ666" s="709"/>
      <c r="ER666" s="709"/>
      <c r="ES666" s="709"/>
      <c r="ET666" s="709"/>
      <c r="EU666" s="709"/>
      <c r="EV666" s="709"/>
      <c r="EW666" s="709"/>
      <c r="EX666" s="709"/>
      <c r="EY666" s="709"/>
      <c r="EZ666" s="709"/>
      <c r="FA666" s="709"/>
    </row>
    <row r="667" spans="1:157" ht="12.75">
      <c r="A667" s="35"/>
      <c r="B667" s="12" t="s">
        <v>20</v>
      </c>
      <c r="N667" s="2075" t="s">
        <v>570</v>
      </c>
      <c r="O667" s="2075"/>
      <c r="T667" s="35"/>
      <c r="U667" s="12" t="s">
        <v>20</v>
      </c>
      <c r="AG667" s="2075" t="s">
        <v>570</v>
      </c>
      <c r="AH667" s="2075"/>
      <c r="AZ667" s="58"/>
      <c r="BA667" s="58"/>
      <c r="BB667" s="58"/>
      <c r="BC667" s="58"/>
      <c r="BD667" s="58"/>
      <c r="BE667" s="58"/>
      <c r="BF667" s="58"/>
      <c r="BG667" s="58"/>
      <c r="BH667" s="58"/>
      <c r="BI667" s="58"/>
      <c r="BJ667" s="58"/>
      <c r="BK667" s="58"/>
      <c r="BL667" s="58"/>
      <c r="BM667" s="58"/>
      <c r="BN667" s="58"/>
      <c r="BO667" s="58"/>
      <c r="BP667" s="443" t="s">
        <v>673</v>
      </c>
      <c r="BQ667" s="307"/>
      <c r="BR667" s="307"/>
      <c r="BS667" s="307"/>
      <c r="BT667" s="307"/>
      <c r="BU667" s="307"/>
      <c r="BV667" s="307"/>
      <c r="BW667" s="58"/>
      <c r="BX667" s="443"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58" t="str">
        <f>C641</f>
        <v>Deferred Developer Fee</v>
      </c>
      <c r="H669" s="2058"/>
      <c r="I669" s="2058"/>
      <c r="J669" s="2058"/>
      <c r="K669" s="2058"/>
      <c r="L669" s="2058"/>
      <c r="M669" s="2058"/>
      <c r="N669" s="2058"/>
      <c r="O669" s="2058"/>
      <c r="P669" s="2058"/>
      <c r="Q669" s="2058"/>
      <c r="R669" s="2058"/>
      <c r="T669" s="87" t="s">
        <v>610</v>
      </c>
      <c r="U669" s="12" t="s">
        <v>488</v>
      </c>
      <c r="Z669" s="2058" t="str">
        <f>C642</f>
        <v>GP Equity</v>
      </c>
      <c r="AA669" s="2058"/>
      <c r="AB669" s="2058"/>
      <c r="AC669" s="2058"/>
      <c r="AD669" s="2058"/>
      <c r="AE669" s="2058"/>
      <c r="AF669" s="2058"/>
      <c r="AG669" s="2058"/>
      <c r="AH669" s="2058"/>
      <c r="AI669" s="2058"/>
      <c r="AJ669" s="2058"/>
      <c r="AK669" s="2058"/>
      <c r="AZ669" s="58"/>
      <c r="BA669" s="310" t="s">
        <v>675</v>
      </c>
      <c r="BB669" s="58"/>
      <c r="BC669" s="58"/>
      <c r="BD669" s="58"/>
      <c r="BE669" s="58"/>
      <c r="BF669" s="379"/>
      <c r="BG669" s="334" t="s">
        <v>947</v>
      </c>
      <c r="BH669" s="379"/>
      <c r="BI669" s="379"/>
      <c r="BJ669" s="58"/>
      <c r="BK669" s="58"/>
      <c r="BL669" s="58"/>
      <c r="BM669" s="58"/>
      <c r="BN669" s="58"/>
      <c r="BO669" s="58"/>
      <c r="BP669" s="530" t="s">
        <v>674</v>
      </c>
      <c r="BQ669" s="531" t="s">
        <v>329</v>
      </c>
      <c r="BR669" s="531" t="s">
        <v>330</v>
      </c>
      <c r="BS669" s="531" t="s">
        <v>168</v>
      </c>
      <c r="BT669" s="531" t="s">
        <v>169</v>
      </c>
      <c r="BU669" s="531" t="s">
        <v>170</v>
      </c>
      <c r="BV669" s="531" t="s">
        <v>31</v>
      </c>
      <c r="BW669" s="58"/>
      <c r="BX669" s="531" t="s">
        <v>329</v>
      </c>
      <c r="BY669" s="531" t="s">
        <v>330</v>
      </c>
      <c r="BZ669" s="531" t="s">
        <v>168</v>
      </c>
      <c r="CA669" s="531" t="s">
        <v>169</v>
      </c>
      <c r="CB669" s="531"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5" t="s">
        <v>2722</v>
      </c>
      <c r="H670" s="2095"/>
      <c r="I670" s="2095"/>
      <c r="J670" s="2095"/>
      <c r="K670" s="2095"/>
      <c r="L670" s="2095"/>
      <c r="M670" s="2095"/>
      <c r="N670" s="2095"/>
      <c r="O670" s="2095"/>
      <c r="P670" s="2095"/>
      <c r="Q670" s="2095"/>
      <c r="R670" s="2095"/>
      <c r="T670" s="35"/>
      <c r="U670" s="12" t="s">
        <v>90</v>
      </c>
      <c r="Z670" s="2095" t="s">
        <v>2722</v>
      </c>
      <c r="AA670" s="2095"/>
      <c r="AB670" s="2095"/>
      <c r="AC670" s="2095"/>
      <c r="AD670" s="2095"/>
      <c r="AE670" s="2095"/>
      <c r="AF670" s="2095"/>
      <c r="AG670" s="2095"/>
      <c r="AH670" s="2095"/>
      <c r="AI670" s="2095"/>
      <c r="AJ670" s="2095"/>
      <c r="AK670" s="2095"/>
      <c r="AZ670" s="58"/>
      <c r="BA670" s="441">
        <f t="shared" ref="BA670:BA694" si="40">IF($G728=0,"N/A",VLOOKUP($T$189,TC_Rent,(MATCH($B728,bedrooms,FALSE))))</f>
        <v>1462</v>
      </c>
      <c r="BB670" s="58"/>
      <c r="BC670" s="58"/>
      <c r="BD670" s="58"/>
      <c r="BE670" s="58"/>
      <c r="BF670" s="379"/>
      <c r="BG670" s="449" t="s">
        <v>948</v>
      </c>
      <c r="BH670" s="454" t="s">
        <v>949</v>
      </c>
      <c r="BI670" s="453" t="s">
        <v>950</v>
      </c>
      <c r="BJ670" s="58"/>
      <c r="BK670" s="58"/>
      <c r="BL670" s="58"/>
      <c r="BM670" s="58"/>
      <c r="BN670" s="58"/>
      <c r="BO670" s="58"/>
      <c r="BP670" s="532" t="s">
        <v>501</v>
      </c>
      <c r="BQ670" s="739">
        <v>2500</v>
      </c>
      <c r="BR670" s="740">
        <v>2678</v>
      </c>
      <c r="BS670" s="741">
        <v>3214</v>
      </c>
      <c r="BT670" s="740">
        <v>3712</v>
      </c>
      <c r="BU670" s="741">
        <v>4142</v>
      </c>
      <c r="BV670" s="742">
        <v>4570</v>
      </c>
      <c r="BW670" s="58"/>
      <c r="BX670" s="1367">
        <v>1538</v>
      </c>
      <c r="BY670" s="1367">
        <v>1854</v>
      </c>
      <c r="BZ670" s="1367">
        <v>2274</v>
      </c>
      <c r="CA670" s="1367">
        <v>3006</v>
      </c>
      <c r="CB670" s="1367">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68" t="s">
        <v>510</v>
      </c>
      <c r="H671" s="2068"/>
      <c r="I671" s="2068"/>
      <c r="J671" s="2068"/>
      <c r="K671" s="2068"/>
      <c r="L671" s="2068"/>
      <c r="M671" s="2068"/>
      <c r="N671" s="2068"/>
      <c r="O671" s="2068"/>
      <c r="P671" s="2068"/>
      <c r="Q671" s="2068"/>
      <c r="R671" s="2068"/>
      <c r="T671" s="35"/>
      <c r="U671" s="12" t="s">
        <v>606</v>
      </c>
      <c r="Z671" s="2068" t="s">
        <v>510</v>
      </c>
      <c r="AA671" s="2068"/>
      <c r="AB671" s="2068"/>
      <c r="AC671" s="2068"/>
      <c r="AD671" s="2068"/>
      <c r="AE671" s="2068"/>
      <c r="AF671" s="2068"/>
      <c r="AG671" s="2068"/>
      <c r="AH671" s="2068"/>
      <c r="AI671" s="2068"/>
      <c r="AJ671" s="2068"/>
      <c r="AK671" s="2068"/>
      <c r="AZ671" s="58"/>
      <c r="BA671" s="441">
        <f t="shared" si="40"/>
        <v>1462</v>
      </c>
      <c r="BB671" s="58"/>
      <c r="BC671" s="58"/>
      <c r="BD671" s="58"/>
      <c r="BE671" s="58"/>
      <c r="BF671" s="379"/>
      <c r="BG671" s="451">
        <f t="shared" ref="BG671:BG695" si="41">G728</f>
        <v>8</v>
      </c>
      <c r="BH671" s="455">
        <f>BG671/$BG$696</f>
        <v>0.12307692307692308</v>
      </c>
      <c r="BI671" s="456">
        <f t="shared" ref="BI671:BI695" si="42">IF(BH671=0," ",BH671*AC728)</f>
        <v>1.8461538461538463E-2</v>
      </c>
      <c r="BJ671" s="58"/>
      <c r="BK671" s="58"/>
      <c r="BL671" s="58"/>
      <c r="BM671" s="58"/>
      <c r="BN671" s="58"/>
      <c r="BO671" s="58"/>
      <c r="BP671" s="533" t="s">
        <v>502</v>
      </c>
      <c r="BQ671" s="743">
        <v>1590</v>
      </c>
      <c r="BR671" s="744">
        <v>1702</v>
      </c>
      <c r="BS671" s="743">
        <v>2044</v>
      </c>
      <c r="BT671" s="744">
        <v>2360</v>
      </c>
      <c r="BU671" s="744">
        <v>2634</v>
      </c>
      <c r="BV671" s="745">
        <v>2906</v>
      </c>
      <c r="BW671" s="58"/>
      <c r="BX671" s="1367">
        <v>725</v>
      </c>
      <c r="BY671" s="1367">
        <v>822</v>
      </c>
      <c r="BZ671" s="1367">
        <v>1073</v>
      </c>
      <c r="CA671" s="1367">
        <v>1524</v>
      </c>
      <c r="CB671" s="1367">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68" t="s">
        <v>2612</v>
      </c>
      <c r="H672" s="2068"/>
      <c r="I672" s="2068"/>
      <c r="J672" s="2068"/>
      <c r="K672" s="2068"/>
      <c r="L672" s="2068"/>
      <c r="M672" s="2068"/>
      <c r="N672" s="2068"/>
      <c r="O672" s="2068"/>
      <c r="P672" s="2068"/>
      <c r="Q672" s="2068"/>
      <c r="R672" s="2068"/>
      <c r="T672" s="35"/>
      <c r="U672" s="12" t="s">
        <v>17</v>
      </c>
      <c r="Z672" s="2068" t="s">
        <v>2612</v>
      </c>
      <c r="AA672" s="2068"/>
      <c r="AB672" s="2068"/>
      <c r="AC672" s="2068"/>
      <c r="AD672" s="2068"/>
      <c r="AE672" s="2068"/>
      <c r="AF672" s="2068"/>
      <c r="AG672" s="2068"/>
      <c r="AH672" s="2068"/>
      <c r="AI672" s="2068"/>
      <c r="AJ672" s="2068"/>
      <c r="AK672" s="2068"/>
      <c r="AZ672" s="58"/>
      <c r="BA672" s="441">
        <f t="shared" si="40"/>
        <v>1462</v>
      </c>
      <c r="BB672" s="58"/>
      <c r="BC672" s="58"/>
      <c r="BD672" s="58"/>
      <c r="BE672" s="58"/>
      <c r="BF672" s="379"/>
      <c r="BG672" s="452">
        <f t="shared" si="41"/>
        <v>23</v>
      </c>
      <c r="BH672" s="455">
        <f t="shared" ref="BH672:BH695" si="43">BG672/$BG$696</f>
        <v>0.35384615384615387</v>
      </c>
      <c r="BI672" s="456">
        <f t="shared" si="42"/>
        <v>0.10615384615384615</v>
      </c>
      <c r="BJ672" s="58"/>
      <c r="BK672" s="58"/>
      <c r="BL672" s="58"/>
      <c r="BM672" s="58"/>
      <c r="BN672" s="58"/>
      <c r="BO672" s="58"/>
      <c r="BP672" s="533" t="s">
        <v>503</v>
      </c>
      <c r="BQ672" s="746">
        <v>1516</v>
      </c>
      <c r="BR672" s="747">
        <v>1624</v>
      </c>
      <c r="BS672" s="746">
        <v>1950</v>
      </c>
      <c r="BT672" s="747">
        <v>2252</v>
      </c>
      <c r="BU672" s="747">
        <v>2512</v>
      </c>
      <c r="BV672" s="748">
        <v>2772</v>
      </c>
      <c r="BW672" s="58"/>
      <c r="BX672" s="1367">
        <v>920</v>
      </c>
      <c r="BY672" s="1367">
        <v>926</v>
      </c>
      <c r="BZ672" s="1367">
        <v>1148</v>
      </c>
      <c r="CA672" s="1367">
        <v>1631</v>
      </c>
      <c r="CB672" s="1367">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352" t="s">
        <v>2767</v>
      </c>
      <c r="H673" s="2340"/>
      <c r="I673" s="2340"/>
      <c r="J673" s="2340"/>
      <c r="K673" s="2340"/>
      <c r="L673" s="2340"/>
      <c r="O673" s="137" t="s">
        <v>211</v>
      </c>
      <c r="P673" s="2067"/>
      <c r="Q673" s="2067"/>
      <c r="R673" s="2067"/>
      <c r="T673" s="35"/>
      <c r="U673" s="12" t="s">
        <v>321</v>
      </c>
      <c r="Z673" s="2352" t="s">
        <v>2767</v>
      </c>
      <c r="AA673" s="2340"/>
      <c r="AB673" s="2340"/>
      <c r="AC673" s="2340"/>
      <c r="AD673" s="2340"/>
      <c r="AE673" s="2340"/>
      <c r="AH673" s="137" t="s">
        <v>211</v>
      </c>
      <c r="AI673" s="2067"/>
      <c r="AJ673" s="2067"/>
      <c r="AK673" s="2067"/>
      <c r="AZ673" s="58"/>
      <c r="BA673" s="441" t="str">
        <f t="shared" si="40"/>
        <v>N/A</v>
      </c>
      <c r="BB673" s="58"/>
      <c r="BC673" s="58"/>
      <c r="BD673" s="58"/>
      <c r="BE673" s="58"/>
      <c r="BF673" s="379"/>
      <c r="BG673" s="452">
        <f t="shared" si="41"/>
        <v>34</v>
      </c>
      <c r="BH673" s="455">
        <f t="shared" si="43"/>
        <v>0.52307692307692311</v>
      </c>
      <c r="BI673" s="456">
        <f t="shared" si="42"/>
        <v>0.15692307692307692</v>
      </c>
      <c r="BJ673" s="58"/>
      <c r="BK673" s="58"/>
      <c r="BL673" s="58"/>
      <c r="BM673" s="58"/>
      <c r="BN673" s="58"/>
      <c r="BO673" s="58"/>
      <c r="BP673" s="533" t="s">
        <v>504</v>
      </c>
      <c r="BQ673" s="746">
        <v>1364</v>
      </c>
      <c r="BR673" s="747">
        <v>1462</v>
      </c>
      <c r="BS673" s="746">
        <v>1754</v>
      </c>
      <c r="BT673" s="747">
        <v>2026</v>
      </c>
      <c r="BU673" s="747">
        <v>2260</v>
      </c>
      <c r="BV673" s="748">
        <v>2492</v>
      </c>
      <c r="BW673" s="58"/>
      <c r="BX673" s="1367">
        <v>826</v>
      </c>
      <c r="BY673" s="1367">
        <v>895</v>
      </c>
      <c r="BZ673" s="1367">
        <v>1177</v>
      </c>
      <c r="CA673" s="1367">
        <v>1662</v>
      </c>
      <c r="CB673" s="1367">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5"/>
      <c r="I674" s="2095"/>
      <c r="J674" s="2095"/>
      <c r="K674" s="2095"/>
      <c r="L674" s="2095"/>
      <c r="M674" s="2095"/>
      <c r="N674" s="2095"/>
      <c r="O674" s="2095"/>
      <c r="P674" s="2095"/>
      <c r="Q674" s="2095"/>
      <c r="R674" s="2095"/>
      <c r="T674" s="35"/>
      <c r="U674" s="12" t="s">
        <v>18</v>
      </c>
      <c r="AA674" s="2095"/>
      <c r="AB674" s="2095"/>
      <c r="AC674" s="2095"/>
      <c r="AD674" s="2095"/>
      <c r="AE674" s="2095"/>
      <c r="AF674" s="2095"/>
      <c r="AG674" s="2095"/>
      <c r="AH674" s="2095"/>
      <c r="AI674" s="2095"/>
      <c r="AJ674" s="2095"/>
      <c r="AK674" s="2095"/>
      <c r="AZ674" s="58"/>
      <c r="BA674" s="441" t="str">
        <f t="shared" si="40"/>
        <v>N/A</v>
      </c>
      <c r="BB674" s="58"/>
      <c r="BC674" s="58"/>
      <c r="BD674" s="58"/>
      <c r="BE674" s="58"/>
      <c r="BF674" s="379"/>
      <c r="BG674" s="452">
        <f t="shared" si="41"/>
        <v>0</v>
      </c>
      <c r="BH674" s="455">
        <f t="shared" si="43"/>
        <v>0</v>
      </c>
      <c r="BI674" s="456" t="str">
        <f t="shared" si="42"/>
        <v xml:space="preserve"> </v>
      </c>
      <c r="BJ674" s="58"/>
      <c r="BK674" s="58"/>
      <c r="BL674" s="58"/>
      <c r="BM674" s="58"/>
      <c r="BN674" s="58"/>
      <c r="BO674" s="58"/>
      <c r="BP674" s="533" t="s">
        <v>505</v>
      </c>
      <c r="BQ674" s="746">
        <v>1574</v>
      </c>
      <c r="BR674" s="747">
        <v>1686</v>
      </c>
      <c r="BS674" s="746">
        <v>2024</v>
      </c>
      <c r="BT674" s="747">
        <v>2340</v>
      </c>
      <c r="BU674" s="747">
        <v>2610</v>
      </c>
      <c r="BV674" s="748">
        <v>2880</v>
      </c>
      <c r="BW674" s="58"/>
      <c r="BX674" s="1367">
        <v>739</v>
      </c>
      <c r="BY674" s="1367">
        <v>857</v>
      </c>
      <c r="BZ674" s="1367">
        <v>1094</v>
      </c>
      <c r="CA674" s="1367">
        <v>1554</v>
      </c>
      <c r="CB674" s="1367">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5" t="s">
        <v>570</v>
      </c>
      <c r="O675" s="2075"/>
      <c r="T675" s="35"/>
      <c r="U675" s="12" t="s">
        <v>20</v>
      </c>
      <c r="AG675" s="2075" t="s">
        <v>570</v>
      </c>
      <c r="AH675" s="2075"/>
      <c r="AZ675" s="58"/>
      <c r="BA675" s="441" t="str">
        <f t="shared" si="40"/>
        <v>N/A</v>
      </c>
      <c r="BB675" s="58"/>
      <c r="BC675" s="58"/>
      <c r="BD675" s="58"/>
      <c r="BE675" s="58"/>
      <c r="BF675" s="379"/>
      <c r="BG675" s="452">
        <f t="shared" si="41"/>
        <v>0</v>
      </c>
      <c r="BH675" s="455">
        <f t="shared" si="43"/>
        <v>0</v>
      </c>
      <c r="BI675" s="456" t="str">
        <f t="shared" si="42"/>
        <v xml:space="preserve"> </v>
      </c>
      <c r="BJ675" s="58"/>
      <c r="BK675" s="58"/>
      <c r="BL675" s="58"/>
      <c r="BM675" s="58"/>
      <c r="BN675" s="58"/>
      <c r="BO675" s="58"/>
      <c r="BP675" s="533" t="s">
        <v>506</v>
      </c>
      <c r="BQ675" s="746">
        <v>1364</v>
      </c>
      <c r="BR675" s="747">
        <v>1462</v>
      </c>
      <c r="BS675" s="746">
        <v>1754</v>
      </c>
      <c r="BT675" s="747">
        <v>2026</v>
      </c>
      <c r="BU675" s="747">
        <v>2260</v>
      </c>
      <c r="BV675" s="748">
        <v>2492</v>
      </c>
      <c r="BW675" s="58"/>
      <c r="BX675" s="1367">
        <v>713</v>
      </c>
      <c r="BY675" s="1367">
        <v>717</v>
      </c>
      <c r="BZ675" s="1367">
        <v>944</v>
      </c>
      <c r="CA675" s="1367">
        <v>1341</v>
      </c>
      <c r="CB675" s="1367">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1" t="str">
        <f t="shared" si="40"/>
        <v>N/A</v>
      </c>
      <c r="BB676" s="58"/>
      <c r="BC676" s="58"/>
      <c r="BD676" s="58"/>
      <c r="BE676" s="58"/>
      <c r="BF676" s="379"/>
      <c r="BG676" s="452">
        <f t="shared" si="41"/>
        <v>0</v>
      </c>
      <c r="BH676" s="455">
        <f t="shared" si="43"/>
        <v>0</v>
      </c>
      <c r="BI676" s="456" t="str">
        <f t="shared" si="42"/>
        <v xml:space="preserve"> </v>
      </c>
      <c r="BJ676" s="58"/>
      <c r="BK676" s="58"/>
      <c r="BL676" s="58"/>
      <c r="BM676" s="58"/>
      <c r="BN676" s="58"/>
      <c r="BO676" s="58"/>
      <c r="BP676" s="533" t="s">
        <v>507</v>
      </c>
      <c r="BQ676" s="746">
        <v>2500</v>
      </c>
      <c r="BR676" s="747">
        <v>2678</v>
      </c>
      <c r="BS676" s="746">
        <v>3214</v>
      </c>
      <c r="BT676" s="747">
        <v>3712</v>
      </c>
      <c r="BU676" s="747">
        <v>4142</v>
      </c>
      <c r="BV676" s="748">
        <v>4570</v>
      </c>
      <c r="BW676" s="58"/>
      <c r="BX676" s="1367">
        <v>1538</v>
      </c>
      <c r="BY676" s="1367">
        <v>1854</v>
      </c>
      <c r="BZ676" s="1367">
        <v>2274</v>
      </c>
      <c r="CA676" s="1367">
        <v>3006</v>
      </c>
      <c r="CB676" s="1367">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58" t="str">
        <f>C643</f>
        <v>Waived Impact fee</v>
      </c>
      <c r="H677" s="2058"/>
      <c r="I677" s="2058"/>
      <c r="J677" s="2058"/>
      <c r="K677" s="2058"/>
      <c r="L677" s="2058"/>
      <c r="M677" s="2058"/>
      <c r="N677" s="2058"/>
      <c r="O677" s="2058"/>
      <c r="P677" s="2058"/>
      <c r="Q677" s="2058"/>
      <c r="R677" s="2058"/>
      <c r="T677" s="87" t="s">
        <v>481</v>
      </c>
      <c r="U677" s="12" t="s">
        <v>488</v>
      </c>
      <c r="Z677" s="2058">
        <f>C644</f>
        <v>0</v>
      </c>
      <c r="AA677" s="2058"/>
      <c r="AB677" s="2058"/>
      <c r="AC677" s="2058"/>
      <c r="AD677" s="2058"/>
      <c r="AE677" s="2058"/>
      <c r="AF677" s="2058"/>
      <c r="AG677" s="2058"/>
      <c r="AH677" s="2058"/>
      <c r="AI677" s="2058"/>
      <c r="AJ677" s="2058"/>
      <c r="AK677" s="2058"/>
      <c r="AZ677" s="58"/>
      <c r="BA677" s="441" t="str">
        <f t="shared" si="40"/>
        <v>N/A</v>
      </c>
      <c r="BB677" s="58"/>
      <c r="BC677" s="58"/>
      <c r="BD677" s="58"/>
      <c r="BE677" s="58"/>
      <c r="BF677" s="379"/>
      <c r="BG677" s="452">
        <f t="shared" si="41"/>
        <v>0</v>
      </c>
      <c r="BH677" s="455">
        <f t="shared" si="43"/>
        <v>0</v>
      </c>
      <c r="BI677" s="456" t="str">
        <f t="shared" si="42"/>
        <v xml:space="preserve"> </v>
      </c>
      <c r="BJ677" s="58"/>
      <c r="BK677" s="58"/>
      <c r="BL677" s="58"/>
      <c r="BM677" s="58"/>
      <c r="BN677" s="58"/>
      <c r="BO677" s="58"/>
      <c r="BP677" s="533" t="s">
        <v>508</v>
      </c>
      <c r="BQ677" s="746">
        <v>1364</v>
      </c>
      <c r="BR677" s="747">
        <v>1462</v>
      </c>
      <c r="BS677" s="746">
        <v>1754</v>
      </c>
      <c r="BT677" s="747">
        <v>2026</v>
      </c>
      <c r="BU677" s="747">
        <v>2260</v>
      </c>
      <c r="BV677" s="748">
        <v>2492</v>
      </c>
      <c r="BW677" s="58"/>
      <c r="BX677" s="1367">
        <v>651</v>
      </c>
      <c r="BY677" s="1367">
        <v>831</v>
      </c>
      <c r="BZ677" s="1367">
        <v>980</v>
      </c>
      <c r="CA677" s="1367">
        <v>1355</v>
      </c>
      <c r="CB677" s="1367">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338" t="s">
        <v>2731</v>
      </c>
      <c r="H678" s="2095"/>
      <c r="I678" s="2095"/>
      <c r="J678" s="2095"/>
      <c r="K678" s="2095"/>
      <c r="L678" s="2095"/>
      <c r="M678" s="2095"/>
      <c r="N678" s="2095"/>
      <c r="O678" s="2095"/>
      <c r="P678" s="2095"/>
      <c r="Q678" s="2095"/>
      <c r="R678" s="2095"/>
      <c r="T678" s="35"/>
      <c r="U678" s="12" t="s">
        <v>90</v>
      </c>
      <c r="Z678" s="2338"/>
      <c r="AA678" s="2095"/>
      <c r="AB678" s="2095"/>
      <c r="AC678" s="2095"/>
      <c r="AD678" s="2095"/>
      <c r="AE678" s="2095"/>
      <c r="AF678" s="2095"/>
      <c r="AG678" s="2095"/>
      <c r="AH678" s="2095"/>
      <c r="AI678" s="2095"/>
      <c r="AJ678" s="2095"/>
      <c r="AK678" s="2095"/>
      <c r="AZ678" s="58"/>
      <c r="BA678" s="441" t="str">
        <f t="shared" si="40"/>
        <v>N/A</v>
      </c>
      <c r="BB678" s="58"/>
      <c r="BC678" s="58"/>
      <c r="BD678" s="58"/>
      <c r="BE678" s="58"/>
      <c r="BF678" s="379"/>
      <c r="BG678" s="452">
        <f t="shared" si="41"/>
        <v>0</v>
      </c>
      <c r="BH678" s="455">
        <f t="shared" si="43"/>
        <v>0</v>
      </c>
      <c r="BI678" s="456" t="str">
        <f t="shared" si="42"/>
        <v xml:space="preserve"> </v>
      </c>
      <c r="BJ678" s="58"/>
      <c r="BK678" s="58"/>
      <c r="BL678" s="58"/>
      <c r="BM678" s="58"/>
      <c r="BN678" s="58"/>
      <c r="BO678" s="58"/>
      <c r="BP678" s="533" t="s">
        <v>509</v>
      </c>
      <c r="BQ678" s="746">
        <v>1774</v>
      </c>
      <c r="BR678" s="747">
        <v>1900</v>
      </c>
      <c r="BS678" s="746">
        <v>2280</v>
      </c>
      <c r="BT678" s="747">
        <v>2634</v>
      </c>
      <c r="BU678" s="747">
        <v>2940</v>
      </c>
      <c r="BV678" s="748">
        <v>3242</v>
      </c>
      <c r="BW678" s="58"/>
      <c r="BX678" s="1367">
        <v>1108</v>
      </c>
      <c r="BY678" s="1367">
        <v>1228</v>
      </c>
      <c r="BZ678" s="1367">
        <v>1543</v>
      </c>
      <c r="CA678" s="1367">
        <v>2192</v>
      </c>
      <c r="CB678" s="1367">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126" t="s">
        <v>58</v>
      </c>
      <c r="H679" s="2068"/>
      <c r="I679" s="2068"/>
      <c r="J679" s="2068"/>
      <c r="K679" s="2068"/>
      <c r="L679" s="2068"/>
      <c r="M679" s="2068"/>
      <c r="N679" s="2068"/>
      <c r="O679" s="2068"/>
      <c r="P679" s="2068"/>
      <c r="Q679" s="2068"/>
      <c r="R679" s="2068"/>
      <c r="T679" s="35"/>
      <c r="U679" s="12" t="s">
        <v>606</v>
      </c>
      <c r="Z679" s="2126"/>
      <c r="AA679" s="2068"/>
      <c r="AB679" s="2068"/>
      <c r="AC679" s="2068"/>
      <c r="AD679" s="2068"/>
      <c r="AE679" s="2068"/>
      <c r="AF679" s="2068"/>
      <c r="AG679" s="2068"/>
      <c r="AH679" s="2068"/>
      <c r="AI679" s="2068"/>
      <c r="AJ679" s="2068"/>
      <c r="AK679" s="2068"/>
      <c r="AZ679" s="58"/>
      <c r="BA679" s="441" t="str">
        <f t="shared" si="40"/>
        <v>N/A</v>
      </c>
      <c r="BB679" s="58"/>
      <c r="BC679" s="58"/>
      <c r="BD679" s="58"/>
      <c r="BE679" s="58"/>
      <c r="BF679" s="379"/>
      <c r="BG679" s="452">
        <f t="shared" si="41"/>
        <v>0</v>
      </c>
      <c r="BH679" s="455">
        <f t="shared" si="43"/>
        <v>0</v>
      </c>
      <c r="BI679" s="456" t="str">
        <f t="shared" si="42"/>
        <v xml:space="preserve"> </v>
      </c>
      <c r="BJ679" s="58"/>
      <c r="BK679" s="58"/>
      <c r="BL679" s="58"/>
      <c r="BM679" s="58"/>
      <c r="BN679" s="58"/>
      <c r="BO679" s="58"/>
      <c r="BP679" s="533" t="s">
        <v>510</v>
      </c>
      <c r="BQ679" s="746">
        <v>1364</v>
      </c>
      <c r="BR679" s="747">
        <v>1462</v>
      </c>
      <c r="BS679" s="746">
        <v>1754</v>
      </c>
      <c r="BT679" s="747">
        <v>2026</v>
      </c>
      <c r="BU679" s="747">
        <v>2260</v>
      </c>
      <c r="BV679" s="748">
        <v>2492</v>
      </c>
      <c r="BW679" s="58"/>
      <c r="BX679" s="1367">
        <v>899</v>
      </c>
      <c r="BY679" s="1367">
        <v>904</v>
      </c>
      <c r="BZ679" s="1367">
        <v>1137</v>
      </c>
      <c r="CA679" s="1367">
        <v>1607</v>
      </c>
      <c r="CB679" s="1367">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26" t="s">
        <v>2720</v>
      </c>
      <c r="H680" s="2068"/>
      <c r="I680" s="2068"/>
      <c r="J680" s="2068"/>
      <c r="K680" s="2068"/>
      <c r="L680" s="2068"/>
      <c r="M680" s="2068"/>
      <c r="N680" s="2068"/>
      <c r="O680" s="2068"/>
      <c r="P680" s="2068"/>
      <c r="Q680" s="2068"/>
      <c r="R680" s="2068"/>
      <c r="T680" s="35"/>
      <c r="U680" s="12" t="s">
        <v>17</v>
      </c>
      <c r="Z680" s="2126"/>
      <c r="AA680" s="2068"/>
      <c r="AB680" s="2068"/>
      <c r="AC680" s="2068"/>
      <c r="AD680" s="2068"/>
      <c r="AE680" s="2068"/>
      <c r="AF680" s="2068"/>
      <c r="AG680" s="2068"/>
      <c r="AH680" s="2068"/>
      <c r="AI680" s="2068"/>
      <c r="AJ680" s="2068"/>
      <c r="AK680" s="2068"/>
      <c r="AZ680" s="58"/>
      <c r="BA680" s="441" t="str">
        <f t="shared" si="40"/>
        <v>N/A</v>
      </c>
      <c r="BB680" s="58"/>
      <c r="BC680" s="58"/>
      <c r="BD680" s="58"/>
      <c r="BE680" s="58"/>
      <c r="BF680" s="379"/>
      <c r="BG680" s="452">
        <f t="shared" si="41"/>
        <v>0</v>
      </c>
      <c r="BH680" s="455">
        <f t="shared" si="43"/>
        <v>0</v>
      </c>
      <c r="BI680" s="456" t="str">
        <f t="shared" si="42"/>
        <v xml:space="preserve"> </v>
      </c>
      <c r="BJ680" s="58"/>
      <c r="BK680" s="58"/>
      <c r="BL680" s="58"/>
      <c r="BM680" s="58"/>
      <c r="BN680" s="58"/>
      <c r="BO680" s="58"/>
      <c r="BP680" s="533" t="s">
        <v>511</v>
      </c>
      <c r="BQ680" s="746">
        <v>1364</v>
      </c>
      <c r="BR680" s="747">
        <v>1462</v>
      </c>
      <c r="BS680" s="746">
        <v>1754</v>
      </c>
      <c r="BT680" s="747">
        <v>2026</v>
      </c>
      <c r="BU680" s="747">
        <v>2260</v>
      </c>
      <c r="BV680" s="748">
        <v>2492</v>
      </c>
      <c r="BW680" s="58"/>
      <c r="BX680" s="1367">
        <v>627</v>
      </c>
      <c r="BY680" s="1367">
        <v>717</v>
      </c>
      <c r="BZ680" s="1367">
        <v>944</v>
      </c>
      <c r="CA680" s="1367">
        <v>1167</v>
      </c>
      <c r="CB680" s="1367">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352" t="s">
        <v>2762</v>
      </c>
      <c r="H681" s="2340"/>
      <c r="I681" s="2340"/>
      <c r="J681" s="2340"/>
      <c r="K681" s="2340"/>
      <c r="L681" s="2340"/>
      <c r="O681" s="137" t="s">
        <v>211</v>
      </c>
      <c r="P681" s="2067"/>
      <c r="Q681" s="2067"/>
      <c r="R681" s="2067"/>
      <c r="T681" s="35"/>
      <c r="U681" s="12" t="s">
        <v>321</v>
      </c>
      <c r="Z681" s="2340"/>
      <c r="AA681" s="2340"/>
      <c r="AB681" s="2340"/>
      <c r="AC681" s="2340"/>
      <c r="AD681" s="2340"/>
      <c r="AE681" s="2340"/>
      <c r="AH681" s="137" t="s">
        <v>211</v>
      </c>
      <c r="AI681" s="2067"/>
      <c r="AJ681" s="2067"/>
      <c r="AK681" s="2067"/>
      <c r="AZ681" s="58"/>
      <c r="BA681" s="441" t="str">
        <f t="shared" si="40"/>
        <v>N/A</v>
      </c>
      <c r="BB681" s="58"/>
      <c r="BC681" s="58"/>
      <c r="BD681" s="58"/>
      <c r="BE681" s="58"/>
      <c r="BF681" s="379"/>
      <c r="BG681" s="452">
        <f t="shared" si="41"/>
        <v>0</v>
      </c>
      <c r="BH681" s="455">
        <f t="shared" si="43"/>
        <v>0</v>
      </c>
      <c r="BI681" s="456" t="str">
        <f t="shared" si="42"/>
        <v xml:space="preserve"> </v>
      </c>
      <c r="BJ681" s="58"/>
      <c r="BK681" s="58"/>
      <c r="BL681" s="58"/>
      <c r="BM681" s="58"/>
      <c r="BN681" s="58"/>
      <c r="BO681" s="58"/>
      <c r="BP681" s="533" t="s">
        <v>512</v>
      </c>
      <c r="BQ681" s="746">
        <v>1364</v>
      </c>
      <c r="BR681" s="747">
        <v>1462</v>
      </c>
      <c r="BS681" s="746">
        <v>1754</v>
      </c>
      <c r="BT681" s="747">
        <v>2026</v>
      </c>
      <c r="BU681" s="747">
        <v>2260</v>
      </c>
      <c r="BV681" s="748">
        <v>2492</v>
      </c>
      <c r="BW681" s="58"/>
      <c r="BX681" s="1367">
        <v>741</v>
      </c>
      <c r="BY681" s="1367">
        <v>862</v>
      </c>
      <c r="BZ681" s="1367">
        <v>1112</v>
      </c>
      <c r="CA681" s="1367">
        <v>1580</v>
      </c>
      <c r="CB681" s="1367">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5"/>
      <c r="I682" s="2095"/>
      <c r="J682" s="2095"/>
      <c r="K682" s="2095"/>
      <c r="L682" s="2095"/>
      <c r="M682" s="2095"/>
      <c r="N682" s="2095"/>
      <c r="O682" s="2095"/>
      <c r="P682" s="2095"/>
      <c r="Q682" s="2095"/>
      <c r="R682" s="2095"/>
      <c r="T682" s="35"/>
      <c r="U682" s="12" t="s">
        <v>18</v>
      </c>
      <c r="AA682" s="2095"/>
      <c r="AB682" s="2095"/>
      <c r="AC682" s="2095"/>
      <c r="AD682" s="2095"/>
      <c r="AE682" s="2095"/>
      <c r="AF682" s="2095"/>
      <c r="AG682" s="2095"/>
      <c r="AH682" s="2095"/>
      <c r="AI682" s="2095"/>
      <c r="AJ682" s="2095"/>
      <c r="AK682" s="2095"/>
      <c r="AZ682" s="58"/>
      <c r="BA682" s="441" t="str">
        <f t="shared" si="40"/>
        <v>N/A</v>
      </c>
      <c r="BB682" s="58"/>
      <c r="BC682" s="58"/>
      <c r="BD682" s="58"/>
      <c r="BE682" s="58"/>
      <c r="BF682" s="379"/>
      <c r="BG682" s="452">
        <f t="shared" si="41"/>
        <v>0</v>
      </c>
      <c r="BH682" s="455">
        <f t="shared" si="43"/>
        <v>0</v>
      </c>
      <c r="BI682" s="456" t="str">
        <f t="shared" si="42"/>
        <v xml:space="preserve"> </v>
      </c>
      <c r="BJ682" s="58"/>
      <c r="BK682" s="58"/>
      <c r="BL682" s="58"/>
      <c r="BM682" s="58"/>
      <c r="BN682" s="58"/>
      <c r="BO682" s="58"/>
      <c r="BP682" s="533" t="s">
        <v>513</v>
      </c>
      <c r="BQ682" s="746">
        <v>1364</v>
      </c>
      <c r="BR682" s="747">
        <v>1462</v>
      </c>
      <c r="BS682" s="746">
        <v>1754</v>
      </c>
      <c r="BT682" s="747">
        <v>2026</v>
      </c>
      <c r="BU682" s="747">
        <v>2260</v>
      </c>
      <c r="BV682" s="748">
        <v>2492</v>
      </c>
      <c r="BW682" s="58"/>
      <c r="BX682" s="1367">
        <v>716</v>
      </c>
      <c r="BY682" s="1367">
        <v>815</v>
      </c>
      <c r="BZ682" s="1367">
        <v>1065</v>
      </c>
      <c r="CA682" s="1367">
        <v>1486</v>
      </c>
      <c r="CB682" s="1367">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5" t="s">
        <v>570</v>
      </c>
      <c r="O683" s="2075"/>
      <c r="T683" s="35"/>
      <c r="U683" s="12" t="s">
        <v>20</v>
      </c>
      <c r="AG683" s="2075" t="s">
        <v>695</v>
      </c>
      <c r="AH683" s="2075"/>
      <c r="AZ683" s="58"/>
      <c r="BA683" s="441" t="str">
        <f t="shared" si="40"/>
        <v>N/A</v>
      </c>
      <c r="BB683" s="58"/>
      <c r="BC683" s="58"/>
      <c r="BD683" s="58"/>
      <c r="BE683" s="58"/>
      <c r="BF683" s="379"/>
      <c r="BG683" s="452">
        <f t="shared" si="41"/>
        <v>0</v>
      </c>
      <c r="BH683" s="455">
        <f t="shared" si="43"/>
        <v>0</v>
      </c>
      <c r="BI683" s="456" t="str">
        <f t="shared" si="42"/>
        <v xml:space="preserve"> </v>
      </c>
      <c r="BJ683" s="58"/>
      <c r="BK683" s="58"/>
      <c r="BL683" s="58"/>
      <c r="BM683" s="58"/>
      <c r="BN683" s="58"/>
      <c r="BO683" s="58"/>
      <c r="BP683" s="533" t="s">
        <v>514</v>
      </c>
      <c r="BQ683" s="746">
        <v>1446</v>
      </c>
      <c r="BR683" s="747">
        <v>1550</v>
      </c>
      <c r="BS683" s="746">
        <v>1862</v>
      </c>
      <c r="BT683" s="747">
        <v>2150</v>
      </c>
      <c r="BU683" s="747">
        <v>2400</v>
      </c>
      <c r="BV683" s="748">
        <v>2646</v>
      </c>
      <c r="BW683" s="58"/>
      <c r="BX683" s="1367">
        <v>754</v>
      </c>
      <c r="BY683" s="1367">
        <v>874</v>
      </c>
      <c r="BZ683" s="1367">
        <v>1077</v>
      </c>
      <c r="CA683" s="1367">
        <v>1530</v>
      </c>
      <c r="CB683" s="1367">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1" t="str">
        <f t="shared" si="40"/>
        <v>N/A</v>
      </c>
      <c r="BB684" s="58"/>
      <c r="BC684" s="58"/>
      <c r="BD684" s="58"/>
      <c r="BE684" s="58"/>
      <c r="BF684" s="379"/>
      <c r="BG684" s="452">
        <f t="shared" si="41"/>
        <v>0</v>
      </c>
      <c r="BH684" s="455">
        <f t="shared" si="43"/>
        <v>0</v>
      </c>
      <c r="BI684" s="456" t="str">
        <f t="shared" si="42"/>
        <v xml:space="preserve"> </v>
      </c>
      <c r="BJ684" s="58"/>
      <c r="BK684" s="58"/>
      <c r="BL684" s="58"/>
      <c r="BM684" s="58"/>
      <c r="BN684" s="58"/>
      <c r="BO684" s="58"/>
      <c r="BP684" s="533" t="s">
        <v>515</v>
      </c>
      <c r="BQ684" s="746">
        <v>1364</v>
      </c>
      <c r="BR684" s="747">
        <v>1462</v>
      </c>
      <c r="BS684" s="746">
        <v>1754</v>
      </c>
      <c r="BT684" s="747">
        <v>2026</v>
      </c>
      <c r="BU684" s="747">
        <v>2260</v>
      </c>
      <c r="BV684" s="748">
        <v>2492</v>
      </c>
      <c r="BW684" s="58"/>
      <c r="BX684" s="1367">
        <v>763</v>
      </c>
      <c r="BY684" s="1367">
        <v>772</v>
      </c>
      <c r="BZ684" s="1367">
        <v>1013</v>
      </c>
      <c r="CA684" s="1367">
        <v>1439</v>
      </c>
      <c r="CB684" s="1367">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58">
        <f>C645</f>
        <v>0</v>
      </c>
      <c r="H685" s="2058"/>
      <c r="I685" s="2058"/>
      <c r="J685" s="2058"/>
      <c r="K685" s="2058"/>
      <c r="L685" s="2058"/>
      <c r="M685" s="2058"/>
      <c r="N685" s="2058"/>
      <c r="O685" s="2058"/>
      <c r="P685" s="2058"/>
      <c r="Q685" s="2058"/>
      <c r="R685" s="2058"/>
      <c r="T685" s="87" t="s">
        <v>672</v>
      </c>
      <c r="U685" s="12" t="s">
        <v>488</v>
      </c>
      <c r="Z685" s="2058">
        <f>C646</f>
        <v>0</v>
      </c>
      <c r="AA685" s="2058"/>
      <c r="AB685" s="2058"/>
      <c r="AC685" s="2058"/>
      <c r="AD685" s="2058"/>
      <c r="AE685" s="2058"/>
      <c r="AF685" s="2058"/>
      <c r="AG685" s="2058"/>
      <c r="AH685" s="2058"/>
      <c r="AI685" s="2058"/>
      <c r="AJ685" s="2058"/>
      <c r="AK685" s="2058"/>
      <c r="AZ685" s="58"/>
      <c r="BA685" s="441" t="str">
        <f t="shared" si="40"/>
        <v>N/A</v>
      </c>
      <c r="BB685" s="58"/>
      <c r="BC685" s="58"/>
      <c r="BD685" s="58"/>
      <c r="BE685" s="58"/>
      <c r="BF685" s="379"/>
      <c r="BG685" s="452">
        <f t="shared" si="41"/>
        <v>0</v>
      </c>
      <c r="BH685" s="455">
        <f t="shared" si="43"/>
        <v>0</v>
      </c>
      <c r="BI685" s="456" t="str">
        <f t="shared" si="42"/>
        <v xml:space="preserve"> </v>
      </c>
      <c r="BJ685" s="58"/>
      <c r="BK685" s="58"/>
      <c r="BL685" s="58"/>
      <c r="BM685" s="58"/>
      <c r="BN685" s="58"/>
      <c r="BO685" s="58"/>
      <c r="BP685" s="533" t="s">
        <v>516</v>
      </c>
      <c r="BQ685" s="746">
        <v>1364</v>
      </c>
      <c r="BR685" s="747">
        <v>1462</v>
      </c>
      <c r="BS685" s="746">
        <v>1754</v>
      </c>
      <c r="BT685" s="747">
        <v>2026</v>
      </c>
      <c r="BU685" s="747">
        <v>2260</v>
      </c>
      <c r="BV685" s="748">
        <v>2492</v>
      </c>
      <c r="BW685" s="58"/>
      <c r="BX685" s="1367">
        <v>924</v>
      </c>
      <c r="BY685" s="1367">
        <v>930</v>
      </c>
      <c r="BZ685" s="1367">
        <v>1162</v>
      </c>
      <c r="CA685" s="1367">
        <v>1651</v>
      </c>
      <c r="CB685" s="1367">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5"/>
      <c r="H686" s="2095"/>
      <c r="I686" s="2095"/>
      <c r="J686" s="2095"/>
      <c r="K686" s="2095"/>
      <c r="L686" s="2095"/>
      <c r="M686" s="2095"/>
      <c r="N686" s="2095"/>
      <c r="O686" s="2095"/>
      <c r="P686" s="2095"/>
      <c r="Q686" s="2095"/>
      <c r="R686" s="2095"/>
      <c r="T686" s="35"/>
      <c r="U686" s="12" t="s">
        <v>90</v>
      </c>
      <c r="Z686" s="2095"/>
      <c r="AA686" s="2095"/>
      <c r="AB686" s="2095"/>
      <c r="AC686" s="2095"/>
      <c r="AD686" s="2095"/>
      <c r="AE686" s="2095"/>
      <c r="AF686" s="2095"/>
      <c r="AG686" s="2095"/>
      <c r="AH686" s="2095"/>
      <c r="AI686" s="2095"/>
      <c r="AJ686" s="2095"/>
      <c r="AK686" s="2095"/>
      <c r="AZ686" s="58"/>
      <c r="BA686" s="441" t="str">
        <f t="shared" si="40"/>
        <v>N/A</v>
      </c>
      <c r="BB686" s="58"/>
      <c r="BC686" s="58"/>
      <c r="BD686" s="58"/>
      <c r="BE686" s="58"/>
      <c r="BF686" s="379"/>
      <c r="BG686" s="452">
        <f t="shared" si="41"/>
        <v>0</v>
      </c>
      <c r="BH686" s="455">
        <f t="shared" si="43"/>
        <v>0</v>
      </c>
      <c r="BI686" s="456" t="str">
        <f t="shared" si="42"/>
        <v xml:space="preserve"> </v>
      </c>
      <c r="BJ686" s="58"/>
      <c r="BK686" s="58"/>
      <c r="BL686" s="58"/>
      <c r="BM686" s="58"/>
      <c r="BN686" s="58"/>
      <c r="BO686" s="58"/>
      <c r="BP686" s="533" t="s">
        <v>517</v>
      </c>
      <c r="BQ686" s="746">
        <v>1364</v>
      </c>
      <c r="BR686" s="747">
        <v>1462</v>
      </c>
      <c r="BS686" s="746">
        <v>1754</v>
      </c>
      <c r="BT686" s="747">
        <v>2026</v>
      </c>
      <c r="BU686" s="747">
        <v>2260</v>
      </c>
      <c r="BV686" s="748">
        <v>2492</v>
      </c>
      <c r="BW686" s="58"/>
      <c r="BX686" s="1367">
        <v>678</v>
      </c>
      <c r="BY686" s="1367">
        <v>776</v>
      </c>
      <c r="BZ686" s="1367">
        <v>1021</v>
      </c>
      <c r="CA686" s="1367">
        <v>1450</v>
      </c>
      <c r="CB686" s="1367">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95"/>
      <c r="H687" s="2095"/>
      <c r="I687" s="2095"/>
      <c r="J687" s="2095"/>
      <c r="K687" s="2095"/>
      <c r="L687" s="2095"/>
      <c r="M687" s="2095"/>
      <c r="N687" s="2095"/>
      <c r="O687" s="2095"/>
      <c r="P687" s="2095"/>
      <c r="Q687" s="2095"/>
      <c r="R687" s="2095"/>
      <c r="T687" s="35"/>
      <c r="U687" s="12" t="s">
        <v>606</v>
      </c>
      <c r="Z687" s="2068"/>
      <c r="AA687" s="2068"/>
      <c r="AB687" s="2068"/>
      <c r="AC687" s="2068"/>
      <c r="AD687" s="2068"/>
      <c r="AE687" s="2068"/>
      <c r="AF687" s="2068"/>
      <c r="AG687" s="2068"/>
      <c r="AH687" s="2068"/>
      <c r="AI687" s="2068"/>
      <c r="AJ687" s="2068"/>
      <c r="AK687" s="2068"/>
      <c r="AZ687" s="58"/>
      <c r="BA687" s="441" t="str">
        <f t="shared" si="40"/>
        <v>N/A</v>
      </c>
      <c r="BB687" s="58"/>
      <c r="BC687" s="58"/>
      <c r="BD687" s="58"/>
      <c r="BE687" s="58"/>
      <c r="BF687" s="379"/>
      <c r="BG687" s="452">
        <f t="shared" si="41"/>
        <v>0</v>
      </c>
      <c r="BH687" s="455">
        <f t="shared" si="43"/>
        <v>0</v>
      </c>
      <c r="BI687" s="456" t="str">
        <f t="shared" si="42"/>
        <v xml:space="preserve"> </v>
      </c>
      <c r="BJ687" s="58"/>
      <c r="BK687" s="58"/>
      <c r="BL687" s="58"/>
      <c r="BM687" s="58"/>
      <c r="BN687" s="58"/>
      <c r="BO687" s="58"/>
      <c r="BP687" s="533" t="s">
        <v>518</v>
      </c>
      <c r="BQ687" s="746">
        <v>1406</v>
      </c>
      <c r="BR687" s="747">
        <v>1506</v>
      </c>
      <c r="BS687" s="746">
        <v>1806</v>
      </c>
      <c r="BT687" s="747">
        <v>2088</v>
      </c>
      <c r="BU687" s="747">
        <v>2330</v>
      </c>
      <c r="BV687" s="748">
        <v>2570</v>
      </c>
      <c r="BW687" s="58"/>
      <c r="BX687" s="1367">
        <v>623</v>
      </c>
      <c r="BY687" s="1367">
        <v>712</v>
      </c>
      <c r="BZ687" s="1367">
        <v>937</v>
      </c>
      <c r="CA687" s="1367">
        <v>1331</v>
      </c>
      <c r="CB687" s="1367">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5"/>
      <c r="H688" s="2095"/>
      <c r="I688" s="2095"/>
      <c r="J688" s="2095"/>
      <c r="K688" s="2095"/>
      <c r="L688" s="2095"/>
      <c r="M688" s="2095"/>
      <c r="N688" s="2095"/>
      <c r="O688" s="2095"/>
      <c r="P688" s="2095"/>
      <c r="Q688" s="2095"/>
      <c r="R688" s="2095"/>
      <c r="T688" s="35"/>
      <c r="U688" s="12" t="s">
        <v>17</v>
      </c>
      <c r="Z688" s="2068"/>
      <c r="AA688" s="2068"/>
      <c r="AB688" s="2068"/>
      <c r="AC688" s="2068"/>
      <c r="AD688" s="2068"/>
      <c r="AE688" s="2068"/>
      <c r="AF688" s="2068"/>
      <c r="AG688" s="2068"/>
      <c r="AH688" s="2068"/>
      <c r="AI688" s="2068"/>
      <c r="AJ688" s="2068"/>
      <c r="AK688" s="2068"/>
      <c r="AZ688" s="58"/>
      <c r="BA688" s="441" t="str">
        <f t="shared" si="40"/>
        <v>N/A</v>
      </c>
      <c r="BB688" s="58"/>
      <c r="BC688" s="58"/>
      <c r="BD688" s="58"/>
      <c r="BE688" s="58"/>
      <c r="BF688" s="379"/>
      <c r="BG688" s="452">
        <f t="shared" si="41"/>
        <v>0</v>
      </c>
      <c r="BH688" s="455">
        <f t="shared" si="43"/>
        <v>0</v>
      </c>
      <c r="BI688" s="456" t="str">
        <f t="shared" si="42"/>
        <v xml:space="preserve"> </v>
      </c>
      <c r="BJ688" s="58"/>
      <c r="BK688" s="58"/>
      <c r="BL688" s="58"/>
      <c r="BM688" s="58"/>
      <c r="BN688" s="58"/>
      <c r="BO688" s="58"/>
      <c r="BP688" s="533" t="s">
        <v>519</v>
      </c>
      <c r="BQ688" s="746">
        <v>2084</v>
      </c>
      <c r="BR688" s="747">
        <v>2232</v>
      </c>
      <c r="BS688" s="746">
        <v>2680</v>
      </c>
      <c r="BT688" s="747">
        <v>3096</v>
      </c>
      <c r="BU688" s="747">
        <v>3454</v>
      </c>
      <c r="BV688" s="748">
        <v>3812</v>
      </c>
      <c r="BW688" s="58"/>
      <c r="BX688" s="1367">
        <v>1384</v>
      </c>
      <c r="BY688" s="1367">
        <v>1604</v>
      </c>
      <c r="BZ688" s="1367">
        <v>2044</v>
      </c>
      <c r="CA688" s="1367">
        <v>2693</v>
      </c>
      <c r="CB688" s="1367">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340"/>
      <c r="H689" s="2340"/>
      <c r="I689" s="2340"/>
      <c r="J689" s="2340"/>
      <c r="K689" s="2340"/>
      <c r="L689" s="2340"/>
      <c r="O689" s="137" t="s">
        <v>211</v>
      </c>
      <c r="P689" s="2067"/>
      <c r="Q689" s="2067"/>
      <c r="R689" s="2067"/>
      <c r="T689" s="35"/>
      <c r="U689" s="12" t="s">
        <v>321</v>
      </c>
      <c r="Z689" s="2340"/>
      <c r="AA689" s="2340"/>
      <c r="AB689" s="2340"/>
      <c r="AC689" s="2340"/>
      <c r="AD689" s="2340"/>
      <c r="AE689" s="2340"/>
      <c r="AH689" s="137" t="s">
        <v>211</v>
      </c>
      <c r="AI689" s="2067"/>
      <c r="AJ689" s="2067"/>
      <c r="AK689" s="2067"/>
      <c r="AZ689" s="58"/>
      <c r="BA689" s="441" t="str">
        <f t="shared" si="40"/>
        <v>N/A</v>
      </c>
      <c r="BB689" s="58"/>
      <c r="BC689" s="58"/>
      <c r="BD689" s="58"/>
      <c r="BE689" s="58"/>
      <c r="BF689" s="379"/>
      <c r="BG689" s="452">
        <f t="shared" si="41"/>
        <v>0</v>
      </c>
      <c r="BH689" s="455">
        <f t="shared" si="43"/>
        <v>0</v>
      </c>
      <c r="BI689" s="456" t="str">
        <f t="shared" si="42"/>
        <v xml:space="preserve"> </v>
      </c>
      <c r="BJ689" s="58"/>
      <c r="BK689" s="58"/>
      <c r="BL689" s="58"/>
      <c r="BM689" s="58"/>
      <c r="BN689" s="58"/>
      <c r="BO689" s="58"/>
      <c r="BP689" s="533" t="s">
        <v>520</v>
      </c>
      <c r="BQ689" s="746">
        <v>1364</v>
      </c>
      <c r="BR689" s="747">
        <v>1462</v>
      </c>
      <c r="BS689" s="746">
        <v>1754</v>
      </c>
      <c r="BT689" s="747">
        <v>2026</v>
      </c>
      <c r="BU689" s="747">
        <v>2260</v>
      </c>
      <c r="BV689" s="748">
        <v>2492</v>
      </c>
      <c r="BW689" s="58"/>
      <c r="BX689" s="1367">
        <v>913</v>
      </c>
      <c r="BY689" s="1367">
        <v>919</v>
      </c>
      <c r="BZ689" s="1367">
        <v>1198</v>
      </c>
      <c r="CA689" s="1367">
        <v>1702</v>
      </c>
      <c r="CB689" s="1367">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5"/>
      <c r="I690" s="2095"/>
      <c r="J690" s="2095"/>
      <c r="K690" s="2095"/>
      <c r="L690" s="2095"/>
      <c r="M690" s="2095"/>
      <c r="N690" s="2095"/>
      <c r="O690" s="2095"/>
      <c r="P690" s="2095"/>
      <c r="Q690" s="2095"/>
      <c r="R690" s="2095"/>
      <c r="T690" s="35"/>
      <c r="U690" s="12" t="s">
        <v>18</v>
      </c>
      <c r="AA690" s="2095"/>
      <c r="AB690" s="2095"/>
      <c r="AC690" s="2095"/>
      <c r="AD690" s="2095"/>
      <c r="AE690" s="2095"/>
      <c r="AF690" s="2095"/>
      <c r="AG690" s="2095"/>
      <c r="AH690" s="2095"/>
      <c r="AI690" s="2095"/>
      <c r="AJ690" s="2095"/>
      <c r="AK690" s="2095"/>
      <c r="AZ690" s="58"/>
      <c r="BA690" s="441" t="str">
        <f t="shared" si="40"/>
        <v>N/A</v>
      </c>
      <c r="BB690" s="58"/>
      <c r="BC690" s="58"/>
      <c r="BD690" s="58"/>
      <c r="BE690" s="58"/>
      <c r="BF690" s="379"/>
      <c r="BG690" s="452">
        <f t="shared" si="41"/>
        <v>0</v>
      </c>
      <c r="BH690" s="455">
        <f t="shared" si="43"/>
        <v>0</v>
      </c>
      <c r="BI690" s="456" t="str">
        <f t="shared" si="42"/>
        <v xml:space="preserve"> </v>
      </c>
      <c r="BJ690" s="58"/>
      <c r="BK690" s="58"/>
      <c r="BL690" s="58"/>
      <c r="BM690" s="58"/>
      <c r="BN690" s="58"/>
      <c r="BO690" s="58"/>
      <c r="BP690" s="533" t="s">
        <v>521</v>
      </c>
      <c r="BQ690" s="746">
        <v>3262</v>
      </c>
      <c r="BR690" s="747">
        <v>3496</v>
      </c>
      <c r="BS690" s="746">
        <v>4194</v>
      </c>
      <c r="BT690" s="747">
        <v>4846</v>
      </c>
      <c r="BU690" s="747">
        <v>5406</v>
      </c>
      <c r="BV690" s="748">
        <v>5966</v>
      </c>
      <c r="BW690" s="58"/>
      <c r="BX690" s="1367">
        <v>2115</v>
      </c>
      <c r="BY690" s="1367">
        <v>2631</v>
      </c>
      <c r="BZ690" s="1367">
        <v>3198</v>
      </c>
      <c r="CA690" s="1367">
        <v>4111</v>
      </c>
      <c r="CB690" s="1367">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5" t="s">
        <v>695</v>
      </c>
      <c r="O691" s="2075"/>
      <c r="T691" s="35"/>
      <c r="U691" s="12" t="s">
        <v>20</v>
      </c>
      <c r="AG691" s="2075" t="s">
        <v>695</v>
      </c>
      <c r="AH691" s="2075"/>
      <c r="AZ691" s="58"/>
      <c r="BA691" s="441" t="str">
        <f t="shared" si="40"/>
        <v>N/A</v>
      </c>
      <c r="BB691" s="58"/>
      <c r="BF691" s="379"/>
      <c r="BG691" s="452">
        <f t="shared" si="41"/>
        <v>0</v>
      </c>
      <c r="BH691" s="455">
        <f t="shared" si="43"/>
        <v>0</v>
      </c>
      <c r="BI691" s="456" t="str">
        <f t="shared" si="42"/>
        <v xml:space="preserve"> </v>
      </c>
      <c r="BL691" s="58"/>
      <c r="BM691" s="58"/>
      <c r="BN691" s="58"/>
      <c r="BO691" s="58"/>
      <c r="BP691" s="533" t="s">
        <v>56</v>
      </c>
      <c r="BQ691" s="746">
        <v>1364</v>
      </c>
      <c r="BR691" s="747">
        <v>1462</v>
      </c>
      <c r="BS691" s="746">
        <v>1754</v>
      </c>
      <c r="BT691" s="747">
        <v>2026</v>
      </c>
      <c r="BU691" s="747">
        <v>2260</v>
      </c>
      <c r="BV691" s="748">
        <v>2492</v>
      </c>
      <c r="BW691" s="58"/>
      <c r="BX691" s="1367">
        <v>718</v>
      </c>
      <c r="BY691" s="1367">
        <v>808</v>
      </c>
      <c r="BZ691" s="1367">
        <v>1063</v>
      </c>
      <c r="CA691" s="1367">
        <v>1423</v>
      </c>
      <c r="CB691" s="1367">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1" t="str">
        <f t="shared" si="40"/>
        <v>N/A</v>
      </c>
      <c r="BB692" s="58"/>
      <c r="BF692" s="379"/>
      <c r="BG692" s="452">
        <f t="shared" si="41"/>
        <v>0</v>
      </c>
      <c r="BH692" s="455">
        <f t="shared" si="43"/>
        <v>0</v>
      </c>
      <c r="BI692" s="456" t="str">
        <f t="shared" si="42"/>
        <v xml:space="preserve"> </v>
      </c>
      <c r="BL692" s="58"/>
      <c r="BM692" s="58"/>
      <c r="BN692" s="58"/>
      <c r="BO692" s="58"/>
      <c r="BP692" s="533" t="s">
        <v>57</v>
      </c>
      <c r="BQ692" s="746">
        <v>1406</v>
      </c>
      <c r="BR692" s="747">
        <v>1506</v>
      </c>
      <c r="BS692" s="746">
        <v>1806</v>
      </c>
      <c r="BT692" s="747">
        <v>2088</v>
      </c>
      <c r="BU692" s="747">
        <v>2330</v>
      </c>
      <c r="BV692" s="748">
        <v>2570</v>
      </c>
      <c r="BW692" s="58"/>
      <c r="BX692" s="1367">
        <v>945</v>
      </c>
      <c r="BY692" s="1367">
        <v>954</v>
      </c>
      <c r="BZ692" s="1367">
        <v>1245</v>
      </c>
      <c r="CA692" s="1367">
        <v>1729</v>
      </c>
      <c r="CB692" s="1367">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58">
        <f>C647</f>
        <v>0</v>
      </c>
      <c r="H693" s="2058"/>
      <c r="I693" s="2058"/>
      <c r="J693" s="2058"/>
      <c r="K693" s="2058"/>
      <c r="L693" s="2058"/>
      <c r="M693" s="2058"/>
      <c r="N693" s="2058"/>
      <c r="O693" s="2058"/>
      <c r="P693" s="2058"/>
      <c r="Q693" s="2058"/>
      <c r="R693" s="2058"/>
      <c r="T693" s="87" t="s">
        <v>369</v>
      </c>
      <c r="U693" s="12" t="s">
        <v>488</v>
      </c>
      <c r="Z693" s="2058">
        <f>C648</f>
        <v>0</v>
      </c>
      <c r="AA693" s="2058"/>
      <c r="AB693" s="2058"/>
      <c r="AC693" s="2058"/>
      <c r="AD693" s="2058"/>
      <c r="AE693" s="2058"/>
      <c r="AF693" s="2058"/>
      <c r="AG693" s="2058"/>
      <c r="AH693" s="2058"/>
      <c r="AI693" s="2058"/>
      <c r="AJ693" s="2058"/>
      <c r="AK693" s="2058"/>
      <c r="AZ693" s="58"/>
      <c r="BA693" s="441" t="str">
        <f t="shared" si="40"/>
        <v>N/A</v>
      </c>
      <c r="BB693" s="58"/>
      <c r="BF693" s="379"/>
      <c r="BG693" s="452">
        <f t="shared" si="41"/>
        <v>0</v>
      </c>
      <c r="BH693" s="455">
        <f t="shared" si="43"/>
        <v>0</v>
      </c>
      <c r="BI693" s="456" t="str">
        <f t="shared" si="42"/>
        <v xml:space="preserve"> </v>
      </c>
      <c r="BL693" s="58"/>
      <c r="BM693" s="58"/>
      <c r="BN693" s="58"/>
      <c r="BO693" s="58"/>
      <c r="BP693" s="533" t="s">
        <v>58</v>
      </c>
      <c r="BQ693" s="746">
        <v>1364</v>
      </c>
      <c r="BR693" s="747">
        <v>1462</v>
      </c>
      <c r="BS693" s="746">
        <v>1754</v>
      </c>
      <c r="BT693" s="747">
        <v>2026</v>
      </c>
      <c r="BU693" s="747">
        <v>2260</v>
      </c>
      <c r="BV693" s="748">
        <v>2492</v>
      </c>
      <c r="BW693" s="58"/>
      <c r="BX693" s="1367">
        <v>766</v>
      </c>
      <c r="BY693" s="1367">
        <v>914</v>
      </c>
      <c r="BZ693" s="1367">
        <v>1120</v>
      </c>
      <c r="CA693" s="1367">
        <v>1591</v>
      </c>
      <c r="CB693" s="1367">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5"/>
      <c r="H694" s="2095"/>
      <c r="I694" s="2095"/>
      <c r="J694" s="2095"/>
      <c r="K694" s="2095"/>
      <c r="L694" s="2095"/>
      <c r="M694" s="2095"/>
      <c r="N694" s="2095"/>
      <c r="O694" s="2095"/>
      <c r="P694" s="2095"/>
      <c r="Q694" s="2095"/>
      <c r="R694" s="2095"/>
      <c r="T694" s="35"/>
      <c r="U694" s="12" t="s">
        <v>90</v>
      </c>
      <c r="Z694" s="2095"/>
      <c r="AA694" s="2095"/>
      <c r="AB694" s="2095"/>
      <c r="AC694" s="2095"/>
      <c r="AD694" s="2095"/>
      <c r="AE694" s="2095"/>
      <c r="AF694" s="2095"/>
      <c r="AG694" s="2095"/>
      <c r="AH694" s="2095"/>
      <c r="AI694" s="2095"/>
      <c r="AJ694" s="2095"/>
      <c r="AK694" s="2095"/>
      <c r="AZ694" s="58"/>
      <c r="BA694" s="441" t="str">
        <f t="shared" si="40"/>
        <v>N/A</v>
      </c>
      <c r="BB694" s="58"/>
      <c r="BF694" s="379"/>
      <c r="BG694" s="452">
        <f t="shared" si="41"/>
        <v>0</v>
      </c>
      <c r="BH694" s="455">
        <f t="shared" si="43"/>
        <v>0</v>
      </c>
      <c r="BI694" s="456" t="str">
        <f t="shared" si="42"/>
        <v xml:space="preserve"> </v>
      </c>
      <c r="BL694" s="58"/>
      <c r="BM694" s="58"/>
      <c r="BN694" s="58"/>
      <c r="BO694" s="58"/>
      <c r="BP694" s="533" t="s">
        <v>59</v>
      </c>
      <c r="BQ694" s="746">
        <v>1364</v>
      </c>
      <c r="BR694" s="747">
        <v>1462</v>
      </c>
      <c r="BS694" s="746">
        <v>1754</v>
      </c>
      <c r="BT694" s="747">
        <v>2026</v>
      </c>
      <c r="BU694" s="747">
        <v>2260</v>
      </c>
      <c r="BV694" s="748">
        <v>2492</v>
      </c>
      <c r="BW694" s="58"/>
      <c r="BX694" s="1367">
        <v>605</v>
      </c>
      <c r="BY694" s="1367">
        <v>609</v>
      </c>
      <c r="BZ694" s="1367">
        <v>801</v>
      </c>
      <c r="CA694" s="1367">
        <v>1047</v>
      </c>
      <c r="CB694" s="1367">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95"/>
      <c r="H695" s="2095"/>
      <c r="I695" s="2095"/>
      <c r="J695" s="2095"/>
      <c r="K695" s="2095"/>
      <c r="L695" s="2095"/>
      <c r="M695" s="2095"/>
      <c r="N695" s="2095"/>
      <c r="O695" s="2095"/>
      <c r="P695" s="2095"/>
      <c r="Q695" s="2095"/>
      <c r="R695" s="2095"/>
      <c r="U695" s="12" t="s">
        <v>606</v>
      </c>
      <c r="Z695" s="2068"/>
      <c r="AA695" s="2068"/>
      <c r="AB695" s="2068"/>
      <c r="AC695" s="2068"/>
      <c r="AD695" s="2068"/>
      <c r="AE695" s="2068"/>
      <c r="AF695" s="2068"/>
      <c r="AG695" s="2068"/>
      <c r="AH695" s="2068"/>
      <c r="AI695" s="2068"/>
      <c r="AJ695" s="2068"/>
      <c r="AK695" s="2068"/>
      <c r="AZ695" s="58"/>
      <c r="BA695" s="58"/>
      <c r="BB695" s="58"/>
      <c r="BC695" s="58"/>
      <c r="BF695" s="379"/>
      <c r="BG695" s="452">
        <f t="shared" si="41"/>
        <v>0</v>
      </c>
      <c r="BH695" s="455">
        <f t="shared" si="43"/>
        <v>0</v>
      </c>
      <c r="BI695" s="456" t="str">
        <f t="shared" si="42"/>
        <v xml:space="preserve"> </v>
      </c>
      <c r="BM695" s="58"/>
      <c r="BN695" s="58"/>
      <c r="BO695" s="58"/>
      <c r="BP695" s="533" t="s">
        <v>63</v>
      </c>
      <c r="BQ695" s="746">
        <v>1406</v>
      </c>
      <c r="BR695" s="747">
        <v>1506</v>
      </c>
      <c r="BS695" s="746">
        <v>1806</v>
      </c>
      <c r="BT695" s="747">
        <v>2088</v>
      </c>
      <c r="BU695" s="747">
        <v>2330</v>
      </c>
      <c r="BV695" s="748">
        <v>2570</v>
      </c>
      <c r="BW695" s="58"/>
      <c r="BX695" s="1367">
        <v>1009</v>
      </c>
      <c r="BY695" s="1367">
        <v>1045</v>
      </c>
      <c r="BZ695" s="1367">
        <v>1319</v>
      </c>
      <c r="CA695" s="1367">
        <v>1829</v>
      </c>
      <c r="CB695" s="1367">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5"/>
      <c r="H696" s="2095"/>
      <c r="I696" s="2095"/>
      <c r="J696" s="2095"/>
      <c r="K696" s="2095"/>
      <c r="L696" s="2095"/>
      <c r="M696" s="2095"/>
      <c r="N696" s="2095"/>
      <c r="O696" s="2095"/>
      <c r="P696" s="2095"/>
      <c r="Q696" s="2095"/>
      <c r="R696" s="2095"/>
      <c r="U696" s="12" t="s">
        <v>17</v>
      </c>
      <c r="Z696" s="2068"/>
      <c r="AA696" s="2068"/>
      <c r="AB696" s="2068"/>
      <c r="AC696" s="2068"/>
      <c r="AD696" s="2068"/>
      <c r="AE696" s="2068"/>
      <c r="AF696" s="2068"/>
      <c r="AG696" s="2068"/>
      <c r="AH696" s="2068"/>
      <c r="AI696" s="2068"/>
      <c r="AJ696" s="2068"/>
      <c r="AK696" s="2068"/>
      <c r="AZ696" s="58"/>
      <c r="BA696" s="58"/>
      <c r="BB696" s="58"/>
      <c r="BC696" s="58"/>
      <c r="BD696" s="58"/>
      <c r="BF696" s="448" t="s">
        <v>951</v>
      </c>
      <c r="BG696" s="457">
        <f>SUM(BG671:BG695)</f>
        <v>65</v>
      </c>
      <c r="BH696" s="458">
        <f>SUM(BH671:BH695)</f>
        <v>1</v>
      </c>
      <c r="BI696" s="458">
        <f>SUM(BI671:BI695)</f>
        <v>0.28153846153846152</v>
      </c>
      <c r="BN696" s="58"/>
      <c r="BO696" s="58"/>
      <c r="BP696" s="533" t="s">
        <v>64</v>
      </c>
      <c r="BQ696" s="746">
        <v>1990</v>
      </c>
      <c r="BR696" s="747">
        <v>2132</v>
      </c>
      <c r="BS696" s="746">
        <v>2560</v>
      </c>
      <c r="BT696" s="747">
        <v>2956</v>
      </c>
      <c r="BU696" s="747">
        <v>3296</v>
      </c>
      <c r="BV696" s="748">
        <v>3638</v>
      </c>
      <c r="BW696" s="58"/>
      <c r="BX696" s="1367">
        <v>1533</v>
      </c>
      <c r="BY696" s="1367">
        <v>1616</v>
      </c>
      <c r="BZ696" s="1367">
        <v>1967</v>
      </c>
      <c r="CA696" s="1367">
        <v>2794</v>
      </c>
      <c r="CB696" s="1367">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340"/>
      <c r="H697" s="2340"/>
      <c r="I697" s="2340"/>
      <c r="J697" s="2340"/>
      <c r="K697" s="2340"/>
      <c r="L697" s="2340"/>
      <c r="O697" s="137" t="s">
        <v>211</v>
      </c>
      <c r="P697" s="2067"/>
      <c r="Q697" s="2067"/>
      <c r="R697" s="2067"/>
      <c r="U697" s="12" t="s">
        <v>321</v>
      </c>
      <c r="Z697" s="2340"/>
      <c r="AA697" s="2340"/>
      <c r="AB697" s="2340"/>
      <c r="AC697" s="2340"/>
      <c r="AD697" s="2340"/>
      <c r="AE697" s="2340"/>
      <c r="AH697" s="137" t="s">
        <v>211</v>
      </c>
      <c r="AI697" s="2067"/>
      <c r="AJ697" s="2067"/>
      <c r="AK697" s="2067"/>
      <c r="AZ697" s="58"/>
      <c r="BA697" s="58"/>
      <c r="BB697" s="58"/>
      <c r="BC697" s="58"/>
      <c r="BD697" s="58"/>
      <c r="BE697" s="58"/>
      <c r="BF697" s="58"/>
      <c r="BG697" s="58"/>
      <c r="BH697" s="58"/>
      <c r="BI697" s="58"/>
      <c r="BJ697" s="58"/>
      <c r="BK697" s="58"/>
      <c r="BL697" s="58"/>
      <c r="BM697" s="58"/>
      <c r="BN697" s="58"/>
      <c r="BO697" s="58"/>
      <c r="BP697" s="533" t="s">
        <v>65</v>
      </c>
      <c r="BQ697" s="746">
        <v>2206</v>
      </c>
      <c r="BR697" s="747">
        <v>2364</v>
      </c>
      <c r="BS697" s="746">
        <v>2836</v>
      </c>
      <c r="BT697" s="747">
        <v>3278</v>
      </c>
      <c r="BU697" s="747">
        <v>3656</v>
      </c>
      <c r="BV697" s="748">
        <v>4036</v>
      </c>
      <c r="BW697" s="58"/>
      <c r="BX697" s="1367">
        <v>1438</v>
      </c>
      <c r="BY697" s="1367">
        <v>1645</v>
      </c>
      <c r="BZ697" s="1367">
        <v>2164</v>
      </c>
      <c r="CA697" s="1367">
        <v>2924</v>
      </c>
      <c r="CB697" s="1367">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5"/>
      <c r="I698" s="2095"/>
      <c r="J698" s="2095"/>
      <c r="K698" s="2095"/>
      <c r="L698" s="2095"/>
      <c r="M698" s="2095"/>
      <c r="N698" s="2095"/>
      <c r="O698" s="2095"/>
      <c r="P698" s="2095"/>
      <c r="Q698" s="2095"/>
      <c r="R698" s="2095"/>
      <c r="U698" s="12" t="s">
        <v>18</v>
      </c>
      <c r="AA698" s="2095"/>
      <c r="AB698" s="2095"/>
      <c r="AC698" s="2095"/>
      <c r="AD698" s="2095"/>
      <c r="AE698" s="2095"/>
      <c r="AF698" s="2095"/>
      <c r="AG698" s="2095"/>
      <c r="AH698" s="2095"/>
      <c r="AI698" s="2095"/>
      <c r="AJ698" s="2095"/>
      <c r="AK698" s="2095"/>
      <c r="AZ698" s="58"/>
      <c r="BA698" s="58"/>
      <c r="BB698" s="58"/>
      <c r="BC698" s="58"/>
      <c r="BD698" s="58"/>
      <c r="BE698" s="58"/>
      <c r="BF698" s="58"/>
      <c r="BG698" s="58"/>
      <c r="BH698" s="58"/>
      <c r="BI698" s="58"/>
      <c r="BJ698" s="58"/>
      <c r="BK698" s="58"/>
      <c r="BL698" s="58"/>
      <c r="BM698" s="58"/>
      <c r="BN698" s="58"/>
      <c r="BO698" s="58"/>
      <c r="BP698" s="533" t="s">
        <v>66</v>
      </c>
      <c r="BQ698" s="746">
        <v>1722</v>
      </c>
      <c r="BR698" s="747">
        <v>1846</v>
      </c>
      <c r="BS698" s="746">
        <v>2214</v>
      </c>
      <c r="BT698" s="747">
        <v>2558</v>
      </c>
      <c r="BU698" s="747">
        <v>2854</v>
      </c>
      <c r="BV698" s="748">
        <v>3150</v>
      </c>
      <c r="BW698" s="58"/>
      <c r="BX698" s="1367">
        <v>921</v>
      </c>
      <c r="BY698" s="1367">
        <v>993</v>
      </c>
      <c r="BZ698" s="1367">
        <v>1307</v>
      </c>
      <c r="CA698" s="1367">
        <v>1857</v>
      </c>
      <c r="CB698" s="1367">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5" t="s">
        <v>695</v>
      </c>
      <c r="O699" s="2075"/>
      <c r="U699" s="12" t="s">
        <v>20</v>
      </c>
      <c r="AG699" s="2075" t="s">
        <v>695</v>
      </c>
      <c r="AH699" s="2075"/>
      <c r="AZ699" s="61"/>
      <c r="BA699" s="61"/>
      <c r="BB699" s="61"/>
      <c r="BC699" s="61"/>
      <c r="BD699" s="61"/>
      <c r="BE699" s="61"/>
      <c r="BF699" s="61"/>
      <c r="BG699" s="61"/>
      <c r="BH699" s="61"/>
      <c r="BI699" s="61"/>
      <c r="BJ699" s="61"/>
      <c r="BK699" s="61"/>
      <c r="BL699" s="61"/>
      <c r="BM699" s="61"/>
      <c r="BN699" s="61"/>
      <c r="BO699" s="61"/>
      <c r="BP699" s="533" t="s">
        <v>67</v>
      </c>
      <c r="BQ699" s="746">
        <v>2372</v>
      </c>
      <c r="BR699" s="747">
        <v>2540</v>
      </c>
      <c r="BS699" s="746">
        <v>3050</v>
      </c>
      <c r="BT699" s="747">
        <v>3522</v>
      </c>
      <c r="BU699" s="747">
        <v>3930</v>
      </c>
      <c r="BV699" s="748">
        <v>4336</v>
      </c>
      <c r="BW699" s="61"/>
      <c r="BX699" s="1756">
        <v>1716</v>
      </c>
      <c r="BY699" s="1756">
        <v>1905</v>
      </c>
      <c r="BZ699" s="1756">
        <v>2324</v>
      </c>
      <c r="CA699" s="1756">
        <v>3178</v>
      </c>
      <c r="CB699" s="1756">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3" t="s">
        <v>68</v>
      </c>
      <c r="BQ700" s="746">
        <v>1774</v>
      </c>
      <c r="BR700" s="747">
        <v>1900</v>
      </c>
      <c r="BS700" s="746">
        <v>2280</v>
      </c>
      <c r="BT700" s="747">
        <v>2634</v>
      </c>
      <c r="BU700" s="747">
        <v>2940</v>
      </c>
      <c r="BV700" s="748">
        <v>3242</v>
      </c>
      <c r="BW700" s="61"/>
      <c r="BX700" s="1756">
        <v>1108</v>
      </c>
      <c r="BY700" s="1756">
        <v>1228</v>
      </c>
      <c r="BZ700" s="1756">
        <v>1543</v>
      </c>
      <c r="CA700" s="1756">
        <v>2192</v>
      </c>
      <c r="CB700" s="1756">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1"/>
      <c r="AN701" s="671"/>
      <c r="AO701" s="671"/>
      <c r="AP701" s="671"/>
      <c r="AQ701" s="671"/>
      <c r="AR701" s="671"/>
      <c r="AS701" s="671"/>
      <c r="AT701" s="671"/>
      <c r="AU701" s="671"/>
      <c r="AV701" s="671"/>
      <c r="AW701" s="671"/>
      <c r="AX701" s="671"/>
      <c r="AY701" s="671"/>
      <c r="AZ701" s="61"/>
      <c r="BA701" s="61"/>
      <c r="BB701" s="61"/>
      <c r="BC701" s="61"/>
      <c r="BD701" s="61"/>
      <c r="BE701" s="61"/>
      <c r="BF701" s="61"/>
      <c r="BG701" s="334" t="s">
        <v>1833</v>
      </c>
      <c r="BH701" s="379"/>
      <c r="BI701" s="379"/>
      <c r="BJ701" s="58"/>
      <c r="BK701" s="61"/>
      <c r="BL701" s="61"/>
      <c r="BM701" s="61"/>
      <c r="BN701" s="61"/>
      <c r="BO701" s="61"/>
      <c r="BP701" s="533" t="s">
        <v>69</v>
      </c>
      <c r="BQ701" s="746">
        <v>1430</v>
      </c>
      <c r="BR701" s="747">
        <v>1532</v>
      </c>
      <c r="BS701" s="746">
        <v>1840</v>
      </c>
      <c r="BT701" s="747">
        <v>2124</v>
      </c>
      <c r="BU701" s="747">
        <v>2370</v>
      </c>
      <c r="BV701" s="748">
        <v>2616</v>
      </c>
      <c r="BW701" s="61"/>
      <c r="BX701" s="1756">
        <v>608</v>
      </c>
      <c r="BY701" s="1756">
        <v>716</v>
      </c>
      <c r="BZ701" s="1756">
        <v>915</v>
      </c>
      <c r="CA701" s="1756">
        <v>1300</v>
      </c>
      <c r="CB701" s="1756">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948</v>
      </c>
      <c r="BH702" s="454" t="s">
        <v>949</v>
      </c>
      <c r="BI702" s="453" t="s">
        <v>950</v>
      </c>
      <c r="BJ702" s="58"/>
      <c r="BK702" s="61"/>
      <c r="BL702" s="61"/>
      <c r="BM702" s="61"/>
      <c r="BN702" s="61"/>
      <c r="BO702" s="61"/>
      <c r="BP702" s="533" t="s">
        <v>70</v>
      </c>
      <c r="BQ702" s="746">
        <v>1540</v>
      </c>
      <c r="BR702" s="747">
        <v>1650</v>
      </c>
      <c r="BS702" s="746">
        <v>1980</v>
      </c>
      <c r="BT702" s="747">
        <v>2288</v>
      </c>
      <c r="BU702" s="747">
        <v>2552</v>
      </c>
      <c r="BV702" s="748">
        <v>2816</v>
      </c>
      <c r="BW702" s="61"/>
      <c r="BX702" s="1756">
        <v>1062</v>
      </c>
      <c r="BY702" s="1756">
        <v>1202</v>
      </c>
      <c r="BZ702" s="1756">
        <v>1509</v>
      </c>
      <c r="CA702" s="1756">
        <v>2065</v>
      </c>
      <c r="CB702" s="1756">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570</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4">G728</f>
        <v>8</v>
      </c>
      <c r="BH703" s="455">
        <f>BG703/$BG$728</f>
        <v>0.12307692307692308</v>
      </c>
      <c r="BI703" s="456">
        <f t="shared" ref="BI703:BI727" si="45">IF(BH703=0," ",BH703*AH728)</f>
        <v>1.843628327896454E-2</v>
      </c>
      <c r="BJ703" s="58"/>
      <c r="BK703" s="61"/>
      <c r="BL703" s="61"/>
      <c r="BM703" s="61"/>
      <c r="BN703" s="61"/>
      <c r="BO703" s="61"/>
      <c r="BP703" s="533" t="s">
        <v>71</v>
      </c>
      <c r="BQ703" s="746">
        <v>1774</v>
      </c>
      <c r="BR703" s="747">
        <v>1900</v>
      </c>
      <c r="BS703" s="746">
        <v>2280</v>
      </c>
      <c r="BT703" s="747">
        <v>2634</v>
      </c>
      <c r="BU703" s="747">
        <v>2940</v>
      </c>
      <c r="BV703" s="748">
        <v>3242</v>
      </c>
      <c r="BW703" s="61"/>
      <c r="BX703" s="1756">
        <v>1108</v>
      </c>
      <c r="BY703" s="1756">
        <v>1228</v>
      </c>
      <c r="BZ703" s="1756">
        <v>1543</v>
      </c>
      <c r="CA703" s="1756">
        <v>2192</v>
      </c>
      <c r="CB703" s="1756">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695</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4"/>
        <v>23</v>
      </c>
      <c r="BH704" s="455">
        <f t="shared" ref="BH704:BH727" si="46">BG704/$BG$728</f>
        <v>0.35384615384615387</v>
      </c>
      <c r="BI704" s="456">
        <f t="shared" si="45"/>
        <v>5.3004314427023053E-2</v>
      </c>
      <c r="BJ704" s="58"/>
      <c r="BK704" s="61"/>
      <c r="BL704" s="61"/>
      <c r="BM704" s="61"/>
      <c r="BN704" s="61"/>
      <c r="BO704" s="61"/>
      <c r="BP704" s="533" t="s">
        <v>757</v>
      </c>
      <c r="BQ704" s="746">
        <v>1840</v>
      </c>
      <c r="BR704" s="747">
        <v>1970</v>
      </c>
      <c r="BS704" s="746">
        <v>2364</v>
      </c>
      <c r="BT704" s="747">
        <v>2732</v>
      </c>
      <c r="BU704" s="747">
        <v>3050</v>
      </c>
      <c r="BV704" s="748">
        <v>3364</v>
      </c>
      <c r="BW704" s="61"/>
      <c r="BX704" s="1756">
        <v>1096</v>
      </c>
      <c r="BY704" s="1756">
        <v>1253</v>
      </c>
      <c r="BZ704" s="1756">
        <v>1649</v>
      </c>
      <c r="CA704" s="1756">
        <v>2342</v>
      </c>
      <c r="CB704" s="1756">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2"/>
      <c r="AF705" s="2362"/>
      <c r="AG705" s="2362"/>
      <c r="AH705" s="2362"/>
      <c r="AI705" s="23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4"/>
        <v>34</v>
      </c>
      <c r="BH705" s="455">
        <f t="shared" si="46"/>
        <v>0.52307692307692311</v>
      </c>
      <c r="BI705" s="456">
        <f t="shared" si="45"/>
        <v>0.15670840787119858</v>
      </c>
      <c r="BJ705" s="58"/>
      <c r="BK705" s="58"/>
      <c r="BL705" s="58"/>
      <c r="BM705" s="58"/>
      <c r="BN705" s="61"/>
      <c r="BO705" s="61"/>
      <c r="BP705" s="533" t="s">
        <v>758</v>
      </c>
      <c r="BQ705" s="746">
        <v>1540</v>
      </c>
      <c r="BR705" s="747">
        <v>1650</v>
      </c>
      <c r="BS705" s="746">
        <v>1980</v>
      </c>
      <c r="BT705" s="747">
        <v>2288</v>
      </c>
      <c r="BU705" s="747">
        <v>2552</v>
      </c>
      <c r="BV705" s="748">
        <v>2816</v>
      </c>
      <c r="BW705" s="61"/>
      <c r="BX705" s="1756">
        <v>1062</v>
      </c>
      <c r="BY705" s="1756">
        <v>1202</v>
      </c>
      <c r="BZ705" s="1756">
        <v>1509</v>
      </c>
      <c r="CA705" s="1756">
        <v>2065</v>
      </c>
      <c r="CB705" s="1756">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0"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6"/>
      <c r="AF706" s="2366"/>
      <c r="AG706" s="2366"/>
      <c r="AH706" s="2366"/>
      <c r="AI706" s="23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4"/>
        <v>0</v>
      </c>
      <c r="BH706" s="455">
        <f t="shared" si="46"/>
        <v>0</v>
      </c>
      <c r="BI706" s="456" t="str">
        <f t="shared" si="45"/>
        <v xml:space="preserve"> </v>
      </c>
      <c r="BJ706" s="58"/>
      <c r="BK706" s="58"/>
      <c r="BL706" s="58"/>
      <c r="BM706" s="58"/>
      <c r="BN706" s="61"/>
      <c r="BO706" s="61"/>
      <c r="BP706" s="533" t="s">
        <v>759</v>
      </c>
      <c r="BQ706" s="746">
        <v>2276</v>
      </c>
      <c r="BR706" s="747">
        <v>2440</v>
      </c>
      <c r="BS706" s="746">
        <v>2926</v>
      </c>
      <c r="BT706" s="747">
        <v>3382</v>
      </c>
      <c r="BU706" s="747">
        <v>3774</v>
      </c>
      <c r="BV706" s="748">
        <v>4164</v>
      </c>
      <c r="BW706" s="61"/>
      <c r="BX706" s="1756">
        <v>1394</v>
      </c>
      <c r="BY706" s="1756">
        <v>1542</v>
      </c>
      <c r="BZ706" s="1756">
        <v>1979</v>
      </c>
      <c r="CA706" s="1756">
        <v>2748</v>
      </c>
      <c r="CB706" s="1756">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4"/>
        <v>0</v>
      </c>
      <c r="BH707" s="455">
        <f t="shared" si="46"/>
        <v>0</v>
      </c>
      <c r="BI707" s="456" t="str">
        <f t="shared" si="45"/>
        <v xml:space="preserve"> </v>
      </c>
      <c r="BJ707" s="58"/>
      <c r="BK707" s="58"/>
      <c r="BL707" s="58"/>
      <c r="BM707" s="58"/>
      <c r="BN707" s="61"/>
      <c r="BO707" s="61"/>
      <c r="BP707" s="533" t="s">
        <v>760</v>
      </c>
      <c r="BQ707" s="746">
        <v>3262</v>
      </c>
      <c r="BR707" s="747">
        <v>3496</v>
      </c>
      <c r="BS707" s="746">
        <v>4194</v>
      </c>
      <c r="BT707" s="747">
        <v>4846</v>
      </c>
      <c r="BU707" s="747">
        <v>5406</v>
      </c>
      <c r="BV707" s="748">
        <v>5966</v>
      </c>
      <c r="BW707" s="61"/>
      <c r="BX707" s="1756">
        <v>2115</v>
      </c>
      <c r="BY707" s="1756">
        <v>2631</v>
      </c>
      <c r="BZ707" s="1756">
        <v>3198</v>
      </c>
      <c r="CA707" s="1756">
        <v>4111</v>
      </c>
      <c r="CB707" s="1756">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2"/>
      <c r="AF708" s="2362"/>
      <c r="AG708" s="2362"/>
      <c r="AH708" s="2362"/>
      <c r="AI708" s="23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4"/>
        <v>0</v>
      </c>
      <c r="BH708" s="455">
        <f t="shared" si="46"/>
        <v>0</v>
      </c>
      <c r="BI708" s="456" t="str">
        <f t="shared" si="45"/>
        <v xml:space="preserve"> </v>
      </c>
      <c r="BJ708" s="58"/>
      <c r="BK708" s="58"/>
      <c r="BL708" s="58"/>
      <c r="BM708" s="58"/>
      <c r="BN708" s="58"/>
      <c r="BO708" s="58"/>
      <c r="BP708" s="533" t="s">
        <v>761</v>
      </c>
      <c r="BQ708" s="746">
        <v>1450</v>
      </c>
      <c r="BR708" s="747">
        <v>1552</v>
      </c>
      <c r="BS708" s="746">
        <v>1864</v>
      </c>
      <c r="BT708" s="747">
        <v>2152</v>
      </c>
      <c r="BU708" s="747">
        <v>2402</v>
      </c>
      <c r="BV708" s="748">
        <v>2650</v>
      </c>
      <c r="BW708" s="58"/>
      <c r="BX708" s="1367">
        <v>891</v>
      </c>
      <c r="BY708" s="1367">
        <v>992</v>
      </c>
      <c r="BZ708" s="1367">
        <v>1305</v>
      </c>
      <c r="CA708" s="1367">
        <v>1854</v>
      </c>
      <c r="CB708" s="1367">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11">
        <v>0.55000000000000004</v>
      </c>
      <c r="AF709" s="2411"/>
      <c r="AG709" s="2411"/>
      <c r="AH709" s="2411"/>
      <c r="AI709" s="241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4"/>
        <v>0</v>
      </c>
      <c r="BH709" s="455">
        <f t="shared" si="46"/>
        <v>0</v>
      </c>
      <c r="BI709" s="456" t="str">
        <f t="shared" si="45"/>
        <v xml:space="preserve"> </v>
      </c>
      <c r="BJ709" s="58"/>
      <c r="BK709" s="58"/>
      <c r="BL709" s="58"/>
      <c r="BM709" s="58"/>
      <c r="BN709" s="58"/>
      <c r="BO709" s="58"/>
      <c r="BP709" s="533" t="s">
        <v>72</v>
      </c>
      <c r="BQ709" s="746">
        <v>1914</v>
      </c>
      <c r="BR709" s="747">
        <v>2052</v>
      </c>
      <c r="BS709" s="746">
        <v>2462</v>
      </c>
      <c r="BT709" s="747">
        <v>2844</v>
      </c>
      <c r="BU709" s="747">
        <v>3174</v>
      </c>
      <c r="BV709" s="748">
        <v>3502</v>
      </c>
      <c r="BW709" s="58"/>
      <c r="BX709" s="1367">
        <v>1308</v>
      </c>
      <c r="BY709" s="1367">
        <v>1436</v>
      </c>
      <c r="BZ709" s="1367">
        <v>1890</v>
      </c>
      <c r="CA709" s="1367">
        <v>2685</v>
      </c>
      <c r="CB709" s="1367">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8">
        <f>H334</f>
        <v>0</v>
      </c>
      <c r="X710" s="2058"/>
      <c r="Y710" s="2058"/>
      <c r="Z710" s="2058"/>
      <c r="AA710" s="2058"/>
      <c r="AB710" s="2058"/>
      <c r="AC710" s="2058"/>
      <c r="AD710" s="2058"/>
      <c r="AE710" s="2058"/>
      <c r="AF710" s="2058"/>
      <c r="AG710" s="2058"/>
      <c r="AH710" s="2058"/>
      <c r="AI710" s="2058"/>
      <c r="AJ710" s="2058"/>
      <c r="AK710" s="205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4"/>
        <v>0</v>
      </c>
      <c r="BH710" s="455">
        <f t="shared" si="46"/>
        <v>0</v>
      </c>
      <c r="BI710" s="456" t="str">
        <f t="shared" si="45"/>
        <v xml:space="preserve"> </v>
      </c>
      <c r="BJ710" s="58"/>
      <c r="BK710" s="58"/>
      <c r="BL710" s="58"/>
      <c r="BM710" s="58"/>
      <c r="BN710" s="58"/>
      <c r="BO710" s="58"/>
      <c r="BP710" s="533" t="s">
        <v>73</v>
      </c>
      <c r="BQ710" s="746">
        <v>3262</v>
      </c>
      <c r="BR710" s="747">
        <v>3496</v>
      </c>
      <c r="BS710" s="746">
        <v>4194</v>
      </c>
      <c r="BT710" s="747">
        <v>4846</v>
      </c>
      <c r="BU710" s="747">
        <v>5406</v>
      </c>
      <c r="BV710" s="748">
        <v>5966</v>
      </c>
      <c r="BW710" s="58"/>
      <c r="BX710" s="1367">
        <v>2115</v>
      </c>
      <c r="BY710" s="1367">
        <v>2631</v>
      </c>
      <c r="BZ710" s="1367">
        <v>3198</v>
      </c>
      <c r="CA710" s="1367">
        <v>4111</v>
      </c>
      <c r="CB710" s="1367">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4"/>
        <v>0</v>
      </c>
      <c r="BH711" s="455">
        <f t="shared" si="46"/>
        <v>0</v>
      </c>
      <c r="BI711" s="456" t="str">
        <f t="shared" si="45"/>
        <v xml:space="preserve"> </v>
      </c>
      <c r="BJ711" s="58"/>
      <c r="BK711" s="58"/>
      <c r="BL711" s="58"/>
      <c r="BM711" s="58"/>
      <c r="BN711" s="58"/>
      <c r="BO711" s="58"/>
      <c r="BP711" s="533" t="s">
        <v>196</v>
      </c>
      <c r="BQ711" s="746">
        <v>2444</v>
      </c>
      <c r="BR711" s="747">
        <v>2620</v>
      </c>
      <c r="BS711" s="746">
        <v>3144</v>
      </c>
      <c r="BT711" s="747">
        <v>3632</v>
      </c>
      <c r="BU711" s="747">
        <v>4052</v>
      </c>
      <c r="BV711" s="748">
        <v>4472</v>
      </c>
      <c r="BW711" s="58"/>
      <c r="BX711" s="1367">
        <v>1847</v>
      </c>
      <c r="BY711" s="1367">
        <v>2124</v>
      </c>
      <c r="BZ711" s="1367">
        <v>2478</v>
      </c>
      <c r="CA711" s="1367">
        <v>3266</v>
      </c>
      <c r="CB711" s="1367">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695</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4"/>
        <v>0</v>
      </c>
      <c r="BH712" s="455">
        <f t="shared" si="46"/>
        <v>0</v>
      </c>
      <c r="BI712" s="456" t="str">
        <f t="shared" si="45"/>
        <v xml:space="preserve"> </v>
      </c>
      <c r="BJ712" s="58"/>
      <c r="BK712" s="58"/>
      <c r="BL712" s="58"/>
      <c r="BM712" s="58"/>
      <c r="BN712" s="58"/>
      <c r="BO712" s="58"/>
      <c r="BP712" s="533" t="s">
        <v>197</v>
      </c>
      <c r="BQ712" s="746">
        <v>2950</v>
      </c>
      <c r="BR712" s="747">
        <v>3160</v>
      </c>
      <c r="BS712" s="746">
        <v>3792</v>
      </c>
      <c r="BT712" s="747">
        <v>4380</v>
      </c>
      <c r="BU712" s="747">
        <v>4886</v>
      </c>
      <c r="BV712" s="748">
        <v>5392</v>
      </c>
      <c r="BW712" s="58"/>
      <c r="BX712" s="1367">
        <v>2145</v>
      </c>
      <c r="BY712" s="1367">
        <v>2418</v>
      </c>
      <c r="BZ712" s="1367">
        <v>2868</v>
      </c>
      <c r="CA712" s="1367">
        <v>3687</v>
      </c>
      <c r="CB712" s="1367">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95"/>
      <c r="X713" s="2095"/>
      <c r="Y713" s="2095"/>
      <c r="Z713" s="2095"/>
      <c r="AA713" s="2095"/>
      <c r="AB713" s="2095"/>
      <c r="AC713" s="2095"/>
      <c r="AD713" s="2095"/>
      <c r="AE713" s="2095"/>
      <c r="AF713" s="2095"/>
      <c r="AG713" s="2095"/>
      <c r="AH713" s="2095"/>
      <c r="AI713" s="2095"/>
      <c r="AJ713" s="2095"/>
      <c r="AK713" s="209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4"/>
        <v>0</v>
      </c>
      <c r="BH713" s="455">
        <f t="shared" si="46"/>
        <v>0</v>
      </c>
      <c r="BI713" s="456" t="str">
        <f t="shared" si="45"/>
        <v xml:space="preserve"> </v>
      </c>
      <c r="BJ713" s="58"/>
      <c r="BK713" s="58"/>
      <c r="BL713" s="58"/>
      <c r="BM713" s="58"/>
      <c r="BN713" s="58"/>
      <c r="BO713" s="58"/>
      <c r="BP713" s="533" t="s">
        <v>198</v>
      </c>
      <c r="BQ713" s="746">
        <v>2722</v>
      </c>
      <c r="BR713" s="747">
        <v>2916</v>
      </c>
      <c r="BS713" s="746">
        <v>3500</v>
      </c>
      <c r="BT713" s="747">
        <v>4042</v>
      </c>
      <c r="BU713" s="747">
        <v>4510</v>
      </c>
      <c r="BV713" s="748">
        <v>4976</v>
      </c>
      <c r="BW713" s="58"/>
      <c r="BX713" s="1367">
        <v>2085</v>
      </c>
      <c r="BY713" s="1367">
        <v>2385</v>
      </c>
      <c r="BZ713" s="1367">
        <v>3138</v>
      </c>
      <c r="CA713" s="1367">
        <v>4000</v>
      </c>
      <c r="CB713" s="1367">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5"/>
      <c r="K714" s="2095"/>
      <c r="L714" s="2095"/>
      <c r="M714" s="2095"/>
      <c r="N714" s="2095"/>
      <c r="O714" s="2095"/>
      <c r="P714" s="2095"/>
      <c r="Q714" s="2095"/>
      <c r="R714" s="2095"/>
      <c r="S714" s="2095"/>
      <c r="T714" s="2095"/>
      <c r="U714" s="2095"/>
      <c r="V714" s="2095"/>
      <c r="W714" s="2095"/>
      <c r="X714" s="209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4"/>
        <v>0</v>
      </c>
      <c r="BH714" s="455">
        <f t="shared" si="46"/>
        <v>0</v>
      </c>
      <c r="BI714" s="456" t="str">
        <f t="shared" si="45"/>
        <v xml:space="preserve"> </v>
      </c>
      <c r="BJ714" s="58"/>
      <c r="BK714" s="58"/>
      <c r="BL714" s="58"/>
      <c r="BM714" s="58"/>
      <c r="BN714" s="58"/>
      <c r="BO714" s="58"/>
      <c r="BP714" s="533" t="s">
        <v>199</v>
      </c>
      <c r="BQ714" s="746">
        <v>1390</v>
      </c>
      <c r="BR714" s="747">
        <v>1490</v>
      </c>
      <c r="BS714" s="746">
        <v>1786</v>
      </c>
      <c r="BT714" s="747">
        <v>2064</v>
      </c>
      <c r="BU714" s="747">
        <v>2304</v>
      </c>
      <c r="BV714" s="748">
        <v>2542</v>
      </c>
      <c r="BW714" s="58"/>
      <c r="BX714" s="1367">
        <v>834</v>
      </c>
      <c r="BY714" s="1367">
        <v>954</v>
      </c>
      <c r="BZ714" s="1367">
        <v>1255</v>
      </c>
      <c r="CA714" s="1367">
        <v>1783</v>
      </c>
      <c r="CB714" s="1367">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0"/>
      <c r="K715" s="2340"/>
      <c r="L715" s="2340"/>
      <c r="M715" s="2340"/>
      <c r="N715" s="2340"/>
      <c r="O715" s="2340"/>
      <c r="P715" s="7" t="s">
        <v>211</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4"/>
        <v>0</v>
      </c>
      <c r="BH715" s="455">
        <f t="shared" si="46"/>
        <v>0</v>
      </c>
      <c r="BI715" s="456" t="str">
        <f t="shared" si="45"/>
        <v xml:space="preserve"> </v>
      </c>
      <c r="BJ715" s="58"/>
      <c r="BK715" s="58"/>
      <c r="BL715" s="58"/>
      <c r="BM715" s="58"/>
      <c r="BN715" s="58"/>
      <c r="BO715" s="58"/>
      <c r="BP715" s="533" t="s">
        <v>200</v>
      </c>
      <c r="BQ715" s="746">
        <v>1574</v>
      </c>
      <c r="BR715" s="747">
        <v>1686</v>
      </c>
      <c r="BS715" s="746">
        <v>2024</v>
      </c>
      <c r="BT715" s="747">
        <v>2340</v>
      </c>
      <c r="BU715" s="747">
        <v>2610</v>
      </c>
      <c r="BV715" s="748">
        <v>2880</v>
      </c>
      <c r="BW715" s="58"/>
      <c r="BX715" s="1367">
        <v>754</v>
      </c>
      <c r="BY715" s="1367">
        <v>855</v>
      </c>
      <c r="BZ715" s="1367">
        <v>1114</v>
      </c>
      <c r="CA715" s="1367">
        <v>1593</v>
      </c>
      <c r="CB715" s="1367">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95" t="s">
        <v>312</v>
      </c>
      <c r="X716" s="2095"/>
      <c r="Y716" s="2095"/>
      <c r="Z716" s="2095"/>
      <c r="AA716" s="2095"/>
      <c r="AB716" s="2095"/>
      <c r="AC716" s="2095"/>
      <c r="AD716" s="2095"/>
      <c r="AE716" s="2095"/>
      <c r="AF716" s="2095"/>
      <c r="AG716" s="2095"/>
      <c r="AH716" s="2095"/>
      <c r="AI716" s="2095"/>
      <c r="AJ716" s="2095"/>
      <c r="AK716" s="209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4"/>
        <v>0</v>
      </c>
      <c r="BH716" s="455">
        <f t="shared" si="46"/>
        <v>0</v>
      </c>
      <c r="BI716" s="456" t="str">
        <f t="shared" si="45"/>
        <v xml:space="preserve"> </v>
      </c>
      <c r="BJ716" s="58"/>
      <c r="BK716" s="58"/>
      <c r="BL716" s="58"/>
      <c r="BM716" s="58"/>
      <c r="BN716" s="58"/>
      <c r="BO716" s="58"/>
      <c r="BP716" s="533" t="s">
        <v>201</v>
      </c>
      <c r="BQ716" s="746">
        <v>1364</v>
      </c>
      <c r="BR716" s="747">
        <v>1462</v>
      </c>
      <c r="BS716" s="746">
        <v>1754</v>
      </c>
      <c r="BT716" s="747">
        <v>2026</v>
      </c>
      <c r="BU716" s="747">
        <v>2260</v>
      </c>
      <c r="BV716" s="748">
        <v>2492</v>
      </c>
      <c r="BW716" s="58"/>
      <c r="BX716" s="1367">
        <v>682</v>
      </c>
      <c r="BY716" s="1367">
        <v>701</v>
      </c>
      <c r="BZ716" s="1367">
        <v>922</v>
      </c>
      <c r="CA716" s="1367">
        <v>1310</v>
      </c>
      <c r="CB716" s="1367">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5" t="s">
        <v>339</v>
      </c>
      <c r="F717" s="2095"/>
      <c r="G717" s="2095"/>
      <c r="H717" s="2095"/>
      <c r="I717" s="2095"/>
      <c r="J717" s="2095"/>
      <c r="K717" s="2095"/>
      <c r="L717" s="2095"/>
      <c r="M717" s="2095"/>
      <c r="N717" s="2095"/>
      <c r="O717" s="2095"/>
      <c r="P717" s="2095"/>
      <c r="Q717" s="2095"/>
      <c r="R717" s="2095"/>
      <c r="S717" s="2095"/>
      <c r="T717" s="2095"/>
      <c r="U717" s="2095"/>
      <c r="V717" s="2095"/>
      <c r="W717" s="2095"/>
      <c r="X717" s="2095"/>
      <c r="Y717" s="2095"/>
      <c r="Z717" s="2095"/>
      <c r="AA717" s="2095"/>
      <c r="AB717" s="2095"/>
      <c r="AC717" s="2095"/>
      <c r="AD717" s="2095"/>
      <c r="AE717" s="2095"/>
      <c r="AF717" s="2095"/>
      <c r="AG717" s="2095"/>
      <c r="AH717" s="2095"/>
      <c r="AI717" s="2095"/>
      <c r="AJ717" s="2095"/>
      <c r="AK717" s="209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4"/>
        <v>0</v>
      </c>
      <c r="BH717" s="455">
        <f t="shared" si="46"/>
        <v>0</v>
      </c>
      <c r="BI717" s="456" t="str">
        <f t="shared" si="45"/>
        <v xml:space="preserve"> </v>
      </c>
      <c r="BJ717" s="58"/>
      <c r="BK717" s="58"/>
      <c r="BL717" s="58"/>
      <c r="BM717" s="58"/>
      <c r="BN717" s="58"/>
      <c r="BO717" s="58"/>
      <c r="BP717" s="533" t="s">
        <v>202</v>
      </c>
      <c r="BQ717" s="746">
        <v>1902</v>
      </c>
      <c r="BR717" s="747">
        <v>2036</v>
      </c>
      <c r="BS717" s="746">
        <v>2444</v>
      </c>
      <c r="BT717" s="747">
        <v>2822</v>
      </c>
      <c r="BU717" s="747">
        <v>3150</v>
      </c>
      <c r="BV717" s="748">
        <v>3476</v>
      </c>
      <c r="BW717" s="58"/>
      <c r="BX717" s="1367">
        <v>1232</v>
      </c>
      <c r="BY717" s="1367">
        <v>1408</v>
      </c>
      <c r="BZ717" s="1367">
        <v>1677</v>
      </c>
      <c r="CA717" s="1367">
        <v>2382</v>
      </c>
      <c r="CB717" s="1367">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2">
        <f t="shared" si="44"/>
        <v>0</v>
      </c>
      <c r="BH718" s="455">
        <f t="shared" si="46"/>
        <v>0</v>
      </c>
      <c r="BI718" s="456" t="str">
        <f t="shared" si="45"/>
        <v xml:space="preserve"> </v>
      </c>
      <c r="BJ718" s="58"/>
      <c r="BK718" s="58"/>
      <c r="BL718" s="58"/>
      <c r="BM718" s="58"/>
      <c r="BN718" s="58"/>
      <c r="BO718" s="58"/>
      <c r="BP718" s="533" t="s">
        <v>178</v>
      </c>
      <c r="BQ718" s="746">
        <v>2080</v>
      </c>
      <c r="BR718" s="747">
        <v>2228</v>
      </c>
      <c r="BS718" s="746">
        <v>2674</v>
      </c>
      <c r="BT718" s="747">
        <v>3090</v>
      </c>
      <c r="BU718" s="747">
        <v>3446</v>
      </c>
      <c r="BV718" s="748">
        <v>3802</v>
      </c>
      <c r="BW718" s="58"/>
      <c r="BX718" s="1367">
        <v>1373</v>
      </c>
      <c r="BY718" s="1367">
        <v>1549</v>
      </c>
      <c r="BZ718" s="1367">
        <v>2038</v>
      </c>
      <c r="CA718" s="1367">
        <v>2851</v>
      </c>
      <c r="CB718" s="1367">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7" t="s">
        <v>100</v>
      </c>
      <c r="B719" s="1897"/>
      <c r="C719" s="1897"/>
      <c r="D719" s="1897"/>
      <c r="E719" s="1897"/>
      <c r="F719" s="1897"/>
      <c r="G719" s="1897"/>
      <c r="H719" s="1897"/>
      <c r="I719" s="1897"/>
      <c r="J719" s="1897"/>
      <c r="K719" s="1897"/>
      <c r="L719" s="1897"/>
      <c r="M719" s="1897"/>
      <c r="N719" s="1897"/>
      <c r="O719" s="1897"/>
      <c r="P719" s="1897"/>
      <c r="Q719" s="1897"/>
      <c r="R719" s="1897"/>
      <c r="S719" s="1897"/>
      <c r="T719" s="1897"/>
      <c r="U719" s="1897"/>
      <c r="V719" s="1897"/>
      <c r="W719" s="1897"/>
      <c r="X719" s="1897"/>
      <c r="Y719" s="1897"/>
      <c r="Z719" s="1897"/>
      <c r="AA719" s="1897"/>
      <c r="AB719" s="1897"/>
      <c r="AC719" s="1897"/>
      <c r="AD719" s="1897"/>
      <c r="AE719" s="1897"/>
      <c r="AF719" s="1897"/>
      <c r="AG719" s="1897"/>
      <c r="AH719" s="1897"/>
      <c r="AI719" s="1897"/>
      <c r="AJ719" s="1897"/>
      <c r="AK719" s="1897"/>
      <c r="AL719" s="1897"/>
      <c r="AM719" s="1897"/>
      <c r="AN719" s="1897"/>
      <c r="AO719" s="1897"/>
      <c r="AP719" s="1423"/>
      <c r="AQ719" s="1423"/>
      <c r="AR719" s="1423"/>
      <c r="AS719" s="1423"/>
      <c r="AT719" s="88"/>
      <c r="AU719" s="88"/>
      <c r="AV719" s="88"/>
      <c r="AW719" s="88"/>
      <c r="AX719" s="88"/>
      <c r="AY719" s="88"/>
      <c r="AZ719" s="58"/>
      <c r="BA719" s="58"/>
      <c r="BB719" s="58"/>
      <c r="BC719" s="58"/>
      <c r="BD719" s="58"/>
      <c r="BE719" s="58"/>
      <c r="BF719" s="58"/>
      <c r="BG719" s="452">
        <f t="shared" si="44"/>
        <v>0</v>
      </c>
      <c r="BH719" s="455">
        <f t="shared" si="46"/>
        <v>0</v>
      </c>
      <c r="BI719" s="456" t="str">
        <f t="shared" si="45"/>
        <v xml:space="preserve"> </v>
      </c>
      <c r="BJ719" s="58"/>
      <c r="BK719" s="58"/>
      <c r="BL719" s="58"/>
      <c r="BM719" s="58"/>
      <c r="BN719" s="58"/>
      <c r="BO719" s="58"/>
      <c r="BP719" s="533" t="s">
        <v>203</v>
      </c>
      <c r="BQ719" s="746">
        <v>1394</v>
      </c>
      <c r="BR719" s="747">
        <v>1494</v>
      </c>
      <c r="BS719" s="746">
        <v>1794</v>
      </c>
      <c r="BT719" s="747">
        <v>2072</v>
      </c>
      <c r="BU719" s="747">
        <v>2312</v>
      </c>
      <c r="BV719" s="748">
        <v>2552</v>
      </c>
      <c r="BW719" s="58"/>
      <c r="BX719" s="1367">
        <v>936</v>
      </c>
      <c r="BY719" s="1367">
        <v>1001</v>
      </c>
      <c r="BZ719" s="1367">
        <v>1250</v>
      </c>
      <c r="CA719" s="1367">
        <v>1761</v>
      </c>
      <c r="CB719" s="1367">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7"/>
      <c r="B720" s="1897"/>
      <c r="C720" s="1897"/>
      <c r="D720" s="1897"/>
      <c r="E720" s="1897"/>
      <c r="F720" s="1897"/>
      <c r="G720" s="1897"/>
      <c r="H720" s="1897"/>
      <c r="I720" s="1897"/>
      <c r="J720" s="1897"/>
      <c r="K720" s="1897"/>
      <c r="L720" s="1897"/>
      <c r="M720" s="1897"/>
      <c r="N720" s="1897"/>
      <c r="O720" s="1897"/>
      <c r="P720" s="1897"/>
      <c r="Q720" s="1897"/>
      <c r="R720" s="1897"/>
      <c r="S720" s="1897"/>
      <c r="T720" s="1897"/>
      <c r="U720" s="1897"/>
      <c r="V720" s="1897"/>
      <c r="W720" s="1897"/>
      <c r="X720" s="1897"/>
      <c r="Y720" s="1897"/>
      <c r="Z720" s="1897"/>
      <c r="AA720" s="1897"/>
      <c r="AB720" s="1897"/>
      <c r="AC720" s="1897"/>
      <c r="AD720" s="1897"/>
      <c r="AE720" s="1897"/>
      <c r="AF720" s="1897"/>
      <c r="AG720" s="1897"/>
      <c r="AH720" s="1897"/>
      <c r="AI720" s="1897"/>
      <c r="AJ720" s="1897"/>
      <c r="AK720" s="1897"/>
      <c r="AL720" s="1897"/>
      <c r="AM720" s="1897"/>
      <c r="AN720" s="1897"/>
      <c r="AO720" s="1897"/>
      <c r="AP720" s="1423"/>
      <c r="AQ720" s="1423"/>
      <c r="AR720" s="1423"/>
      <c r="AS720" s="1423"/>
      <c r="AT720" s="88"/>
      <c r="AU720" s="88"/>
      <c r="AV720" s="88"/>
      <c r="AW720" s="88"/>
      <c r="AX720" s="88"/>
      <c r="AY720" s="88"/>
      <c r="AZ720" s="58"/>
      <c r="BA720" s="58"/>
      <c r="BB720" s="58"/>
      <c r="BC720" s="58"/>
      <c r="BD720" s="58"/>
      <c r="BE720" s="58"/>
      <c r="BF720" s="58"/>
      <c r="BG720" s="452">
        <f t="shared" si="44"/>
        <v>0</v>
      </c>
      <c r="BH720" s="455">
        <f t="shared" si="46"/>
        <v>0</v>
      </c>
      <c r="BI720" s="456" t="str">
        <f t="shared" si="45"/>
        <v xml:space="preserve"> </v>
      </c>
      <c r="BJ720" s="58"/>
      <c r="BK720" s="58"/>
      <c r="BL720" s="58"/>
      <c r="BM720" s="58"/>
      <c r="BN720" s="58"/>
      <c r="BO720" s="58"/>
      <c r="BP720" s="533" t="s">
        <v>204</v>
      </c>
      <c r="BQ720" s="746">
        <v>1364</v>
      </c>
      <c r="BR720" s="747">
        <v>1462</v>
      </c>
      <c r="BS720" s="746">
        <v>1754</v>
      </c>
      <c r="BT720" s="747">
        <v>2026</v>
      </c>
      <c r="BU720" s="747">
        <v>2260</v>
      </c>
      <c r="BV720" s="748">
        <v>2492</v>
      </c>
      <c r="BW720" s="58"/>
      <c r="BX720" s="1367">
        <v>920</v>
      </c>
      <c r="BY720" s="1367">
        <v>926</v>
      </c>
      <c r="BZ720" s="1367">
        <v>1173</v>
      </c>
      <c r="CA720" s="1367">
        <v>1666</v>
      </c>
      <c r="CB720" s="1367">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7"/>
      <c r="B721" s="1897"/>
      <c r="C721" s="1897"/>
      <c r="D721" s="1897"/>
      <c r="E721" s="1897"/>
      <c r="F721" s="1897"/>
      <c r="G721" s="1897"/>
      <c r="H721" s="1897"/>
      <c r="I721" s="1897"/>
      <c r="J721" s="1897"/>
      <c r="K721" s="1897"/>
      <c r="L721" s="1897"/>
      <c r="M721" s="1897"/>
      <c r="N721" s="1897"/>
      <c r="O721" s="1897"/>
      <c r="P721" s="1897"/>
      <c r="Q721" s="1897"/>
      <c r="R721" s="1897"/>
      <c r="S721" s="1897"/>
      <c r="T721" s="1897"/>
      <c r="U721" s="1897"/>
      <c r="V721" s="1897"/>
      <c r="W721" s="1897"/>
      <c r="X721" s="1897"/>
      <c r="Y721" s="1897"/>
      <c r="Z721" s="1897"/>
      <c r="AA721" s="1897"/>
      <c r="AB721" s="1897"/>
      <c r="AC721" s="1897"/>
      <c r="AD721" s="1897"/>
      <c r="AE721" s="1897"/>
      <c r="AF721" s="1897"/>
      <c r="AG721" s="1897"/>
      <c r="AH721" s="1897"/>
      <c r="AI721" s="1897"/>
      <c r="AJ721" s="1897"/>
      <c r="AK721" s="1897"/>
      <c r="AL721" s="1897"/>
      <c r="AM721" s="1897"/>
      <c r="AN721" s="1897"/>
      <c r="AO721" s="1897"/>
      <c r="AT721" s="88"/>
      <c r="AU721" s="88"/>
      <c r="AV721" s="88"/>
      <c r="AW721" s="88"/>
      <c r="AX721" s="88"/>
      <c r="AY721" s="88"/>
      <c r="AZ721" s="58"/>
      <c r="BA721" s="58"/>
      <c r="BB721" s="58"/>
      <c r="BC721" s="58"/>
      <c r="BD721" s="58"/>
      <c r="BE721" s="58"/>
      <c r="BF721" s="58"/>
      <c r="BG721" s="452">
        <f t="shared" si="44"/>
        <v>0</v>
      </c>
      <c r="BH721" s="455">
        <f t="shared" si="46"/>
        <v>0</v>
      </c>
      <c r="BI721" s="456" t="str">
        <f t="shared" si="45"/>
        <v xml:space="preserve"> </v>
      </c>
      <c r="BJ721" s="58"/>
      <c r="BK721" s="58"/>
      <c r="BL721" s="58"/>
      <c r="BM721" s="58"/>
      <c r="BN721" s="58"/>
      <c r="BO721" s="58"/>
      <c r="BP721" s="533" t="s">
        <v>205</v>
      </c>
      <c r="BQ721" s="746">
        <v>1364</v>
      </c>
      <c r="BR721" s="747">
        <v>1462</v>
      </c>
      <c r="BS721" s="746">
        <v>1754</v>
      </c>
      <c r="BT721" s="747">
        <v>2026</v>
      </c>
      <c r="BU721" s="747">
        <v>2260</v>
      </c>
      <c r="BV721" s="748">
        <v>2492</v>
      </c>
      <c r="BW721" s="58"/>
      <c r="BX721" s="1367">
        <v>682</v>
      </c>
      <c r="BY721" s="1367">
        <v>722</v>
      </c>
      <c r="BZ721" s="1367">
        <v>950</v>
      </c>
      <c r="CA721" s="1367">
        <v>1270</v>
      </c>
      <c r="CB721" s="1367">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2">
        <f t="shared" si="44"/>
        <v>0</v>
      </c>
      <c r="BH722" s="455">
        <f t="shared" si="46"/>
        <v>0</v>
      </c>
      <c r="BI722" s="456" t="str">
        <f t="shared" si="45"/>
        <v xml:space="preserve"> </v>
      </c>
      <c r="BJ722" s="58"/>
      <c r="BK722" s="58"/>
      <c r="BL722" s="58"/>
      <c r="BM722" s="58"/>
      <c r="BN722" s="58"/>
      <c r="BO722" s="58"/>
      <c r="BP722" s="533" t="s">
        <v>206</v>
      </c>
      <c r="BQ722" s="746">
        <v>1364</v>
      </c>
      <c r="BR722" s="747">
        <v>1462</v>
      </c>
      <c r="BS722" s="746">
        <v>1754</v>
      </c>
      <c r="BT722" s="747">
        <v>2026</v>
      </c>
      <c r="BU722" s="747">
        <v>2260</v>
      </c>
      <c r="BV722" s="748">
        <v>2492</v>
      </c>
      <c r="BW722" s="58"/>
      <c r="BX722" s="1367">
        <v>592</v>
      </c>
      <c r="BY722" s="1367">
        <v>670</v>
      </c>
      <c r="BZ722" s="1367">
        <v>877</v>
      </c>
      <c r="CA722" s="1367">
        <v>1246</v>
      </c>
      <c r="CB722" s="1367">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2"/>
      <c r="C723" s="50"/>
      <c r="AT723" s="88"/>
      <c r="AU723" s="88"/>
      <c r="AV723" s="88"/>
      <c r="AW723" s="88"/>
      <c r="AX723" s="88"/>
      <c r="AY723" s="88"/>
      <c r="AZ723" s="58"/>
      <c r="BA723" s="58"/>
      <c r="BB723" s="58"/>
      <c r="BC723" s="58"/>
      <c r="BD723" s="58"/>
      <c r="BE723" s="58"/>
      <c r="BF723" s="58"/>
      <c r="BG723" s="452">
        <f t="shared" si="44"/>
        <v>0</v>
      </c>
      <c r="BH723" s="455">
        <f t="shared" si="46"/>
        <v>0</v>
      </c>
      <c r="BI723" s="456" t="str">
        <f t="shared" si="45"/>
        <v xml:space="preserve"> </v>
      </c>
      <c r="BJ723" s="709"/>
      <c r="BK723" s="58"/>
      <c r="BL723" s="58"/>
      <c r="BM723" s="58"/>
      <c r="BN723" s="58"/>
      <c r="BO723" s="58"/>
      <c r="BP723" s="533" t="s">
        <v>207</v>
      </c>
      <c r="BQ723" s="746">
        <v>1364</v>
      </c>
      <c r="BR723" s="747">
        <v>1462</v>
      </c>
      <c r="BS723" s="746">
        <v>1754</v>
      </c>
      <c r="BT723" s="747">
        <v>2026</v>
      </c>
      <c r="BU723" s="747">
        <v>2260</v>
      </c>
      <c r="BV723" s="748">
        <v>2492</v>
      </c>
      <c r="BW723" s="58"/>
      <c r="BX723" s="1367">
        <v>746</v>
      </c>
      <c r="BY723" s="1367">
        <v>764</v>
      </c>
      <c r="BZ723" s="1367">
        <v>1005</v>
      </c>
      <c r="CA723" s="1367">
        <v>1405</v>
      </c>
      <c r="CB723" s="1367">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4" t="s">
        <v>403</v>
      </c>
      <c r="C724" s="2305"/>
      <c r="D724" s="2305"/>
      <c r="E724" s="2305"/>
      <c r="F724" s="2306"/>
      <c r="G724" s="2304" t="s">
        <v>290</v>
      </c>
      <c r="H724" s="2305"/>
      <c r="I724" s="2305"/>
      <c r="J724" s="2306"/>
      <c r="K724" s="2313" t="s">
        <v>1991</v>
      </c>
      <c r="L724" s="2314"/>
      <c r="M724" s="2314"/>
      <c r="N724" s="2315"/>
      <c r="O724" s="2304" t="s">
        <v>471</v>
      </c>
      <c r="P724" s="2305"/>
      <c r="Q724" s="2305"/>
      <c r="R724" s="2305"/>
      <c r="S724" s="2306"/>
      <c r="T724" s="2363" t="s">
        <v>2403</v>
      </c>
      <c r="U724" s="2305"/>
      <c r="V724" s="2305"/>
      <c r="W724" s="2306"/>
      <c r="X724" s="2363" t="s">
        <v>2405</v>
      </c>
      <c r="Y724" s="2305"/>
      <c r="Z724" s="2305"/>
      <c r="AA724" s="2305"/>
      <c r="AB724" s="2306"/>
      <c r="AC724" s="2363" t="s">
        <v>2404</v>
      </c>
      <c r="AD724" s="2305"/>
      <c r="AE724" s="2305"/>
      <c r="AF724" s="2305"/>
      <c r="AG724" s="2306"/>
      <c r="AH724" s="2363" t="s">
        <v>2406</v>
      </c>
      <c r="AI724" s="2305"/>
      <c r="AJ724" s="2306"/>
      <c r="AK724" s="2363" t="s">
        <v>2442</v>
      </c>
      <c r="AL724" s="2305"/>
      <c r="AM724" s="2305"/>
      <c r="AN724" s="2305"/>
      <c r="AO724" s="2306"/>
      <c r="AP724" s="239"/>
      <c r="AQ724" s="239"/>
      <c r="AR724" s="239"/>
      <c r="AS724" s="239"/>
      <c r="AY724" s="1662"/>
      <c r="AZ724" s="1662"/>
      <c r="BA724" s="1662"/>
      <c r="BB724" s="1662"/>
      <c r="BC724" s="1662"/>
      <c r="BD724" s="58"/>
      <c r="BE724" s="58"/>
      <c r="BF724" s="58"/>
      <c r="BG724" s="452">
        <f t="shared" si="44"/>
        <v>0</v>
      </c>
      <c r="BH724" s="455">
        <f t="shared" si="46"/>
        <v>0</v>
      </c>
      <c r="BI724" s="456" t="str">
        <f t="shared" si="45"/>
        <v xml:space="preserve"> </v>
      </c>
      <c r="BJ724" s="709"/>
      <c r="BK724" s="58"/>
      <c r="BL724" s="58"/>
      <c r="BM724" s="58"/>
      <c r="BN724" s="58"/>
      <c r="BO724" s="58"/>
      <c r="BP724" s="533" t="s">
        <v>135</v>
      </c>
      <c r="BQ724" s="746">
        <v>1456</v>
      </c>
      <c r="BR724" s="747">
        <v>1560</v>
      </c>
      <c r="BS724" s="746">
        <v>1872</v>
      </c>
      <c r="BT724" s="747">
        <v>2162</v>
      </c>
      <c r="BU724" s="747">
        <v>2414</v>
      </c>
      <c r="BV724" s="748">
        <v>2662</v>
      </c>
      <c r="BW724" s="58"/>
      <c r="BX724" s="1367">
        <v>752</v>
      </c>
      <c r="BY724" s="1367">
        <v>860</v>
      </c>
      <c r="BZ724" s="1367">
        <v>1132</v>
      </c>
      <c r="CA724" s="1367">
        <v>1556</v>
      </c>
      <c r="CB724" s="1367">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7"/>
      <c r="C725" s="2308"/>
      <c r="D725" s="2308"/>
      <c r="E725" s="2308"/>
      <c r="F725" s="2309"/>
      <c r="G725" s="2307"/>
      <c r="H725" s="2308"/>
      <c r="I725" s="2308"/>
      <c r="J725" s="2309"/>
      <c r="K725" s="2316"/>
      <c r="L725" s="2317"/>
      <c r="M725" s="2317"/>
      <c r="N725" s="2318"/>
      <c r="O725" s="2307"/>
      <c r="P725" s="2308"/>
      <c r="Q725" s="2308"/>
      <c r="R725" s="2308"/>
      <c r="S725" s="2309"/>
      <c r="T725" s="2307"/>
      <c r="U725" s="2308"/>
      <c r="V725" s="2308"/>
      <c r="W725" s="2309"/>
      <c r="X725" s="2307"/>
      <c r="Y725" s="2308"/>
      <c r="Z725" s="2308"/>
      <c r="AA725" s="2308"/>
      <c r="AB725" s="2309"/>
      <c r="AC725" s="2307"/>
      <c r="AD725" s="2308"/>
      <c r="AE725" s="2308"/>
      <c r="AF725" s="2308"/>
      <c r="AG725" s="2309"/>
      <c r="AH725" s="2307"/>
      <c r="AI725" s="2308"/>
      <c r="AJ725" s="2309"/>
      <c r="AK725" s="2307"/>
      <c r="AL725" s="2308"/>
      <c r="AM725" s="2308"/>
      <c r="AN725" s="2308"/>
      <c r="AO725" s="2309"/>
      <c r="AP725" s="239"/>
      <c r="AQ725" s="239"/>
      <c r="AR725" s="239"/>
      <c r="AS725" s="239"/>
      <c r="AY725" s="1662"/>
      <c r="AZ725" s="1662"/>
      <c r="BA725" s="1662"/>
      <c r="BB725" s="1662"/>
      <c r="BC725" s="1662"/>
      <c r="BD725" s="58"/>
      <c r="BE725" s="58"/>
      <c r="BF725" s="58"/>
      <c r="BG725" s="452">
        <f t="shared" si="44"/>
        <v>0</v>
      </c>
      <c r="BH725" s="455">
        <f t="shared" si="46"/>
        <v>0</v>
      </c>
      <c r="BI725" s="456" t="str">
        <f t="shared" si="45"/>
        <v xml:space="preserve"> </v>
      </c>
      <c r="BJ725" s="709"/>
      <c r="BK725" s="58"/>
      <c r="BL725" s="58"/>
      <c r="BM725" s="58"/>
      <c r="BN725" s="58"/>
      <c r="BO725" s="58"/>
      <c r="BP725" s="533" t="s">
        <v>208</v>
      </c>
      <c r="BQ725" s="749">
        <v>2194</v>
      </c>
      <c r="BR725" s="750">
        <v>2352</v>
      </c>
      <c r="BS725" s="749">
        <v>2822</v>
      </c>
      <c r="BT725" s="750">
        <v>3260</v>
      </c>
      <c r="BU725" s="750">
        <v>3636</v>
      </c>
      <c r="BV725" s="751">
        <v>4012</v>
      </c>
      <c r="BW725" s="58"/>
      <c r="BX725" s="1367">
        <v>1507</v>
      </c>
      <c r="BY725" s="1367">
        <v>1792</v>
      </c>
      <c r="BZ725" s="1367">
        <v>2218</v>
      </c>
      <c r="CA725" s="1367">
        <v>3101</v>
      </c>
      <c r="CB725" s="1367">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7"/>
      <c r="C726" s="2308"/>
      <c r="D726" s="2308"/>
      <c r="E726" s="2308"/>
      <c r="F726" s="2309"/>
      <c r="G726" s="2307"/>
      <c r="H726" s="2308"/>
      <c r="I726" s="2308"/>
      <c r="J726" s="2309"/>
      <c r="K726" s="2316"/>
      <c r="L726" s="2317"/>
      <c r="M726" s="2317"/>
      <c r="N726" s="2318"/>
      <c r="O726" s="2307"/>
      <c r="P726" s="2308"/>
      <c r="Q726" s="2308"/>
      <c r="R726" s="2308"/>
      <c r="S726" s="2309"/>
      <c r="T726" s="2307"/>
      <c r="U726" s="2308"/>
      <c r="V726" s="2308"/>
      <c r="W726" s="2309"/>
      <c r="X726" s="2307"/>
      <c r="Y726" s="2308"/>
      <c r="Z726" s="2308"/>
      <c r="AA726" s="2308"/>
      <c r="AB726" s="2309"/>
      <c r="AC726" s="2307"/>
      <c r="AD726" s="2308"/>
      <c r="AE726" s="2308"/>
      <c r="AF726" s="2308"/>
      <c r="AG726" s="2309"/>
      <c r="AH726" s="2307"/>
      <c r="AI726" s="2308"/>
      <c r="AJ726" s="2309"/>
      <c r="AK726" s="2307"/>
      <c r="AL726" s="2308"/>
      <c r="AM726" s="2308"/>
      <c r="AN726" s="2308"/>
      <c r="AO726" s="2309"/>
      <c r="AP726" s="239"/>
      <c r="AQ726" s="239"/>
      <c r="AR726" s="239"/>
      <c r="AS726" s="239"/>
      <c r="AY726" s="1662"/>
      <c r="AZ726" s="1662"/>
      <c r="BA726" s="1662"/>
      <c r="BB726" s="1662"/>
      <c r="BC726" s="1662"/>
      <c r="BD726" s="58"/>
      <c r="BE726" s="58"/>
      <c r="BF726" s="58"/>
      <c r="BG726" s="452">
        <f t="shared" si="44"/>
        <v>0</v>
      </c>
      <c r="BH726" s="455">
        <f t="shared" si="46"/>
        <v>0</v>
      </c>
      <c r="BI726" s="456" t="str">
        <f t="shared" si="45"/>
        <v xml:space="preserve"> </v>
      </c>
      <c r="BJ726" s="709"/>
      <c r="BK726" s="58"/>
      <c r="BL726" s="58"/>
      <c r="BM726" s="58"/>
      <c r="BN726" s="58"/>
      <c r="BO726" s="58"/>
      <c r="BP726" s="533" t="s">
        <v>209</v>
      </c>
      <c r="BQ726" s="752">
        <v>1734</v>
      </c>
      <c r="BR726" s="753">
        <v>1858</v>
      </c>
      <c r="BS726" s="752">
        <v>2230</v>
      </c>
      <c r="BT726" s="753">
        <v>2576</v>
      </c>
      <c r="BU726" s="753">
        <v>2874</v>
      </c>
      <c r="BV726" s="754">
        <v>3172</v>
      </c>
      <c r="BW726" s="58"/>
      <c r="BX726" s="1367">
        <v>1212</v>
      </c>
      <c r="BY726" s="1367">
        <v>1280</v>
      </c>
      <c r="BZ726" s="1367">
        <v>1684</v>
      </c>
      <c r="CA726" s="1367">
        <v>2353</v>
      </c>
      <c r="CB726" s="1367">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0"/>
      <c r="C727" s="2311"/>
      <c r="D727" s="2311"/>
      <c r="E727" s="2311"/>
      <c r="F727" s="2312"/>
      <c r="G727" s="2310"/>
      <c r="H727" s="2311"/>
      <c r="I727" s="2311"/>
      <c r="J727" s="2312"/>
      <c r="K727" s="2316"/>
      <c r="L727" s="2317"/>
      <c r="M727" s="2317"/>
      <c r="N727" s="2318"/>
      <c r="O727" s="2310"/>
      <c r="P727" s="2311"/>
      <c r="Q727" s="2311"/>
      <c r="R727" s="2311"/>
      <c r="S727" s="2312"/>
      <c r="T727" s="2310"/>
      <c r="U727" s="2311"/>
      <c r="V727" s="2311"/>
      <c r="W727" s="2312"/>
      <c r="X727" s="2310"/>
      <c r="Y727" s="2311"/>
      <c r="Z727" s="2311"/>
      <c r="AA727" s="2311"/>
      <c r="AB727" s="2312"/>
      <c r="AC727" s="2310"/>
      <c r="AD727" s="2311"/>
      <c r="AE727" s="2311"/>
      <c r="AF727" s="2311"/>
      <c r="AG727" s="2312"/>
      <c r="AH727" s="2310"/>
      <c r="AI727" s="2311"/>
      <c r="AJ727" s="2312"/>
      <c r="AK727" s="2310"/>
      <c r="AL727" s="2311"/>
      <c r="AM727" s="2311"/>
      <c r="AN727" s="2311"/>
      <c r="AO727" s="2312"/>
      <c r="AP727" s="239"/>
      <c r="AQ727" s="239"/>
      <c r="AR727" s="239"/>
      <c r="AS727" s="239"/>
      <c r="AY727" s="1662"/>
      <c r="AZ727" s="1662"/>
      <c r="BA727" s="1662"/>
      <c r="BB727" s="1662"/>
      <c r="BC727" s="1662"/>
      <c r="BD727" s="58"/>
      <c r="BE727" s="58"/>
      <c r="BF727" s="58"/>
      <c r="BG727" s="1366">
        <f t="shared" si="44"/>
        <v>0</v>
      </c>
      <c r="BH727" s="455">
        <f t="shared" si="46"/>
        <v>0</v>
      </c>
      <c r="BI727" s="456" t="str">
        <f t="shared" si="45"/>
        <v xml:space="preserve"> </v>
      </c>
      <c r="BJ727" s="709"/>
      <c r="BK727" s="58"/>
      <c r="BL727" s="58"/>
      <c r="BM727" s="58"/>
      <c r="BN727" s="58"/>
      <c r="BO727" s="58"/>
      <c r="BP727" s="533" t="s">
        <v>210</v>
      </c>
      <c r="BQ727" s="755">
        <v>1364</v>
      </c>
      <c r="BR727" s="756">
        <v>1462</v>
      </c>
      <c r="BS727" s="755">
        <v>1754</v>
      </c>
      <c r="BT727" s="756">
        <v>2026</v>
      </c>
      <c r="BU727" s="756">
        <v>2260</v>
      </c>
      <c r="BV727" s="757">
        <v>2492</v>
      </c>
      <c r="BW727" s="58"/>
      <c r="BX727" s="1367">
        <v>920</v>
      </c>
      <c r="BY727" s="1367">
        <v>926</v>
      </c>
      <c r="BZ727" s="1367">
        <v>1173</v>
      </c>
      <c r="CA727" s="1367">
        <v>1666</v>
      </c>
      <c r="CB727" s="1367">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9" t="s">
        <v>330</v>
      </c>
      <c r="C728" s="2050"/>
      <c r="D728" s="2050"/>
      <c r="E728" s="2050"/>
      <c r="F728" s="2051"/>
      <c r="G728" s="2292">
        <v>8</v>
      </c>
      <c r="H728" s="2293"/>
      <c r="I728" s="2293"/>
      <c r="J728" s="2294"/>
      <c r="K728" s="2289">
        <v>619</v>
      </c>
      <c r="L728" s="2290"/>
      <c r="M728" s="2290"/>
      <c r="N728" s="2291"/>
      <c r="O728" s="2285">
        <f>+[10]EVERYTHING!$S$8</f>
        <v>219</v>
      </c>
      <c r="P728" s="2286"/>
      <c r="Q728" s="2286"/>
      <c r="R728" s="2286"/>
      <c r="S728" s="2287"/>
      <c r="T728" s="2285">
        <f>+[10]EVERYTHING!$V$8</f>
        <v>0</v>
      </c>
      <c r="U728" s="2286"/>
      <c r="V728" s="2286"/>
      <c r="W728" s="2287"/>
      <c r="X728" s="2059">
        <f t="shared" ref="X728:X752" si="47">O728+T728</f>
        <v>219</v>
      </c>
      <c r="Y728" s="2060"/>
      <c r="Z728" s="2060"/>
      <c r="AA728" s="2060"/>
      <c r="AB728" s="2061"/>
      <c r="AC728" s="2063">
        <f>+[10]EVERYTHING!$P$8</f>
        <v>0.15</v>
      </c>
      <c r="AD728" s="2064"/>
      <c r="AE728" s="2064"/>
      <c r="AF728" s="2064"/>
      <c r="AG728" s="2065"/>
      <c r="AH728" s="2052">
        <f t="shared" ref="AH728:AH752" si="48">IF($AC728&gt;0,($X728/$BA670), " ")</f>
        <v>0.14979480164158687</v>
      </c>
      <c r="AI728" s="2053"/>
      <c r="AJ728" s="2054"/>
      <c r="AK728" s="2049" t="s">
        <v>1125</v>
      </c>
      <c r="AL728" s="2050"/>
      <c r="AM728" s="2050"/>
      <c r="AN728" s="2050"/>
      <c r="AO728" s="2051"/>
      <c r="AP728" s="239"/>
      <c r="AQ728" s="239"/>
      <c r="AR728" s="239"/>
      <c r="AS728" s="239"/>
      <c r="AY728" s="1818"/>
      <c r="AZ728" s="1818"/>
      <c r="BA728" s="1818"/>
      <c r="BB728" s="1818"/>
      <c r="BC728" s="1818"/>
      <c r="BD728" s="58"/>
      <c r="BE728" s="58"/>
      <c r="BF728" s="58"/>
      <c r="BG728" s="1365">
        <f>SUM(BG703:BG727)</f>
        <v>65</v>
      </c>
      <c r="BH728" s="458">
        <f>SUM(BH703:BH727)</f>
        <v>1</v>
      </c>
      <c r="BI728" s="458">
        <f>SUM(BI703:BI727)</f>
        <v>0.22814900557718618</v>
      </c>
      <c r="BJ728" s="709"/>
      <c r="BK728" s="58"/>
      <c r="BL728" s="58"/>
      <c r="BM728" s="58"/>
      <c r="BN728" s="58"/>
      <c r="BO728" s="58"/>
      <c r="BP728" s="436"/>
      <c r="BQ728" s="309"/>
      <c r="BR728" s="450"/>
      <c r="BS728" s="450"/>
      <c r="BT728" s="450"/>
      <c r="BU728" s="450"/>
      <c r="BV728" s="450"/>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9" t="s">
        <v>330</v>
      </c>
      <c r="C729" s="2050"/>
      <c r="D729" s="2050"/>
      <c r="E729" s="2050"/>
      <c r="F729" s="2051"/>
      <c r="G729" s="2292">
        <v>23</v>
      </c>
      <c r="H729" s="2293"/>
      <c r="I729" s="2293"/>
      <c r="J729" s="2294"/>
      <c r="K729" s="2289">
        <v>619</v>
      </c>
      <c r="L729" s="2290"/>
      <c r="M729" s="2290"/>
      <c r="N729" s="2291"/>
      <c r="O729" s="2285">
        <f>+[10]EVERYTHING!$S$9</f>
        <v>219</v>
      </c>
      <c r="P729" s="2286"/>
      <c r="Q729" s="2286"/>
      <c r="R729" s="2286"/>
      <c r="S729" s="2287"/>
      <c r="T729" s="2285">
        <f>+[10]EVERYTHING!$V$9</f>
        <v>0</v>
      </c>
      <c r="U729" s="2286"/>
      <c r="V729" s="2286"/>
      <c r="W729" s="2287"/>
      <c r="X729" s="2059">
        <f t="shared" si="47"/>
        <v>219</v>
      </c>
      <c r="Y729" s="2060"/>
      <c r="Z729" s="2060"/>
      <c r="AA729" s="2060"/>
      <c r="AB729" s="2061"/>
      <c r="AC729" s="2063">
        <f>+[10]EVERYTHING!$P$9</f>
        <v>0.3</v>
      </c>
      <c r="AD729" s="2064"/>
      <c r="AE729" s="2064"/>
      <c r="AF729" s="2064"/>
      <c r="AG729" s="2065"/>
      <c r="AH729" s="2052">
        <f t="shared" si="48"/>
        <v>0.14979480164158687</v>
      </c>
      <c r="AI729" s="2053"/>
      <c r="AJ729" s="2054"/>
      <c r="AK729" s="2049" t="s">
        <v>1125</v>
      </c>
      <c r="AL729" s="2050"/>
      <c r="AM729" s="2050"/>
      <c r="AN729" s="2050"/>
      <c r="AO729" s="2051"/>
      <c r="AP729" s="239"/>
      <c r="AQ729" s="239"/>
      <c r="AR729" s="239"/>
      <c r="AS729" s="239"/>
      <c r="AY729" s="1818"/>
      <c r="AZ729" s="1818"/>
      <c r="BA729" s="1818"/>
      <c r="BB729" s="1818"/>
      <c r="BC729" s="181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9" t="s">
        <v>330</v>
      </c>
      <c r="C730" s="2050"/>
      <c r="D730" s="2050"/>
      <c r="E730" s="2050"/>
      <c r="F730" s="2051"/>
      <c r="G730" s="2292">
        <v>34</v>
      </c>
      <c r="H730" s="2293"/>
      <c r="I730" s="2293"/>
      <c r="J730" s="2294"/>
      <c r="K730" s="2289">
        <v>619</v>
      </c>
      <c r="L730" s="2290"/>
      <c r="M730" s="2290"/>
      <c r="N730" s="2291"/>
      <c r="O730" s="2285">
        <f>+[10]EVERYTHING!$S$10</f>
        <v>438</v>
      </c>
      <c r="P730" s="2286"/>
      <c r="Q730" s="2286"/>
      <c r="R730" s="2286"/>
      <c r="S730" s="2287"/>
      <c r="T730" s="2285">
        <f>+[10]EVERYTHING!$V$10</f>
        <v>0</v>
      </c>
      <c r="U730" s="2286"/>
      <c r="V730" s="2286"/>
      <c r="W730" s="2287"/>
      <c r="X730" s="2059">
        <f t="shared" si="47"/>
        <v>438</v>
      </c>
      <c r="Y730" s="2060"/>
      <c r="Z730" s="2060"/>
      <c r="AA730" s="2060"/>
      <c r="AB730" s="2061"/>
      <c r="AC730" s="2063">
        <f>+[10]EVERYTHING!$P$10</f>
        <v>0.3</v>
      </c>
      <c r="AD730" s="2064"/>
      <c r="AE730" s="2064"/>
      <c r="AF730" s="2064"/>
      <c r="AG730" s="2065"/>
      <c r="AH730" s="2052">
        <f t="shared" si="48"/>
        <v>0.29958960328317374</v>
      </c>
      <c r="AI730" s="2053"/>
      <c r="AJ730" s="2054"/>
      <c r="AK730" s="2049" t="s">
        <v>1125</v>
      </c>
      <c r="AL730" s="2050"/>
      <c r="AM730" s="2050"/>
      <c r="AN730" s="2050"/>
      <c r="AO730" s="2051"/>
      <c r="AP730" s="239"/>
      <c r="AQ730" s="239"/>
      <c r="AR730" s="239"/>
      <c r="AS730" s="239"/>
      <c r="AY730" s="1818"/>
      <c r="AZ730" s="1818"/>
      <c r="BA730" s="1818"/>
      <c r="BB730" s="1818"/>
      <c r="BC730" s="181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9"/>
      <c r="C731" s="2050"/>
      <c r="D731" s="2050"/>
      <c r="E731" s="2050"/>
      <c r="F731" s="2051"/>
      <c r="G731" s="2292"/>
      <c r="H731" s="2293"/>
      <c r="I731" s="2293"/>
      <c r="J731" s="2294"/>
      <c r="K731" s="2289"/>
      <c r="L731" s="2290"/>
      <c r="M731" s="2290"/>
      <c r="N731" s="2291"/>
      <c r="O731" s="2285"/>
      <c r="P731" s="2286"/>
      <c r="Q731" s="2286"/>
      <c r="R731" s="2286"/>
      <c r="S731" s="2287"/>
      <c r="T731" s="2285"/>
      <c r="U731" s="2286"/>
      <c r="V731" s="2286"/>
      <c r="W731" s="2287"/>
      <c r="X731" s="2059">
        <f t="shared" si="47"/>
        <v>0</v>
      </c>
      <c r="Y731" s="2060"/>
      <c r="Z731" s="2060"/>
      <c r="AA731" s="2060"/>
      <c r="AB731" s="2061"/>
      <c r="AC731" s="2063"/>
      <c r="AD731" s="2064"/>
      <c r="AE731" s="2064"/>
      <c r="AF731" s="2064"/>
      <c r="AG731" s="2065"/>
      <c r="AH731" s="2052" t="str">
        <f t="shared" si="48"/>
        <v xml:space="preserve"> </v>
      </c>
      <c r="AI731" s="2053"/>
      <c r="AJ731" s="2054"/>
      <c r="AK731" s="2049" t="s">
        <v>617</v>
      </c>
      <c r="AL731" s="2050"/>
      <c r="AM731" s="2050"/>
      <c r="AN731" s="2050"/>
      <c r="AO731" s="2051"/>
      <c r="AP731" s="239"/>
      <c r="AQ731" s="239"/>
      <c r="AR731" s="239"/>
      <c r="AS731" s="239"/>
      <c r="AY731" s="1818"/>
      <c r="AZ731" s="1818"/>
      <c r="BA731" s="1818"/>
      <c r="BB731" s="1818"/>
      <c r="BC731" s="181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9"/>
      <c r="C732" s="2050"/>
      <c r="D732" s="2050"/>
      <c r="E732" s="2050"/>
      <c r="F732" s="2051"/>
      <c r="G732" s="2292"/>
      <c r="H732" s="2293"/>
      <c r="I732" s="2293"/>
      <c r="J732" s="2294"/>
      <c r="K732" s="2289"/>
      <c r="L732" s="2290"/>
      <c r="M732" s="2290"/>
      <c r="N732" s="2291"/>
      <c r="O732" s="2285"/>
      <c r="P732" s="2286"/>
      <c r="Q732" s="2286"/>
      <c r="R732" s="2286"/>
      <c r="S732" s="2287"/>
      <c r="T732" s="2285"/>
      <c r="U732" s="2286"/>
      <c r="V732" s="2286"/>
      <c r="W732" s="2287"/>
      <c r="X732" s="2059">
        <f t="shared" si="47"/>
        <v>0</v>
      </c>
      <c r="Y732" s="2060"/>
      <c r="Z732" s="2060"/>
      <c r="AA732" s="2060"/>
      <c r="AB732" s="2061"/>
      <c r="AC732" s="2063"/>
      <c r="AD732" s="2064"/>
      <c r="AE732" s="2064"/>
      <c r="AF732" s="2064"/>
      <c r="AG732" s="2065"/>
      <c r="AH732" s="2052" t="str">
        <f t="shared" si="48"/>
        <v xml:space="preserve"> </v>
      </c>
      <c r="AI732" s="2053"/>
      <c r="AJ732" s="2054"/>
      <c r="AK732" s="2049" t="s">
        <v>617</v>
      </c>
      <c r="AL732" s="2050"/>
      <c r="AM732" s="2050"/>
      <c r="AN732" s="2050"/>
      <c r="AO732" s="2051"/>
      <c r="AP732" s="239"/>
      <c r="AQ732" s="239"/>
      <c r="AR732" s="239"/>
      <c r="AS732" s="239"/>
      <c r="AY732" s="1818"/>
      <c r="AZ732" s="1818"/>
      <c r="BA732" s="1818"/>
      <c r="BB732" s="1818"/>
      <c r="BC732" s="181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9"/>
      <c r="C733" s="2050"/>
      <c r="D733" s="2050"/>
      <c r="E733" s="2050"/>
      <c r="F733" s="2051"/>
      <c r="G733" s="2292"/>
      <c r="H733" s="2293"/>
      <c r="I733" s="2293"/>
      <c r="J733" s="2294"/>
      <c r="K733" s="2289"/>
      <c r="L733" s="2290"/>
      <c r="M733" s="2290"/>
      <c r="N733" s="2291"/>
      <c r="O733" s="2285"/>
      <c r="P733" s="2286"/>
      <c r="Q733" s="2286"/>
      <c r="R733" s="2286"/>
      <c r="S733" s="2287"/>
      <c r="T733" s="2285"/>
      <c r="U733" s="2286"/>
      <c r="V733" s="2286"/>
      <c r="W733" s="2287"/>
      <c r="X733" s="2059">
        <f t="shared" si="47"/>
        <v>0</v>
      </c>
      <c r="Y733" s="2060"/>
      <c r="Z733" s="2060"/>
      <c r="AA733" s="2060"/>
      <c r="AB733" s="2061"/>
      <c r="AC733" s="2063"/>
      <c r="AD733" s="2064"/>
      <c r="AE733" s="2064"/>
      <c r="AF733" s="2064"/>
      <c r="AG733" s="2065"/>
      <c r="AH733" s="2052" t="str">
        <f t="shared" si="48"/>
        <v xml:space="preserve"> </v>
      </c>
      <c r="AI733" s="2053"/>
      <c r="AJ733" s="2054"/>
      <c r="AK733" s="2049" t="s">
        <v>617</v>
      </c>
      <c r="AL733" s="2050"/>
      <c r="AM733" s="2050"/>
      <c r="AN733" s="2050"/>
      <c r="AO733" s="2051"/>
      <c r="AP733" s="239"/>
      <c r="AQ733" s="239"/>
      <c r="AR733" s="239"/>
      <c r="AS733" s="239"/>
      <c r="AY733" s="1818"/>
      <c r="AZ733" s="1818"/>
      <c r="BA733" s="1818"/>
      <c r="BB733" s="1818"/>
      <c r="BC733" s="181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9"/>
      <c r="C734" s="2050"/>
      <c r="D734" s="2050"/>
      <c r="E734" s="2050"/>
      <c r="F734" s="2051"/>
      <c r="G734" s="2292"/>
      <c r="H734" s="2293"/>
      <c r="I734" s="2293"/>
      <c r="J734" s="2294"/>
      <c r="K734" s="2289"/>
      <c r="L734" s="2290"/>
      <c r="M734" s="2290"/>
      <c r="N734" s="2291"/>
      <c r="O734" s="2285"/>
      <c r="P734" s="2286"/>
      <c r="Q734" s="2286"/>
      <c r="R734" s="2286"/>
      <c r="S734" s="2287"/>
      <c r="T734" s="2285"/>
      <c r="U734" s="2286"/>
      <c r="V734" s="2286"/>
      <c r="W734" s="2287"/>
      <c r="X734" s="2059">
        <f t="shared" si="47"/>
        <v>0</v>
      </c>
      <c r="Y734" s="2060"/>
      <c r="Z734" s="2060"/>
      <c r="AA734" s="2060"/>
      <c r="AB734" s="2061"/>
      <c r="AC734" s="2063"/>
      <c r="AD734" s="2064"/>
      <c r="AE734" s="2064"/>
      <c r="AF734" s="2064"/>
      <c r="AG734" s="2065"/>
      <c r="AH734" s="2052" t="str">
        <f t="shared" si="48"/>
        <v xml:space="preserve"> </v>
      </c>
      <c r="AI734" s="2053"/>
      <c r="AJ734" s="2054"/>
      <c r="AK734" s="2049" t="s">
        <v>617</v>
      </c>
      <c r="AL734" s="2050"/>
      <c r="AM734" s="2050"/>
      <c r="AN734" s="2050"/>
      <c r="AO734" s="2051"/>
      <c r="AP734" s="239"/>
      <c r="AQ734" s="239"/>
      <c r="AR734" s="239"/>
      <c r="AS734" s="239"/>
      <c r="AY734" s="1818"/>
      <c r="AZ734" s="1818"/>
      <c r="BA734" s="1818"/>
      <c r="BB734" s="1818"/>
      <c r="BC734" s="181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9"/>
      <c r="C735" s="2050"/>
      <c r="D735" s="2050"/>
      <c r="E735" s="2050"/>
      <c r="F735" s="2051"/>
      <c r="G735" s="2292"/>
      <c r="H735" s="2293"/>
      <c r="I735" s="2293"/>
      <c r="J735" s="2294"/>
      <c r="K735" s="2289"/>
      <c r="L735" s="2290"/>
      <c r="M735" s="2290"/>
      <c r="N735" s="2291"/>
      <c r="O735" s="2285"/>
      <c r="P735" s="2286"/>
      <c r="Q735" s="2286"/>
      <c r="R735" s="2286"/>
      <c r="S735" s="2287"/>
      <c r="T735" s="2285"/>
      <c r="U735" s="2286"/>
      <c r="V735" s="2286"/>
      <c r="W735" s="2287"/>
      <c r="X735" s="2059">
        <f t="shared" si="47"/>
        <v>0</v>
      </c>
      <c r="Y735" s="2060"/>
      <c r="Z735" s="2060"/>
      <c r="AA735" s="2060"/>
      <c r="AB735" s="2061"/>
      <c r="AC735" s="2063"/>
      <c r="AD735" s="2064"/>
      <c r="AE735" s="2064"/>
      <c r="AF735" s="2064"/>
      <c r="AG735" s="2065"/>
      <c r="AH735" s="2052" t="str">
        <f t="shared" si="48"/>
        <v xml:space="preserve"> </v>
      </c>
      <c r="AI735" s="2053"/>
      <c r="AJ735" s="2054"/>
      <c r="AK735" s="2049" t="s">
        <v>617</v>
      </c>
      <c r="AL735" s="2050"/>
      <c r="AM735" s="2050"/>
      <c r="AN735" s="2050"/>
      <c r="AO735" s="2051"/>
      <c r="AP735" s="239"/>
      <c r="AQ735" s="239"/>
      <c r="AR735" s="239"/>
      <c r="AS735" s="239"/>
      <c r="AY735" s="1818"/>
      <c r="AZ735" s="1818"/>
      <c r="BA735" s="1818"/>
      <c r="BB735" s="1818"/>
      <c r="BC735" s="181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9"/>
      <c r="C736" s="2050"/>
      <c r="D736" s="2050"/>
      <c r="E736" s="2050"/>
      <c r="F736" s="2051"/>
      <c r="G736" s="2292"/>
      <c r="H736" s="2293"/>
      <c r="I736" s="2293"/>
      <c r="J736" s="2294"/>
      <c r="K736" s="2289"/>
      <c r="L736" s="2290"/>
      <c r="M736" s="2290"/>
      <c r="N736" s="2291"/>
      <c r="O736" s="2285"/>
      <c r="P736" s="2286"/>
      <c r="Q736" s="2286"/>
      <c r="R736" s="2286"/>
      <c r="S736" s="2287"/>
      <c r="T736" s="2285"/>
      <c r="U736" s="2286"/>
      <c r="V736" s="2286"/>
      <c r="W736" s="2287"/>
      <c r="X736" s="2059">
        <f t="shared" si="47"/>
        <v>0</v>
      </c>
      <c r="Y736" s="2060"/>
      <c r="Z736" s="2060"/>
      <c r="AA736" s="2060"/>
      <c r="AB736" s="2061"/>
      <c r="AC736" s="2063"/>
      <c r="AD736" s="2064"/>
      <c r="AE736" s="2064"/>
      <c r="AF736" s="2064"/>
      <c r="AG736" s="2065"/>
      <c r="AH736" s="2052" t="str">
        <f t="shared" si="48"/>
        <v xml:space="preserve"> </v>
      </c>
      <c r="AI736" s="2053"/>
      <c r="AJ736" s="2054"/>
      <c r="AK736" s="2049" t="s">
        <v>617</v>
      </c>
      <c r="AL736" s="2050"/>
      <c r="AM736" s="2050"/>
      <c r="AN736" s="2050"/>
      <c r="AO736" s="2051"/>
      <c r="AP736" s="239"/>
      <c r="AQ736" s="239"/>
      <c r="AR736" s="239"/>
      <c r="AS736" s="239"/>
      <c r="AY736" s="1818"/>
      <c r="AZ736" s="1818"/>
      <c r="BA736" s="1818"/>
      <c r="BB736" s="1818"/>
      <c r="BC736" s="181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9"/>
      <c r="C737" s="2050"/>
      <c r="D737" s="2050"/>
      <c r="E737" s="2050"/>
      <c r="F737" s="2051"/>
      <c r="G737" s="2292"/>
      <c r="H737" s="2293"/>
      <c r="I737" s="2293"/>
      <c r="J737" s="2294"/>
      <c r="K737" s="2289"/>
      <c r="L737" s="2290"/>
      <c r="M737" s="2290"/>
      <c r="N737" s="2291"/>
      <c r="O737" s="2285"/>
      <c r="P737" s="2286"/>
      <c r="Q737" s="2286"/>
      <c r="R737" s="2286"/>
      <c r="S737" s="2287"/>
      <c r="T737" s="2285"/>
      <c r="U737" s="2286"/>
      <c r="V737" s="2286"/>
      <c r="W737" s="2287"/>
      <c r="X737" s="2059">
        <f t="shared" si="47"/>
        <v>0</v>
      </c>
      <c r="Y737" s="2060"/>
      <c r="Z737" s="2060"/>
      <c r="AA737" s="2060"/>
      <c r="AB737" s="2061"/>
      <c r="AC737" s="2063"/>
      <c r="AD737" s="2064"/>
      <c r="AE737" s="2064"/>
      <c r="AF737" s="2064"/>
      <c r="AG737" s="2065"/>
      <c r="AH737" s="2052" t="str">
        <f t="shared" si="48"/>
        <v xml:space="preserve"> </v>
      </c>
      <c r="AI737" s="2053"/>
      <c r="AJ737" s="2054"/>
      <c r="AK737" s="2049" t="s">
        <v>617</v>
      </c>
      <c r="AL737" s="2050"/>
      <c r="AM737" s="2050"/>
      <c r="AN737" s="2050"/>
      <c r="AO737" s="2051"/>
      <c r="AP737" s="239"/>
      <c r="AQ737" s="239"/>
      <c r="AR737" s="239"/>
      <c r="AS737" s="239"/>
      <c r="AY737" s="1818"/>
      <c r="AZ737" s="1818"/>
      <c r="BA737" s="1818"/>
      <c r="BB737" s="1818"/>
      <c r="BC737" s="181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9"/>
      <c r="C738" s="2050"/>
      <c r="D738" s="2050"/>
      <c r="E738" s="2050"/>
      <c r="F738" s="2051"/>
      <c r="G738" s="2292"/>
      <c r="H738" s="2293"/>
      <c r="I738" s="2293"/>
      <c r="J738" s="2294"/>
      <c r="K738" s="2289"/>
      <c r="L738" s="2290"/>
      <c r="M738" s="2290"/>
      <c r="N738" s="2291"/>
      <c r="O738" s="2285"/>
      <c r="P738" s="2286"/>
      <c r="Q738" s="2286"/>
      <c r="R738" s="2286"/>
      <c r="S738" s="2287"/>
      <c r="T738" s="2285"/>
      <c r="U738" s="2286"/>
      <c r="V738" s="2286"/>
      <c r="W738" s="2287"/>
      <c r="X738" s="2059">
        <f t="shared" si="47"/>
        <v>0</v>
      </c>
      <c r="Y738" s="2060"/>
      <c r="Z738" s="2060"/>
      <c r="AA738" s="2060"/>
      <c r="AB738" s="2061"/>
      <c r="AC738" s="2063"/>
      <c r="AD738" s="2064"/>
      <c r="AE738" s="2064"/>
      <c r="AF738" s="2064"/>
      <c r="AG738" s="2065"/>
      <c r="AH738" s="2052" t="str">
        <f t="shared" si="48"/>
        <v xml:space="preserve"> </v>
      </c>
      <c r="AI738" s="2053"/>
      <c r="AJ738" s="2054"/>
      <c r="AK738" s="2049" t="s">
        <v>617</v>
      </c>
      <c r="AL738" s="2050"/>
      <c r="AM738" s="2050"/>
      <c r="AN738" s="2050"/>
      <c r="AO738" s="2051"/>
      <c r="AP738" s="239"/>
      <c r="AQ738" s="239"/>
      <c r="AR738" s="239"/>
      <c r="AS738" s="239"/>
      <c r="AY738" s="1818"/>
      <c r="AZ738" s="1818"/>
      <c r="BA738" s="1818"/>
      <c r="BB738" s="1818"/>
      <c r="BC738" s="181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9"/>
      <c r="C739" s="2050"/>
      <c r="D739" s="2050"/>
      <c r="E739" s="2050"/>
      <c r="F739" s="2051"/>
      <c r="G739" s="2292"/>
      <c r="H739" s="2293"/>
      <c r="I739" s="2293"/>
      <c r="J739" s="2294"/>
      <c r="K739" s="2289"/>
      <c r="L739" s="2290"/>
      <c r="M739" s="2290"/>
      <c r="N739" s="2291"/>
      <c r="O739" s="2285"/>
      <c r="P739" s="2286"/>
      <c r="Q739" s="2286"/>
      <c r="R739" s="2286"/>
      <c r="S739" s="2287"/>
      <c r="T739" s="2285"/>
      <c r="U739" s="2286"/>
      <c r="V739" s="2286"/>
      <c r="W739" s="2287"/>
      <c r="X739" s="2059">
        <f t="shared" si="47"/>
        <v>0</v>
      </c>
      <c r="Y739" s="2060"/>
      <c r="Z739" s="2060"/>
      <c r="AA739" s="2060"/>
      <c r="AB739" s="2061"/>
      <c r="AC739" s="2063"/>
      <c r="AD739" s="2064"/>
      <c r="AE739" s="2064"/>
      <c r="AF739" s="2064"/>
      <c r="AG739" s="2065"/>
      <c r="AH739" s="2052" t="str">
        <f t="shared" si="48"/>
        <v xml:space="preserve"> </v>
      </c>
      <c r="AI739" s="2053"/>
      <c r="AJ739" s="2054"/>
      <c r="AK739" s="2049" t="s">
        <v>617</v>
      </c>
      <c r="AL739" s="2050"/>
      <c r="AM739" s="2050"/>
      <c r="AN739" s="2050"/>
      <c r="AO739" s="2051"/>
      <c r="AP739" s="239"/>
      <c r="AQ739" s="239"/>
      <c r="AR739" s="239"/>
      <c r="AS739" s="239"/>
      <c r="AY739" s="1818"/>
      <c r="AZ739" s="1818"/>
      <c r="BA739" s="1818"/>
      <c r="BB739" s="1818"/>
      <c r="BC739" s="181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9"/>
      <c r="C740" s="2050"/>
      <c r="D740" s="2050"/>
      <c r="E740" s="2050"/>
      <c r="F740" s="2051"/>
      <c r="G740" s="2292"/>
      <c r="H740" s="2293"/>
      <c r="I740" s="2293"/>
      <c r="J740" s="2294"/>
      <c r="K740" s="2289"/>
      <c r="L740" s="2290"/>
      <c r="M740" s="2290"/>
      <c r="N740" s="2291"/>
      <c r="O740" s="2285"/>
      <c r="P740" s="2286"/>
      <c r="Q740" s="2286"/>
      <c r="R740" s="2286"/>
      <c r="S740" s="2287"/>
      <c r="T740" s="2285"/>
      <c r="U740" s="2286"/>
      <c r="V740" s="2286"/>
      <c r="W740" s="2287"/>
      <c r="X740" s="2059">
        <f t="shared" si="47"/>
        <v>0</v>
      </c>
      <c r="Y740" s="2060"/>
      <c r="Z740" s="2060"/>
      <c r="AA740" s="2060"/>
      <c r="AB740" s="2061"/>
      <c r="AC740" s="2063"/>
      <c r="AD740" s="2064"/>
      <c r="AE740" s="2064"/>
      <c r="AF740" s="2064"/>
      <c r="AG740" s="2065"/>
      <c r="AH740" s="2052" t="str">
        <f t="shared" si="48"/>
        <v xml:space="preserve"> </v>
      </c>
      <c r="AI740" s="2053"/>
      <c r="AJ740" s="2054"/>
      <c r="AK740" s="2049" t="s">
        <v>617</v>
      </c>
      <c r="AL740" s="2050"/>
      <c r="AM740" s="2050"/>
      <c r="AN740" s="2050"/>
      <c r="AO740" s="2051"/>
      <c r="AP740" s="239"/>
      <c r="AQ740" s="239"/>
      <c r="AR740" s="239"/>
      <c r="AS740" s="239"/>
      <c r="AY740" s="1818"/>
      <c r="AZ740" s="1818"/>
      <c r="BA740" s="1818"/>
      <c r="BB740" s="1818"/>
      <c r="BC740" s="181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9"/>
      <c r="C741" s="2050"/>
      <c r="D741" s="2050"/>
      <c r="E741" s="2050"/>
      <c r="F741" s="2051"/>
      <c r="G741" s="2292"/>
      <c r="H741" s="2293"/>
      <c r="I741" s="2293"/>
      <c r="J741" s="2294"/>
      <c r="K741" s="2289"/>
      <c r="L741" s="2290"/>
      <c r="M741" s="2290"/>
      <c r="N741" s="2291"/>
      <c r="O741" s="2285"/>
      <c r="P741" s="2286"/>
      <c r="Q741" s="2286"/>
      <c r="R741" s="2286"/>
      <c r="S741" s="2287"/>
      <c r="T741" s="2285"/>
      <c r="U741" s="2286"/>
      <c r="V741" s="2286"/>
      <c r="W741" s="2287"/>
      <c r="X741" s="2059">
        <f t="shared" si="47"/>
        <v>0</v>
      </c>
      <c r="Y741" s="2060"/>
      <c r="Z741" s="2060"/>
      <c r="AA741" s="2060"/>
      <c r="AB741" s="2061"/>
      <c r="AC741" s="2063">
        <v>0</v>
      </c>
      <c r="AD741" s="2064"/>
      <c r="AE741" s="2064"/>
      <c r="AF741" s="2064"/>
      <c r="AG741" s="2065"/>
      <c r="AH741" s="2052" t="str">
        <f t="shared" si="48"/>
        <v xml:space="preserve"> </v>
      </c>
      <c r="AI741" s="2053"/>
      <c r="AJ741" s="2054"/>
      <c r="AK741" s="2049" t="s">
        <v>617</v>
      </c>
      <c r="AL741" s="2050"/>
      <c r="AM741" s="2050"/>
      <c r="AN741" s="2050"/>
      <c r="AO741" s="2051"/>
      <c r="AP741" s="239"/>
      <c r="AQ741" s="239"/>
      <c r="AR741" s="239"/>
      <c r="AS741" s="239"/>
      <c r="AY741" s="1818"/>
      <c r="AZ741" s="1818"/>
      <c r="BA741" s="1818"/>
      <c r="BB741" s="1818"/>
      <c r="BC741" s="181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9"/>
      <c r="C742" s="2050"/>
      <c r="D742" s="2050"/>
      <c r="E742" s="2050"/>
      <c r="F742" s="2051"/>
      <c r="G742" s="2292"/>
      <c r="H742" s="2293"/>
      <c r="I742" s="2293"/>
      <c r="J742" s="2294"/>
      <c r="K742" s="2289"/>
      <c r="L742" s="2290"/>
      <c r="M742" s="2290"/>
      <c r="N742" s="2291"/>
      <c r="O742" s="2285"/>
      <c r="P742" s="2286"/>
      <c r="Q742" s="2286"/>
      <c r="R742" s="2286"/>
      <c r="S742" s="2287"/>
      <c r="T742" s="2285"/>
      <c r="U742" s="2286"/>
      <c r="V742" s="2286"/>
      <c r="W742" s="2287"/>
      <c r="X742" s="2059">
        <f t="shared" si="47"/>
        <v>0</v>
      </c>
      <c r="Y742" s="2060"/>
      <c r="Z742" s="2060"/>
      <c r="AA742" s="2060"/>
      <c r="AB742" s="2061"/>
      <c r="AC742" s="2063">
        <v>0</v>
      </c>
      <c r="AD742" s="2064"/>
      <c r="AE742" s="2064"/>
      <c r="AF742" s="2064"/>
      <c r="AG742" s="2065"/>
      <c r="AH742" s="2052" t="str">
        <f t="shared" si="48"/>
        <v xml:space="preserve"> </v>
      </c>
      <c r="AI742" s="2053"/>
      <c r="AJ742" s="2054"/>
      <c r="AK742" s="2049" t="s">
        <v>617</v>
      </c>
      <c r="AL742" s="2050"/>
      <c r="AM742" s="2050"/>
      <c r="AN742" s="2050"/>
      <c r="AO742" s="2051"/>
      <c r="AP742" s="239"/>
      <c r="AQ742" s="239"/>
      <c r="AR742" s="239"/>
      <c r="AS742" s="239"/>
      <c r="AY742" s="1818"/>
      <c r="AZ742" s="1818"/>
      <c r="BA742" s="1818"/>
      <c r="BB742" s="1818"/>
      <c r="BC742" s="181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9"/>
      <c r="C743" s="2050"/>
      <c r="D743" s="2050"/>
      <c r="E743" s="2050"/>
      <c r="F743" s="2051"/>
      <c r="G743" s="2292"/>
      <c r="H743" s="2293"/>
      <c r="I743" s="2293"/>
      <c r="J743" s="2294"/>
      <c r="K743" s="2289"/>
      <c r="L743" s="2290"/>
      <c r="M743" s="2290"/>
      <c r="N743" s="2291"/>
      <c r="O743" s="2285"/>
      <c r="P743" s="2286"/>
      <c r="Q743" s="2286"/>
      <c r="R743" s="2286"/>
      <c r="S743" s="2287"/>
      <c r="T743" s="2285"/>
      <c r="U743" s="2286"/>
      <c r="V743" s="2286"/>
      <c r="W743" s="2287"/>
      <c r="X743" s="2059">
        <f t="shared" si="47"/>
        <v>0</v>
      </c>
      <c r="Y743" s="2060"/>
      <c r="Z743" s="2060"/>
      <c r="AA743" s="2060"/>
      <c r="AB743" s="2061"/>
      <c r="AC743" s="2063">
        <v>0</v>
      </c>
      <c r="AD743" s="2064"/>
      <c r="AE743" s="2064"/>
      <c r="AF743" s="2064"/>
      <c r="AG743" s="2065"/>
      <c r="AH743" s="2052" t="str">
        <f t="shared" si="48"/>
        <v xml:space="preserve"> </v>
      </c>
      <c r="AI743" s="2053"/>
      <c r="AJ743" s="2054"/>
      <c r="AK743" s="2049" t="s">
        <v>617</v>
      </c>
      <c r="AL743" s="2050"/>
      <c r="AM743" s="2050"/>
      <c r="AN743" s="2050"/>
      <c r="AO743" s="2051"/>
      <c r="AP743" s="239"/>
      <c r="AQ743" s="239"/>
      <c r="AR743" s="239"/>
      <c r="AS743" s="239"/>
      <c r="AY743" s="1818"/>
      <c r="AZ743" s="1818"/>
      <c r="BA743" s="1818"/>
      <c r="BB743" s="1818"/>
      <c r="BC743" s="181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9"/>
      <c r="C744" s="2050"/>
      <c r="D744" s="2050"/>
      <c r="E744" s="2050"/>
      <c r="F744" s="2051"/>
      <c r="G744" s="2292"/>
      <c r="H744" s="2293"/>
      <c r="I744" s="2293"/>
      <c r="J744" s="2294"/>
      <c r="K744" s="2289"/>
      <c r="L744" s="2290"/>
      <c r="M744" s="2290"/>
      <c r="N744" s="2291"/>
      <c r="O744" s="2285"/>
      <c r="P744" s="2286"/>
      <c r="Q744" s="2286"/>
      <c r="R744" s="2286"/>
      <c r="S744" s="2287"/>
      <c r="T744" s="2285"/>
      <c r="U744" s="2286"/>
      <c r="V744" s="2286"/>
      <c r="W744" s="2287"/>
      <c r="X744" s="2059">
        <f t="shared" si="47"/>
        <v>0</v>
      </c>
      <c r="Y744" s="2060"/>
      <c r="Z744" s="2060"/>
      <c r="AA744" s="2060"/>
      <c r="AB744" s="2061"/>
      <c r="AC744" s="2063">
        <v>0</v>
      </c>
      <c r="AD744" s="2064"/>
      <c r="AE744" s="2064"/>
      <c r="AF744" s="2064"/>
      <c r="AG744" s="2065"/>
      <c r="AH744" s="2052" t="str">
        <f t="shared" si="48"/>
        <v xml:space="preserve"> </v>
      </c>
      <c r="AI744" s="2053"/>
      <c r="AJ744" s="2054"/>
      <c r="AK744" s="2049" t="s">
        <v>617</v>
      </c>
      <c r="AL744" s="2050"/>
      <c r="AM744" s="2050"/>
      <c r="AN744" s="2050"/>
      <c r="AO744" s="2051"/>
      <c r="AP744" s="239"/>
      <c r="AQ744" s="239"/>
      <c r="AR744" s="239"/>
      <c r="AS744" s="239"/>
      <c r="AY744" s="1818"/>
      <c r="AZ744" s="1818"/>
      <c r="BA744" s="1818"/>
      <c r="BB744" s="1818"/>
      <c r="BC744" s="181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9"/>
      <c r="C745" s="2050"/>
      <c r="D745" s="2050"/>
      <c r="E745" s="2050"/>
      <c r="F745" s="2051"/>
      <c r="G745" s="2292"/>
      <c r="H745" s="2293"/>
      <c r="I745" s="2293"/>
      <c r="J745" s="2294"/>
      <c r="K745" s="2289"/>
      <c r="L745" s="2290"/>
      <c r="M745" s="2290"/>
      <c r="N745" s="2291"/>
      <c r="O745" s="2285"/>
      <c r="P745" s="2286"/>
      <c r="Q745" s="2286"/>
      <c r="R745" s="2286"/>
      <c r="S745" s="2287"/>
      <c r="T745" s="2285"/>
      <c r="U745" s="2286"/>
      <c r="V745" s="2286"/>
      <c r="W745" s="2287"/>
      <c r="X745" s="2059">
        <f t="shared" si="47"/>
        <v>0</v>
      </c>
      <c r="Y745" s="2060"/>
      <c r="Z745" s="2060"/>
      <c r="AA745" s="2060"/>
      <c r="AB745" s="2061"/>
      <c r="AC745" s="2063">
        <v>0</v>
      </c>
      <c r="AD745" s="2064"/>
      <c r="AE745" s="2064"/>
      <c r="AF745" s="2064"/>
      <c r="AG745" s="2065"/>
      <c r="AH745" s="2052" t="str">
        <f t="shared" si="48"/>
        <v xml:space="preserve"> </v>
      </c>
      <c r="AI745" s="2053"/>
      <c r="AJ745" s="2054"/>
      <c r="AK745" s="2049" t="s">
        <v>617</v>
      </c>
      <c r="AL745" s="2050"/>
      <c r="AM745" s="2050"/>
      <c r="AN745" s="2050"/>
      <c r="AO745" s="2051"/>
      <c r="AP745" s="239"/>
      <c r="AQ745" s="239"/>
      <c r="AR745" s="239"/>
      <c r="AS745" s="239"/>
      <c r="AY745" s="1818"/>
      <c r="AZ745" s="1818"/>
      <c r="BA745" s="1818"/>
      <c r="BB745" s="1818"/>
      <c r="BC745" s="181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9"/>
      <c r="C746" s="2050"/>
      <c r="D746" s="2050"/>
      <c r="E746" s="2050"/>
      <c r="F746" s="2051"/>
      <c r="G746" s="2292"/>
      <c r="H746" s="2293"/>
      <c r="I746" s="2293"/>
      <c r="J746" s="2294"/>
      <c r="K746" s="2289"/>
      <c r="L746" s="2290"/>
      <c r="M746" s="2290"/>
      <c r="N746" s="2291"/>
      <c r="O746" s="2285"/>
      <c r="P746" s="2286"/>
      <c r="Q746" s="2286"/>
      <c r="R746" s="2286"/>
      <c r="S746" s="2287"/>
      <c r="T746" s="2285"/>
      <c r="U746" s="2286"/>
      <c r="V746" s="2286"/>
      <c r="W746" s="2287"/>
      <c r="X746" s="2059">
        <f t="shared" si="47"/>
        <v>0</v>
      </c>
      <c r="Y746" s="2060"/>
      <c r="Z746" s="2060"/>
      <c r="AA746" s="2060"/>
      <c r="AB746" s="2061"/>
      <c r="AC746" s="2063">
        <v>0</v>
      </c>
      <c r="AD746" s="2064"/>
      <c r="AE746" s="2064"/>
      <c r="AF746" s="2064"/>
      <c r="AG746" s="2065"/>
      <c r="AH746" s="2052" t="str">
        <f t="shared" si="48"/>
        <v xml:space="preserve"> </v>
      </c>
      <c r="AI746" s="2053"/>
      <c r="AJ746" s="2054"/>
      <c r="AK746" s="2049" t="s">
        <v>617</v>
      </c>
      <c r="AL746" s="2050"/>
      <c r="AM746" s="2050"/>
      <c r="AN746" s="2050"/>
      <c r="AO746" s="2051"/>
      <c r="AP746" s="239"/>
      <c r="AQ746" s="239"/>
      <c r="AR746" s="239"/>
      <c r="AS746" s="239"/>
      <c r="AY746" s="1818"/>
      <c r="AZ746" s="1818"/>
      <c r="BA746" s="1818"/>
      <c r="BB746" s="1818"/>
      <c r="BC746" s="181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9"/>
      <c r="C747" s="2050"/>
      <c r="D747" s="2050"/>
      <c r="E747" s="2050"/>
      <c r="F747" s="2051"/>
      <c r="G747" s="2292"/>
      <c r="H747" s="2293"/>
      <c r="I747" s="2293"/>
      <c r="J747" s="2294"/>
      <c r="K747" s="2289"/>
      <c r="L747" s="2290"/>
      <c r="M747" s="2290"/>
      <c r="N747" s="2291"/>
      <c r="O747" s="2285"/>
      <c r="P747" s="2286"/>
      <c r="Q747" s="2286"/>
      <c r="R747" s="2286"/>
      <c r="S747" s="2287"/>
      <c r="T747" s="2285"/>
      <c r="U747" s="2286"/>
      <c r="V747" s="2286"/>
      <c r="W747" s="2287"/>
      <c r="X747" s="2059">
        <f t="shared" si="47"/>
        <v>0</v>
      </c>
      <c r="Y747" s="2060"/>
      <c r="Z747" s="2060"/>
      <c r="AA747" s="2060"/>
      <c r="AB747" s="2061"/>
      <c r="AC747" s="2063">
        <v>0</v>
      </c>
      <c r="AD747" s="2064"/>
      <c r="AE747" s="2064"/>
      <c r="AF747" s="2064"/>
      <c r="AG747" s="2065"/>
      <c r="AH747" s="2052" t="str">
        <f t="shared" si="48"/>
        <v xml:space="preserve"> </v>
      </c>
      <c r="AI747" s="2053"/>
      <c r="AJ747" s="2054"/>
      <c r="AK747" s="2049" t="s">
        <v>617</v>
      </c>
      <c r="AL747" s="2050"/>
      <c r="AM747" s="2050"/>
      <c r="AN747" s="2050"/>
      <c r="AO747" s="2051"/>
      <c r="AP747" s="239"/>
      <c r="AQ747" s="239"/>
      <c r="AR747" s="239"/>
      <c r="AS747" s="239"/>
      <c r="AY747" s="1818"/>
      <c r="AZ747" s="1818"/>
      <c r="BA747" s="1818"/>
      <c r="BB747" s="1818"/>
      <c r="BC747" s="181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9"/>
      <c r="C748" s="2050"/>
      <c r="D748" s="2050"/>
      <c r="E748" s="2050"/>
      <c r="F748" s="2051"/>
      <c r="G748" s="2292"/>
      <c r="H748" s="2293"/>
      <c r="I748" s="2293"/>
      <c r="J748" s="2294"/>
      <c r="K748" s="2289"/>
      <c r="L748" s="2290"/>
      <c r="M748" s="2290"/>
      <c r="N748" s="2291"/>
      <c r="O748" s="2285"/>
      <c r="P748" s="2286"/>
      <c r="Q748" s="2286"/>
      <c r="R748" s="2286"/>
      <c r="S748" s="2287"/>
      <c r="T748" s="2285"/>
      <c r="U748" s="2286"/>
      <c r="V748" s="2286"/>
      <c r="W748" s="2287"/>
      <c r="X748" s="2059">
        <f t="shared" si="47"/>
        <v>0</v>
      </c>
      <c r="Y748" s="2060"/>
      <c r="Z748" s="2060"/>
      <c r="AA748" s="2060"/>
      <c r="AB748" s="2061"/>
      <c r="AC748" s="2063">
        <v>0</v>
      </c>
      <c r="AD748" s="2064"/>
      <c r="AE748" s="2064"/>
      <c r="AF748" s="2064"/>
      <c r="AG748" s="2065"/>
      <c r="AH748" s="2052" t="str">
        <f t="shared" si="48"/>
        <v xml:space="preserve"> </v>
      </c>
      <c r="AI748" s="2053"/>
      <c r="AJ748" s="2054"/>
      <c r="AK748" s="2049" t="s">
        <v>617</v>
      </c>
      <c r="AL748" s="2050"/>
      <c r="AM748" s="2050"/>
      <c r="AN748" s="2050"/>
      <c r="AO748" s="2051"/>
      <c r="AP748" s="239"/>
      <c r="AQ748" s="239"/>
      <c r="AR748" s="239"/>
      <c r="AS748" s="239"/>
      <c r="AY748" s="1818"/>
      <c r="AZ748" s="1818"/>
      <c r="BA748" s="1818"/>
      <c r="BB748" s="1818"/>
      <c r="BC748" s="181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9"/>
      <c r="C749" s="2050"/>
      <c r="D749" s="2050"/>
      <c r="E749" s="2050"/>
      <c r="F749" s="2051"/>
      <c r="G749" s="2292"/>
      <c r="H749" s="2293"/>
      <c r="I749" s="2293"/>
      <c r="J749" s="2294"/>
      <c r="K749" s="2289"/>
      <c r="L749" s="2290"/>
      <c r="M749" s="2290"/>
      <c r="N749" s="2291"/>
      <c r="O749" s="2285"/>
      <c r="P749" s="2286"/>
      <c r="Q749" s="2286"/>
      <c r="R749" s="2286"/>
      <c r="S749" s="2287"/>
      <c r="T749" s="2285"/>
      <c r="U749" s="2286"/>
      <c r="V749" s="2286"/>
      <c r="W749" s="2287"/>
      <c r="X749" s="2059">
        <f t="shared" si="47"/>
        <v>0</v>
      </c>
      <c r="Y749" s="2060"/>
      <c r="Z749" s="2060"/>
      <c r="AA749" s="2060"/>
      <c r="AB749" s="2061"/>
      <c r="AC749" s="2063">
        <v>0</v>
      </c>
      <c r="AD749" s="2064"/>
      <c r="AE749" s="2064"/>
      <c r="AF749" s="2064"/>
      <c r="AG749" s="2065"/>
      <c r="AH749" s="2052" t="str">
        <f t="shared" si="48"/>
        <v xml:space="preserve"> </v>
      </c>
      <c r="AI749" s="2053"/>
      <c r="AJ749" s="2054"/>
      <c r="AK749" s="2049" t="s">
        <v>617</v>
      </c>
      <c r="AL749" s="2050"/>
      <c r="AM749" s="2050"/>
      <c r="AN749" s="2050"/>
      <c r="AO749" s="2051"/>
      <c r="AP749" s="239"/>
      <c r="AQ749" s="239"/>
      <c r="AR749" s="239"/>
      <c r="AS749" s="239"/>
      <c r="AY749" s="1818"/>
      <c r="AZ749" s="1818"/>
      <c r="BA749" s="1818"/>
      <c r="BB749" s="1818"/>
      <c r="BC749" s="181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92"/>
      <c r="H750" s="2293"/>
      <c r="I750" s="2293"/>
      <c r="J750" s="2294"/>
      <c r="K750" s="2289"/>
      <c r="L750" s="2290"/>
      <c r="M750" s="2290"/>
      <c r="N750" s="2291"/>
      <c r="O750" s="2285"/>
      <c r="P750" s="2286"/>
      <c r="Q750" s="2286"/>
      <c r="R750" s="2286"/>
      <c r="S750" s="2287"/>
      <c r="T750" s="2285"/>
      <c r="U750" s="2286"/>
      <c r="V750" s="2286"/>
      <c r="W750" s="2287"/>
      <c r="X750" s="2059">
        <f t="shared" si="47"/>
        <v>0</v>
      </c>
      <c r="Y750" s="2060"/>
      <c r="Z750" s="2060"/>
      <c r="AA750" s="2060"/>
      <c r="AB750" s="2061"/>
      <c r="AC750" s="2063">
        <v>0</v>
      </c>
      <c r="AD750" s="2064"/>
      <c r="AE750" s="2064"/>
      <c r="AF750" s="2064"/>
      <c r="AG750" s="2065"/>
      <c r="AH750" s="2052" t="str">
        <f t="shared" si="48"/>
        <v xml:space="preserve"> </v>
      </c>
      <c r="AI750" s="2053"/>
      <c r="AJ750" s="2054"/>
      <c r="AK750" s="2049" t="s">
        <v>617</v>
      </c>
      <c r="AL750" s="2050"/>
      <c r="AM750" s="2050"/>
      <c r="AN750" s="2050"/>
      <c r="AO750" s="2051"/>
      <c r="AP750" s="239"/>
      <c r="AQ750" s="239"/>
      <c r="AR750" s="239"/>
      <c r="AS750" s="239"/>
      <c r="AY750" s="1818"/>
      <c r="AZ750" s="1818"/>
      <c r="BA750" s="1818"/>
      <c r="BB750" s="1818"/>
      <c r="BC750" s="181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9"/>
      <c r="C751" s="2050"/>
      <c r="D751" s="2050"/>
      <c r="E751" s="2050"/>
      <c r="F751" s="2051"/>
      <c r="G751" s="2292"/>
      <c r="H751" s="2293"/>
      <c r="I751" s="2293"/>
      <c r="J751" s="2294"/>
      <c r="K751" s="2289"/>
      <c r="L751" s="2290"/>
      <c r="M751" s="2290"/>
      <c r="N751" s="2291"/>
      <c r="O751" s="2285"/>
      <c r="P751" s="2286"/>
      <c r="Q751" s="2286"/>
      <c r="R751" s="2286"/>
      <c r="S751" s="2287"/>
      <c r="T751" s="2285"/>
      <c r="U751" s="2286"/>
      <c r="V751" s="2286"/>
      <c r="W751" s="2287"/>
      <c r="X751" s="2059">
        <f t="shared" si="47"/>
        <v>0</v>
      </c>
      <c r="Y751" s="2060"/>
      <c r="Z751" s="2060"/>
      <c r="AA751" s="2060"/>
      <c r="AB751" s="2061"/>
      <c r="AC751" s="2063">
        <v>0</v>
      </c>
      <c r="AD751" s="2064"/>
      <c r="AE751" s="2064"/>
      <c r="AF751" s="2064"/>
      <c r="AG751" s="2065"/>
      <c r="AH751" s="2052" t="str">
        <f t="shared" si="48"/>
        <v xml:space="preserve"> </v>
      </c>
      <c r="AI751" s="2053"/>
      <c r="AJ751" s="2054"/>
      <c r="AK751" s="2049" t="s">
        <v>617</v>
      </c>
      <c r="AL751" s="2050"/>
      <c r="AM751" s="2050"/>
      <c r="AN751" s="2050"/>
      <c r="AO751" s="2051"/>
      <c r="AP751" s="239"/>
      <c r="AQ751" s="239"/>
      <c r="AR751" s="239"/>
      <c r="AS751" s="239"/>
      <c r="AY751" s="1818"/>
      <c r="AZ751" s="1818"/>
      <c r="BA751" s="1818"/>
      <c r="BB751" s="1818"/>
      <c r="BC751" s="181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9"/>
      <c r="C752" s="2050"/>
      <c r="D752" s="2050"/>
      <c r="E752" s="2050"/>
      <c r="F752" s="2051"/>
      <c r="G752" s="2292"/>
      <c r="H752" s="2293"/>
      <c r="I752" s="2293"/>
      <c r="J752" s="2294"/>
      <c r="K752" s="2289"/>
      <c r="L752" s="2290"/>
      <c r="M752" s="2290"/>
      <c r="N752" s="2291"/>
      <c r="O752" s="2285"/>
      <c r="P752" s="2286"/>
      <c r="Q752" s="2286"/>
      <c r="R752" s="2286"/>
      <c r="S752" s="2287"/>
      <c r="T752" s="2285"/>
      <c r="U752" s="2286"/>
      <c r="V752" s="2286"/>
      <c r="W752" s="2287"/>
      <c r="X752" s="2059">
        <f t="shared" si="47"/>
        <v>0</v>
      </c>
      <c r="Y752" s="2060"/>
      <c r="Z752" s="2060"/>
      <c r="AA752" s="2060"/>
      <c r="AB752" s="2061"/>
      <c r="AC752" s="2063">
        <v>0</v>
      </c>
      <c r="AD752" s="2064"/>
      <c r="AE752" s="2064"/>
      <c r="AF752" s="2064"/>
      <c r="AG752" s="2065"/>
      <c r="AH752" s="2052" t="str">
        <f t="shared" si="48"/>
        <v xml:space="preserve"> </v>
      </c>
      <c r="AI752" s="2053"/>
      <c r="AJ752" s="2054"/>
      <c r="AK752" s="2049" t="s">
        <v>617</v>
      </c>
      <c r="AL752" s="2050"/>
      <c r="AM752" s="2050"/>
      <c r="AN752" s="2050"/>
      <c r="AO752" s="2051"/>
      <c r="AP752" s="239"/>
      <c r="AQ752" s="239"/>
      <c r="AR752" s="239"/>
      <c r="AS752" s="239"/>
      <c r="AY752" s="1818"/>
      <c r="AZ752" s="1818"/>
      <c r="BA752" s="1818"/>
      <c r="BB752" s="1818"/>
      <c r="BC752" s="181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1" t="s">
        <v>130</v>
      </c>
      <c r="C753" s="2372"/>
      <c r="D753" s="2372"/>
      <c r="E753" s="2372"/>
      <c r="F753" s="2373"/>
      <c r="G753" s="2470">
        <f>SUM(G728:J752)</f>
        <v>65</v>
      </c>
      <c r="H753" s="2471"/>
      <c r="I753" s="2471"/>
      <c r="J753" s="2472"/>
      <c r="K753" s="1436" t="s">
        <v>129</v>
      </c>
      <c r="L753" s="77"/>
      <c r="M753" s="77"/>
      <c r="N753" s="78"/>
      <c r="O753" s="2059">
        <f>SUMPRODUCT(G728:G752,O728:O752)</f>
        <v>21681</v>
      </c>
      <c r="P753" s="2060"/>
      <c r="Q753" s="2060"/>
      <c r="R753" s="2060"/>
      <c r="S753" s="2061"/>
      <c r="X753" s="1438" t="s">
        <v>952</v>
      </c>
      <c r="Y753" s="1437"/>
      <c r="Z753" s="1437"/>
      <c r="AA753" s="1437"/>
      <c r="AB753" s="1439"/>
      <c r="AC753" s="2226">
        <f>BI696</f>
        <v>0.28153846153846152</v>
      </c>
      <c r="AD753" s="2227"/>
      <c r="AE753" s="2227"/>
      <c r="AF753" s="2227"/>
      <c r="AG753" s="2228"/>
      <c r="AH753" s="2226">
        <f>BI728</f>
        <v>0.22814900557718618</v>
      </c>
      <c r="AI753" s="2227"/>
      <c r="AJ753" s="2228"/>
      <c r="AP753" s="1431"/>
      <c r="AQ753" s="1431"/>
      <c r="AR753" s="1431"/>
      <c r="AS753" s="1431"/>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69" t="s">
        <v>2318</v>
      </c>
      <c r="C754" s="2469"/>
      <c r="D754" s="2469"/>
      <c r="E754" s="2469"/>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2469"/>
      <c r="AD754" s="2469"/>
      <c r="AE754" s="2469"/>
      <c r="AF754" s="2469"/>
      <c r="AG754" s="2469"/>
      <c r="AH754" s="246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69"/>
      <c r="C755" s="2469"/>
      <c r="D755" s="246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2469"/>
      <c r="AD755" s="2469"/>
      <c r="AE755" s="2469"/>
      <c r="AF755" s="2469"/>
      <c r="AG755" s="2469"/>
      <c r="AH755" s="246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5"/>
      <c r="E756" s="1695"/>
      <c r="F756" s="1695"/>
      <c r="G756" s="1696"/>
      <c r="H756" s="1696"/>
      <c r="I756" s="1696"/>
      <c r="J756" s="1696"/>
      <c r="K756" s="1695"/>
      <c r="L756" s="1695"/>
      <c r="M756" s="1695"/>
      <c r="N756" s="1695"/>
      <c r="O756" s="2081">
        <f>CS637</f>
        <v>65</v>
      </c>
      <c r="P756" s="2081"/>
      <c r="Q756" s="2081"/>
      <c r="R756" s="2081"/>
      <c r="S756" s="1697"/>
      <c r="T756" s="1697"/>
      <c r="U756" s="179" t="s">
        <v>2317</v>
      </c>
      <c r="V756" s="1695"/>
      <c r="W756" s="1695"/>
      <c r="X756" s="1695"/>
      <c r="Y756" s="1696"/>
      <c r="Z756" s="1696"/>
      <c r="AA756" s="1696"/>
      <c r="AB756" s="1696"/>
      <c r="AC756" s="1695"/>
      <c r="AD756" s="1695"/>
      <c r="AE756" s="1695"/>
      <c r="AF756" s="1695"/>
      <c r="AG756" s="2410">
        <v>65</v>
      </c>
      <c r="AH756" s="2410"/>
      <c r="AI756" s="2410"/>
      <c r="AJ756" s="2410"/>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6"/>
      <c r="H757" s="486"/>
      <c r="I757" s="486"/>
      <c r="J757" s="486"/>
      <c r="K757" s="89"/>
      <c r="L757" s="89"/>
      <c r="M757" s="89"/>
      <c r="N757" s="89"/>
      <c r="O757" s="89"/>
      <c r="P757" s="281"/>
      <c r="Q757" s="281"/>
      <c r="R757" s="281"/>
      <c r="S757" s="281"/>
      <c r="T757" s="281"/>
      <c r="Y757" s="487"/>
      <c r="Z757" s="487"/>
      <c r="AA757" s="487"/>
      <c r="AB757" s="487"/>
      <c r="AH757" s="487"/>
      <c r="AI757" s="487"/>
      <c r="AJ757" s="487"/>
      <c r="AK757" s="487"/>
      <c r="AL757" s="487"/>
      <c r="AM757" s="12"/>
      <c r="AN757" s="12"/>
      <c r="AO757" s="12"/>
      <c r="AP757" s="1432"/>
      <c r="AQ757" s="1432"/>
      <c r="AR757" s="1432"/>
      <c r="AS757" s="1432"/>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699"/>
      <c r="E758" s="1699"/>
      <c r="F758" s="1699"/>
      <c r="G758" s="1699"/>
      <c r="H758" s="1699"/>
      <c r="I758" s="1699"/>
      <c r="J758" s="1699"/>
      <c r="K758" s="1699"/>
      <c r="L758" s="1699"/>
      <c r="M758" s="1699"/>
      <c r="N758" s="1699"/>
      <c r="O758" s="1699"/>
      <c r="P758" s="1699"/>
      <c r="Q758" s="1699"/>
      <c r="R758" s="1699"/>
      <c r="S758" s="1699"/>
      <c r="T758" s="1699"/>
      <c r="U758" s="1699"/>
      <c r="V758" s="1699"/>
      <c r="W758" s="1699"/>
      <c r="X758" s="1699"/>
      <c r="Y758" s="1699"/>
      <c r="Z758" s="1699"/>
      <c r="AA758" s="1699"/>
      <c r="AB758" s="1699"/>
      <c r="AC758" s="1699"/>
      <c r="AD758" s="2288" t="s">
        <v>617</v>
      </c>
      <c r="AE758" s="2288"/>
      <c r="AF758" s="2288"/>
      <c r="AG758" s="1699"/>
      <c r="AH758" s="1699"/>
      <c r="AI758" s="1699"/>
      <c r="AJ758" s="1699"/>
      <c r="AK758" s="1699"/>
      <c r="AL758" s="1699"/>
      <c r="AM758" s="1699"/>
      <c r="AN758" s="1699"/>
      <c r="AO758" s="1699"/>
      <c r="AP758" s="1699"/>
      <c r="AQ758" s="1699"/>
      <c r="AR758" s="169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0" t="s">
        <v>2586</v>
      </c>
      <c r="D759" s="1699"/>
      <c r="E759" s="1699"/>
      <c r="F759" s="1699"/>
      <c r="G759" s="1699"/>
      <c r="H759" s="1699"/>
      <c r="I759" s="1699"/>
      <c r="J759" s="1699"/>
      <c r="K759" s="1699"/>
      <c r="L759" s="1699"/>
      <c r="M759" s="1699"/>
      <c r="N759" s="1699"/>
      <c r="O759" s="1699"/>
      <c r="P759" s="1699"/>
      <c r="Q759" s="1699"/>
      <c r="R759" s="1699"/>
      <c r="S759" s="1699"/>
      <c r="T759" s="1699"/>
      <c r="U759" s="1699"/>
      <c r="V759" s="1699"/>
      <c r="W759" s="1699"/>
      <c r="X759" s="1699"/>
      <c r="Y759" s="1699"/>
      <c r="Z759" s="1699"/>
      <c r="AA759" s="1699"/>
      <c r="AB759" s="1699"/>
      <c r="AC759" s="1699"/>
      <c r="AD759" s="1699"/>
      <c r="AE759" s="1699"/>
      <c r="AF759" s="1699"/>
      <c r="AG759" s="1699"/>
      <c r="AH759" s="1699"/>
      <c r="AI759" s="1699"/>
      <c r="AJ759" s="1699"/>
      <c r="AK759" s="1699"/>
      <c r="AL759" s="1699"/>
      <c r="AM759" s="1699"/>
      <c r="AN759" s="1699"/>
      <c r="AO759" s="1699"/>
      <c r="AP759" s="1699"/>
      <c r="AQ759" s="1699"/>
      <c r="AR759" s="1699"/>
      <c r="AT759" s="88"/>
      <c r="AU759" s="88"/>
      <c r="AV759" s="88"/>
      <c r="AW759" s="88"/>
      <c r="AX759" s="88"/>
      <c r="AY759" s="88"/>
      <c r="AZ759" s="58"/>
      <c r="BA759" s="58"/>
      <c r="BB759" s="487"/>
      <c r="BC759" s="487"/>
      <c r="BD759" s="487"/>
      <c r="BE759" s="487"/>
      <c r="BF759" s="487"/>
      <c r="BG759" s="487"/>
      <c r="BH759" s="487"/>
      <c r="BI759" s="487"/>
      <c r="BJ759" s="487"/>
      <c r="BK759" s="487"/>
      <c r="BL759" s="487"/>
      <c r="BM759" s="487"/>
      <c r="BN759" s="487"/>
      <c r="BO759" s="487"/>
      <c r="BP759" s="487"/>
      <c r="BQ759" s="487"/>
      <c r="BR759" s="487"/>
      <c r="BS759" s="487"/>
      <c r="BT759" s="487"/>
      <c r="BU759" s="487"/>
      <c r="BV759" s="487"/>
      <c r="BW759" s="487"/>
      <c r="BX759" s="487"/>
      <c r="BY759" s="487"/>
      <c r="BZ759" s="487"/>
      <c r="CA759" s="487"/>
      <c r="CB759" s="487"/>
      <c r="CC759" s="487"/>
      <c r="CE759" s="58"/>
      <c r="CF759" s="487"/>
      <c r="CG759" s="487"/>
      <c r="CH759" s="487"/>
      <c r="CI759" s="487"/>
      <c r="CJ759" s="487"/>
      <c r="CK759" s="487"/>
      <c r="CL759" s="487"/>
      <c r="CM759" s="487"/>
      <c r="CN759" s="487"/>
      <c r="CO759" s="487"/>
      <c r="CP759" s="487"/>
      <c r="CQ759" s="487"/>
      <c r="CR759" s="487"/>
      <c r="CS759" s="487"/>
      <c r="CT759" s="487"/>
      <c r="CU759" s="487"/>
      <c r="CV759" s="487"/>
      <c r="CW759" s="487"/>
      <c r="CX759" s="487"/>
      <c r="CY759" s="487"/>
      <c r="CZ759" s="487"/>
      <c r="DA759" s="487"/>
      <c r="DB759" s="487"/>
      <c r="DC759" s="487"/>
      <c r="DD759" s="487"/>
      <c r="DE759" s="487"/>
      <c r="DF759" s="487"/>
      <c r="DG759" s="487"/>
      <c r="DH759" s="487"/>
      <c r="DI759" s="487"/>
      <c r="DJ759" s="487"/>
      <c r="DK759" s="487"/>
      <c r="DL759" s="487"/>
      <c r="DM759" s="487"/>
      <c r="DN759" s="487"/>
      <c r="DO759" s="487"/>
      <c r="DP759" s="487"/>
      <c r="DQ759" s="487"/>
      <c r="DR759" s="487"/>
      <c r="DS759" s="487"/>
      <c r="DT759" s="487"/>
      <c r="DU759" s="487"/>
      <c r="DV759" s="487"/>
      <c r="DW759" s="487"/>
      <c r="DX759" s="487"/>
      <c r="DY759" s="487"/>
      <c r="DZ759" s="487"/>
      <c r="EA759" s="487"/>
      <c r="EB759" s="487"/>
      <c r="EC759" s="487"/>
      <c r="ED759" s="487"/>
      <c r="EE759" s="487"/>
      <c r="EF759" s="487"/>
      <c r="EG759" s="487"/>
      <c r="EH759" s="487"/>
      <c r="EI759" s="487"/>
      <c r="EJ759" s="487"/>
      <c r="EK759" s="487"/>
      <c r="EL759" s="487"/>
      <c r="EM759" s="487"/>
      <c r="EN759" s="487"/>
      <c r="EO759" s="487"/>
      <c r="EP759" s="487"/>
      <c r="EQ759" s="487"/>
      <c r="ER759" s="487"/>
      <c r="ES759" s="487"/>
      <c r="ET759" s="487"/>
      <c r="EU759" s="487"/>
      <c r="EV759" s="487"/>
      <c r="EW759" s="487"/>
      <c r="EX759" s="487"/>
      <c r="EY759" s="487"/>
      <c r="EZ759" s="487"/>
      <c r="FA759" s="487"/>
      <c r="FB759" s="487"/>
      <c r="FC759" s="487"/>
      <c r="FD759" s="487"/>
      <c r="FE759" s="487"/>
      <c r="FF759" s="487"/>
      <c r="FG759" s="487"/>
      <c r="FH759" s="487"/>
      <c r="FI759" s="487"/>
      <c r="FJ759" s="487"/>
      <c r="FK759" s="487"/>
      <c r="FL759" s="487"/>
      <c r="FM759" s="487"/>
      <c r="FN759" s="487"/>
      <c r="FO759" s="487"/>
      <c r="FP759" s="487"/>
      <c r="FQ759" s="487"/>
      <c r="FR759" s="487"/>
      <c r="FS759" s="487"/>
      <c r="FT759" s="487"/>
      <c r="FU759" s="487"/>
      <c r="FV759" s="487"/>
      <c r="FW759" s="487"/>
      <c r="FX759" s="487"/>
      <c r="FY759" s="487"/>
      <c r="FZ759" s="487"/>
      <c r="GA759" s="487"/>
      <c r="GB759" s="487"/>
      <c r="GC759" s="487"/>
      <c r="GD759" s="487"/>
      <c r="GE759" s="487"/>
      <c r="GF759" s="487"/>
      <c r="GG759" s="487"/>
      <c r="GH759" s="487"/>
      <c r="GI759" s="487"/>
      <c r="GJ759" s="487"/>
      <c r="GK759" s="487"/>
      <c r="GL759" s="487"/>
      <c r="GM759" s="487"/>
      <c r="GN759" s="487"/>
      <c r="GO759" s="487"/>
      <c r="GP759" s="487"/>
      <c r="GQ759" s="487"/>
      <c r="GR759" s="487"/>
      <c r="GS759" s="487"/>
      <c r="GT759" s="487"/>
      <c r="GU759" s="487"/>
      <c r="GV759" s="487"/>
      <c r="GW759" s="487"/>
      <c r="GX759" s="487"/>
      <c r="GY759" s="487"/>
      <c r="GZ759" s="487"/>
      <c r="HA759" s="487"/>
      <c r="HB759" s="487"/>
      <c r="HC759" s="487"/>
      <c r="HD759" s="487"/>
      <c r="HE759" s="487"/>
      <c r="HF759" s="487"/>
      <c r="HG759" s="487"/>
      <c r="HH759" s="487"/>
      <c r="HI759" s="487"/>
      <c r="HJ759" s="487"/>
      <c r="HK759" s="487"/>
      <c r="HL759" s="487"/>
      <c r="HM759" s="487"/>
      <c r="HN759" s="487"/>
      <c r="HO759" s="487"/>
      <c r="HP759" s="487"/>
      <c r="HQ759" s="487"/>
      <c r="HR759" s="487"/>
      <c r="HS759" s="487"/>
      <c r="HT759" s="487"/>
      <c r="HU759" s="487"/>
      <c r="HV759" s="487"/>
      <c r="HW759" s="487"/>
      <c r="HX759" s="487"/>
      <c r="HY759" s="487"/>
      <c r="HZ759" s="487"/>
      <c r="IA759" s="487"/>
      <c r="IB759" s="487"/>
      <c r="IC759" s="487"/>
      <c r="ID759" s="487"/>
      <c r="IE759" s="487"/>
      <c r="IF759" s="487"/>
      <c r="IG759" s="487"/>
      <c r="IH759" s="487"/>
      <c r="II759" s="487"/>
      <c r="IJ759" s="487"/>
      <c r="IK759" s="487"/>
      <c r="IL759" s="487"/>
      <c r="IM759" s="487"/>
      <c r="IN759" s="487"/>
      <c r="IO759" s="487"/>
      <c r="IP759" s="487"/>
      <c r="IQ759" s="487"/>
      <c r="IR759" s="487"/>
      <c r="IS759" s="487"/>
      <c r="IT759" s="487"/>
      <c r="IU759" s="487"/>
      <c r="IV759" s="487"/>
      <c r="IW759" s="487"/>
      <c r="IX759" s="487"/>
      <c r="IY759" s="487"/>
      <c r="IZ759" s="487"/>
      <c r="JA759" s="487"/>
      <c r="JB759" s="487"/>
      <c r="JC759" s="487"/>
      <c r="JD759" s="487"/>
      <c r="JE759" s="487"/>
      <c r="JF759" s="487"/>
      <c r="JG759" s="487"/>
      <c r="JH759" s="487"/>
      <c r="JI759" s="487"/>
      <c r="JJ759" s="487"/>
      <c r="JK759" s="487"/>
      <c r="JL759" s="487"/>
      <c r="JM759" s="487"/>
      <c r="JN759" s="487"/>
      <c r="JO759" s="487"/>
      <c r="JP759" s="487"/>
      <c r="JQ759" s="487"/>
      <c r="JR759" s="487"/>
      <c r="JS759" s="487"/>
      <c r="JT759" s="487"/>
      <c r="JU759" s="487"/>
      <c r="JV759" s="487"/>
      <c r="JW759" s="487"/>
      <c r="JX759" s="487"/>
      <c r="JY759" s="487"/>
      <c r="JZ759" s="487"/>
      <c r="KA759" s="487"/>
      <c r="KB759" s="487"/>
      <c r="KC759" s="487"/>
      <c r="KD759" s="487"/>
      <c r="KE759" s="487"/>
      <c r="KF759" s="487"/>
      <c r="KG759" s="487"/>
      <c r="KH759" s="487"/>
      <c r="KI759" s="487"/>
      <c r="KJ759" s="487"/>
      <c r="KK759" s="487"/>
      <c r="KL759" s="487"/>
      <c r="KM759" s="487"/>
      <c r="KN759" s="487"/>
      <c r="KO759" s="487"/>
      <c r="KP759" s="487"/>
      <c r="KQ759" s="487"/>
      <c r="KR759" s="487"/>
      <c r="KS759" s="487"/>
      <c r="KT759" s="487"/>
      <c r="KU759" s="487"/>
      <c r="KV759" s="487"/>
      <c r="KW759" s="487"/>
      <c r="KX759" s="487"/>
      <c r="KY759" s="487"/>
      <c r="KZ759" s="487"/>
      <c r="LA759" s="487"/>
      <c r="LB759" s="487"/>
      <c r="LC759" s="487"/>
      <c r="LD759" s="487"/>
      <c r="LE759" s="487"/>
      <c r="LF759" s="487"/>
      <c r="LG759" s="487"/>
      <c r="LH759" s="487"/>
      <c r="LI759" s="487"/>
      <c r="LJ759" s="487"/>
      <c r="LK759" s="487"/>
      <c r="LL759" s="487"/>
      <c r="LM759" s="487"/>
      <c r="LN759" s="487"/>
      <c r="LO759" s="487"/>
      <c r="LP759" s="487"/>
      <c r="LQ759" s="487"/>
      <c r="LR759" s="487"/>
      <c r="LS759" s="487"/>
      <c r="LT759" s="487"/>
      <c r="LU759" s="487"/>
      <c r="LV759" s="487"/>
      <c r="LW759" s="487"/>
      <c r="LX759" s="487"/>
      <c r="LY759" s="487"/>
      <c r="LZ759" s="487"/>
      <c r="MA759" s="487"/>
      <c r="MB759" s="487"/>
      <c r="MC759" s="487"/>
      <c r="MD759" s="487"/>
      <c r="ME759" s="487"/>
      <c r="MF759" s="487"/>
      <c r="MG759" s="487"/>
      <c r="MH759" s="487"/>
      <c r="MI759" s="487"/>
      <c r="MJ759" s="487"/>
      <c r="MK759" s="487"/>
      <c r="ML759" s="487"/>
      <c r="MM759" s="487"/>
      <c r="MN759" s="487"/>
      <c r="MO759" s="487"/>
      <c r="MP759" s="487"/>
      <c r="MQ759" s="487"/>
      <c r="MR759" s="487"/>
      <c r="MS759" s="487"/>
      <c r="MT759" s="487"/>
      <c r="MU759" s="487"/>
      <c r="MV759" s="487"/>
      <c r="MW759" s="487"/>
      <c r="MX759" s="487"/>
      <c r="MY759" s="487"/>
      <c r="MZ759" s="487"/>
      <c r="NA759" s="487"/>
      <c r="NB759" s="487"/>
      <c r="NC759" s="487"/>
      <c r="ND759" s="487"/>
      <c r="NE759" s="487"/>
      <c r="NF759" s="487"/>
      <c r="NG759" s="487"/>
      <c r="NH759" s="487"/>
      <c r="NI759" s="487"/>
      <c r="NJ759" s="487"/>
      <c r="NK759" s="487"/>
      <c r="NL759" s="487"/>
      <c r="NM759" s="487"/>
      <c r="NN759" s="487"/>
      <c r="NO759" s="487"/>
      <c r="NP759" s="487"/>
      <c r="NQ759" s="487"/>
      <c r="NR759" s="487"/>
      <c r="NS759" s="487"/>
      <c r="NT759" s="487"/>
      <c r="NU759" s="487"/>
      <c r="NV759" s="487"/>
      <c r="NW759" s="487"/>
      <c r="NX759" s="487"/>
      <c r="NY759" s="487"/>
      <c r="NZ759" s="487"/>
      <c r="OA759" s="487"/>
      <c r="OB759" s="487"/>
      <c r="OC759" s="487"/>
      <c r="OD759" s="487"/>
      <c r="OE759" s="487"/>
      <c r="OF759" s="487"/>
      <c r="OG759" s="487"/>
      <c r="OH759" s="487"/>
      <c r="OI759" s="487"/>
      <c r="OJ759" s="487"/>
      <c r="OK759" s="487"/>
      <c r="OL759" s="487"/>
      <c r="OM759" s="487"/>
      <c r="ON759" s="487"/>
      <c r="OO759" s="487"/>
      <c r="OP759" s="487"/>
      <c r="OQ759" s="487"/>
      <c r="OR759" s="487"/>
      <c r="OS759" s="487"/>
      <c r="OT759" s="487"/>
      <c r="OU759" s="487"/>
      <c r="OV759" s="487"/>
      <c r="OW759" s="487"/>
      <c r="OX759" s="487"/>
      <c r="OY759" s="487"/>
      <c r="OZ759" s="487"/>
      <c r="PA759" s="487"/>
      <c r="PB759" s="487"/>
      <c r="PC759" s="487"/>
      <c r="PD759" s="487"/>
      <c r="PE759" s="487"/>
      <c r="PF759" s="487"/>
      <c r="PG759" s="487"/>
      <c r="PH759" s="487"/>
      <c r="PI759" s="487"/>
      <c r="PJ759" s="487"/>
      <c r="PK759" s="487"/>
      <c r="PL759" s="487"/>
      <c r="PM759" s="487"/>
      <c r="PN759" s="487"/>
      <c r="PO759" s="487"/>
      <c r="PP759" s="487"/>
      <c r="PQ759" s="487"/>
      <c r="PR759" s="487"/>
      <c r="PS759" s="487"/>
      <c r="PT759" s="487"/>
      <c r="PU759" s="487"/>
      <c r="PV759" s="487"/>
      <c r="PW759" s="487"/>
      <c r="PX759" s="487"/>
      <c r="PY759" s="487"/>
      <c r="PZ759" s="487"/>
      <c r="QA759" s="487"/>
      <c r="QB759" s="487"/>
      <c r="QC759" s="487"/>
      <c r="QD759" s="487"/>
      <c r="QE759" s="487"/>
      <c r="QF759" s="487"/>
      <c r="QG759" s="487"/>
      <c r="QH759" s="487"/>
      <c r="QI759" s="487"/>
      <c r="QJ759" s="487"/>
      <c r="QK759" s="487"/>
      <c r="QL759" s="487"/>
      <c r="QM759" s="487"/>
      <c r="QN759" s="487"/>
      <c r="QO759" s="487"/>
      <c r="QP759" s="487"/>
      <c r="QQ759" s="487"/>
      <c r="QR759" s="487"/>
      <c r="QS759" s="487"/>
      <c r="QT759" s="487"/>
      <c r="QU759" s="487"/>
      <c r="QV759" s="487"/>
      <c r="QW759" s="487"/>
      <c r="QX759" s="487"/>
      <c r="QY759" s="487"/>
      <c r="QZ759" s="487"/>
      <c r="RA759" s="487"/>
      <c r="RB759" s="487"/>
      <c r="RC759" s="487"/>
      <c r="RD759" s="487"/>
      <c r="RE759" s="487"/>
      <c r="RF759" s="487"/>
      <c r="RG759" s="487"/>
      <c r="RH759" s="487"/>
      <c r="RI759" s="487"/>
      <c r="RJ759" s="487"/>
      <c r="RK759" s="487"/>
      <c r="RL759" s="487"/>
      <c r="RM759" s="487"/>
      <c r="RN759" s="487"/>
      <c r="RO759" s="487"/>
      <c r="RP759" s="487"/>
      <c r="RQ759" s="487"/>
      <c r="RR759" s="487"/>
      <c r="RS759" s="487"/>
      <c r="RT759" s="487"/>
      <c r="RU759" s="487"/>
      <c r="RV759" s="487"/>
      <c r="RW759" s="487"/>
      <c r="RX759" s="487"/>
      <c r="RY759" s="487"/>
      <c r="RZ759" s="487"/>
      <c r="SA759" s="487"/>
      <c r="SB759" s="487"/>
      <c r="SC759" s="487"/>
      <c r="SD759" s="487"/>
      <c r="SE759" s="487"/>
      <c r="SF759" s="487"/>
      <c r="SG759" s="487"/>
      <c r="SH759" s="487"/>
      <c r="SI759" s="487"/>
      <c r="SJ759" s="487"/>
      <c r="SK759" s="487"/>
      <c r="SL759" s="487"/>
      <c r="SM759" s="487"/>
      <c r="SN759" s="487"/>
      <c r="SO759" s="487"/>
      <c r="SP759" s="487"/>
      <c r="SQ759" s="487"/>
      <c r="SR759" s="487"/>
      <c r="SS759" s="487"/>
      <c r="ST759" s="487"/>
      <c r="SU759" s="487"/>
      <c r="SV759" s="487"/>
      <c r="SW759" s="487"/>
      <c r="SX759" s="487"/>
      <c r="SY759" s="487"/>
      <c r="SZ759" s="487"/>
      <c r="TA759" s="487"/>
      <c r="TB759" s="487"/>
      <c r="TC759" s="487"/>
      <c r="TD759" s="487"/>
      <c r="TE759" s="487"/>
      <c r="TF759" s="487"/>
      <c r="TG759" s="487"/>
      <c r="TH759" s="487"/>
      <c r="TI759" s="487"/>
      <c r="TJ759" s="487"/>
      <c r="TK759" s="487"/>
      <c r="TL759" s="487"/>
      <c r="TM759" s="487"/>
      <c r="TN759" s="487"/>
      <c r="TO759" s="487"/>
      <c r="TP759" s="487"/>
      <c r="TQ759" s="487"/>
      <c r="TR759" s="487"/>
      <c r="TS759" s="487"/>
      <c r="TT759" s="487"/>
      <c r="TU759" s="487"/>
      <c r="TV759" s="487"/>
      <c r="TW759" s="487"/>
      <c r="TX759" s="487"/>
      <c r="TY759" s="487"/>
      <c r="TZ759" s="487"/>
      <c r="UA759" s="487"/>
      <c r="UB759" s="487"/>
      <c r="UC759" s="487"/>
      <c r="UD759" s="487"/>
      <c r="UE759" s="487"/>
      <c r="UF759" s="487"/>
      <c r="UG759" s="487"/>
      <c r="UH759" s="487"/>
      <c r="UI759" s="487"/>
      <c r="UJ759" s="487"/>
      <c r="UK759" s="487"/>
      <c r="UL759" s="487"/>
      <c r="UM759" s="487"/>
      <c r="UN759" s="487"/>
      <c r="UO759" s="487"/>
      <c r="UP759" s="487"/>
      <c r="UQ759" s="487"/>
      <c r="UR759" s="487"/>
      <c r="US759" s="487"/>
      <c r="UT759" s="487"/>
      <c r="UU759" s="487"/>
      <c r="UV759" s="487"/>
      <c r="UW759" s="487"/>
      <c r="UX759" s="487"/>
      <c r="UY759" s="487"/>
      <c r="UZ759" s="487"/>
      <c r="VA759" s="487"/>
      <c r="VB759" s="487"/>
      <c r="VC759" s="487"/>
      <c r="VD759" s="487"/>
      <c r="VE759" s="487"/>
      <c r="VF759" s="487"/>
      <c r="VG759" s="487"/>
      <c r="VH759" s="487"/>
      <c r="VI759" s="487"/>
      <c r="VJ759" s="487"/>
      <c r="VK759" s="487"/>
      <c r="VL759" s="487"/>
      <c r="VM759" s="487"/>
      <c r="VN759" s="487"/>
      <c r="VO759" s="487"/>
      <c r="VP759" s="487"/>
      <c r="VQ759" s="487"/>
      <c r="VR759" s="487"/>
      <c r="VS759" s="487"/>
      <c r="VT759" s="487"/>
      <c r="VU759" s="487"/>
      <c r="VV759" s="487"/>
      <c r="VW759" s="487"/>
      <c r="VX759" s="487"/>
      <c r="VY759" s="487"/>
      <c r="VZ759" s="487"/>
      <c r="WA759" s="487"/>
      <c r="WB759" s="487"/>
      <c r="WC759" s="487"/>
      <c r="WD759" s="487"/>
      <c r="WE759" s="487"/>
      <c r="WF759" s="487"/>
      <c r="WG759" s="487"/>
      <c r="WH759" s="487"/>
      <c r="WI759" s="487"/>
      <c r="WJ759" s="487"/>
      <c r="WK759" s="487"/>
      <c r="WL759" s="487"/>
      <c r="WM759" s="487"/>
      <c r="WN759" s="487"/>
      <c r="WO759" s="487"/>
      <c r="WP759" s="487"/>
      <c r="WQ759" s="487"/>
      <c r="WR759" s="487"/>
      <c r="WS759" s="487"/>
      <c r="WT759" s="487"/>
      <c r="WU759" s="487"/>
      <c r="WV759" s="487"/>
      <c r="WW759" s="487"/>
      <c r="WX759" s="487"/>
      <c r="WY759" s="487"/>
      <c r="WZ759" s="487"/>
      <c r="XA759" s="487"/>
      <c r="XB759" s="487"/>
      <c r="XC759" s="487"/>
      <c r="XD759" s="487"/>
      <c r="XE759" s="487"/>
      <c r="XF759" s="487"/>
      <c r="XG759" s="487"/>
      <c r="XH759" s="487"/>
      <c r="XI759" s="487"/>
      <c r="XJ759" s="487"/>
      <c r="XK759" s="487"/>
      <c r="XL759" s="487"/>
      <c r="XM759" s="487"/>
      <c r="XN759" s="487"/>
      <c r="XO759" s="487"/>
      <c r="XP759" s="487"/>
      <c r="XQ759" s="487"/>
      <c r="XR759" s="487"/>
      <c r="XS759" s="487"/>
      <c r="XT759" s="487"/>
      <c r="XU759" s="487"/>
      <c r="XV759" s="487"/>
      <c r="XW759" s="487"/>
      <c r="XX759" s="487"/>
      <c r="XY759" s="487"/>
      <c r="XZ759" s="487"/>
      <c r="YA759" s="487"/>
      <c r="YB759" s="487"/>
      <c r="YC759" s="487"/>
      <c r="YD759" s="487"/>
      <c r="YE759" s="487"/>
      <c r="YF759" s="487"/>
      <c r="YG759" s="487"/>
      <c r="YH759" s="487"/>
      <c r="YI759" s="487"/>
      <c r="YJ759" s="487"/>
      <c r="YK759" s="487"/>
      <c r="YL759" s="487"/>
      <c r="YM759" s="487"/>
      <c r="YN759" s="487"/>
      <c r="YO759" s="487"/>
      <c r="YP759" s="487"/>
      <c r="YQ759" s="487"/>
      <c r="YR759" s="487"/>
      <c r="YS759" s="487"/>
      <c r="YT759" s="487"/>
      <c r="YU759" s="487"/>
      <c r="YV759" s="487"/>
      <c r="YW759" s="487"/>
      <c r="YX759" s="487"/>
      <c r="YY759" s="487"/>
      <c r="YZ759" s="487"/>
      <c r="ZA759" s="487"/>
      <c r="ZB759" s="487"/>
      <c r="ZC759" s="487"/>
      <c r="ZD759" s="487"/>
      <c r="ZE759" s="487"/>
      <c r="ZF759" s="487"/>
      <c r="ZG759" s="487"/>
      <c r="ZH759" s="487"/>
      <c r="ZI759" s="487"/>
      <c r="ZJ759" s="487"/>
      <c r="ZK759" s="487"/>
      <c r="ZL759" s="487"/>
      <c r="ZM759" s="487"/>
      <c r="ZN759" s="487"/>
      <c r="ZO759" s="487"/>
      <c r="ZP759" s="487"/>
      <c r="ZQ759" s="487"/>
      <c r="ZR759" s="487"/>
      <c r="ZS759" s="487"/>
      <c r="ZT759" s="487"/>
      <c r="ZU759" s="487"/>
      <c r="ZV759" s="487"/>
      <c r="ZW759" s="487"/>
      <c r="ZX759" s="487"/>
      <c r="ZY759" s="487"/>
      <c r="ZZ759" s="487"/>
      <c r="AAA759" s="487"/>
      <c r="AAB759" s="487"/>
      <c r="AAC759" s="487"/>
      <c r="AAD759" s="487"/>
      <c r="AAE759" s="487"/>
      <c r="AAF759" s="487"/>
      <c r="AAG759" s="487"/>
      <c r="AAH759" s="487"/>
      <c r="AAI759" s="487"/>
      <c r="AAJ759" s="487"/>
      <c r="AAK759" s="487"/>
      <c r="AAL759" s="487"/>
      <c r="AAM759" s="487"/>
      <c r="AAN759" s="487"/>
      <c r="AAO759" s="487"/>
      <c r="AAP759" s="487"/>
      <c r="AAQ759" s="487"/>
      <c r="AAR759" s="487"/>
      <c r="AAS759" s="487"/>
      <c r="AAT759" s="487"/>
      <c r="AAU759" s="487"/>
      <c r="AAV759" s="487"/>
      <c r="AAW759" s="487"/>
      <c r="AAX759" s="487"/>
      <c r="AAY759" s="487"/>
      <c r="AAZ759" s="487"/>
      <c r="ABA759" s="487"/>
      <c r="ABB759" s="487"/>
      <c r="ABC759" s="487"/>
      <c r="ABD759" s="487"/>
      <c r="ABE759" s="487"/>
      <c r="ABF759" s="487"/>
      <c r="ABG759" s="487"/>
      <c r="ABH759" s="487"/>
      <c r="ABI759" s="487"/>
      <c r="ABJ759" s="487"/>
      <c r="ABK759" s="487"/>
      <c r="ABL759" s="487"/>
      <c r="ABM759" s="487"/>
      <c r="ABN759" s="487"/>
      <c r="ABO759" s="487"/>
      <c r="ABP759" s="487"/>
      <c r="ABQ759" s="487"/>
      <c r="ABR759" s="487"/>
      <c r="ABS759" s="487"/>
      <c r="ABT759" s="487"/>
      <c r="ABU759" s="487"/>
      <c r="ABV759" s="487"/>
      <c r="ABW759" s="487"/>
      <c r="ABX759" s="487"/>
      <c r="ABY759" s="487"/>
      <c r="ABZ759" s="487"/>
      <c r="ACA759" s="487"/>
      <c r="ACB759" s="487"/>
      <c r="ACC759" s="487"/>
      <c r="ACD759" s="487"/>
      <c r="ACE759" s="487"/>
      <c r="ACF759" s="487"/>
      <c r="ACG759" s="487"/>
      <c r="ACH759" s="487"/>
      <c r="ACI759" s="487"/>
      <c r="ACJ759" s="487"/>
      <c r="ACK759" s="487"/>
      <c r="ACL759" s="487"/>
      <c r="ACM759" s="487"/>
      <c r="ACN759" s="487"/>
      <c r="ACO759" s="487"/>
      <c r="ACP759" s="487"/>
      <c r="ACQ759" s="487"/>
      <c r="ACR759" s="487"/>
      <c r="ACS759" s="487"/>
      <c r="ACT759" s="487"/>
      <c r="ACU759" s="487"/>
      <c r="ACV759" s="487"/>
      <c r="ACW759" s="487"/>
      <c r="ACX759" s="487"/>
      <c r="ACY759" s="487"/>
      <c r="ACZ759" s="487"/>
      <c r="ADA759" s="487"/>
      <c r="ADB759" s="487"/>
      <c r="ADC759" s="487"/>
      <c r="ADD759" s="487"/>
      <c r="ADE759" s="487"/>
      <c r="ADF759" s="487"/>
      <c r="ADG759" s="487"/>
      <c r="ADH759" s="487"/>
      <c r="ADI759" s="487"/>
      <c r="ADJ759" s="487"/>
      <c r="ADK759" s="487"/>
      <c r="ADL759" s="487"/>
      <c r="ADM759" s="487"/>
      <c r="ADN759" s="487"/>
      <c r="ADO759" s="487"/>
      <c r="ADP759" s="487"/>
      <c r="ADQ759" s="487"/>
      <c r="ADR759" s="487"/>
      <c r="ADS759" s="487"/>
      <c r="ADT759" s="487"/>
      <c r="ADU759" s="487"/>
      <c r="ADV759" s="487"/>
      <c r="ADW759" s="487"/>
      <c r="ADX759" s="487"/>
      <c r="ADY759" s="487"/>
      <c r="ADZ759" s="487"/>
      <c r="AEA759" s="487"/>
      <c r="AEB759" s="487"/>
      <c r="AEC759" s="487"/>
      <c r="AED759" s="487"/>
      <c r="AEE759" s="487"/>
      <c r="AEF759" s="487"/>
      <c r="AEG759" s="487"/>
      <c r="AEH759" s="487"/>
      <c r="AEI759" s="487"/>
      <c r="AEJ759" s="487"/>
      <c r="AEK759" s="487"/>
      <c r="AEL759" s="487"/>
      <c r="AEM759" s="487"/>
      <c r="AEN759" s="487"/>
      <c r="AEO759" s="487"/>
      <c r="AEP759" s="487"/>
      <c r="AEQ759" s="487"/>
      <c r="AER759" s="487"/>
      <c r="AES759" s="487"/>
      <c r="AET759" s="487"/>
      <c r="AEU759" s="487"/>
      <c r="AEV759" s="487"/>
      <c r="AEW759" s="487"/>
      <c r="AEX759" s="487"/>
      <c r="AEY759" s="487"/>
      <c r="AEZ759" s="487"/>
      <c r="AFA759" s="487"/>
      <c r="AFB759" s="487"/>
      <c r="AFC759" s="487"/>
      <c r="AFD759" s="487"/>
      <c r="AFE759" s="487"/>
      <c r="AFF759" s="487"/>
      <c r="AFG759" s="487"/>
      <c r="AFH759" s="487"/>
      <c r="AFI759" s="487"/>
      <c r="AFJ759" s="487"/>
      <c r="AFK759" s="487"/>
      <c r="AFL759" s="487"/>
      <c r="AFM759" s="487"/>
      <c r="AFN759" s="487"/>
      <c r="AFO759" s="487"/>
      <c r="AFP759" s="487"/>
      <c r="AFQ759" s="487"/>
      <c r="AFR759" s="487"/>
      <c r="AFS759" s="487"/>
      <c r="AFT759" s="487"/>
      <c r="AFU759" s="487"/>
      <c r="AFV759" s="487"/>
      <c r="AFW759" s="487"/>
      <c r="AFX759" s="487"/>
      <c r="AFY759" s="487"/>
      <c r="AFZ759" s="487"/>
      <c r="AGA759" s="487"/>
      <c r="AGB759" s="487"/>
      <c r="AGC759" s="487"/>
      <c r="AGD759" s="487"/>
      <c r="AGE759" s="487"/>
      <c r="AGF759" s="487"/>
      <c r="AGG759" s="487"/>
      <c r="AGH759" s="487"/>
      <c r="AGI759" s="487"/>
      <c r="AGJ759" s="487"/>
      <c r="AGK759" s="487"/>
      <c r="AGL759" s="487"/>
      <c r="AGM759" s="487"/>
      <c r="AGN759" s="487"/>
      <c r="AGO759" s="487"/>
      <c r="AGP759" s="487"/>
      <c r="AGQ759" s="487"/>
      <c r="AGR759" s="487"/>
      <c r="AGS759" s="487"/>
      <c r="AGT759" s="487"/>
      <c r="AGU759" s="487"/>
      <c r="AGV759" s="487"/>
      <c r="AGW759" s="487"/>
      <c r="AGX759" s="487"/>
      <c r="AGY759" s="487"/>
      <c r="AGZ759" s="487"/>
      <c r="AHA759" s="487"/>
      <c r="AHB759" s="487"/>
      <c r="AHC759" s="487"/>
      <c r="AHD759" s="487"/>
      <c r="AHE759" s="487"/>
      <c r="AHF759" s="487"/>
      <c r="AHG759" s="487"/>
      <c r="AHH759" s="487"/>
      <c r="AHI759" s="487"/>
      <c r="AHJ759" s="487"/>
      <c r="AHK759" s="487"/>
      <c r="AHL759" s="487"/>
      <c r="AHM759" s="487"/>
      <c r="AHN759" s="487"/>
      <c r="AHO759" s="487"/>
      <c r="AHP759" s="487"/>
      <c r="AHQ759" s="487"/>
      <c r="AHR759" s="487"/>
      <c r="AHS759" s="487"/>
      <c r="AHT759" s="487"/>
      <c r="AHU759" s="487"/>
      <c r="AHV759" s="487"/>
      <c r="AHW759" s="487"/>
      <c r="AHX759" s="487"/>
      <c r="AHY759" s="487"/>
      <c r="AHZ759" s="487"/>
      <c r="AIA759" s="487"/>
      <c r="AIB759" s="487"/>
      <c r="AIC759" s="487"/>
      <c r="AID759" s="487"/>
      <c r="AIE759" s="487"/>
      <c r="AIF759" s="487"/>
      <c r="AIG759" s="487"/>
      <c r="AIH759" s="487"/>
      <c r="AII759" s="487"/>
      <c r="AIJ759" s="487"/>
      <c r="AIK759" s="487"/>
      <c r="AIL759" s="487"/>
      <c r="AIM759" s="487"/>
      <c r="AIN759" s="487"/>
      <c r="AIO759" s="487"/>
      <c r="AIP759" s="487"/>
      <c r="AIQ759" s="487"/>
      <c r="AIR759" s="487"/>
      <c r="AIS759" s="487"/>
      <c r="AIT759" s="487"/>
      <c r="AIU759" s="487"/>
      <c r="AIV759" s="487"/>
      <c r="AIW759" s="487"/>
      <c r="AIX759" s="487"/>
      <c r="AIY759" s="487"/>
      <c r="AIZ759" s="487"/>
      <c r="AJA759" s="487"/>
      <c r="AJB759" s="487"/>
      <c r="AJC759" s="487"/>
      <c r="AJD759" s="487"/>
      <c r="AJE759" s="487"/>
      <c r="AJF759" s="487"/>
      <c r="AJG759" s="487"/>
      <c r="AJH759" s="487"/>
      <c r="AJI759" s="487"/>
      <c r="AJJ759" s="487"/>
      <c r="AJK759" s="487"/>
      <c r="AJL759" s="487"/>
      <c r="AJM759" s="487"/>
      <c r="AJN759" s="487"/>
      <c r="AJO759" s="487"/>
      <c r="AJP759" s="487"/>
      <c r="AJQ759" s="487"/>
      <c r="AJR759" s="487"/>
      <c r="AJS759" s="487"/>
      <c r="AJT759" s="487"/>
      <c r="AJU759" s="487"/>
      <c r="AJV759" s="487"/>
      <c r="AJW759" s="487"/>
      <c r="AJX759" s="487"/>
      <c r="AJY759" s="487"/>
      <c r="AJZ759" s="487"/>
      <c r="AKA759" s="487"/>
      <c r="AKB759" s="487"/>
      <c r="AKC759" s="487"/>
      <c r="AKD759" s="487"/>
      <c r="AKE759" s="487"/>
      <c r="AKF759" s="487"/>
      <c r="AKG759" s="487"/>
      <c r="AKH759" s="487"/>
      <c r="AKI759" s="487"/>
      <c r="AKJ759" s="487"/>
      <c r="AKK759" s="487"/>
      <c r="AKL759" s="487"/>
      <c r="AKM759" s="487"/>
      <c r="AKN759" s="487"/>
      <c r="AKO759" s="487"/>
      <c r="AKP759" s="487"/>
      <c r="AKQ759" s="487"/>
      <c r="AKR759" s="487"/>
      <c r="AKS759" s="487"/>
      <c r="AKT759" s="487"/>
      <c r="AKU759" s="487"/>
      <c r="AKV759" s="487"/>
      <c r="AKW759" s="487"/>
      <c r="AKX759" s="487"/>
      <c r="AKY759" s="487"/>
      <c r="AKZ759" s="487"/>
      <c r="ALA759" s="487"/>
      <c r="ALB759" s="487"/>
      <c r="ALC759" s="487"/>
      <c r="ALD759" s="487"/>
      <c r="ALE759" s="487"/>
      <c r="ALF759" s="487"/>
      <c r="ALG759" s="487"/>
      <c r="ALH759" s="487"/>
      <c r="ALI759" s="487"/>
      <c r="ALJ759" s="487"/>
      <c r="ALK759" s="487"/>
      <c r="ALL759" s="487"/>
      <c r="ALM759" s="487"/>
      <c r="ALN759" s="487"/>
      <c r="ALO759" s="487"/>
      <c r="ALP759" s="487"/>
      <c r="ALQ759" s="487"/>
      <c r="ALR759" s="487"/>
      <c r="ALS759" s="487"/>
      <c r="ALT759" s="487"/>
      <c r="ALU759" s="487"/>
      <c r="ALV759" s="487"/>
      <c r="ALW759" s="487"/>
      <c r="ALX759" s="487"/>
      <c r="ALY759" s="487"/>
      <c r="ALZ759" s="487"/>
      <c r="AMA759" s="487"/>
      <c r="AMB759" s="487"/>
      <c r="AMC759" s="487"/>
      <c r="AMD759" s="487"/>
      <c r="AME759" s="487"/>
      <c r="AMF759" s="487"/>
      <c r="AMG759" s="487"/>
      <c r="AMH759" s="487"/>
      <c r="AMI759" s="487"/>
      <c r="AMJ759" s="487"/>
      <c r="AMK759" s="487"/>
      <c r="AML759" s="487"/>
      <c r="AMM759" s="487"/>
      <c r="AMN759" s="487"/>
      <c r="AMO759" s="487"/>
      <c r="AMP759" s="487"/>
      <c r="AMQ759" s="487"/>
      <c r="AMR759" s="487"/>
      <c r="AMS759" s="487"/>
      <c r="AMT759" s="487"/>
      <c r="AMU759" s="487"/>
      <c r="AMV759" s="487"/>
      <c r="AMW759" s="487"/>
      <c r="AMX759" s="487"/>
      <c r="AMY759" s="487"/>
      <c r="AMZ759" s="487"/>
      <c r="ANA759" s="487"/>
      <c r="ANB759" s="487"/>
      <c r="ANC759" s="487"/>
      <c r="AND759" s="487"/>
      <c r="ANE759" s="487"/>
      <c r="ANF759" s="487"/>
      <c r="ANG759" s="487"/>
      <c r="ANH759" s="487"/>
      <c r="ANI759" s="487"/>
      <c r="ANJ759" s="487"/>
      <c r="ANK759" s="487"/>
      <c r="ANL759" s="487"/>
      <c r="ANM759" s="487"/>
      <c r="ANN759" s="487"/>
      <c r="ANO759" s="487"/>
      <c r="ANP759" s="487"/>
      <c r="ANQ759" s="487"/>
      <c r="ANR759" s="487"/>
      <c r="ANS759" s="487"/>
      <c r="ANT759" s="487"/>
      <c r="ANU759" s="487"/>
      <c r="ANV759" s="487"/>
      <c r="ANW759" s="487"/>
      <c r="ANX759" s="487"/>
      <c r="ANY759" s="487"/>
      <c r="ANZ759" s="487"/>
      <c r="AOA759" s="487"/>
      <c r="AOB759" s="487"/>
      <c r="AOC759" s="487"/>
      <c r="AOD759" s="487"/>
      <c r="AOE759" s="487"/>
      <c r="AOF759" s="487"/>
      <c r="AOG759" s="487"/>
      <c r="AOH759" s="487"/>
      <c r="AOI759" s="487"/>
      <c r="AOJ759" s="487"/>
      <c r="AOK759" s="487"/>
      <c r="AOL759" s="487"/>
      <c r="AOM759" s="487"/>
      <c r="AON759" s="487"/>
      <c r="AOO759" s="487"/>
      <c r="AOP759" s="487"/>
      <c r="AOQ759" s="487"/>
      <c r="AOR759" s="487"/>
      <c r="AOS759" s="487"/>
      <c r="AOT759" s="487"/>
      <c r="AOU759" s="487"/>
      <c r="AOV759" s="487"/>
      <c r="AOW759" s="487"/>
      <c r="AOX759" s="487"/>
      <c r="AOY759" s="487"/>
      <c r="AOZ759" s="487"/>
      <c r="APA759" s="487"/>
      <c r="APB759" s="487"/>
      <c r="APC759" s="487"/>
      <c r="APD759" s="487"/>
      <c r="APE759" s="487"/>
      <c r="APF759" s="487"/>
      <c r="APG759" s="487"/>
      <c r="APH759" s="487"/>
      <c r="API759" s="487"/>
      <c r="APJ759" s="487"/>
      <c r="APK759" s="487"/>
      <c r="APL759" s="487"/>
      <c r="APM759" s="487"/>
      <c r="APN759" s="487"/>
      <c r="APO759" s="487"/>
      <c r="APP759" s="487"/>
      <c r="APQ759" s="487"/>
      <c r="APR759" s="487"/>
      <c r="APS759" s="487"/>
      <c r="APT759" s="487"/>
      <c r="APU759" s="487"/>
      <c r="APV759" s="487"/>
      <c r="APW759" s="487"/>
      <c r="APX759" s="487"/>
      <c r="APY759" s="487"/>
      <c r="APZ759" s="487"/>
      <c r="AQA759" s="487"/>
      <c r="AQB759" s="487"/>
      <c r="AQC759" s="487"/>
      <c r="AQD759" s="487"/>
      <c r="AQE759" s="487"/>
      <c r="AQF759" s="487"/>
      <c r="AQG759" s="487"/>
      <c r="AQH759" s="487"/>
      <c r="AQI759" s="487"/>
      <c r="AQJ759" s="487"/>
      <c r="AQK759" s="487"/>
      <c r="AQL759" s="487"/>
      <c r="AQM759" s="487"/>
      <c r="AQN759" s="487"/>
      <c r="AQO759" s="487"/>
      <c r="AQP759" s="487"/>
      <c r="AQQ759" s="487"/>
      <c r="AQR759" s="487"/>
      <c r="AQS759" s="487"/>
      <c r="AQT759" s="487"/>
      <c r="AQU759" s="487"/>
      <c r="AQV759" s="487"/>
      <c r="AQW759" s="487"/>
      <c r="AQX759" s="487"/>
      <c r="AQY759" s="487"/>
      <c r="AQZ759" s="487"/>
      <c r="ARA759" s="487"/>
      <c r="ARB759" s="487"/>
      <c r="ARC759" s="487"/>
      <c r="ARD759" s="487"/>
      <c r="ARE759" s="487"/>
      <c r="ARF759" s="487"/>
      <c r="ARG759" s="487"/>
      <c r="ARH759" s="487"/>
      <c r="ARI759" s="487"/>
      <c r="ARJ759" s="487"/>
      <c r="ARK759" s="487"/>
      <c r="ARL759" s="487"/>
      <c r="ARM759" s="487"/>
      <c r="ARN759" s="487"/>
      <c r="ARO759" s="487"/>
      <c r="ARP759" s="487"/>
      <c r="ARQ759" s="487"/>
      <c r="ARR759" s="487"/>
      <c r="ARS759" s="487"/>
      <c r="ART759" s="487"/>
      <c r="ARU759" s="487"/>
      <c r="ARV759" s="487"/>
      <c r="ARW759" s="487"/>
      <c r="ARX759" s="487"/>
      <c r="ARY759" s="487"/>
      <c r="ARZ759" s="487"/>
      <c r="ASA759" s="487"/>
      <c r="ASB759" s="487"/>
      <c r="ASC759" s="487"/>
      <c r="ASD759" s="487"/>
      <c r="ASE759" s="487"/>
      <c r="ASF759" s="487"/>
      <c r="ASG759" s="487"/>
      <c r="ASH759" s="487"/>
      <c r="ASI759" s="487"/>
      <c r="ASJ759" s="487"/>
      <c r="ASK759" s="487"/>
      <c r="ASL759" s="487"/>
      <c r="ASM759" s="487"/>
      <c r="ASN759" s="487"/>
      <c r="ASO759" s="487"/>
      <c r="ASP759" s="487"/>
      <c r="ASQ759" s="487"/>
      <c r="ASR759" s="487"/>
      <c r="ASS759" s="487"/>
      <c r="AST759" s="487"/>
      <c r="ASU759" s="487"/>
      <c r="ASV759" s="487"/>
      <c r="ASW759" s="487"/>
      <c r="ASX759" s="487"/>
      <c r="ASY759" s="487"/>
      <c r="ASZ759" s="487"/>
      <c r="ATA759" s="487"/>
      <c r="ATB759" s="487"/>
      <c r="ATC759" s="487"/>
      <c r="ATD759" s="487"/>
      <c r="ATE759" s="487"/>
      <c r="ATF759" s="487"/>
      <c r="ATG759" s="487"/>
      <c r="ATH759" s="487"/>
      <c r="ATI759" s="487"/>
      <c r="ATJ759" s="487"/>
      <c r="ATK759" s="487"/>
      <c r="ATL759" s="487"/>
      <c r="ATM759" s="487"/>
      <c r="ATN759" s="487"/>
      <c r="ATO759" s="487"/>
      <c r="ATP759" s="487"/>
      <c r="ATQ759" s="487"/>
      <c r="ATR759" s="487"/>
      <c r="ATS759" s="487"/>
      <c r="ATT759" s="487"/>
      <c r="ATU759" s="487"/>
      <c r="ATV759" s="487"/>
      <c r="ATW759" s="487"/>
      <c r="ATX759" s="487"/>
      <c r="ATY759" s="487"/>
      <c r="ATZ759" s="487"/>
      <c r="AUA759" s="487"/>
      <c r="AUB759" s="487"/>
      <c r="AUC759" s="487"/>
      <c r="AUD759" s="487"/>
      <c r="AUE759" s="487"/>
      <c r="AUF759" s="487"/>
      <c r="AUG759" s="487"/>
      <c r="AUH759" s="487"/>
      <c r="AUI759" s="487"/>
      <c r="AUJ759" s="487"/>
      <c r="AUK759" s="487"/>
      <c r="AUL759" s="487"/>
      <c r="AUM759" s="487"/>
      <c r="AUN759" s="487"/>
      <c r="AUO759" s="487"/>
      <c r="AUP759" s="487"/>
      <c r="AUQ759" s="487"/>
      <c r="AUR759" s="487"/>
      <c r="AUS759" s="487"/>
      <c r="AUT759" s="487"/>
      <c r="AUU759" s="487"/>
      <c r="AUV759" s="487"/>
      <c r="AUW759" s="487"/>
      <c r="AUX759" s="487"/>
      <c r="AUY759" s="487"/>
      <c r="AUZ759" s="487"/>
      <c r="AVA759" s="487"/>
      <c r="AVB759" s="487"/>
      <c r="AVC759" s="487"/>
      <c r="AVD759" s="487"/>
      <c r="AVE759" s="487"/>
      <c r="AVF759" s="487"/>
      <c r="AVG759" s="487"/>
      <c r="AVH759" s="487"/>
      <c r="AVI759" s="487"/>
      <c r="AVJ759" s="487"/>
      <c r="AVK759" s="487"/>
      <c r="AVL759" s="487"/>
      <c r="AVM759" s="487"/>
      <c r="AVN759" s="487"/>
      <c r="AVO759" s="487"/>
      <c r="AVP759" s="487"/>
      <c r="AVQ759" s="487"/>
      <c r="AVR759" s="487"/>
      <c r="AVS759" s="487"/>
      <c r="AVT759" s="487"/>
      <c r="AVU759" s="487"/>
      <c r="AVV759" s="487"/>
      <c r="AVW759" s="487"/>
      <c r="AVX759" s="487"/>
      <c r="AVY759" s="487"/>
      <c r="AVZ759" s="487"/>
      <c r="AWA759" s="487"/>
      <c r="AWB759" s="487"/>
      <c r="AWC759" s="487"/>
      <c r="AWD759" s="487"/>
      <c r="AWE759" s="487"/>
      <c r="AWF759" s="487"/>
      <c r="AWG759" s="487"/>
      <c r="AWH759" s="487"/>
      <c r="AWI759" s="487"/>
      <c r="AWJ759" s="487"/>
      <c r="AWK759" s="487"/>
      <c r="AWL759" s="487"/>
      <c r="AWM759" s="487"/>
      <c r="AWN759" s="487"/>
      <c r="AWO759" s="487"/>
      <c r="AWP759" s="487"/>
      <c r="AWQ759" s="487"/>
      <c r="AWR759" s="487"/>
      <c r="AWS759" s="487"/>
      <c r="AWT759" s="487"/>
      <c r="AWU759" s="487"/>
      <c r="AWV759" s="487"/>
      <c r="AWW759" s="487"/>
      <c r="AWX759" s="487"/>
      <c r="AWY759" s="487"/>
      <c r="AWZ759" s="487"/>
      <c r="AXA759" s="487"/>
      <c r="AXB759" s="487"/>
      <c r="AXC759" s="487"/>
      <c r="AXD759" s="487"/>
      <c r="AXE759" s="487"/>
      <c r="AXF759" s="487"/>
      <c r="AXG759" s="487"/>
      <c r="AXH759" s="487"/>
      <c r="AXI759" s="487"/>
      <c r="AXJ759" s="487"/>
      <c r="AXK759" s="487"/>
      <c r="AXL759" s="487"/>
      <c r="AXM759" s="487"/>
      <c r="AXN759" s="487"/>
      <c r="AXO759" s="487"/>
      <c r="AXP759" s="487"/>
      <c r="AXQ759" s="487"/>
      <c r="AXR759" s="487"/>
      <c r="AXS759" s="487"/>
      <c r="AXT759" s="487"/>
      <c r="AXU759" s="487"/>
      <c r="AXV759" s="487"/>
      <c r="AXW759" s="487"/>
      <c r="AXX759" s="487"/>
      <c r="AXY759" s="487"/>
      <c r="AXZ759" s="487"/>
      <c r="AYA759" s="487"/>
      <c r="AYB759" s="487"/>
      <c r="AYC759" s="487"/>
      <c r="AYD759" s="487"/>
      <c r="AYE759" s="487"/>
      <c r="AYF759" s="487"/>
      <c r="AYG759" s="487"/>
      <c r="AYH759" s="487"/>
      <c r="AYI759" s="487"/>
      <c r="AYJ759" s="487"/>
      <c r="AYK759" s="487"/>
      <c r="AYL759" s="487"/>
      <c r="AYM759" s="487"/>
      <c r="AYN759" s="487"/>
      <c r="AYO759" s="487"/>
      <c r="AYP759" s="487"/>
      <c r="AYQ759" s="487"/>
      <c r="AYR759" s="487"/>
      <c r="AYS759" s="487"/>
      <c r="AYT759" s="487"/>
      <c r="AYU759" s="487"/>
      <c r="AYV759" s="487"/>
      <c r="AYW759" s="487"/>
      <c r="AYX759" s="487"/>
      <c r="AYY759" s="487"/>
      <c r="AYZ759" s="487"/>
      <c r="AZA759" s="487"/>
      <c r="AZB759" s="487"/>
      <c r="AZC759" s="487"/>
      <c r="AZD759" s="487"/>
      <c r="AZE759" s="487"/>
      <c r="AZF759" s="487"/>
      <c r="AZG759" s="487"/>
      <c r="AZH759" s="487"/>
      <c r="AZI759" s="487"/>
      <c r="AZJ759" s="487"/>
      <c r="AZK759" s="487"/>
      <c r="AZL759" s="487"/>
      <c r="AZM759" s="487"/>
      <c r="AZN759" s="487"/>
      <c r="AZO759" s="487"/>
      <c r="AZP759" s="487"/>
      <c r="AZQ759" s="487"/>
      <c r="AZR759" s="487"/>
      <c r="AZS759" s="487"/>
      <c r="AZT759" s="487"/>
      <c r="AZU759" s="487"/>
      <c r="AZV759" s="487"/>
      <c r="AZW759" s="487"/>
      <c r="AZX759" s="487"/>
      <c r="AZY759" s="487"/>
      <c r="AZZ759" s="487"/>
      <c r="BAA759" s="487"/>
      <c r="BAB759" s="487"/>
      <c r="BAC759" s="487"/>
      <c r="BAD759" s="487"/>
      <c r="BAE759" s="487"/>
      <c r="BAF759" s="487"/>
      <c r="BAG759" s="487"/>
      <c r="BAH759" s="487"/>
      <c r="BAI759" s="487"/>
      <c r="BAJ759" s="487"/>
      <c r="BAK759" s="487"/>
      <c r="BAL759" s="487"/>
      <c r="BAM759" s="487"/>
      <c r="BAN759" s="487"/>
      <c r="BAO759" s="487"/>
      <c r="BAP759" s="487"/>
      <c r="BAQ759" s="487"/>
      <c r="BAR759" s="487"/>
      <c r="BAS759" s="487"/>
      <c r="BAT759" s="487"/>
      <c r="BAU759" s="487"/>
      <c r="BAV759" s="487"/>
      <c r="BAW759" s="487"/>
      <c r="BAX759" s="487"/>
      <c r="BAY759" s="487"/>
      <c r="BAZ759" s="487"/>
      <c r="BBA759" s="487"/>
      <c r="BBB759" s="487"/>
      <c r="BBC759" s="487"/>
      <c r="BBD759" s="487"/>
      <c r="BBE759" s="487"/>
      <c r="BBF759" s="487"/>
      <c r="BBG759" s="487"/>
      <c r="BBH759" s="487"/>
      <c r="BBI759" s="487"/>
      <c r="BBJ759" s="487"/>
      <c r="BBK759" s="487"/>
      <c r="BBL759" s="487"/>
      <c r="BBM759" s="487"/>
      <c r="BBN759" s="487"/>
      <c r="BBO759" s="487"/>
      <c r="BBP759" s="487"/>
      <c r="BBQ759" s="487"/>
      <c r="BBR759" s="487"/>
      <c r="BBS759" s="487"/>
      <c r="BBT759" s="487"/>
      <c r="BBU759" s="487"/>
      <c r="BBV759" s="487"/>
      <c r="BBW759" s="487"/>
      <c r="BBX759" s="487"/>
      <c r="BBY759" s="487"/>
      <c r="BBZ759" s="487"/>
      <c r="BCA759" s="487"/>
      <c r="BCB759" s="487"/>
      <c r="BCC759" s="487"/>
      <c r="BCD759" s="487"/>
      <c r="BCE759" s="487"/>
      <c r="BCF759" s="487"/>
      <c r="BCG759" s="487"/>
      <c r="BCH759" s="487"/>
      <c r="BCI759" s="487"/>
      <c r="BCJ759" s="487"/>
      <c r="BCK759" s="487"/>
      <c r="BCL759" s="487"/>
      <c r="BCM759" s="487"/>
      <c r="BCN759" s="487"/>
      <c r="BCO759" s="487"/>
      <c r="BCP759" s="487"/>
      <c r="BCQ759" s="487"/>
      <c r="BCR759" s="487"/>
      <c r="BCS759" s="487"/>
      <c r="BCT759" s="487"/>
      <c r="BCU759" s="487"/>
      <c r="BCV759" s="487"/>
      <c r="BCW759" s="487"/>
      <c r="BCX759" s="487"/>
      <c r="BCY759" s="487"/>
      <c r="BCZ759" s="487"/>
      <c r="BDA759" s="487"/>
      <c r="BDB759" s="487"/>
      <c r="BDC759" s="487"/>
      <c r="BDD759" s="487"/>
      <c r="BDE759" s="487"/>
      <c r="BDF759" s="487"/>
      <c r="BDG759" s="487"/>
      <c r="BDH759" s="487"/>
      <c r="BDI759" s="487"/>
      <c r="BDJ759" s="487"/>
      <c r="BDK759" s="487"/>
      <c r="BDL759" s="487"/>
      <c r="BDM759" s="487"/>
      <c r="BDN759" s="487"/>
      <c r="BDO759" s="487"/>
      <c r="BDP759" s="487"/>
      <c r="BDQ759" s="487"/>
      <c r="BDR759" s="487"/>
      <c r="BDS759" s="487"/>
      <c r="BDT759" s="487"/>
      <c r="BDU759" s="487"/>
      <c r="BDV759" s="487"/>
      <c r="BDW759" s="487"/>
      <c r="BDX759" s="487"/>
      <c r="BDY759" s="487"/>
      <c r="BDZ759" s="487"/>
      <c r="BEA759" s="487"/>
      <c r="BEB759" s="487"/>
      <c r="BEC759" s="487"/>
      <c r="BED759" s="487"/>
      <c r="BEE759" s="487"/>
      <c r="BEF759" s="487"/>
      <c r="BEG759" s="487"/>
      <c r="BEH759" s="487"/>
      <c r="BEI759" s="487"/>
      <c r="BEJ759" s="487"/>
      <c r="BEK759" s="487"/>
      <c r="BEL759" s="487"/>
      <c r="BEM759" s="487"/>
      <c r="BEN759" s="487"/>
      <c r="BEO759" s="487"/>
      <c r="BEP759" s="487"/>
      <c r="BEQ759" s="487"/>
      <c r="BER759" s="487"/>
      <c r="BES759" s="487"/>
      <c r="BET759" s="487"/>
      <c r="BEU759" s="487"/>
      <c r="BEV759" s="487"/>
      <c r="BEW759" s="487"/>
      <c r="BEX759" s="487"/>
      <c r="BEY759" s="487"/>
      <c r="BEZ759" s="487"/>
      <c r="BFA759" s="487"/>
      <c r="BFB759" s="487"/>
      <c r="BFC759" s="487"/>
      <c r="BFD759" s="487"/>
      <c r="BFE759" s="487"/>
      <c r="BFF759" s="487"/>
      <c r="BFG759" s="487"/>
      <c r="BFH759" s="487"/>
      <c r="BFI759" s="487"/>
      <c r="BFJ759" s="487"/>
      <c r="BFK759" s="487"/>
      <c r="BFL759" s="487"/>
      <c r="BFM759" s="487"/>
      <c r="BFN759" s="487"/>
      <c r="BFO759" s="487"/>
      <c r="BFP759" s="487"/>
      <c r="BFQ759" s="487"/>
      <c r="BFR759" s="487"/>
      <c r="BFS759" s="487"/>
      <c r="BFT759" s="487"/>
      <c r="BFU759" s="487"/>
      <c r="BFV759" s="487"/>
      <c r="BFW759" s="487"/>
      <c r="BFX759" s="487"/>
      <c r="BFY759" s="487"/>
      <c r="BFZ759" s="487"/>
      <c r="BGA759" s="487"/>
      <c r="BGB759" s="487"/>
      <c r="BGC759" s="487"/>
      <c r="BGD759" s="487"/>
      <c r="BGE759" s="487"/>
      <c r="BGF759" s="487"/>
      <c r="BGG759" s="487"/>
      <c r="BGH759" s="487"/>
      <c r="BGI759" s="487"/>
      <c r="BGJ759" s="487"/>
      <c r="BGK759" s="487"/>
      <c r="BGL759" s="487"/>
      <c r="BGM759" s="487"/>
      <c r="BGN759" s="487"/>
      <c r="BGO759" s="487"/>
      <c r="BGP759" s="487"/>
      <c r="BGQ759" s="487"/>
      <c r="BGR759" s="487"/>
      <c r="BGS759" s="487"/>
      <c r="BGT759" s="487"/>
      <c r="BGU759" s="487"/>
      <c r="BGV759" s="487"/>
      <c r="BGW759" s="487"/>
      <c r="BGX759" s="487"/>
      <c r="BGY759" s="487"/>
      <c r="BGZ759" s="487"/>
      <c r="BHA759" s="487"/>
      <c r="BHB759" s="487"/>
      <c r="BHC759" s="487"/>
      <c r="BHD759" s="487"/>
      <c r="BHE759" s="487"/>
      <c r="BHF759" s="487"/>
      <c r="BHG759" s="487"/>
      <c r="BHH759" s="487"/>
      <c r="BHI759" s="487"/>
      <c r="BHJ759" s="487"/>
      <c r="BHK759" s="487"/>
      <c r="BHL759" s="487"/>
      <c r="BHM759" s="487"/>
      <c r="BHN759" s="487"/>
      <c r="BHO759" s="487"/>
      <c r="BHP759" s="487"/>
      <c r="BHQ759" s="487"/>
      <c r="BHR759" s="487"/>
      <c r="BHS759" s="487"/>
      <c r="BHT759" s="487"/>
      <c r="BHU759" s="487"/>
      <c r="BHV759" s="487"/>
      <c r="BHW759" s="487"/>
      <c r="BHX759" s="487"/>
      <c r="BHY759" s="487"/>
      <c r="BHZ759" s="487"/>
      <c r="BIA759" s="487"/>
      <c r="BIB759" s="487"/>
      <c r="BIC759" s="487"/>
      <c r="BID759" s="487"/>
      <c r="BIE759" s="487"/>
      <c r="BIF759" s="487"/>
      <c r="BIG759" s="487"/>
      <c r="BIH759" s="487"/>
      <c r="BII759" s="487"/>
      <c r="BIJ759" s="487"/>
      <c r="BIK759" s="487"/>
      <c r="BIL759" s="487"/>
      <c r="BIM759" s="487"/>
      <c r="BIN759" s="487"/>
      <c r="BIO759" s="487"/>
      <c r="BIP759" s="487"/>
      <c r="BIQ759" s="487"/>
      <c r="BIR759" s="487"/>
      <c r="BIS759" s="487"/>
      <c r="BIT759" s="487"/>
      <c r="BIU759" s="487"/>
      <c r="BIV759" s="487"/>
      <c r="BIW759" s="487"/>
      <c r="BIX759" s="487"/>
      <c r="BIY759" s="487"/>
      <c r="BIZ759" s="487"/>
      <c r="BJA759" s="487"/>
      <c r="BJB759" s="487"/>
      <c r="BJC759" s="487"/>
      <c r="BJD759" s="487"/>
      <c r="BJE759" s="487"/>
      <c r="BJF759" s="487"/>
      <c r="BJG759" s="487"/>
      <c r="BJH759" s="487"/>
      <c r="BJI759" s="487"/>
      <c r="BJJ759" s="487"/>
      <c r="BJK759" s="487"/>
      <c r="BJL759" s="487"/>
      <c r="BJM759" s="487"/>
      <c r="BJN759" s="487"/>
      <c r="BJO759" s="487"/>
      <c r="BJP759" s="487"/>
      <c r="BJQ759" s="487"/>
      <c r="BJR759" s="487"/>
      <c r="BJS759" s="487"/>
      <c r="BJT759" s="487"/>
      <c r="BJU759" s="487"/>
      <c r="BJV759" s="487"/>
      <c r="BJW759" s="487"/>
      <c r="BJX759" s="487"/>
      <c r="BJY759" s="487"/>
      <c r="BJZ759" s="487"/>
      <c r="BKA759" s="487"/>
      <c r="BKB759" s="487"/>
      <c r="BKC759" s="487"/>
      <c r="BKD759" s="487"/>
      <c r="BKE759" s="487"/>
      <c r="BKF759" s="487"/>
      <c r="BKG759" s="487"/>
      <c r="BKH759" s="487"/>
      <c r="BKI759" s="487"/>
      <c r="BKJ759" s="487"/>
      <c r="BKK759" s="487"/>
      <c r="BKL759" s="487"/>
      <c r="BKM759" s="487"/>
      <c r="BKN759" s="487"/>
      <c r="BKO759" s="487"/>
      <c r="BKP759" s="487"/>
      <c r="BKQ759" s="487"/>
      <c r="BKR759" s="487"/>
      <c r="BKS759" s="487"/>
      <c r="BKT759" s="487"/>
      <c r="BKU759" s="487"/>
      <c r="BKV759" s="487"/>
      <c r="BKW759" s="487"/>
      <c r="BKX759" s="487"/>
      <c r="BKY759" s="487"/>
      <c r="BKZ759" s="487"/>
      <c r="BLA759" s="487"/>
      <c r="BLB759" s="487"/>
      <c r="BLC759" s="487"/>
      <c r="BLD759" s="487"/>
      <c r="BLE759" s="487"/>
      <c r="BLF759" s="487"/>
      <c r="BLG759" s="487"/>
      <c r="BLH759" s="487"/>
      <c r="BLI759" s="487"/>
      <c r="BLJ759" s="487"/>
      <c r="BLK759" s="487"/>
      <c r="BLL759" s="487"/>
      <c r="BLM759" s="487"/>
      <c r="BLN759" s="487"/>
      <c r="BLO759" s="487"/>
      <c r="BLP759" s="487"/>
      <c r="BLQ759" s="487"/>
      <c r="BLR759" s="487"/>
      <c r="BLS759" s="487"/>
      <c r="BLT759" s="487"/>
      <c r="BLU759" s="487"/>
      <c r="BLV759" s="487"/>
      <c r="BLW759" s="487"/>
      <c r="BLX759" s="487"/>
      <c r="BLY759" s="487"/>
      <c r="BLZ759" s="487"/>
      <c r="BMA759" s="487"/>
      <c r="BMB759" s="487"/>
      <c r="BMC759" s="487"/>
      <c r="BMD759" s="487"/>
      <c r="BME759" s="487"/>
      <c r="BMF759" s="487"/>
      <c r="BMG759" s="487"/>
      <c r="BMH759" s="487"/>
      <c r="BMI759" s="487"/>
      <c r="BMJ759" s="487"/>
      <c r="BMK759" s="487"/>
      <c r="BML759" s="487"/>
      <c r="BMM759" s="487"/>
      <c r="BMN759" s="487"/>
      <c r="BMO759" s="487"/>
      <c r="BMP759" s="487"/>
      <c r="BMQ759" s="487"/>
      <c r="BMR759" s="487"/>
      <c r="BMS759" s="487"/>
      <c r="BMT759" s="487"/>
      <c r="BMU759" s="487"/>
      <c r="BMV759" s="487"/>
      <c r="BMW759" s="487"/>
      <c r="BMX759" s="487"/>
      <c r="BMY759" s="487"/>
      <c r="BMZ759" s="487"/>
      <c r="BNA759" s="487"/>
      <c r="BNB759" s="487"/>
      <c r="BNC759" s="487"/>
      <c r="BND759" s="487"/>
      <c r="BNE759" s="487"/>
      <c r="BNF759" s="487"/>
      <c r="BNG759" s="487"/>
      <c r="BNH759" s="487"/>
      <c r="BNI759" s="487"/>
      <c r="BNJ759" s="487"/>
      <c r="BNK759" s="487"/>
      <c r="BNL759" s="487"/>
      <c r="BNM759" s="487"/>
      <c r="BNN759" s="487"/>
      <c r="BNO759" s="487"/>
      <c r="BNP759" s="487"/>
      <c r="BNQ759" s="487"/>
      <c r="BNR759" s="487"/>
      <c r="BNS759" s="487"/>
      <c r="BNT759" s="487"/>
      <c r="BNU759" s="487"/>
      <c r="BNV759" s="487"/>
      <c r="BNW759" s="487"/>
      <c r="BNX759" s="487"/>
      <c r="BNY759" s="487"/>
      <c r="BNZ759" s="487"/>
      <c r="BOA759" s="487"/>
      <c r="BOB759" s="487"/>
      <c r="BOC759" s="487"/>
      <c r="BOD759" s="487"/>
      <c r="BOE759" s="487"/>
      <c r="BOF759" s="487"/>
      <c r="BOG759" s="487"/>
      <c r="BOH759" s="487"/>
      <c r="BOI759" s="487"/>
      <c r="BOJ759" s="487"/>
      <c r="BOK759" s="487"/>
      <c r="BOL759" s="487"/>
      <c r="BOM759" s="487"/>
      <c r="BON759" s="487"/>
      <c r="BOO759" s="487"/>
      <c r="BOP759" s="487"/>
      <c r="BOQ759" s="487"/>
      <c r="BOR759" s="487"/>
      <c r="BOS759" s="487"/>
      <c r="BOT759" s="487"/>
      <c r="BOU759" s="487"/>
      <c r="BOV759" s="487"/>
      <c r="BOW759" s="487"/>
      <c r="BOX759" s="487"/>
      <c r="BOY759" s="487"/>
      <c r="BOZ759" s="487"/>
      <c r="BPA759" s="487"/>
      <c r="BPB759" s="487"/>
      <c r="BPC759" s="487"/>
      <c r="BPD759" s="487"/>
      <c r="BPE759" s="487"/>
      <c r="BPF759" s="487"/>
      <c r="BPG759" s="487"/>
      <c r="BPH759" s="487"/>
      <c r="BPI759" s="487"/>
      <c r="BPJ759" s="487"/>
      <c r="BPK759" s="487"/>
      <c r="BPL759" s="487"/>
      <c r="BPM759" s="487"/>
      <c r="BPN759" s="487"/>
      <c r="BPO759" s="487"/>
      <c r="BPP759" s="487"/>
      <c r="BPQ759" s="487"/>
      <c r="BPR759" s="487"/>
      <c r="BPS759" s="487"/>
      <c r="BPT759" s="487"/>
      <c r="BPU759" s="487"/>
      <c r="BPV759" s="487"/>
      <c r="BPW759" s="487"/>
      <c r="BPX759" s="487"/>
      <c r="BPY759" s="487"/>
      <c r="BPZ759" s="487"/>
      <c r="BQA759" s="487"/>
      <c r="BQB759" s="487"/>
      <c r="BQC759" s="487"/>
      <c r="BQD759" s="487"/>
      <c r="BQE759" s="487"/>
      <c r="BQF759" s="487"/>
      <c r="BQG759" s="487"/>
      <c r="BQH759" s="487"/>
      <c r="BQI759" s="487"/>
      <c r="BQJ759" s="487"/>
      <c r="BQK759" s="487"/>
      <c r="BQL759" s="487"/>
      <c r="BQM759" s="487"/>
      <c r="BQN759" s="487"/>
      <c r="BQO759" s="487"/>
      <c r="BQP759" s="487"/>
      <c r="BQQ759" s="487"/>
      <c r="BQR759" s="487"/>
      <c r="BQS759" s="487"/>
      <c r="BQT759" s="487"/>
      <c r="BQU759" s="487"/>
      <c r="BQV759" s="487"/>
      <c r="BQW759" s="487"/>
      <c r="BQX759" s="487"/>
      <c r="BQY759" s="487"/>
      <c r="BQZ759" s="487"/>
      <c r="BRA759" s="487"/>
      <c r="BRB759" s="487"/>
      <c r="BRC759" s="487"/>
      <c r="BRD759" s="487"/>
      <c r="BRE759" s="487"/>
      <c r="BRF759" s="487"/>
      <c r="BRG759" s="487"/>
      <c r="BRH759" s="487"/>
      <c r="BRI759" s="487"/>
      <c r="BRJ759" s="487"/>
      <c r="BRK759" s="487"/>
      <c r="BRL759" s="487"/>
      <c r="BRM759" s="487"/>
      <c r="BRN759" s="487"/>
      <c r="BRO759" s="487"/>
      <c r="BRP759" s="487"/>
      <c r="BRQ759" s="487"/>
      <c r="BRR759" s="487"/>
      <c r="BRS759" s="487"/>
      <c r="BRT759" s="487"/>
      <c r="BRU759" s="487"/>
      <c r="BRV759" s="487"/>
      <c r="BRW759" s="487"/>
      <c r="BRX759" s="487"/>
      <c r="BRY759" s="487"/>
      <c r="BRZ759" s="487"/>
      <c r="BSA759" s="487"/>
      <c r="BSB759" s="487"/>
      <c r="BSC759" s="487"/>
      <c r="BSD759" s="487"/>
      <c r="BSE759" s="487"/>
      <c r="BSF759" s="487"/>
      <c r="BSG759" s="487"/>
      <c r="BSH759" s="487"/>
      <c r="BSI759" s="487"/>
      <c r="BSJ759" s="487"/>
      <c r="BSK759" s="487"/>
      <c r="BSL759" s="487"/>
      <c r="BSM759" s="487"/>
      <c r="BSN759" s="487"/>
      <c r="BSO759" s="487"/>
      <c r="BSP759" s="487"/>
      <c r="BSQ759" s="487"/>
      <c r="BSR759" s="487"/>
      <c r="BSS759" s="487"/>
      <c r="BST759" s="487"/>
      <c r="BSU759" s="487"/>
      <c r="BSV759" s="487"/>
      <c r="BSW759" s="487"/>
      <c r="BSX759" s="487"/>
      <c r="BSY759" s="487"/>
      <c r="BSZ759" s="487"/>
      <c r="BTA759" s="487"/>
      <c r="BTB759" s="487"/>
      <c r="BTC759" s="487"/>
      <c r="BTD759" s="487"/>
      <c r="BTE759" s="487"/>
      <c r="BTF759" s="487"/>
      <c r="BTG759" s="487"/>
      <c r="BTH759" s="487"/>
      <c r="BTI759" s="487"/>
      <c r="BTJ759" s="487"/>
      <c r="BTK759" s="487"/>
      <c r="BTL759" s="487"/>
      <c r="BTM759" s="487"/>
      <c r="BTN759" s="487"/>
      <c r="BTO759" s="487"/>
      <c r="BTP759" s="487"/>
      <c r="BTQ759" s="487"/>
      <c r="BTR759" s="487"/>
      <c r="BTS759" s="487"/>
      <c r="BTT759" s="487"/>
      <c r="BTU759" s="487"/>
      <c r="BTV759" s="487"/>
      <c r="BTW759" s="487"/>
      <c r="BTX759" s="487"/>
      <c r="BTY759" s="487"/>
      <c r="BTZ759" s="487"/>
      <c r="BUA759" s="487"/>
      <c r="BUB759" s="487"/>
      <c r="BUC759" s="487"/>
      <c r="BUD759" s="487"/>
      <c r="BUE759" s="487"/>
      <c r="BUF759" s="487"/>
      <c r="BUG759" s="487"/>
      <c r="BUH759" s="487"/>
      <c r="BUI759" s="487"/>
      <c r="BUJ759" s="487"/>
      <c r="BUK759" s="487"/>
      <c r="BUL759" s="487"/>
      <c r="BUM759" s="487"/>
      <c r="BUN759" s="487"/>
      <c r="BUO759" s="487"/>
      <c r="BUP759" s="487"/>
      <c r="BUQ759" s="487"/>
      <c r="BUR759" s="487"/>
      <c r="BUS759" s="487"/>
      <c r="BUT759" s="487"/>
      <c r="BUU759" s="487"/>
      <c r="BUV759" s="487"/>
      <c r="BUW759" s="487"/>
      <c r="BUX759" s="487"/>
      <c r="BUY759" s="487"/>
      <c r="BUZ759" s="487"/>
      <c r="BVA759" s="487"/>
      <c r="BVB759" s="487"/>
      <c r="BVC759" s="487"/>
      <c r="BVD759" s="487"/>
      <c r="BVE759" s="487"/>
      <c r="BVF759" s="487"/>
      <c r="BVG759" s="487"/>
      <c r="BVH759" s="487"/>
      <c r="BVI759" s="487"/>
      <c r="BVJ759" s="487"/>
      <c r="BVK759" s="487"/>
      <c r="BVL759" s="487"/>
      <c r="BVM759" s="487"/>
      <c r="BVN759" s="487"/>
      <c r="BVO759" s="487"/>
      <c r="BVP759" s="487"/>
      <c r="BVQ759" s="487"/>
      <c r="BVR759" s="487"/>
      <c r="BVS759" s="487"/>
      <c r="BVT759" s="487"/>
      <c r="BVU759" s="487"/>
      <c r="BVV759" s="487"/>
      <c r="BVW759" s="487"/>
      <c r="BVX759" s="487"/>
      <c r="BVY759" s="487"/>
      <c r="BVZ759" s="487"/>
      <c r="BWA759" s="487"/>
      <c r="BWB759" s="487"/>
      <c r="BWC759" s="487"/>
      <c r="BWD759" s="487"/>
      <c r="BWE759" s="487"/>
      <c r="BWF759" s="487"/>
      <c r="BWG759" s="487"/>
      <c r="BWH759" s="487"/>
      <c r="BWI759" s="487"/>
      <c r="BWJ759" s="487"/>
      <c r="BWK759" s="487"/>
      <c r="BWL759" s="487"/>
      <c r="BWM759" s="487"/>
      <c r="BWN759" s="487"/>
      <c r="BWO759" s="487"/>
      <c r="BWP759" s="487"/>
      <c r="BWQ759" s="487"/>
      <c r="BWR759" s="487"/>
      <c r="BWS759" s="487"/>
      <c r="BWT759" s="487"/>
      <c r="BWU759" s="487"/>
      <c r="BWV759" s="487"/>
      <c r="BWW759" s="487"/>
      <c r="BWX759" s="487"/>
      <c r="BWY759" s="487"/>
      <c r="BWZ759" s="487"/>
      <c r="BXA759" s="487"/>
      <c r="BXB759" s="487"/>
      <c r="BXC759" s="487"/>
      <c r="BXD759" s="487"/>
      <c r="BXE759" s="487"/>
      <c r="BXF759" s="487"/>
      <c r="BXG759" s="487"/>
      <c r="BXH759" s="487"/>
      <c r="BXI759" s="487"/>
      <c r="BXJ759" s="487"/>
      <c r="BXK759" s="487"/>
      <c r="BXL759" s="487"/>
      <c r="BXM759" s="487"/>
      <c r="BXN759" s="487"/>
      <c r="BXO759" s="487"/>
      <c r="BXP759" s="487"/>
      <c r="BXQ759" s="487"/>
      <c r="BXR759" s="487"/>
      <c r="BXS759" s="487"/>
      <c r="BXT759" s="487"/>
      <c r="BXU759" s="487"/>
      <c r="BXV759" s="487"/>
      <c r="BXW759" s="487"/>
      <c r="BXX759" s="487"/>
      <c r="BXY759" s="487"/>
      <c r="BXZ759" s="487"/>
      <c r="BYA759" s="487"/>
      <c r="BYB759" s="487"/>
      <c r="BYC759" s="487"/>
      <c r="BYD759" s="487"/>
      <c r="BYE759" s="487"/>
      <c r="BYF759" s="487"/>
      <c r="BYG759" s="487"/>
      <c r="BYH759" s="487"/>
      <c r="BYI759" s="487"/>
      <c r="BYJ759" s="487"/>
      <c r="BYK759" s="487"/>
      <c r="BYL759" s="487"/>
      <c r="BYM759" s="487"/>
      <c r="BYN759" s="487"/>
      <c r="BYO759" s="487"/>
      <c r="BYP759" s="487"/>
      <c r="BYQ759" s="487"/>
      <c r="BYR759" s="487"/>
      <c r="BYS759" s="487"/>
      <c r="BYT759" s="487"/>
      <c r="BYU759" s="487"/>
      <c r="BYV759" s="487"/>
      <c r="BYW759" s="487"/>
      <c r="BYX759" s="487"/>
      <c r="BYY759" s="487"/>
      <c r="BYZ759" s="487"/>
      <c r="BZA759" s="487"/>
      <c r="BZB759" s="487"/>
      <c r="BZC759" s="487"/>
      <c r="BZD759" s="487"/>
      <c r="BZE759" s="487"/>
      <c r="BZF759" s="487"/>
      <c r="BZG759" s="487"/>
      <c r="BZH759" s="487"/>
      <c r="BZI759" s="487"/>
      <c r="BZJ759" s="487"/>
      <c r="BZK759" s="487"/>
      <c r="BZL759" s="487"/>
      <c r="BZM759" s="487"/>
      <c r="BZN759" s="487"/>
      <c r="BZO759" s="487"/>
      <c r="BZP759" s="487"/>
      <c r="BZQ759" s="487"/>
      <c r="BZR759" s="487"/>
      <c r="BZS759" s="487"/>
      <c r="BZT759" s="487"/>
      <c r="BZU759" s="487"/>
      <c r="BZV759" s="487"/>
      <c r="BZW759" s="487"/>
      <c r="BZX759" s="487"/>
      <c r="BZY759" s="487"/>
      <c r="BZZ759" s="487"/>
      <c r="CAA759" s="487"/>
      <c r="CAB759" s="487"/>
      <c r="CAC759" s="487"/>
      <c r="CAD759" s="487"/>
      <c r="CAE759" s="487"/>
      <c r="CAF759" s="487"/>
      <c r="CAG759" s="487"/>
      <c r="CAH759" s="487"/>
      <c r="CAI759" s="487"/>
      <c r="CAJ759" s="487"/>
      <c r="CAK759" s="487"/>
      <c r="CAL759" s="487"/>
      <c r="CAM759" s="487"/>
      <c r="CAN759" s="487"/>
      <c r="CAO759" s="487"/>
      <c r="CAP759" s="487"/>
      <c r="CAQ759" s="487"/>
      <c r="CAR759" s="487"/>
      <c r="CAS759" s="487"/>
      <c r="CAT759" s="487"/>
      <c r="CAU759" s="487"/>
      <c r="CAV759" s="487"/>
      <c r="CAW759" s="487"/>
      <c r="CAX759" s="487"/>
      <c r="CAY759" s="487"/>
      <c r="CAZ759" s="487"/>
      <c r="CBA759" s="487"/>
      <c r="CBB759" s="487"/>
      <c r="CBC759" s="487"/>
      <c r="CBD759" s="487"/>
      <c r="CBE759" s="487"/>
      <c r="CBF759" s="487"/>
      <c r="CBG759" s="487"/>
      <c r="CBH759" s="487"/>
      <c r="CBI759" s="487"/>
      <c r="CBJ759" s="487"/>
      <c r="CBK759" s="487"/>
      <c r="CBL759" s="487"/>
      <c r="CBM759" s="487"/>
      <c r="CBN759" s="487"/>
      <c r="CBO759" s="487"/>
      <c r="CBP759" s="487"/>
      <c r="CBQ759" s="487"/>
      <c r="CBR759" s="487"/>
      <c r="CBS759" s="487"/>
      <c r="CBT759" s="487"/>
      <c r="CBU759" s="487"/>
      <c r="CBV759" s="487"/>
      <c r="CBW759" s="487"/>
      <c r="CBX759" s="487"/>
      <c r="CBY759" s="487"/>
      <c r="CBZ759" s="487"/>
      <c r="CCA759" s="487"/>
      <c r="CCB759" s="487"/>
      <c r="CCC759" s="487"/>
      <c r="CCD759" s="487"/>
      <c r="CCE759" s="487"/>
      <c r="CCF759" s="487"/>
      <c r="CCG759" s="487"/>
      <c r="CCH759" s="487"/>
      <c r="CCI759" s="487"/>
      <c r="CCJ759" s="487"/>
      <c r="CCK759" s="487"/>
      <c r="CCL759" s="487"/>
      <c r="CCM759" s="487"/>
      <c r="CCN759" s="487"/>
      <c r="CCO759" s="487"/>
      <c r="CCP759" s="487"/>
      <c r="CCQ759" s="487"/>
      <c r="CCR759" s="487"/>
      <c r="CCS759" s="487"/>
      <c r="CCT759" s="487"/>
      <c r="CCU759" s="487"/>
      <c r="CCV759" s="487"/>
      <c r="CCW759" s="487"/>
      <c r="CCX759" s="487"/>
      <c r="CCY759" s="487"/>
      <c r="CCZ759" s="487"/>
      <c r="CDA759" s="487"/>
      <c r="CDB759" s="487"/>
      <c r="CDC759" s="487"/>
      <c r="CDD759" s="487"/>
      <c r="CDE759" s="487"/>
      <c r="CDF759" s="487"/>
      <c r="CDG759" s="487"/>
      <c r="CDH759" s="487"/>
      <c r="CDI759" s="487"/>
      <c r="CDJ759" s="487"/>
      <c r="CDK759" s="487"/>
      <c r="CDL759" s="487"/>
      <c r="CDM759" s="487"/>
      <c r="CDN759" s="487"/>
      <c r="CDO759" s="487"/>
      <c r="CDP759" s="487"/>
      <c r="CDQ759" s="487"/>
      <c r="CDR759" s="487"/>
      <c r="CDS759" s="487"/>
      <c r="CDT759" s="487"/>
      <c r="CDU759" s="487"/>
      <c r="CDV759" s="487"/>
      <c r="CDW759" s="487"/>
      <c r="CDX759" s="487"/>
      <c r="CDY759" s="487"/>
      <c r="CDZ759" s="487"/>
      <c r="CEA759" s="487"/>
      <c r="CEB759" s="487"/>
      <c r="CEC759" s="487"/>
      <c r="CED759" s="487"/>
      <c r="CEE759" s="487"/>
      <c r="CEF759" s="487"/>
      <c r="CEG759" s="487"/>
      <c r="CEH759" s="487"/>
      <c r="CEI759" s="487"/>
      <c r="CEJ759" s="487"/>
      <c r="CEK759" s="487"/>
      <c r="CEL759" s="487"/>
      <c r="CEM759" s="487"/>
      <c r="CEN759" s="487"/>
      <c r="CEO759" s="487"/>
      <c r="CEP759" s="487"/>
      <c r="CEQ759" s="487"/>
      <c r="CER759" s="487"/>
      <c r="CES759" s="487"/>
      <c r="CET759" s="487"/>
      <c r="CEU759" s="487"/>
      <c r="CEV759" s="487"/>
      <c r="CEW759" s="487"/>
      <c r="CEX759" s="487"/>
      <c r="CEY759" s="487"/>
      <c r="CEZ759" s="487"/>
      <c r="CFA759" s="487"/>
      <c r="CFB759" s="487"/>
      <c r="CFC759" s="487"/>
      <c r="CFD759" s="487"/>
      <c r="CFE759" s="487"/>
      <c r="CFF759" s="487"/>
      <c r="CFG759" s="487"/>
      <c r="CFH759" s="487"/>
      <c r="CFI759" s="487"/>
      <c r="CFJ759" s="487"/>
      <c r="CFK759" s="487"/>
      <c r="CFL759" s="487"/>
      <c r="CFM759" s="487"/>
      <c r="CFN759" s="487"/>
      <c r="CFO759" s="487"/>
      <c r="CFP759" s="487"/>
      <c r="CFQ759" s="487"/>
      <c r="CFR759" s="487"/>
      <c r="CFS759" s="487"/>
      <c r="CFT759" s="487"/>
      <c r="CFU759" s="487"/>
      <c r="CFV759" s="487"/>
      <c r="CFW759" s="487"/>
      <c r="CFX759" s="487"/>
      <c r="CFY759" s="487"/>
      <c r="CFZ759" s="487"/>
      <c r="CGA759" s="487"/>
      <c r="CGB759" s="487"/>
      <c r="CGC759" s="487"/>
      <c r="CGD759" s="487"/>
      <c r="CGE759" s="487"/>
      <c r="CGF759" s="487"/>
      <c r="CGG759" s="487"/>
      <c r="CGH759" s="487"/>
      <c r="CGI759" s="487"/>
      <c r="CGJ759" s="487"/>
      <c r="CGK759" s="487"/>
      <c r="CGL759" s="487"/>
      <c r="CGM759" s="487"/>
      <c r="CGN759" s="487"/>
      <c r="CGO759" s="487"/>
      <c r="CGP759" s="487"/>
      <c r="CGQ759" s="487"/>
      <c r="CGR759" s="487"/>
      <c r="CGS759" s="487"/>
      <c r="CGT759" s="487"/>
      <c r="CGU759" s="487"/>
      <c r="CGV759" s="487"/>
      <c r="CGW759" s="487"/>
      <c r="CGX759" s="487"/>
      <c r="CGY759" s="487"/>
      <c r="CGZ759" s="487"/>
      <c r="CHA759" s="487"/>
      <c r="CHB759" s="487"/>
      <c r="CHC759" s="487"/>
      <c r="CHD759" s="487"/>
      <c r="CHE759" s="487"/>
      <c r="CHF759" s="487"/>
      <c r="CHG759" s="487"/>
      <c r="CHH759" s="487"/>
      <c r="CHI759" s="487"/>
      <c r="CHJ759" s="487"/>
      <c r="CHK759" s="487"/>
      <c r="CHL759" s="487"/>
      <c r="CHM759" s="487"/>
      <c r="CHN759" s="487"/>
      <c r="CHO759" s="487"/>
      <c r="CHP759" s="487"/>
      <c r="CHQ759" s="487"/>
      <c r="CHR759" s="487"/>
      <c r="CHS759" s="487"/>
      <c r="CHT759" s="487"/>
      <c r="CHU759" s="487"/>
      <c r="CHV759" s="487"/>
      <c r="CHW759" s="487"/>
      <c r="CHX759" s="487"/>
      <c r="CHY759" s="487"/>
      <c r="CHZ759" s="487"/>
      <c r="CIA759" s="487"/>
      <c r="CIB759" s="487"/>
      <c r="CIC759" s="487"/>
      <c r="CID759" s="487"/>
      <c r="CIE759" s="487"/>
      <c r="CIF759" s="487"/>
      <c r="CIG759" s="487"/>
      <c r="CIH759" s="487"/>
      <c r="CII759" s="487"/>
      <c r="CIJ759" s="487"/>
      <c r="CIK759" s="487"/>
      <c r="CIL759" s="487"/>
      <c r="CIM759" s="487"/>
      <c r="CIN759" s="487"/>
      <c r="CIO759" s="487"/>
      <c r="CIP759" s="487"/>
      <c r="CIQ759" s="487"/>
      <c r="CIR759" s="487"/>
      <c r="CIS759" s="487"/>
      <c r="CIT759" s="487"/>
      <c r="CIU759" s="487"/>
      <c r="CIV759" s="487"/>
      <c r="CIW759" s="487"/>
      <c r="CIX759" s="487"/>
      <c r="CIY759" s="487"/>
      <c r="CIZ759" s="487"/>
      <c r="CJA759" s="487"/>
      <c r="CJB759" s="487"/>
      <c r="CJC759" s="487"/>
      <c r="CJD759" s="487"/>
      <c r="CJE759" s="487"/>
      <c r="CJF759" s="487"/>
      <c r="CJG759" s="487"/>
      <c r="CJH759" s="487"/>
      <c r="CJI759" s="487"/>
      <c r="CJJ759" s="487"/>
      <c r="CJK759" s="487"/>
      <c r="CJL759" s="487"/>
      <c r="CJM759" s="487"/>
      <c r="CJN759" s="487"/>
      <c r="CJO759" s="487"/>
      <c r="CJP759" s="487"/>
      <c r="CJQ759" s="487"/>
      <c r="CJR759" s="487"/>
      <c r="CJS759" s="487"/>
      <c r="CJT759" s="487"/>
      <c r="CJU759" s="487"/>
      <c r="CJV759" s="487"/>
      <c r="CJW759" s="487"/>
      <c r="CJX759" s="487"/>
      <c r="CJY759" s="487"/>
      <c r="CJZ759" s="487"/>
      <c r="CKA759" s="487"/>
      <c r="CKB759" s="487"/>
      <c r="CKC759" s="487"/>
      <c r="CKD759" s="487"/>
      <c r="CKE759" s="487"/>
      <c r="CKF759" s="487"/>
      <c r="CKG759" s="487"/>
      <c r="CKH759" s="487"/>
      <c r="CKI759" s="487"/>
      <c r="CKJ759" s="487"/>
      <c r="CKK759" s="487"/>
      <c r="CKL759" s="487"/>
      <c r="CKM759" s="487"/>
      <c r="CKN759" s="487"/>
      <c r="CKO759" s="487"/>
      <c r="CKP759" s="487"/>
      <c r="CKQ759" s="487"/>
      <c r="CKR759" s="487"/>
      <c r="CKS759" s="487"/>
      <c r="CKT759" s="487"/>
      <c r="CKU759" s="487"/>
      <c r="CKV759" s="487"/>
      <c r="CKW759" s="487"/>
      <c r="CKX759" s="487"/>
      <c r="CKY759" s="487"/>
      <c r="CKZ759" s="487"/>
      <c r="CLA759" s="487"/>
      <c r="CLB759" s="487"/>
      <c r="CLC759" s="487"/>
      <c r="CLD759" s="487"/>
      <c r="CLE759" s="487"/>
      <c r="CLF759" s="487"/>
      <c r="CLG759" s="487"/>
      <c r="CLH759" s="487"/>
      <c r="CLI759" s="487"/>
      <c r="CLJ759" s="487"/>
      <c r="CLK759" s="487"/>
      <c r="CLL759" s="487"/>
      <c r="CLM759" s="487"/>
      <c r="CLN759" s="487"/>
      <c r="CLO759" s="487"/>
      <c r="CLP759" s="487"/>
      <c r="CLQ759" s="487"/>
      <c r="CLR759" s="487"/>
      <c r="CLS759" s="487"/>
      <c r="CLT759" s="487"/>
      <c r="CLU759" s="487"/>
      <c r="CLV759" s="487"/>
      <c r="CLW759" s="487"/>
      <c r="CLX759" s="487"/>
      <c r="CLY759" s="487"/>
      <c r="CLZ759" s="487"/>
      <c r="CMA759" s="487"/>
      <c r="CMB759" s="487"/>
      <c r="CMC759" s="487"/>
      <c r="CMD759" s="487"/>
      <c r="CME759" s="487"/>
      <c r="CMF759" s="487"/>
      <c r="CMG759" s="487"/>
      <c r="CMH759" s="487"/>
      <c r="CMI759" s="487"/>
      <c r="CMJ759" s="487"/>
      <c r="CMK759" s="487"/>
      <c r="CML759" s="487"/>
      <c r="CMM759" s="487"/>
      <c r="CMN759" s="487"/>
      <c r="CMO759" s="487"/>
      <c r="CMP759" s="487"/>
      <c r="CMQ759" s="487"/>
      <c r="CMR759" s="487"/>
      <c r="CMS759" s="487"/>
      <c r="CMT759" s="487"/>
      <c r="CMU759" s="487"/>
      <c r="CMV759" s="487"/>
      <c r="CMW759" s="487"/>
      <c r="CMX759" s="487"/>
      <c r="CMY759" s="487"/>
      <c r="CMZ759" s="487"/>
      <c r="CNA759" s="487"/>
      <c r="CNB759" s="487"/>
      <c r="CNC759" s="487"/>
      <c r="CND759" s="487"/>
      <c r="CNE759" s="487"/>
      <c r="CNF759" s="487"/>
      <c r="CNG759" s="487"/>
      <c r="CNH759" s="487"/>
      <c r="CNI759" s="487"/>
      <c r="CNJ759" s="487"/>
      <c r="CNK759" s="487"/>
      <c r="CNL759" s="487"/>
      <c r="CNM759" s="487"/>
      <c r="CNN759" s="487"/>
      <c r="CNO759" s="487"/>
      <c r="CNP759" s="487"/>
      <c r="CNQ759" s="487"/>
      <c r="CNR759" s="487"/>
      <c r="CNS759" s="487"/>
      <c r="CNT759" s="487"/>
      <c r="CNU759" s="487"/>
      <c r="CNV759" s="487"/>
      <c r="CNW759" s="487"/>
      <c r="CNX759" s="487"/>
      <c r="CNY759" s="487"/>
      <c r="CNZ759" s="487"/>
      <c r="COA759" s="487"/>
      <c r="COB759" s="487"/>
      <c r="COC759" s="487"/>
      <c r="COD759" s="487"/>
      <c r="COE759" s="487"/>
      <c r="COF759" s="487"/>
      <c r="COG759" s="487"/>
      <c r="COH759" s="487"/>
      <c r="COI759" s="487"/>
      <c r="COJ759" s="487"/>
      <c r="COK759" s="487"/>
      <c r="COL759" s="487"/>
      <c r="COM759" s="487"/>
      <c r="CON759" s="487"/>
      <c r="COO759" s="487"/>
      <c r="COP759" s="487"/>
      <c r="COQ759" s="487"/>
      <c r="COR759" s="487"/>
      <c r="COS759" s="487"/>
      <c r="COT759" s="487"/>
      <c r="COU759" s="487"/>
      <c r="COV759" s="487"/>
      <c r="COW759" s="487"/>
      <c r="COX759" s="487"/>
      <c r="COY759" s="487"/>
      <c r="COZ759" s="487"/>
      <c r="CPA759" s="487"/>
      <c r="CPB759" s="487"/>
      <c r="CPC759" s="487"/>
      <c r="CPD759" s="487"/>
      <c r="CPE759" s="487"/>
      <c r="CPF759" s="487"/>
      <c r="CPG759" s="487"/>
      <c r="CPH759" s="487"/>
      <c r="CPI759" s="487"/>
      <c r="CPJ759" s="487"/>
      <c r="CPK759" s="487"/>
      <c r="CPL759" s="487"/>
      <c r="CPM759" s="487"/>
      <c r="CPN759" s="487"/>
      <c r="CPO759" s="487"/>
      <c r="CPP759" s="487"/>
      <c r="CPQ759" s="487"/>
      <c r="CPR759" s="487"/>
      <c r="CPS759" s="487"/>
      <c r="CPT759" s="487"/>
      <c r="CPU759" s="487"/>
      <c r="CPV759" s="487"/>
      <c r="CPW759" s="487"/>
      <c r="CPX759" s="487"/>
      <c r="CPY759" s="487"/>
      <c r="CPZ759" s="487"/>
      <c r="CQA759" s="487"/>
      <c r="CQB759" s="487"/>
      <c r="CQC759" s="487"/>
      <c r="CQD759" s="487"/>
      <c r="CQE759" s="487"/>
      <c r="CQF759" s="487"/>
      <c r="CQG759" s="487"/>
      <c r="CQH759" s="487"/>
      <c r="CQI759" s="487"/>
      <c r="CQJ759" s="487"/>
      <c r="CQK759" s="487"/>
      <c r="CQL759" s="487"/>
      <c r="CQM759" s="487"/>
      <c r="CQN759" s="487"/>
      <c r="CQO759" s="487"/>
      <c r="CQP759" s="487"/>
      <c r="CQQ759" s="487"/>
      <c r="CQR759" s="487"/>
      <c r="CQS759" s="487"/>
      <c r="CQT759" s="487"/>
      <c r="CQU759" s="487"/>
      <c r="CQV759" s="487"/>
      <c r="CQW759" s="487"/>
      <c r="CQX759" s="487"/>
      <c r="CQY759" s="487"/>
      <c r="CQZ759" s="487"/>
      <c r="CRA759" s="487"/>
      <c r="CRB759" s="487"/>
      <c r="CRC759" s="487"/>
      <c r="CRD759" s="487"/>
      <c r="CRE759" s="487"/>
      <c r="CRF759" s="487"/>
      <c r="CRG759" s="487"/>
      <c r="CRH759" s="487"/>
      <c r="CRI759" s="487"/>
      <c r="CRJ759" s="487"/>
      <c r="CRK759" s="487"/>
      <c r="CRL759" s="487"/>
      <c r="CRM759" s="487"/>
      <c r="CRN759" s="487"/>
      <c r="CRO759" s="487"/>
      <c r="CRP759" s="487"/>
      <c r="CRQ759" s="487"/>
      <c r="CRR759" s="487"/>
      <c r="CRS759" s="487"/>
      <c r="CRT759" s="487"/>
      <c r="CRU759" s="487"/>
      <c r="CRV759" s="487"/>
      <c r="CRW759" s="487"/>
      <c r="CRX759" s="487"/>
      <c r="CRY759" s="487"/>
      <c r="CRZ759" s="487"/>
      <c r="CSA759" s="487"/>
      <c r="CSB759" s="487"/>
      <c r="CSC759" s="487"/>
      <c r="CSD759" s="487"/>
      <c r="CSE759" s="487"/>
      <c r="CSF759" s="487"/>
      <c r="CSG759" s="487"/>
      <c r="CSH759" s="487"/>
      <c r="CSI759" s="487"/>
      <c r="CSJ759" s="487"/>
      <c r="CSK759" s="487"/>
      <c r="CSL759" s="487"/>
      <c r="CSM759" s="487"/>
      <c r="CSN759" s="487"/>
      <c r="CSO759" s="487"/>
      <c r="CSP759" s="487"/>
      <c r="CSQ759" s="487"/>
      <c r="CSR759" s="487"/>
      <c r="CSS759" s="487"/>
      <c r="CST759" s="487"/>
      <c r="CSU759" s="487"/>
      <c r="CSV759" s="487"/>
      <c r="CSW759" s="487"/>
      <c r="CSX759" s="487"/>
      <c r="CSY759" s="487"/>
      <c r="CSZ759" s="487"/>
      <c r="CTA759" s="487"/>
      <c r="CTB759" s="487"/>
      <c r="CTC759" s="487"/>
      <c r="CTD759" s="487"/>
      <c r="CTE759" s="487"/>
      <c r="CTF759" s="487"/>
      <c r="CTG759" s="487"/>
      <c r="CTH759" s="487"/>
      <c r="CTI759" s="487"/>
      <c r="CTJ759" s="487"/>
      <c r="CTK759" s="487"/>
      <c r="CTL759" s="487"/>
      <c r="CTM759" s="487"/>
      <c r="CTN759" s="487"/>
      <c r="CTO759" s="487"/>
      <c r="CTP759" s="487"/>
      <c r="CTQ759" s="487"/>
      <c r="CTR759" s="487"/>
      <c r="CTS759" s="487"/>
      <c r="CTT759" s="487"/>
      <c r="CTU759" s="487"/>
      <c r="CTV759" s="487"/>
      <c r="CTW759" s="487"/>
      <c r="CTX759" s="487"/>
      <c r="CTY759" s="487"/>
      <c r="CTZ759" s="487"/>
      <c r="CUA759" s="487"/>
      <c r="CUB759" s="487"/>
      <c r="CUC759" s="487"/>
      <c r="CUD759" s="487"/>
      <c r="CUE759" s="487"/>
      <c r="CUF759" s="487"/>
      <c r="CUG759" s="487"/>
      <c r="CUH759" s="487"/>
      <c r="CUI759" s="487"/>
      <c r="CUJ759" s="487"/>
      <c r="CUK759" s="487"/>
      <c r="CUL759" s="487"/>
      <c r="CUM759" s="487"/>
      <c r="CUN759" s="487"/>
      <c r="CUO759" s="487"/>
      <c r="CUP759" s="487"/>
      <c r="CUQ759" s="487"/>
      <c r="CUR759" s="487"/>
      <c r="CUS759" s="487"/>
      <c r="CUT759" s="487"/>
      <c r="CUU759" s="487"/>
      <c r="CUV759" s="487"/>
      <c r="CUW759" s="487"/>
      <c r="CUX759" s="487"/>
      <c r="CUY759" s="487"/>
      <c r="CUZ759" s="487"/>
      <c r="CVA759" s="487"/>
      <c r="CVB759" s="487"/>
      <c r="CVC759" s="487"/>
      <c r="CVD759" s="487"/>
      <c r="CVE759" s="487"/>
      <c r="CVF759" s="487"/>
      <c r="CVG759" s="487"/>
      <c r="CVH759" s="487"/>
      <c r="CVI759" s="487"/>
      <c r="CVJ759" s="487"/>
      <c r="CVK759" s="487"/>
      <c r="CVL759" s="487"/>
      <c r="CVM759" s="487"/>
      <c r="CVN759" s="487"/>
      <c r="CVO759" s="487"/>
      <c r="CVP759" s="487"/>
      <c r="CVQ759" s="487"/>
      <c r="CVR759" s="487"/>
      <c r="CVS759" s="487"/>
      <c r="CVT759" s="487"/>
      <c r="CVU759" s="487"/>
      <c r="CVV759" s="487"/>
      <c r="CVW759" s="487"/>
      <c r="CVX759" s="487"/>
      <c r="CVY759" s="487"/>
      <c r="CVZ759" s="487"/>
      <c r="CWA759" s="487"/>
      <c r="CWB759" s="487"/>
      <c r="CWC759" s="487"/>
      <c r="CWD759" s="487"/>
      <c r="CWE759" s="487"/>
      <c r="CWF759" s="487"/>
      <c r="CWG759" s="487"/>
      <c r="CWH759" s="487"/>
      <c r="CWI759" s="487"/>
      <c r="CWJ759" s="487"/>
      <c r="CWK759" s="487"/>
      <c r="CWL759" s="487"/>
      <c r="CWM759" s="487"/>
      <c r="CWN759" s="487"/>
      <c r="CWO759" s="487"/>
      <c r="CWP759" s="487"/>
      <c r="CWQ759" s="487"/>
      <c r="CWR759" s="487"/>
      <c r="CWS759" s="487"/>
      <c r="CWT759" s="487"/>
      <c r="CWU759" s="487"/>
      <c r="CWV759" s="487"/>
      <c r="CWW759" s="487"/>
      <c r="CWX759" s="487"/>
      <c r="CWY759" s="487"/>
      <c r="CWZ759" s="487"/>
      <c r="CXA759" s="487"/>
      <c r="CXB759" s="487"/>
      <c r="CXC759" s="487"/>
      <c r="CXD759" s="487"/>
      <c r="CXE759" s="487"/>
      <c r="CXF759" s="487"/>
      <c r="CXG759" s="487"/>
      <c r="CXH759" s="487"/>
      <c r="CXI759" s="487"/>
      <c r="CXJ759" s="487"/>
      <c r="CXK759" s="487"/>
      <c r="CXL759" s="487"/>
      <c r="CXM759" s="487"/>
      <c r="CXN759" s="487"/>
      <c r="CXO759" s="487"/>
      <c r="CXP759" s="487"/>
      <c r="CXQ759" s="487"/>
      <c r="CXR759" s="487"/>
      <c r="CXS759" s="487"/>
      <c r="CXT759" s="487"/>
      <c r="CXU759" s="487"/>
      <c r="CXV759" s="487"/>
      <c r="CXW759" s="487"/>
      <c r="CXX759" s="487"/>
      <c r="CXY759" s="487"/>
      <c r="CXZ759" s="487"/>
      <c r="CYA759" s="487"/>
      <c r="CYB759" s="487"/>
      <c r="CYC759" s="487"/>
      <c r="CYD759" s="487"/>
      <c r="CYE759" s="487"/>
      <c r="CYF759" s="487"/>
      <c r="CYG759" s="487"/>
      <c r="CYH759" s="487"/>
      <c r="CYI759" s="487"/>
      <c r="CYJ759" s="487"/>
      <c r="CYK759" s="487"/>
      <c r="CYL759" s="487"/>
      <c r="CYM759" s="487"/>
      <c r="CYN759" s="487"/>
      <c r="CYO759" s="487"/>
      <c r="CYP759" s="487"/>
      <c r="CYQ759" s="487"/>
      <c r="CYR759" s="487"/>
      <c r="CYS759" s="487"/>
      <c r="CYT759" s="487"/>
      <c r="CYU759" s="487"/>
      <c r="CYV759" s="487"/>
      <c r="CYW759" s="487"/>
      <c r="CYX759" s="487"/>
      <c r="CYY759" s="487"/>
      <c r="CYZ759" s="487"/>
      <c r="CZA759" s="487"/>
      <c r="CZB759" s="487"/>
      <c r="CZC759" s="487"/>
      <c r="CZD759" s="487"/>
      <c r="CZE759" s="487"/>
      <c r="CZF759" s="487"/>
      <c r="CZG759" s="487"/>
      <c r="CZH759" s="487"/>
      <c r="CZI759" s="487"/>
      <c r="CZJ759" s="487"/>
      <c r="CZK759" s="487"/>
      <c r="CZL759" s="487"/>
      <c r="CZM759" s="487"/>
      <c r="CZN759" s="487"/>
      <c r="CZO759" s="487"/>
      <c r="CZP759" s="487"/>
      <c r="CZQ759" s="487"/>
      <c r="CZR759" s="487"/>
      <c r="CZS759" s="487"/>
      <c r="CZT759" s="487"/>
      <c r="CZU759" s="487"/>
      <c r="CZV759" s="487"/>
      <c r="CZW759" s="487"/>
      <c r="CZX759" s="487"/>
      <c r="CZY759" s="487"/>
      <c r="CZZ759" s="487"/>
      <c r="DAA759" s="487"/>
      <c r="DAB759" s="487"/>
      <c r="DAC759" s="487"/>
      <c r="DAD759" s="487"/>
      <c r="DAE759" s="487"/>
      <c r="DAF759" s="487"/>
      <c r="DAG759" s="487"/>
      <c r="DAH759" s="487"/>
      <c r="DAI759" s="487"/>
      <c r="DAJ759" s="487"/>
      <c r="DAK759" s="487"/>
      <c r="DAL759" s="487"/>
      <c r="DAM759" s="487"/>
      <c r="DAN759" s="487"/>
      <c r="DAO759" s="487"/>
      <c r="DAP759" s="487"/>
      <c r="DAQ759" s="487"/>
      <c r="DAR759" s="487"/>
      <c r="DAS759" s="487"/>
      <c r="DAT759" s="487"/>
      <c r="DAU759" s="487"/>
      <c r="DAV759" s="487"/>
      <c r="DAW759" s="487"/>
      <c r="DAX759" s="487"/>
      <c r="DAY759" s="487"/>
      <c r="DAZ759" s="487"/>
      <c r="DBA759" s="487"/>
      <c r="DBB759" s="487"/>
      <c r="DBC759" s="487"/>
      <c r="DBD759" s="487"/>
      <c r="DBE759" s="487"/>
      <c r="DBF759" s="487"/>
      <c r="DBG759" s="487"/>
      <c r="DBH759" s="487"/>
      <c r="DBI759" s="487"/>
      <c r="DBJ759" s="487"/>
      <c r="DBK759" s="487"/>
      <c r="DBL759" s="487"/>
      <c r="DBM759" s="487"/>
      <c r="DBN759" s="487"/>
      <c r="DBO759" s="487"/>
      <c r="DBP759" s="487"/>
      <c r="DBQ759" s="487"/>
      <c r="DBR759" s="487"/>
      <c r="DBS759" s="487"/>
      <c r="DBT759" s="487"/>
      <c r="DBU759" s="487"/>
      <c r="DBV759" s="487"/>
      <c r="DBW759" s="487"/>
      <c r="DBX759" s="487"/>
      <c r="DBY759" s="487"/>
      <c r="DBZ759" s="487"/>
      <c r="DCA759" s="487"/>
      <c r="DCB759" s="487"/>
      <c r="DCC759" s="487"/>
      <c r="DCD759" s="487"/>
      <c r="DCE759" s="487"/>
      <c r="DCF759" s="487"/>
      <c r="DCG759" s="487"/>
      <c r="DCH759" s="487"/>
      <c r="DCI759" s="487"/>
      <c r="DCJ759" s="487"/>
      <c r="DCK759" s="487"/>
      <c r="DCL759" s="487"/>
      <c r="DCM759" s="487"/>
      <c r="DCN759" s="487"/>
      <c r="DCO759" s="487"/>
      <c r="DCP759" s="487"/>
      <c r="DCQ759" s="487"/>
      <c r="DCR759" s="487"/>
      <c r="DCS759" s="487"/>
      <c r="DCT759" s="487"/>
      <c r="DCU759" s="487"/>
      <c r="DCV759" s="487"/>
      <c r="DCW759" s="487"/>
      <c r="DCX759" s="487"/>
      <c r="DCY759" s="487"/>
      <c r="DCZ759" s="487"/>
      <c r="DDA759" s="487"/>
      <c r="DDB759" s="487"/>
      <c r="DDC759" s="487"/>
      <c r="DDD759" s="487"/>
      <c r="DDE759" s="487"/>
      <c r="DDF759" s="487"/>
      <c r="DDG759" s="487"/>
      <c r="DDH759" s="487"/>
      <c r="DDI759" s="487"/>
      <c r="DDJ759" s="487"/>
      <c r="DDK759" s="487"/>
      <c r="DDL759" s="487"/>
      <c r="DDM759" s="487"/>
      <c r="DDN759" s="487"/>
      <c r="DDO759" s="487"/>
      <c r="DDP759" s="487"/>
      <c r="DDQ759" s="487"/>
      <c r="DDR759" s="487"/>
      <c r="DDS759" s="487"/>
      <c r="DDT759" s="487"/>
      <c r="DDU759" s="487"/>
      <c r="DDV759" s="487"/>
      <c r="DDW759" s="487"/>
      <c r="DDX759" s="487"/>
      <c r="DDY759" s="487"/>
      <c r="DDZ759" s="487"/>
      <c r="DEA759" s="487"/>
      <c r="DEB759" s="487"/>
      <c r="DEC759" s="487"/>
      <c r="DED759" s="487"/>
      <c r="DEE759" s="487"/>
      <c r="DEF759" s="487"/>
      <c r="DEG759" s="487"/>
      <c r="DEH759" s="487"/>
      <c r="DEI759" s="487"/>
      <c r="DEJ759" s="487"/>
      <c r="DEK759" s="487"/>
      <c r="DEL759" s="487"/>
      <c r="DEM759" s="487"/>
      <c r="DEN759" s="487"/>
      <c r="DEO759" s="487"/>
      <c r="DEP759" s="487"/>
      <c r="DEQ759" s="487"/>
      <c r="DER759" s="487"/>
      <c r="DES759" s="487"/>
      <c r="DET759" s="487"/>
      <c r="DEU759" s="487"/>
      <c r="DEV759" s="487"/>
      <c r="DEW759" s="487"/>
      <c r="DEX759" s="487"/>
      <c r="DEY759" s="487"/>
      <c r="DEZ759" s="487"/>
      <c r="DFA759" s="487"/>
      <c r="DFB759" s="487"/>
      <c r="DFC759" s="487"/>
      <c r="DFD759" s="487"/>
      <c r="DFE759" s="487"/>
      <c r="DFF759" s="487"/>
      <c r="DFG759" s="487"/>
      <c r="DFH759" s="487"/>
      <c r="DFI759" s="487"/>
      <c r="DFJ759" s="487"/>
      <c r="DFK759" s="487"/>
      <c r="DFL759" s="487"/>
      <c r="DFM759" s="487"/>
      <c r="DFN759" s="487"/>
      <c r="DFO759" s="487"/>
      <c r="DFP759" s="487"/>
      <c r="DFQ759" s="487"/>
      <c r="DFR759" s="487"/>
      <c r="DFS759" s="487"/>
      <c r="DFT759" s="487"/>
      <c r="DFU759" s="487"/>
      <c r="DFV759" s="487"/>
      <c r="DFW759" s="487"/>
      <c r="DFX759" s="487"/>
      <c r="DFY759" s="487"/>
      <c r="DFZ759" s="487"/>
      <c r="DGA759" s="487"/>
      <c r="DGB759" s="487"/>
      <c r="DGC759" s="487"/>
      <c r="DGD759" s="487"/>
      <c r="DGE759" s="487"/>
      <c r="DGF759" s="487"/>
      <c r="DGG759" s="487"/>
      <c r="DGH759" s="487"/>
      <c r="DGI759" s="487"/>
      <c r="DGJ759" s="487"/>
      <c r="DGK759" s="487"/>
      <c r="DGL759" s="487"/>
      <c r="DGM759" s="487"/>
      <c r="DGN759" s="487"/>
      <c r="DGO759" s="487"/>
      <c r="DGP759" s="487"/>
      <c r="DGQ759" s="487"/>
      <c r="DGR759" s="487"/>
      <c r="DGS759" s="487"/>
      <c r="DGT759" s="487"/>
      <c r="DGU759" s="487"/>
      <c r="DGV759" s="487"/>
      <c r="DGW759" s="487"/>
      <c r="DGX759" s="487"/>
      <c r="DGY759" s="487"/>
      <c r="DGZ759" s="487"/>
      <c r="DHA759" s="487"/>
      <c r="DHB759" s="487"/>
      <c r="DHC759" s="487"/>
      <c r="DHD759" s="487"/>
      <c r="DHE759" s="487"/>
      <c r="DHF759" s="487"/>
      <c r="DHG759" s="487"/>
      <c r="DHH759" s="487"/>
      <c r="DHI759" s="487"/>
      <c r="DHJ759" s="487"/>
      <c r="DHK759" s="487"/>
      <c r="DHL759" s="487"/>
      <c r="DHM759" s="487"/>
      <c r="DHN759" s="487"/>
      <c r="DHO759" s="487"/>
      <c r="DHP759" s="487"/>
      <c r="DHQ759" s="487"/>
      <c r="DHR759" s="487"/>
      <c r="DHS759" s="487"/>
      <c r="DHT759" s="487"/>
      <c r="DHU759" s="487"/>
      <c r="DHV759" s="487"/>
      <c r="DHW759" s="487"/>
      <c r="DHX759" s="487"/>
      <c r="DHY759" s="487"/>
      <c r="DHZ759" s="487"/>
      <c r="DIA759" s="487"/>
      <c r="DIB759" s="487"/>
      <c r="DIC759" s="487"/>
      <c r="DID759" s="487"/>
      <c r="DIE759" s="487"/>
      <c r="DIF759" s="487"/>
      <c r="DIG759" s="487"/>
      <c r="DIH759" s="487"/>
      <c r="DII759" s="487"/>
      <c r="DIJ759" s="487"/>
      <c r="DIK759" s="487"/>
      <c r="DIL759" s="487"/>
      <c r="DIM759" s="487"/>
      <c r="DIN759" s="487"/>
      <c r="DIO759" s="487"/>
      <c r="DIP759" s="487"/>
      <c r="DIQ759" s="487"/>
      <c r="DIR759" s="487"/>
      <c r="DIS759" s="487"/>
      <c r="DIT759" s="487"/>
      <c r="DIU759" s="487"/>
      <c r="DIV759" s="487"/>
      <c r="DIW759" s="487"/>
      <c r="DIX759" s="487"/>
      <c r="DIY759" s="487"/>
      <c r="DIZ759" s="487"/>
      <c r="DJA759" s="487"/>
      <c r="DJB759" s="487"/>
      <c r="DJC759" s="487"/>
      <c r="DJD759" s="487"/>
      <c r="DJE759" s="487"/>
      <c r="DJF759" s="487"/>
      <c r="DJG759" s="487"/>
      <c r="DJH759" s="487"/>
      <c r="DJI759" s="487"/>
      <c r="DJJ759" s="487"/>
      <c r="DJK759" s="487"/>
      <c r="DJL759" s="487"/>
      <c r="DJM759" s="487"/>
      <c r="DJN759" s="487"/>
      <c r="DJO759" s="487"/>
      <c r="DJP759" s="487"/>
      <c r="DJQ759" s="487"/>
      <c r="DJR759" s="487"/>
      <c r="DJS759" s="487"/>
      <c r="DJT759" s="487"/>
      <c r="DJU759" s="487"/>
      <c r="DJV759" s="487"/>
      <c r="DJW759" s="487"/>
      <c r="DJX759" s="487"/>
      <c r="DJY759" s="487"/>
      <c r="DJZ759" s="487"/>
      <c r="DKA759" s="487"/>
      <c r="DKB759" s="487"/>
      <c r="DKC759" s="487"/>
      <c r="DKD759" s="487"/>
      <c r="DKE759" s="487"/>
      <c r="DKF759" s="487"/>
      <c r="DKG759" s="487"/>
      <c r="DKH759" s="487"/>
      <c r="DKI759" s="487"/>
      <c r="DKJ759" s="487"/>
      <c r="DKK759" s="487"/>
      <c r="DKL759" s="487"/>
      <c r="DKM759" s="487"/>
      <c r="DKN759" s="487"/>
      <c r="DKO759" s="487"/>
      <c r="DKP759" s="487"/>
      <c r="DKQ759" s="487"/>
      <c r="DKR759" s="487"/>
      <c r="DKS759" s="487"/>
      <c r="DKT759" s="487"/>
      <c r="DKU759" s="487"/>
      <c r="DKV759" s="487"/>
      <c r="DKW759" s="487"/>
      <c r="DKX759" s="487"/>
      <c r="DKY759" s="487"/>
      <c r="DKZ759" s="487"/>
      <c r="DLA759" s="487"/>
      <c r="DLB759" s="487"/>
      <c r="DLC759" s="487"/>
      <c r="DLD759" s="487"/>
      <c r="DLE759" s="487"/>
      <c r="DLF759" s="487"/>
      <c r="DLG759" s="487"/>
      <c r="DLH759" s="487"/>
      <c r="DLI759" s="487"/>
      <c r="DLJ759" s="487"/>
      <c r="DLK759" s="487"/>
      <c r="DLL759" s="487"/>
      <c r="DLM759" s="487"/>
      <c r="DLN759" s="487"/>
      <c r="DLO759" s="487"/>
      <c r="DLP759" s="487"/>
      <c r="DLQ759" s="487"/>
      <c r="DLR759" s="487"/>
      <c r="DLS759" s="487"/>
      <c r="DLT759" s="487"/>
      <c r="DLU759" s="487"/>
      <c r="DLV759" s="487"/>
      <c r="DLW759" s="487"/>
      <c r="DLX759" s="487"/>
      <c r="DLY759" s="487"/>
      <c r="DLZ759" s="487"/>
      <c r="DMA759" s="487"/>
      <c r="DMB759" s="487"/>
      <c r="DMC759" s="487"/>
      <c r="DMD759" s="487"/>
      <c r="DME759" s="487"/>
      <c r="DMF759" s="487"/>
      <c r="DMG759" s="487"/>
      <c r="DMH759" s="487"/>
      <c r="DMI759" s="487"/>
      <c r="DMJ759" s="487"/>
      <c r="DMK759" s="487"/>
      <c r="DML759" s="487"/>
      <c r="DMM759" s="487"/>
      <c r="DMN759" s="487"/>
      <c r="DMO759" s="487"/>
      <c r="DMP759" s="487"/>
      <c r="DMQ759" s="487"/>
      <c r="DMR759" s="487"/>
      <c r="DMS759" s="487"/>
      <c r="DMT759" s="487"/>
      <c r="DMU759" s="487"/>
      <c r="DMV759" s="487"/>
      <c r="DMW759" s="487"/>
      <c r="DMX759" s="487"/>
      <c r="DMY759" s="487"/>
      <c r="DMZ759" s="487"/>
      <c r="DNA759" s="487"/>
      <c r="DNB759" s="487"/>
      <c r="DNC759" s="487"/>
      <c r="DND759" s="487"/>
      <c r="DNE759" s="487"/>
      <c r="DNF759" s="487"/>
      <c r="DNG759" s="487"/>
      <c r="DNH759" s="487"/>
      <c r="DNI759" s="487"/>
      <c r="DNJ759" s="487"/>
      <c r="DNK759" s="487"/>
      <c r="DNL759" s="487"/>
      <c r="DNM759" s="487"/>
      <c r="DNN759" s="487"/>
      <c r="DNO759" s="487"/>
      <c r="DNP759" s="487"/>
      <c r="DNQ759" s="487"/>
      <c r="DNR759" s="487"/>
      <c r="DNS759" s="487"/>
      <c r="DNT759" s="487"/>
      <c r="DNU759" s="487"/>
      <c r="DNV759" s="487"/>
      <c r="DNW759" s="487"/>
      <c r="DNX759" s="487"/>
      <c r="DNY759" s="487"/>
      <c r="DNZ759" s="487"/>
      <c r="DOA759" s="487"/>
      <c r="DOB759" s="487"/>
      <c r="DOC759" s="487"/>
      <c r="DOD759" s="487"/>
      <c r="DOE759" s="487"/>
      <c r="DOF759" s="487"/>
      <c r="DOG759" s="487"/>
      <c r="DOH759" s="487"/>
      <c r="DOI759" s="487"/>
      <c r="DOJ759" s="487"/>
      <c r="DOK759" s="487"/>
      <c r="DOL759" s="487"/>
      <c r="DOM759" s="487"/>
      <c r="DON759" s="487"/>
      <c r="DOO759" s="487"/>
      <c r="DOP759" s="487"/>
      <c r="DOQ759" s="487"/>
      <c r="DOR759" s="487"/>
      <c r="DOS759" s="487"/>
      <c r="DOT759" s="487"/>
      <c r="DOU759" s="487"/>
      <c r="DOV759" s="487"/>
      <c r="DOW759" s="487"/>
      <c r="DOX759" s="487"/>
      <c r="DOY759" s="487"/>
      <c r="DOZ759" s="487"/>
      <c r="DPA759" s="487"/>
      <c r="DPB759" s="487"/>
      <c r="DPC759" s="487"/>
      <c r="DPD759" s="487"/>
      <c r="DPE759" s="487"/>
      <c r="DPF759" s="487"/>
      <c r="DPG759" s="487"/>
      <c r="DPH759" s="487"/>
      <c r="DPI759" s="487"/>
      <c r="DPJ759" s="487"/>
      <c r="DPK759" s="487"/>
      <c r="DPL759" s="487"/>
      <c r="DPM759" s="487"/>
      <c r="DPN759" s="487"/>
      <c r="DPO759" s="487"/>
      <c r="DPP759" s="487"/>
      <c r="DPQ759" s="487"/>
      <c r="DPR759" s="487"/>
      <c r="DPS759" s="487"/>
      <c r="DPT759" s="487"/>
      <c r="DPU759" s="487"/>
      <c r="DPV759" s="487"/>
      <c r="DPW759" s="487"/>
      <c r="DPX759" s="487"/>
      <c r="DPY759" s="487"/>
      <c r="DPZ759" s="487"/>
      <c r="DQA759" s="487"/>
      <c r="DQB759" s="487"/>
      <c r="DQC759" s="487"/>
      <c r="DQD759" s="487"/>
      <c r="DQE759" s="487"/>
      <c r="DQF759" s="487"/>
      <c r="DQG759" s="487"/>
      <c r="DQH759" s="487"/>
      <c r="DQI759" s="487"/>
      <c r="DQJ759" s="487"/>
      <c r="DQK759" s="487"/>
      <c r="DQL759" s="487"/>
      <c r="DQM759" s="487"/>
      <c r="DQN759" s="487"/>
      <c r="DQO759" s="487"/>
      <c r="DQP759" s="487"/>
      <c r="DQQ759" s="487"/>
      <c r="DQR759" s="487"/>
      <c r="DQS759" s="487"/>
      <c r="DQT759" s="487"/>
      <c r="DQU759" s="487"/>
      <c r="DQV759" s="487"/>
      <c r="DQW759" s="487"/>
      <c r="DQX759" s="487"/>
      <c r="DQY759" s="487"/>
      <c r="DQZ759" s="487"/>
      <c r="DRA759" s="487"/>
      <c r="DRB759" s="487"/>
      <c r="DRC759" s="487"/>
      <c r="DRD759" s="487"/>
      <c r="DRE759" s="487"/>
      <c r="DRF759" s="487"/>
      <c r="DRG759" s="487"/>
      <c r="DRH759" s="487"/>
      <c r="DRI759" s="487"/>
      <c r="DRJ759" s="487"/>
      <c r="DRK759" s="487"/>
      <c r="DRL759" s="487"/>
      <c r="DRM759" s="487"/>
      <c r="DRN759" s="487"/>
      <c r="DRO759" s="487"/>
      <c r="DRP759" s="487"/>
      <c r="DRQ759" s="487"/>
      <c r="DRR759" s="487"/>
      <c r="DRS759" s="487"/>
      <c r="DRT759" s="487"/>
      <c r="DRU759" s="487"/>
      <c r="DRV759" s="487"/>
      <c r="DRW759" s="487"/>
      <c r="DRX759" s="487"/>
      <c r="DRY759" s="487"/>
      <c r="DRZ759" s="487"/>
      <c r="DSA759" s="487"/>
      <c r="DSB759" s="487"/>
      <c r="DSC759" s="487"/>
      <c r="DSD759" s="487"/>
      <c r="DSE759" s="487"/>
      <c r="DSF759" s="487"/>
      <c r="DSG759" s="487"/>
      <c r="DSH759" s="487"/>
      <c r="DSI759" s="487"/>
      <c r="DSJ759" s="487"/>
      <c r="DSK759" s="487"/>
      <c r="DSL759" s="487"/>
      <c r="DSM759" s="487"/>
      <c r="DSN759" s="487"/>
      <c r="DSO759" s="487"/>
      <c r="DSP759" s="487"/>
      <c r="DSQ759" s="487"/>
      <c r="DSR759" s="487"/>
      <c r="DSS759" s="487"/>
      <c r="DST759" s="487"/>
      <c r="DSU759" s="487"/>
      <c r="DSV759" s="487"/>
      <c r="DSW759" s="487"/>
      <c r="DSX759" s="487"/>
      <c r="DSY759" s="487"/>
      <c r="DSZ759" s="487"/>
      <c r="DTA759" s="487"/>
      <c r="DTB759" s="487"/>
      <c r="DTC759" s="487"/>
      <c r="DTD759" s="487"/>
      <c r="DTE759" s="487"/>
      <c r="DTF759" s="487"/>
      <c r="DTG759" s="487"/>
      <c r="DTH759" s="487"/>
      <c r="DTI759" s="487"/>
      <c r="DTJ759" s="487"/>
      <c r="DTK759" s="487"/>
      <c r="DTL759" s="487"/>
      <c r="DTM759" s="487"/>
      <c r="DTN759" s="487"/>
      <c r="DTO759" s="487"/>
      <c r="DTP759" s="487"/>
      <c r="DTQ759" s="487"/>
      <c r="DTR759" s="487"/>
      <c r="DTS759" s="487"/>
      <c r="DTT759" s="487"/>
      <c r="DTU759" s="487"/>
      <c r="DTV759" s="487"/>
      <c r="DTW759" s="487"/>
      <c r="DTX759" s="487"/>
      <c r="DTY759" s="487"/>
      <c r="DTZ759" s="487"/>
      <c r="DUA759" s="487"/>
      <c r="DUB759" s="487"/>
      <c r="DUC759" s="487"/>
      <c r="DUD759" s="487"/>
      <c r="DUE759" s="487"/>
      <c r="DUF759" s="487"/>
      <c r="DUG759" s="487"/>
      <c r="DUH759" s="487"/>
      <c r="DUI759" s="487"/>
      <c r="DUJ759" s="487"/>
      <c r="DUK759" s="487"/>
      <c r="DUL759" s="487"/>
      <c r="DUM759" s="487"/>
      <c r="DUN759" s="487"/>
      <c r="DUO759" s="487"/>
      <c r="DUP759" s="487"/>
      <c r="DUQ759" s="487"/>
      <c r="DUR759" s="487"/>
      <c r="DUS759" s="487"/>
      <c r="DUT759" s="487"/>
      <c r="DUU759" s="487"/>
      <c r="DUV759" s="487"/>
      <c r="DUW759" s="487"/>
      <c r="DUX759" s="487"/>
      <c r="DUY759" s="487"/>
      <c r="DUZ759" s="487"/>
      <c r="DVA759" s="487"/>
      <c r="DVB759" s="487"/>
      <c r="DVC759" s="487"/>
      <c r="DVD759" s="487"/>
      <c r="DVE759" s="487"/>
      <c r="DVF759" s="487"/>
      <c r="DVG759" s="487"/>
      <c r="DVH759" s="487"/>
      <c r="DVI759" s="487"/>
      <c r="DVJ759" s="487"/>
      <c r="DVK759" s="487"/>
      <c r="DVL759" s="487"/>
      <c r="DVM759" s="487"/>
      <c r="DVN759" s="487"/>
      <c r="DVO759" s="487"/>
      <c r="DVP759" s="487"/>
      <c r="DVQ759" s="487"/>
      <c r="DVR759" s="487"/>
      <c r="DVS759" s="487"/>
      <c r="DVT759" s="487"/>
      <c r="DVU759" s="487"/>
      <c r="DVV759" s="487"/>
      <c r="DVW759" s="487"/>
      <c r="DVX759" s="487"/>
      <c r="DVY759" s="487"/>
      <c r="DVZ759" s="487"/>
      <c r="DWA759" s="487"/>
      <c r="DWB759" s="487"/>
      <c r="DWC759" s="487"/>
      <c r="DWD759" s="487"/>
      <c r="DWE759" s="487"/>
      <c r="DWF759" s="487"/>
      <c r="DWG759" s="487"/>
      <c r="DWH759" s="487"/>
      <c r="DWI759" s="487"/>
      <c r="DWJ759" s="487"/>
      <c r="DWK759" s="487"/>
      <c r="DWL759" s="487"/>
      <c r="DWM759" s="487"/>
      <c r="DWN759" s="487"/>
      <c r="DWO759" s="487"/>
      <c r="DWP759" s="487"/>
      <c r="DWQ759" s="487"/>
      <c r="DWR759" s="487"/>
      <c r="DWS759" s="487"/>
      <c r="DWT759" s="487"/>
      <c r="DWU759" s="487"/>
      <c r="DWV759" s="487"/>
      <c r="DWW759" s="487"/>
      <c r="DWX759" s="487"/>
      <c r="DWY759" s="487"/>
      <c r="DWZ759" s="487"/>
      <c r="DXA759" s="487"/>
      <c r="DXB759" s="487"/>
      <c r="DXC759" s="487"/>
      <c r="DXD759" s="487"/>
      <c r="DXE759" s="487"/>
      <c r="DXF759" s="487"/>
      <c r="DXG759" s="487"/>
      <c r="DXH759" s="487"/>
      <c r="DXI759" s="487"/>
      <c r="DXJ759" s="487"/>
      <c r="DXK759" s="487"/>
      <c r="DXL759" s="487"/>
      <c r="DXM759" s="487"/>
      <c r="DXN759" s="487"/>
      <c r="DXO759" s="487"/>
      <c r="DXP759" s="487"/>
      <c r="DXQ759" s="487"/>
      <c r="DXR759" s="487"/>
      <c r="DXS759" s="487"/>
      <c r="DXT759" s="487"/>
      <c r="DXU759" s="487"/>
      <c r="DXV759" s="487"/>
      <c r="DXW759" s="487"/>
      <c r="DXX759" s="487"/>
      <c r="DXY759" s="487"/>
      <c r="DXZ759" s="487"/>
      <c r="DYA759" s="487"/>
      <c r="DYB759" s="487"/>
      <c r="DYC759" s="487"/>
      <c r="DYD759" s="487"/>
      <c r="DYE759" s="487"/>
      <c r="DYF759" s="487"/>
      <c r="DYG759" s="487"/>
      <c r="DYH759" s="487"/>
      <c r="DYI759" s="487"/>
      <c r="DYJ759" s="487"/>
      <c r="DYK759" s="487"/>
      <c r="DYL759" s="487"/>
      <c r="DYM759" s="487"/>
      <c r="DYN759" s="487"/>
      <c r="DYO759" s="487"/>
      <c r="DYP759" s="487"/>
      <c r="DYQ759" s="487"/>
      <c r="DYR759" s="487"/>
      <c r="DYS759" s="487"/>
      <c r="DYT759" s="487"/>
      <c r="DYU759" s="487"/>
      <c r="DYV759" s="487"/>
      <c r="DYW759" s="487"/>
      <c r="DYX759" s="487"/>
      <c r="DYY759" s="487"/>
      <c r="DYZ759" s="487"/>
      <c r="DZA759" s="487"/>
      <c r="DZB759" s="487"/>
      <c r="DZC759" s="487"/>
      <c r="DZD759" s="487"/>
      <c r="DZE759" s="487"/>
      <c r="DZF759" s="487"/>
      <c r="DZG759" s="487"/>
      <c r="DZH759" s="487"/>
      <c r="DZI759" s="487"/>
      <c r="DZJ759" s="487"/>
      <c r="DZK759" s="487"/>
      <c r="DZL759" s="487"/>
      <c r="DZM759" s="487"/>
      <c r="DZN759" s="487"/>
      <c r="DZO759" s="487"/>
      <c r="DZP759" s="487"/>
      <c r="DZQ759" s="487"/>
      <c r="DZR759" s="487"/>
      <c r="DZS759" s="487"/>
      <c r="DZT759" s="487"/>
      <c r="DZU759" s="487"/>
      <c r="DZV759" s="487"/>
      <c r="DZW759" s="487"/>
      <c r="DZX759" s="487"/>
      <c r="DZY759" s="487"/>
      <c r="DZZ759" s="487"/>
      <c r="EAA759" s="487"/>
      <c r="EAB759" s="487"/>
      <c r="EAC759" s="487"/>
      <c r="EAD759" s="487"/>
      <c r="EAE759" s="487"/>
      <c r="EAF759" s="487"/>
      <c r="EAG759" s="487"/>
      <c r="EAH759" s="487"/>
      <c r="EAI759" s="487"/>
      <c r="EAJ759" s="487"/>
      <c r="EAK759" s="487"/>
      <c r="EAL759" s="487"/>
      <c r="EAM759" s="487"/>
      <c r="EAN759" s="487"/>
      <c r="EAO759" s="487"/>
      <c r="EAP759" s="487"/>
      <c r="EAQ759" s="487"/>
      <c r="EAR759" s="487"/>
      <c r="EAS759" s="487"/>
      <c r="EAT759" s="487"/>
      <c r="EAU759" s="487"/>
      <c r="EAV759" s="487"/>
      <c r="EAW759" s="487"/>
      <c r="EAX759" s="487"/>
      <c r="EAY759" s="487"/>
      <c r="EAZ759" s="487"/>
      <c r="EBA759" s="487"/>
      <c r="EBB759" s="487"/>
      <c r="EBC759" s="487"/>
      <c r="EBD759" s="487"/>
      <c r="EBE759" s="487"/>
      <c r="EBF759" s="487"/>
      <c r="EBG759" s="487"/>
      <c r="EBH759" s="487"/>
      <c r="EBI759" s="487"/>
      <c r="EBJ759" s="487"/>
      <c r="EBK759" s="487"/>
      <c r="EBL759" s="487"/>
      <c r="EBM759" s="487"/>
      <c r="EBN759" s="487"/>
      <c r="EBO759" s="487"/>
      <c r="EBP759" s="487"/>
      <c r="EBQ759" s="487"/>
      <c r="EBR759" s="487"/>
      <c r="EBS759" s="487"/>
      <c r="EBT759" s="487"/>
      <c r="EBU759" s="487"/>
      <c r="EBV759" s="487"/>
      <c r="EBW759" s="487"/>
      <c r="EBX759" s="487"/>
      <c r="EBY759" s="487"/>
      <c r="EBZ759" s="487"/>
      <c r="ECA759" s="487"/>
      <c r="ECB759" s="487"/>
      <c r="ECC759" s="487"/>
      <c r="ECD759" s="487"/>
      <c r="ECE759" s="487"/>
      <c r="ECF759" s="487"/>
      <c r="ECG759" s="487"/>
      <c r="ECH759" s="487"/>
      <c r="ECI759" s="487"/>
      <c r="ECJ759" s="487"/>
      <c r="ECK759" s="487"/>
      <c r="ECL759" s="487"/>
      <c r="ECM759" s="487"/>
      <c r="ECN759" s="487"/>
      <c r="ECO759" s="487"/>
      <c r="ECP759" s="487"/>
      <c r="ECQ759" s="487"/>
      <c r="ECR759" s="487"/>
      <c r="ECS759" s="487"/>
      <c r="ECT759" s="487"/>
      <c r="ECU759" s="487"/>
      <c r="ECV759" s="487"/>
      <c r="ECW759" s="487"/>
      <c r="ECX759" s="487"/>
      <c r="ECY759" s="487"/>
      <c r="ECZ759" s="487"/>
      <c r="EDA759" s="487"/>
      <c r="EDB759" s="487"/>
      <c r="EDC759" s="487"/>
      <c r="EDD759" s="487"/>
      <c r="EDE759" s="487"/>
      <c r="EDF759" s="487"/>
      <c r="EDG759" s="487"/>
      <c r="EDH759" s="487"/>
      <c r="EDI759" s="487"/>
      <c r="EDJ759" s="487"/>
      <c r="EDK759" s="487"/>
      <c r="EDL759" s="487"/>
      <c r="EDM759" s="487"/>
      <c r="EDN759" s="487"/>
      <c r="EDO759" s="487"/>
      <c r="EDP759" s="487"/>
      <c r="EDQ759" s="487"/>
      <c r="EDR759" s="487"/>
      <c r="EDS759" s="487"/>
      <c r="EDT759" s="487"/>
      <c r="EDU759" s="487"/>
      <c r="EDV759" s="487"/>
      <c r="EDW759" s="487"/>
      <c r="EDX759" s="487"/>
      <c r="EDY759" s="487"/>
      <c r="EDZ759" s="487"/>
      <c r="EEA759" s="487"/>
      <c r="EEB759" s="487"/>
      <c r="EEC759" s="487"/>
      <c r="EED759" s="487"/>
      <c r="EEE759" s="487"/>
      <c r="EEF759" s="487"/>
      <c r="EEG759" s="487"/>
      <c r="EEH759" s="487"/>
      <c r="EEI759" s="487"/>
      <c r="EEJ759" s="487"/>
      <c r="EEK759" s="487"/>
      <c r="EEL759" s="487"/>
      <c r="EEM759" s="487"/>
      <c r="EEN759" s="487"/>
      <c r="EEO759" s="487"/>
      <c r="EEP759" s="487"/>
      <c r="EEQ759" s="487"/>
      <c r="EER759" s="487"/>
      <c r="EES759" s="487"/>
      <c r="EET759" s="487"/>
      <c r="EEU759" s="487"/>
      <c r="EEV759" s="487"/>
      <c r="EEW759" s="487"/>
      <c r="EEX759" s="487"/>
      <c r="EEY759" s="487"/>
      <c r="EEZ759" s="487"/>
      <c r="EFA759" s="487"/>
      <c r="EFB759" s="487"/>
      <c r="EFC759" s="487"/>
      <c r="EFD759" s="487"/>
      <c r="EFE759" s="487"/>
      <c r="EFF759" s="487"/>
      <c r="EFG759" s="487"/>
      <c r="EFH759" s="487"/>
      <c r="EFI759" s="487"/>
      <c r="EFJ759" s="487"/>
      <c r="EFK759" s="487"/>
      <c r="EFL759" s="487"/>
      <c r="EFM759" s="487"/>
      <c r="EFN759" s="487"/>
      <c r="EFO759" s="487"/>
      <c r="EFP759" s="487"/>
      <c r="EFQ759" s="487"/>
      <c r="EFR759" s="487"/>
      <c r="EFS759" s="487"/>
      <c r="EFT759" s="487"/>
      <c r="EFU759" s="487"/>
      <c r="EFV759" s="487"/>
      <c r="EFW759" s="487"/>
      <c r="EFX759" s="487"/>
      <c r="EFY759" s="487"/>
      <c r="EFZ759" s="487"/>
      <c r="EGA759" s="487"/>
      <c r="EGB759" s="487"/>
      <c r="EGC759" s="487"/>
      <c r="EGD759" s="487"/>
      <c r="EGE759" s="487"/>
      <c r="EGF759" s="487"/>
      <c r="EGG759" s="487"/>
      <c r="EGH759" s="487"/>
      <c r="EGI759" s="487"/>
      <c r="EGJ759" s="487"/>
      <c r="EGK759" s="487"/>
      <c r="EGL759" s="487"/>
      <c r="EGM759" s="487"/>
      <c r="EGN759" s="487"/>
      <c r="EGO759" s="487"/>
      <c r="EGP759" s="487"/>
      <c r="EGQ759" s="487"/>
      <c r="EGR759" s="487"/>
      <c r="EGS759" s="487"/>
      <c r="EGT759" s="487"/>
      <c r="EGU759" s="487"/>
      <c r="EGV759" s="487"/>
      <c r="EGW759" s="487"/>
      <c r="EGX759" s="487"/>
      <c r="EGY759" s="487"/>
      <c r="EGZ759" s="487"/>
      <c r="EHA759" s="487"/>
      <c r="EHB759" s="487"/>
      <c r="EHC759" s="487"/>
      <c r="EHD759" s="487"/>
      <c r="EHE759" s="487"/>
      <c r="EHF759" s="487"/>
      <c r="EHG759" s="487"/>
      <c r="EHH759" s="487"/>
      <c r="EHI759" s="487"/>
      <c r="EHJ759" s="487"/>
      <c r="EHK759" s="487"/>
      <c r="EHL759" s="487"/>
      <c r="EHM759" s="487"/>
      <c r="EHN759" s="487"/>
      <c r="EHO759" s="487"/>
      <c r="EHP759" s="487"/>
      <c r="EHQ759" s="487"/>
      <c r="EHR759" s="487"/>
      <c r="EHS759" s="487"/>
      <c r="EHT759" s="487"/>
      <c r="EHU759" s="487"/>
      <c r="EHV759" s="487"/>
      <c r="EHW759" s="487"/>
      <c r="EHX759" s="487"/>
      <c r="EHY759" s="487"/>
      <c r="EHZ759" s="487"/>
      <c r="EIA759" s="487"/>
      <c r="EIB759" s="487"/>
      <c r="EIC759" s="487"/>
      <c r="EID759" s="487"/>
      <c r="EIE759" s="487"/>
      <c r="EIF759" s="487"/>
      <c r="EIG759" s="487"/>
      <c r="EIH759" s="487"/>
      <c r="EII759" s="487"/>
      <c r="EIJ759" s="487"/>
      <c r="EIK759" s="487"/>
      <c r="EIL759" s="487"/>
      <c r="EIM759" s="487"/>
      <c r="EIN759" s="487"/>
      <c r="EIO759" s="487"/>
      <c r="EIP759" s="487"/>
      <c r="EIQ759" s="487"/>
      <c r="EIR759" s="487"/>
      <c r="EIS759" s="487"/>
      <c r="EIT759" s="487"/>
      <c r="EIU759" s="487"/>
      <c r="EIV759" s="487"/>
      <c r="EIW759" s="487"/>
      <c r="EIX759" s="487"/>
      <c r="EIY759" s="487"/>
      <c r="EIZ759" s="487"/>
      <c r="EJA759" s="487"/>
      <c r="EJB759" s="487"/>
      <c r="EJC759" s="487"/>
      <c r="EJD759" s="487"/>
      <c r="EJE759" s="487"/>
      <c r="EJF759" s="487"/>
      <c r="EJG759" s="487"/>
      <c r="EJH759" s="487"/>
      <c r="EJI759" s="487"/>
      <c r="EJJ759" s="487"/>
      <c r="EJK759" s="487"/>
      <c r="EJL759" s="487"/>
      <c r="EJM759" s="487"/>
      <c r="EJN759" s="487"/>
      <c r="EJO759" s="487"/>
      <c r="EJP759" s="487"/>
      <c r="EJQ759" s="487"/>
      <c r="EJR759" s="487"/>
      <c r="EJS759" s="487"/>
      <c r="EJT759" s="487"/>
      <c r="EJU759" s="487"/>
      <c r="EJV759" s="487"/>
      <c r="EJW759" s="487"/>
      <c r="EJX759" s="487"/>
      <c r="EJY759" s="487"/>
      <c r="EJZ759" s="487"/>
      <c r="EKA759" s="487"/>
      <c r="EKB759" s="487"/>
      <c r="EKC759" s="487"/>
      <c r="EKD759" s="487"/>
      <c r="EKE759" s="487"/>
      <c r="EKF759" s="487"/>
      <c r="EKG759" s="487"/>
      <c r="EKH759" s="487"/>
      <c r="EKI759" s="487"/>
      <c r="EKJ759" s="487"/>
      <c r="EKK759" s="487"/>
      <c r="EKL759" s="487"/>
      <c r="EKM759" s="487"/>
      <c r="EKN759" s="487"/>
      <c r="EKO759" s="487"/>
      <c r="EKP759" s="487"/>
      <c r="EKQ759" s="487"/>
      <c r="EKR759" s="487"/>
      <c r="EKS759" s="487"/>
      <c r="EKT759" s="487"/>
      <c r="EKU759" s="487"/>
      <c r="EKV759" s="487"/>
      <c r="EKW759" s="487"/>
      <c r="EKX759" s="487"/>
      <c r="EKY759" s="487"/>
      <c r="EKZ759" s="487"/>
      <c r="ELA759" s="487"/>
      <c r="ELB759" s="487"/>
      <c r="ELC759" s="487"/>
      <c r="ELD759" s="487"/>
      <c r="ELE759" s="487"/>
      <c r="ELF759" s="487"/>
      <c r="ELG759" s="487"/>
      <c r="ELH759" s="487"/>
      <c r="ELI759" s="487"/>
      <c r="ELJ759" s="487"/>
      <c r="ELK759" s="487"/>
      <c r="ELL759" s="487"/>
      <c r="ELM759" s="487"/>
      <c r="ELN759" s="487"/>
      <c r="ELO759" s="487"/>
      <c r="ELP759" s="487"/>
      <c r="ELQ759" s="487"/>
      <c r="ELR759" s="487"/>
      <c r="ELS759" s="487"/>
      <c r="ELT759" s="487"/>
      <c r="ELU759" s="487"/>
      <c r="ELV759" s="487"/>
      <c r="ELW759" s="487"/>
      <c r="ELX759" s="487"/>
      <c r="ELY759" s="487"/>
      <c r="ELZ759" s="487"/>
      <c r="EMA759" s="487"/>
      <c r="EMB759" s="487"/>
      <c r="EMC759" s="487"/>
      <c r="EMD759" s="487"/>
      <c r="EME759" s="487"/>
      <c r="EMF759" s="487"/>
      <c r="EMG759" s="487"/>
      <c r="EMH759" s="487"/>
      <c r="EMI759" s="487"/>
      <c r="EMJ759" s="487"/>
      <c r="EMK759" s="487"/>
      <c r="EML759" s="487"/>
      <c r="EMM759" s="487"/>
      <c r="EMN759" s="487"/>
      <c r="EMO759" s="487"/>
      <c r="EMP759" s="487"/>
      <c r="EMQ759" s="487"/>
      <c r="EMR759" s="487"/>
      <c r="EMS759" s="487"/>
      <c r="EMT759" s="487"/>
      <c r="EMU759" s="487"/>
      <c r="EMV759" s="487"/>
      <c r="EMW759" s="487"/>
      <c r="EMX759" s="487"/>
      <c r="EMY759" s="487"/>
      <c r="EMZ759" s="487"/>
      <c r="ENA759" s="487"/>
      <c r="ENB759" s="487"/>
      <c r="ENC759" s="487"/>
      <c r="END759" s="487"/>
      <c r="ENE759" s="487"/>
      <c r="ENF759" s="487"/>
      <c r="ENG759" s="487"/>
      <c r="ENH759" s="487"/>
      <c r="ENI759" s="487"/>
      <c r="ENJ759" s="487"/>
      <c r="ENK759" s="487"/>
      <c r="ENL759" s="487"/>
      <c r="ENM759" s="487"/>
      <c r="ENN759" s="487"/>
      <c r="ENO759" s="487"/>
      <c r="ENP759" s="487"/>
      <c r="ENQ759" s="487"/>
      <c r="ENR759" s="487"/>
      <c r="ENS759" s="487"/>
      <c r="ENT759" s="487"/>
      <c r="ENU759" s="487"/>
      <c r="ENV759" s="487"/>
      <c r="ENW759" s="487"/>
      <c r="ENX759" s="487"/>
      <c r="ENY759" s="487"/>
      <c r="ENZ759" s="487"/>
      <c r="EOA759" s="487"/>
      <c r="EOB759" s="487"/>
      <c r="EOC759" s="487"/>
      <c r="EOD759" s="487"/>
      <c r="EOE759" s="487"/>
      <c r="EOF759" s="487"/>
      <c r="EOG759" s="487"/>
      <c r="EOH759" s="487"/>
      <c r="EOI759" s="487"/>
      <c r="EOJ759" s="487"/>
      <c r="EOK759" s="487"/>
      <c r="EOL759" s="487"/>
      <c r="EOM759" s="487"/>
      <c r="EON759" s="487"/>
      <c r="EOO759" s="487"/>
      <c r="EOP759" s="487"/>
      <c r="EOQ759" s="487"/>
      <c r="EOR759" s="487"/>
      <c r="EOS759" s="487"/>
      <c r="EOT759" s="487"/>
      <c r="EOU759" s="487"/>
      <c r="EOV759" s="487"/>
      <c r="EOW759" s="487"/>
      <c r="EOX759" s="487"/>
      <c r="EOY759" s="487"/>
      <c r="EOZ759" s="487"/>
      <c r="EPA759" s="487"/>
      <c r="EPB759" s="487"/>
      <c r="EPC759" s="487"/>
      <c r="EPD759" s="487"/>
      <c r="EPE759" s="487"/>
      <c r="EPF759" s="487"/>
      <c r="EPG759" s="487"/>
      <c r="EPH759" s="487"/>
      <c r="EPI759" s="487"/>
      <c r="EPJ759" s="487"/>
      <c r="EPK759" s="487"/>
      <c r="EPL759" s="487"/>
      <c r="EPM759" s="487"/>
      <c r="EPN759" s="487"/>
      <c r="EPO759" s="487"/>
      <c r="EPP759" s="487"/>
      <c r="EPQ759" s="487"/>
      <c r="EPR759" s="487"/>
      <c r="EPS759" s="487"/>
      <c r="EPT759" s="487"/>
      <c r="EPU759" s="487"/>
      <c r="EPV759" s="487"/>
      <c r="EPW759" s="487"/>
      <c r="EPX759" s="487"/>
      <c r="EPY759" s="487"/>
      <c r="EPZ759" s="487"/>
      <c r="EQA759" s="487"/>
      <c r="EQB759" s="487"/>
      <c r="EQC759" s="487"/>
      <c r="EQD759" s="487"/>
      <c r="EQE759" s="487"/>
      <c r="EQF759" s="487"/>
      <c r="EQG759" s="487"/>
      <c r="EQH759" s="487"/>
      <c r="EQI759" s="487"/>
      <c r="EQJ759" s="487"/>
      <c r="EQK759" s="487"/>
      <c r="EQL759" s="487"/>
      <c r="EQM759" s="487"/>
      <c r="EQN759" s="487"/>
      <c r="EQO759" s="487"/>
      <c r="EQP759" s="487"/>
      <c r="EQQ759" s="487"/>
      <c r="EQR759" s="487"/>
      <c r="EQS759" s="487"/>
      <c r="EQT759" s="487"/>
      <c r="EQU759" s="487"/>
      <c r="EQV759" s="487"/>
      <c r="EQW759" s="487"/>
      <c r="EQX759" s="487"/>
      <c r="EQY759" s="487"/>
      <c r="EQZ759" s="487"/>
      <c r="ERA759" s="487"/>
      <c r="ERB759" s="487"/>
      <c r="ERC759" s="487"/>
      <c r="ERD759" s="487"/>
      <c r="ERE759" s="487"/>
      <c r="ERF759" s="487"/>
      <c r="ERG759" s="487"/>
      <c r="ERH759" s="487"/>
      <c r="ERI759" s="487"/>
      <c r="ERJ759" s="487"/>
      <c r="ERK759" s="487"/>
      <c r="ERL759" s="487"/>
      <c r="ERM759" s="487"/>
      <c r="ERN759" s="487"/>
      <c r="ERO759" s="487"/>
      <c r="ERP759" s="487"/>
      <c r="ERQ759" s="487"/>
      <c r="ERR759" s="487"/>
      <c r="ERS759" s="487"/>
      <c r="ERT759" s="487"/>
      <c r="ERU759" s="487"/>
      <c r="ERV759" s="487"/>
      <c r="ERW759" s="487"/>
      <c r="ERX759" s="487"/>
      <c r="ERY759" s="487"/>
      <c r="ERZ759" s="487"/>
      <c r="ESA759" s="487"/>
      <c r="ESB759" s="487"/>
      <c r="ESC759" s="487"/>
      <c r="ESD759" s="487"/>
      <c r="ESE759" s="487"/>
      <c r="ESF759" s="487"/>
      <c r="ESG759" s="487"/>
      <c r="ESH759" s="487"/>
      <c r="ESI759" s="487"/>
      <c r="ESJ759" s="487"/>
      <c r="ESK759" s="487"/>
      <c r="ESL759" s="487"/>
      <c r="ESM759" s="487"/>
      <c r="ESN759" s="487"/>
      <c r="ESO759" s="487"/>
      <c r="ESP759" s="487"/>
      <c r="ESQ759" s="487"/>
      <c r="ESR759" s="487"/>
      <c r="ESS759" s="487"/>
      <c r="EST759" s="487"/>
      <c r="ESU759" s="487"/>
      <c r="ESV759" s="487"/>
      <c r="ESW759" s="487"/>
      <c r="ESX759" s="487"/>
      <c r="ESY759" s="487"/>
      <c r="ESZ759" s="487"/>
      <c r="ETA759" s="487"/>
      <c r="ETB759" s="487"/>
      <c r="ETC759" s="487"/>
      <c r="ETD759" s="487"/>
      <c r="ETE759" s="487"/>
      <c r="ETF759" s="487"/>
      <c r="ETG759" s="487"/>
      <c r="ETH759" s="487"/>
      <c r="ETI759" s="487"/>
      <c r="ETJ759" s="487"/>
      <c r="ETK759" s="487"/>
      <c r="ETL759" s="487"/>
      <c r="ETM759" s="487"/>
      <c r="ETN759" s="487"/>
      <c r="ETO759" s="487"/>
      <c r="ETP759" s="487"/>
      <c r="ETQ759" s="487"/>
      <c r="ETR759" s="487"/>
      <c r="ETS759" s="487"/>
      <c r="ETT759" s="487"/>
      <c r="ETU759" s="487"/>
      <c r="ETV759" s="487"/>
      <c r="ETW759" s="487"/>
      <c r="ETX759" s="487"/>
      <c r="ETY759" s="487"/>
      <c r="ETZ759" s="487"/>
      <c r="EUA759" s="487"/>
      <c r="EUB759" s="487"/>
      <c r="EUC759" s="487"/>
      <c r="EUD759" s="487"/>
      <c r="EUE759" s="487"/>
      <c r="EUF759" s="487"/>
      <c r="EUG759" s="487"/>
      <c r="EUH759" s="487"/>
      <c r="EUI759" s="487"/>
      <c r="EUJ759" s="487"/>
      <c r="EUK759" s="487"/>
      <c r="EUL759" s="487"/>
      <c r="EUM759" s="487"/>
      <c r="EUN759" s="487"/>
      <c r="EUO759" s="487"/>
      <c r="EUP759" s="487"/>
      <c r="EUQ759" s="487"/>
      <c r="EUR759" s="487"/>
      <c r="EUS759" s="487"/>
      <c r="EUT759" s="487"/>
      <c r="EUU759" s="487"/>
      <c r="EUV759" s="487"/>
      <c r="EUW759" s="487"/>
      <c r="EUX759" s="487"/>
      <c r="EUY759" s="487"/>
      <c r="EUZ759" s="487"/>
      <c r="EVA759" s="487"/>
      <c r="EVB759" s="487"/>
      <c r="EVC759" s="487"/>
      <c r="EVD759" s="487"/>
      <c r="EVE759" s="487"/>
      <c r="EVF759" s="487"/>
      <c r="EVG759" s="487"/>
      <c r="EVH759" s="487"/>
      <c r="EVI759" s="487"/>
      <c r="EVJ759" s="487"/>
      <c r="EVK759" s="487"/>
      <c r="EVL759" s="487"/>
      <c r="EVM759" s="487"/>
      <c r="EVN759" s="487"/>
      <c r="EVO759" s="487"/>
      <c r="EVP759" s="487"/>
      <c r="EVQ759" s="487"/>
      <c r="EVR759" s="487"/>
      <c r="EVS759" s="487"/>
      <c r="EVT759" s="487"/>
      <c r="EVU759" s="487"/>
      <c r="EVV759" s="487"/>
      <c r="EVW759" s="487"/>
      <c r="EVX759" s="487"/>
      <c r="EVY759" s="487"/>
      <c r="EVZ759" s="487"/>
      <c r="EWA759" s="487"/>
      <c r="EWB759" s="487"/>
      <c r="EWC759" s="487"/>
      <c r="EWD759" s="487"/>
      <c r="EWE759" s="487"/>
      <c r="EWF759" s="487"/>
      <c r="EWG759" s="487"/>
      <c r="EWH759" s="487"/>
      <c r="EWI759" s="487"/>
      <c r="EWJ759" s="487"/>
      <c r="EWK759" s="487"/>
      <c r="EWL759" s="487"/>
      <c r="EWM759" s="487"/>
      <c r="EWN759" s="487"/>
      <c r="EWO759" s="487"/>
      <c r="EWP759" s="487"/>
      <c r="EWQ759" s="487"/>
      <c r="EWR759" s="487"/>
      <c r="EWS759" s="487"/>
      <c r="EWT759" s="487"/>
      <c r="EWU759" s="487"/>
      <c r="EWV759" s="487"/>
      <c r="EWW759" s="487"/>
      <c r="EWX759" s="487"/>
      <c r="EWY759" s="487"/>
      <c r="EWZ759" s="487"/>
      <c r="EXA759" s="487"/>
      <c r="EXB759" s="487"/>
      <c r="EXC759" s="487"/>
      <c r="EXD759" s="487"/>
      <c r="EXE759" s="487"/>
      <c r="EXF759" s="487"/>
      <c r="EXG759" s="487"/>
      <c r="EXH759" s="487"/>
      <c r="EXI759" s="487"/>
      <c r="EXJ759" s="487"/>
      <c r="EXK759" s="487"/>
      <c r="EXL759" s="487"/>
      <c r="EXM759" s="487"/>
      <c r="EXN759" s="487"/>
      <c r="EXO759" s="487"/>
      <c r="EXP759" s="487"/>
      <c r="EXQ759" s="487"/>
      <c r="EXR759" s="487"/>
      <c r="EXS759" s="487"/>
      <c r="EXT759" s="487"/>
      <c r="EXU759" s="487"/>
      <c r="EXV759" s="487"/>
      <c r="EXW759" s="487"/>
      <c r="EXX759" s="487"/>
      <c r="EXY759" s="487"/>
      <c r="EXZ759" s="487"/>
      <c r="EYA759" s="487"/>
      <c r="EYB759" s="487"/>
      <c r="EYC759" s="487"/>
      <c r="EYD759" s="487"/>
      <c r="EYE759" s="487"/>
      <c r="EYF759" s="487"/>
      <c r="EYG759" s="487"/>
      <c r="EYH759" s="487"/>
      <c r="EYI759" s="487"/>
      <c r="EYJ759" s="487"/>
      <c r="EYK759" s="487"/>
      <c r="EYL759" s="487"/>
      <c r="EYM759" s="487"/>
      <c r="EYN759" s="487"/>
      <c r="EYO759" s="487"/>
      <c r="EYP759" s="487"/>
      <c r="EYQ759" s="487"/>
      <c r="EYR759" s="487"/>
      <c r="EYS759" s="487"/>
      <c r="EYT759" s="487"/>
      <c r="EYU759" s="487"/>
      <c r="EYV759" s="487"/>
      <c r="EYW759" s="487"/>
      <c r="EYX759" s="487"/>
      <c r="EYY759" s="487"/>
      <c r="EYZ759" s="487"/>
      <c r="EZA759" s="487"/>
      <c r="EZB759" s="487"/>
      <c r="EZC759" s="487"/>
      <c r="EZD759" s="487"/>
      <c r="EZE759" s="487"/>
      <c r="EZF759" s="487"/>
      <c r="EZG759" s="487"/>
      <c r="EZH759" s="487"/>
      <c r="EZI759" s="487"/>
      <c r="EZJ759" s="487"/>
      <c r="EZK759" s="487"/>
      <c r="EZL759" s="487"/>
      <c r="EZM759" s="487"/>
      <c r="EZN759" s="487"/>
      <c r="EZO759" s="487"/>
      <c r="EZP759" s="487"/>
      <c r="EZQ759" s="487"/>
      <c r="EZR759" s="487"/>
      <c r="EZS759" s="487"/>
      <c r="EZT759" s="487"/>
      <c r="EZU759" s="487"/>
      <c r="EZV759" s="487"/>
      <c r="EZW759" s="487"/>
      <c r="EZX759" s="487"/>
      <c r="EZY759" s="487"/>
      <c r="EZZ759" s="487"/>
      <c r="FAA759" s="487"/>
      <c r="FAB759" s="487"/>
      <c r="FAC759" s="487"/>
      <c r="FAD759" s="487"/>
      <c r="FAE759" s="487"/>
      <c r="FAF759" s="487"/>
      <c r="FAG759" s="487"/>
      <c r="FAH759" s="487"/>
      <c r="FAI759" s="487"/>
      <c r="FAJ759" s="487"/>
      <c r="FAK759" s="487"/>
      <c r="FAL759" s="487"/>
      <c r="FAM759" s="487"/>
      <c r="FAN759" s="487"/>
      <c r="FAO759" s="487"/>
      <c r="FAP759" s="487"/>
      <c r="FAQ759" s="487"/>
      <c r="FAR759" s="487"/>
      <c r="FAS759" s="487"/>
      <c r="FAT759" s="487"/>
      <c r="FAU759" s="487"/>
      <c r="FAV759" s="487"/>
      <c r="FAW759" s="487"/>
      <c r="FAX759" s="487"/>
      <c r="FAY759" s="487"/>
      <c r="FAZ759" s="487"/>
      <c r="FBA759" s="487"/>
      <c r="FBB759" s="487"/>
      <c r="FBC759" s="487"/>
      <c r="FBD759" s="487"/>
      <c r="FBE759" s="487"/>
      <c r="FBF759" s="487"/>
      <c r="FBG759" s="487"/>
      <c r="FBH759" s="487"/>
      <c r="FBI759" s="487"/>
      <c r="FBJ759" s="487"/>
      <c r="FBK759" s="487"/>
      <c r="FBL759" s="487"/>
      <c r="FBM759" s="487"/>
      <c r="FBN759" s="487"/>
      <c r="FBO759" s="487"/>
      <c r="FBP759" s="487"/>
      <c r="FBQ759" s="487"/>
      <c r="FBR759" s="487"/>
      <c r="FBS759" s="487"/>
      <c r="FBT759" s="487"/>
      <c r="FBU759" s="487"/>
      <c r="FBV759" s="487"/>
      <c r="FBW759" s="487"/>
      <c r="FBX759" s="487"/>
      <c r="FBY759" s="487"/>
      <c r="FBZ759" s="487"/>
      <c r="FCA759" s="487"/>
      <c r="FCB759" s="487"/>
      <c r="FCC759" s="487"/>
      <c r="FCD759" s="487"/>
      <c r="FCE759" s="487"/>
      <c r="FCF759" s="487"/>
      <c r="FCG759" s="487"/>
      <c r="FCH759" s="487"/>
      <c r="FCI759" s="487"/>
      <c r="FCJ759" s="487"/>
      <c r="FCK759" s="487"/>
      <c r="FCL759" s="487"/>
      <c r="FCM759" s="487"/>
      <c r="FCN759" s="487"/>
      <c r="FCO759" s="487"/>
      <c r="FCP759" s="487"/>
      <c r="FCQ759" s="487"/>
      <c r="FCR759" s="487"/>
      <c r="FCS759" s="487"/>
      <c r="FCT759" s="487"/>
      <c r="FCU759" s="487"/>
      <c r="FCV759" s="487"/>
      <c r="FCW759" s="487"/>
      <c r="FCX759" s="487"/>
      <c r="FCY759" s="487"/>
      <c r="FCZ759" s="487"/>
      <c r="FDA759" s="487"/>
      <c r="FDB759" s="487"/>
      <c r="FDC759" s="487"/>
      <c r="FDD759" s="487"/>
      <c r="FDE759" s="487"/>
      <c r="FDF759" s="487"/>
      <c r="FDG759" s="487"/>
      <c r="FDH759" s="487"/>
      <c r="FDI759" s="487"/>
      <c r="FDJ759" s="487"/>
      <c r="FDK759" s="487"/>
      <c r="FDL759" s="487"/>
      <c r="FDM759" s="487"/>
      <c r="FDN759" s="487"/>
      <c r="FDO759" s="487"/>
      <c r="FDP759" s="487"/>
      <c r="FDQ759" s="487"/>
      <c r="FDR759" s="487"/>
      <c r="FDS759" s="487"/>
      <c r="FDT759" s="487"/>
      <c r="FDU759" s="487"/>
      <c r="FDV759" s="487"/>
      <c r="FDW759" s="487"/>
      <c r="FDX759" s="487"/>
      <c r="FDY759" s="487"/>
      <c r="FDZ759" s="487"/>
      <c r="FEA759" s="487"/>
      <c r="FEB759" s="487"/>
      <c r="FEC759" s="487"/>
      <c r="FED759" s="487"/>
      <c r="FEE759" s="487"/>
      <c r="FEF759" s="487"/>
      <c r="FEG759" s="487"/>
      <c r="FEH759" s="487"/>
      <c r="FEI759" s="487"/>
      <c r="FEJ759" s="487"/>
      <c r="FEK759" s="487"/>
      <c r="FEL759" s="487"/>
      <c r="FEM759" s="487"/>
      <c r="FEN759" s="487"/>
      <c r="FEO759" s="487"/>
      <c r="FEP759" s="487"/>
      <c r="FEQ759" s="487"/>
      <c r="FER759" s="487"/>
      <c r="FES759" s="487"/>
      <c r="FET759" s="487"/>
      <c r="FEU759" s="487"/>
      <c r="FEV759" s="487"/>
      <c r="FEW759" s="487"/>
      <c r="FEX759" s="487"/>
      <c r="FEY759" s="487"/>
      <c r="FEZ759" s="487"/>
      <c r="FFA759" s="487"/>
      <c r="FFB759" s="487"/>
      <c r="FFC759" s="487"/>
      <c r="FFD759" s="487"/>
      <c r="FFE759" s="487"/>
      <c r="FFF759" s="487"/>
      <c r="FFG759" s="487"/>
      <c r="FFH759" s="487"/>
      <c r="FFI759" s="487"/>
      <c r="FFJ759" s="487"/>
      <c r="FFK759" s="487"/>
      <c r="FFL759" s="487"/>
      <c r="FFM759" s="487"/>
      <c r="FFN759" s="487"/>
      <c r="FFO759" s="487"/>
      <c r="FFP759" s="487"/>
      <c r="FFQ759" s="487"/>
      <c r="FFR759" s="487"/>
      <c r="FFS759" s="487"/>
      <c r="FFT759" s="487"/>
      <c r="FFU759" s="487"/>
      <c r="FFV759" s="487"/>
      <c r="FFW759" s="487"/>
      <c r="FFX759" s="487"/>
      <c r="FFY759" s="487"/>
      <c r="FFZ759" s="487"/>
      <c r="FGA759" s="487"/>
      <c r="FGB759" s="487"/>
      <c r="FGC759" s="487"/>
      <c r="FGD759" s="487"/>
      <c r="FGE759" s="487"/>
      <c r="FGF759" s="487"/>
      <c r="FGG759" s="487"/>
      <c r="FGH759" s="487"/>
      <c r="FGI759" s="487"/>
      <c r="FGJ759" s="487"/>
      <c r="FGK759" s="487"/>
      <c r="FGL759" s="487"/>
      <c r="FGM759" s="487"/>
      <c r="FGN759" s="487"/>
      <c r="FGO759" s="487"/>
      <c r="FGP759" s="487"/>
      <c r="FGQ759" s="487"/>
      <c r="FGR759" s="487"/>
      <c r="FGS759" s="487"/>
      <c r="FGT759" s="487"/>
      <c r="FGU759" s="487"/>
      <c r="FGV759" s="487"/>
      <c r="FGW759" s="487"/>
      <c r="FGX759" s="487"/>
      <c r="FGY759" s="487"/>
      <c r="FGZ759" s="487"/>
      <c r="FHA759" s="487"/>
      <c r="FHB759" s="487"/>
      <c r="FHC759" s="487"/>
      <c r="FHD759" s="487"/>
      <c r="FHE759" s="487"/>
      <c r="FHF759" s="487"/>
      <c r="FHG759" s="487"/>
      <c r="FHH759" s="487"/>
      <c r="FHI759" s="487"/>
      <c r="FHJ759" s="487"/>
      <c r="FHK759" s="487"/>
      <c r="FHL759" s="487"/>
      <c r="FHM759" s="487"/>
      <c r="FHN759" s="487"/>
      <c r="FHO759" s="487"/>
      <c r="FHP759" s="487"/>
      <c r="FHQ759" s="487"/>
      <c r="FHR759" s="487"/>
      <c r="FHS759" s="487"/>
      <c r="FHT759" s="487"/>
      <c r="FHU759" s="487"/>
      <c r="FHV759" s="487"/>
      <c r="FHW759" s="487"/>
      <c r="FHX759" s="487"/>
      <c r="FHY759" s="487"/>
      <c r="FHZ759" s="487"/>
      <c r="FIA759" s="487"/>
      <c r="FIB759" s="487"/>
      <c r="FIC759" s="487"/>
      <c r="FID759" s="487"/>
      <c r="FIE759" s="487"/>
      <c r="FIF759" s="487"/>
      <c r="FIG759" s="487"/>
      <c r="FIH759" s="487"/>
      <c r="FII759" s="487"/>
      <c r="FIJ759" s="487"/>
      <c r="FIK759" s="487"/>
      <c r="FIL759" s="487"/>
      <c r="FIM759" s="487"/>
      <c r="FIN759" s="487"/>
      <c r="FIO759" s="487"/>
      <c r="FIP759" s="487"/>
      <c r="FIQ759" s="487"/>
      <c r="FIR759" s="487"/>
      <c r="FIS759" s="487"/>
      <c r="FIT759" s="487"/>
      <c r="FIU759" s="487"/>
      <c r="FIV759" s="487"/>
      <c r="FIW759" s="487"/>
      <c r="FIX759" s="487"/>
      <c r="FIY759" s="487"/>
      <c r="FIZ759" s="487"/>
      <c r="FJA759" s="487"/>
      <c r="FJB759" s="487"/>
      <c r="FJC759" s="487"/>
      <c r="FJD759" s="487"/>
      <c r="FJE759" s="487"/>
      <c r="FJF759" s="487"/>
      <c r="FJG759" s="487"/>
      <c r="FJH759" s="487"/>
      <c r="FJI759" s="487"/>
      <c r="FJJ759" s="487"/>
      <c r="FJK759" s="487"/>
      <c r="FJL759" s="487"/>
      <c r="FJM759" s="487"/>
      <c r="FJN759" s="487"/>
      <c r="FJO759" s="487"/>
      <c r="FJP759" s="487"/>
      <c r="FJQ759" s="487"/>
      <c r="FJR759" s="487"/>
      <c r="FJS759" s="487"/>
      <c r="FJT759" s="487"/>
      <c r="FJU759" s="487"/>
      <c r="FJV759" s="487"/>
      <c r="FJW759" s="487"/>
      <c r="FJX759" s="487"/>
      <c r="FJY759" s="487"/>
      <c r="FJZ759" s="487"/>
      <c r="FKA759" s="487"/>
      <c r="FKB759" s="487"/>
      <c r="FKC759" s="487"/>
      <c r="FKD759" s="487"/>
      <c r="FKE759" s="487"/>
      <c r="FKF759" s="487"/>
      <c r="FKG759" s="487"/>
      <c r="FKH759" s="487"/>
      <c r="FKI759" s="487"/>
      <c r="FKJ759" s="487"/>
      <c r="FKK759" s="487"/>
      <c r="FKL759" s="487"/>
      <c r="FKM759" s="487"/>
      <c r="FKN759" s="487"/>
      <c r="FKO759" s="487"/>
      <c r="FKP759" s="487"/>
      <c r="FKQ759" s="487"/>
      <c r="FKR759" s="487"/>
      <c r="FKS759" s="487"/>
      <c r="FKT759" s="487"/>
      <c r="FKU759" s="487"/>
      <c r="FKV759" s="487"/>
      <c r="FKW759" s="487"/>
      <c r="FKX759" s="487"/>
      <c r="FKY759" s="487"/>
      <c r="FKZ759" s="487"/>
      <c r="FLA759" s="487"/>
      <c r="FLB759" s="487"/>
      <c r="FLC759" s="487"/>
      <c r="FLD759" s="487"/>
      <c r="FLE759" s="487"/>
      <c r="FLF759" s="487"/>
      <c r="FLG759" s="487"/>
      <c r="FLH759" s="487"/>
      <c r="FLI759" s="487"/>
      <c r="FLJ759" s="487"/>
      <c r="FLK759" s="487"/>
      <c r="FLL759" s="487"/>
      <c r="FLM759" s="487"/>
      <c r="FLN759" s="487"/>
      <c r="FLO759" s="487"/>
      <c r="FLP759" s="487"/>
      <c r="FLQ759" s="487"/>
      <c r="FLR759" s="487"/>
      <c r="FLS759" s="487"/>
      <c r="FLT759" s="487"/>
      <c r="FLU759" s="487"/>
      <c r="FLV759" s="487"/>
      <c r="FLW759" s="487"/>
      <c r="FLX759" s="487"/>
      <c r="FLY759" s="487"/>
      <c r="FLZ759" s="487"/>
      <c r="FMA759" s="487"/>
      <c r="FMB759" s="487"/>
      <c r="FMC759" s="487"/>
      <c r="FMD759" s="487"/>
      <c r="FME759" s="487"/>
      <c r="FMF759" s="487"/>
      <c r="FMG759" s="487"/>
      <c r="FMH759" s="487"/>
      <c r="FMI759" s="487"/>
      <c r="FMJ759" s="487"/>
      <c r="FMK759" s="487"/>
      <c r="FML759" s="487"/>
      <c r="FMM759" s="487"/>
      <c r="FMN759" s="487"/>
      <c r="FMO759" s="487"/>
      <c r="FMP759" s="487"/>
      <c r="FMQ759" s="487"/>
      <c r="FMR759" s="487"/>
      <c r="FMS759" s="487"/>
      <c r="FMT759" s="487"/>
      <c r="FMU759" s="487"/>
      <c r="FMV759" s="487"/>
      <c r="FMW759" s="487"/>
      <c r="FMX759" s="487"/>
      <c r="FMY759" s="487"/>
      <c r="FMZ759" s="487"/>
      <c r="FNA759" s="487"/>
      <c r="FNB759" s="487"/>
      <c r="FNC759" s="487"/>
      <c r="FND759" s="487"/>
      <c r="FNE759" s="487"/>
      <c r="FNF759" s="487"/>
      <c r="FNG759" s="487"/>
      <c r="FNH759" s="487"/>
      <c r="FNI759" s="487"/>
      <c r="FNJ759" s="487"/>
      <c r="FNK759" s="487"/>
      <c r="FNL759" s="487"/>
      <c r="FNM759" s="487"/>
      <c r="FNN759" s="487"/>
      <c r="FNO759" s="487"/>
      <c r="FNP759" s="487"/>
      <c r="FNQ759" s="487"/>
      <c r="FNR759" s="487"/>
      <c r="FNS759" s="487"/>
      <c r="FNT759" s="487"/>
      <c r="FNU759" s="487"/>
      <c r="FNV759" s="487"/>
      <c r="FNW759" s="487"/>
      <c r="FNX759" s="487"/>
      <c r="FNY759" s="487"/>
      <c r="FNZ759" s="487"/>
      <c r="FOA759" s="487"/>
      <c r="FOB759" s="487"/>
      <c r="FOC759" s="487"/>
      <c r="FOD759" s="487"/>
      <c r="FOE759" s="487"/>
      <c r="FOF759" s="487"/>
      <c r="FOG759" s="487"/>
      <c r="FOH759" s="487"/>
      <c r="FOI759" s="487"/>
      <c r="FOJ759" s="487"/>
      <c r="FOK759" s="487"/>
      <c r="FOL759" s="487"/>
      <c r="FOM759" s="487"/>
      <c r="FON759" s="487"/>
      <c r="FOO759" s="487"/>
      <c r="FOP759" s="487"/>
      <c r="FOQ759" s="487"/>
      <c r="FOR759" s="487"/>
      <c r="FOS759" s="487"/>
      <c r="FOT759" s="487"/>
      <c r="FOU759" s="487"/>
      <c r="FOV759" s="487"/>
      <c r="FOW759" s="487"/>
      <c r="FOX759" s="487"/>
      <c r="FOY759" s="487"/>
      <c r="FOZ759" s="487"/>
      <c r="FPA759" s="487"/>
      <c r="FPB759" s="487"/>
      <c r="FPC759" s="487"/>
      <c r="FPD759" s="487"/>
      <c r="FPE759" s="487"/>
      <c r="FPF759" s="487"/>
      <c r="FPG759" s="487"/>
      <c r="FPH759" s="487"/>
      <c r="FPI759" s="487"/>
      <c r="FPJ759" s="487"/>
      <c r="FPK759" s="487"/>
      <c r="FPL759" s="487"/>
      <c r="FPM759" s="487"/>
      <c r="FPN759" s="487"/>
      <c r="FPO759" s="487"/>
      <c r="FPP759" s="487"/>
      <c r="FPQ759" s="487"/>
      <c r="FPR759" s="487"/>
      <c r="FPS759" s="487"/>
      <c r="FPT759" s="487"/>
      <c r="FPU759" s="487"/>
      <c r="FPV759" s="487"/>
      <c r="FPW759" s="487"/>
      <c r="FPX759" s="487"/>
      <c r="FPY759" s="487"/>
      <c r="FPZ759" s="487"/>
      <c r="FQA759" s="487"/>
      <c r="FQB759" s="487"/>
      <c r="FQC759" s="487"/>
      <c r="FQD759" s="487"/>
      <c r="FQE759" s="487"/>
      <c r="FQF759" s="487"/>
      <c r="FQG759" s="487"/>
      <c r="FQH759" s="487"/>
      <c r="FQI759" s="487"/>
      <c r="FQJ759" s="487"/>
      <c r="FQK759" s="487"/>
      <c r="FQL759" s="487"/>
      <c r="FQM759" s="487"/>
      <c r="FQN759" s="487"/>
      <c r="FQO759" s="487"/>
      <c r="FQP759" s="487"/>
      <c r="FQQ759" s="487"/>
      <c r="FQR759" s="487"/>
      <c r="FQS759" s="487"/>
      <c r="FQT759" s="487"/>
      <c r="FQU759" s="487"/>
      <c r="FQV759" s="487"/>
      <c r="FQW759" s="487"/>
      <c r="FQX759" s="487"/>
      <c r="FQY759" s="487"/>
      <c r="FQZ759" s="487"/>
      <c r="FRA759" s="487"/>
      <c r="FRB759" s="487"/>
      <c r="FRC759" s="487"/>
      <c r="FRD759" s="487"/>
      <c r="FRE759" s="487"/>
      <c r="FRF759" s="487"/>
      <c r="FRG759" s="487"/>
      <c r="FRH759" s="487"/>
      <c r="FRI759" s="487"/>
      <c r="FRJ759" s="487"/>
      <c r="FRK759" s="487"/>
      <c r="FRL759" s="487"/>
      <c r="FRM759" s="487"/>
      <c r="FRN759" s="487"/>
      <c r="FRO759" s="487"/>
      <c r="FRP759" s="487"/>
      <c r="FRQ759" s="487"/>
      <c r="FRR759" s="487"/>
      <c r="FRS759" s="487"/>
      <c r="FRT759" s="487"/>
      <c r="FRU759" s="487"/>
      <c r="FRV759" s="487"/>
      <c r="FRW759" s="487"/>
      <c r="FRX759" s="487"/>
      <c r="FRY759" s="487"/>
      <c r="FRZ759" s="487"/>
      <c r="FSA759" s="487"/>
      <c r="FSB759" s="487"/>
      <c r="FSC759" s="487"/>
      <c r="FSD759" s="487"/>
      <c r="FSE759" s="487"/>
      <c r="FSF759" s="487"/>
      <c r="FSG759" s="487"/>
      <c r="FSH759" s="487"/>
      <c r="FSI759" s="487"/>
      <c r="FSJ759" s="487"/>
      <c r="FSK759" s="487"/>
      <c r="FSL759" s="487"/>
      <c r="FSM759" s="487"/>
      <c r="FSN759" s="487"/>
      <c r="FSO759" s="487"/>
      <c r="FSP759" s="487"/>
      <c r="FSQ759" s="487"/>
      <c r="FSR759" s="487"/>
      <c r="FSS759" s="487"/>
      <c r="FST759" s="487"/>
      <c r="FSU759" s="487"/>
      <c r="FSV759" s="487"/>
      <c r="FSW759" s="487"/>
      <c r="FSX759" s="487"/>
      <c r="FSY759" s="487"/>
      <c r="FSZ759" s="487"/>
      <c r="FTA759" s="487"/>
      <c r="FTB759" s="487"/>
      <c r="FTC759" s="487"/>
      <c r="FTD759" s="487"/>
      <c r="FTE759" s="487"/>
      <c r="FTF759" s="487"/>
      <c r="FTG759" s="487"/>
      <c r="FTH759" s="487"/>
      <c r="FTI759" s="487"/>
      <c r="FTJ759" s="487"/>
      <c r="FTK759" s="487"/>
      <c r="FTL759" s="487"/>
      <c r="FTM759" s="487"/>
      <c r="FTN759" s="487"/>
      <c r="FTO759" s="487"/>
      <c r="FTP759" s="487"/>
      <c r="FTQ759" s="487"/>
      <c r="FTR759" s="487"/>
      <c r="FTS759" s="487"/>
      <c r="FTT759" s="487"/>
      <c r="FTU759" s="487"/>
      <c r="FTV759" s="487"/>
      <c r="FTW759" s="487"/>
      <c r="FTX759" s="487"/>
      <c r="FTY759" s="487"/>
      <c r="FTZ759" s="487"/>
      <c r="FUA759" s="487"/>
      <c r="FUB759" s="487"/>
      <c r="FUC759" s="487"/>
      <c r="FUD759" s="487"/>
      <c r="FUE759" s="487"/>
      <c r="FUF759" s="487"/>
      <c r="FUG759" s="487"/>
      <c r="FUH759" s="487"/>
      <c r="FUI759" s="487"/>
      <c r="FUJ759" s="487"/>
      <c r="FUK759" s="487"/>
      <c r="FUL759" s="487"/>
      <c r="FUM759" s="487"/>
      <c r="FUN759" s="487"/>
      <c r="FUO759" s="487"/>
      <c r="FUP759" s="487"/>
      <c r="FUQ759" s="487"/>
      <c r="FUR759" s="487"/>
      <c r="FUS759" s="487"/>
      <c r="FUT759" s="487"/>
      <c r="FUU759" s="487"/>
      <c r="FUV759" s="487"/>
      <c r="FUW759" s="487"/>
      <c r="FUX759" s="487"/>
      <c r="FUY759" s="487"/>
      <c r="FUZ759" s="487"/>
      <c r="FVA759" s="487"/>
      <c r="FVB759" s="487"/>
      <c r="FVC759" s="487"/>
      <c r="FVD759" s="487"/>
      <c r="FVE759" s="487"/>
      <c r="FVF759" s="487"/>
      <c r="FVG759" s="487"/>
      <c r="FVH759" s="487"/>
      <c r="FVI759" s="487"/>
      <c r="FVJ759" s="487"/>
      <c r="FVK759" s="487"/>
      <c r="FVL759" s="487"/>
      <c r="FVM759" s="487"/>
      <c r="FVN759" s="487"/>
      <c r="FVO759" s="487"/>
      <c r="FVP759" s="487"/>
      <c r="FVQ759" s="487"/>
      <c r="FVR759" s="487"/>
      <c r="FVS759" s="487"/>
      <c r="FVT759" s="487"/>
      <c r="FVU759" s="487"/>
      <c r="FVV759" s="487"/>
      <c r="FVW759" s="487"/>
      <c r="FVX759" s="487"/>
      <c r="FVY759" s="487"/>
      <c r="FVZ759" s="487"/>
      <c r="FWA759" s="487"/>
      <c r="FWB759" s="487"/>
      <c r="FWC759" s="487"/>
      <c r="FWD759" s="487"/>
      <c r="FWE759" s="487"/>
      <c r="FWF759" s="487"/>
      <c r="FWG759" s="487"/>
      <c r="FWH759" s="487"/>
      <c r="FWI759" s="487"/>
      <c r="FWJ759" s="487"/>
      <c r="FWK759" s="487"/>
      <c r="FWL759" s="487"/>
      <c r="FWM759" s="487"/>
      <c r="FWN759" s="487"/>
      <c r="FWO759" s="487"/>
      <c r="FWP759" s="487"/>
      <c r="FWQ759" s="487"/>
      <c r="FWR759" s="487"/>
      <c r="FWS759" s="487"/>
      <c r="FWT759" s="487"/>
      <c r="FWU759" s="487"/>
      <c r="FWV759" s="487"/>
      <c r="FWW759" s="487"/>
      <c r="FWX759" s="487"/>
      <c r="FWY759" s="487"/>
      <c r="FWZ759" s="487"/>
      <c r="FXA759" s="487"/>
      <c r="FXB759" s="487"/>
      <c r="FXC759" s="487"/>
      <c r="FXD759" s="487"/>
      <c r="FXE759" s="487"/>
      <c r="FXF759" s="487"/>
      <c r="FXG759" s="487"/>
      <c r="FXH759" s="487"/>
      <c r="FXI759" s="487"/>
      <c r="FXJ759" s="487"/>
      <c r="FXK759" s="487"/>
      <c r="FXL759" s="487"/>
      <c r="FXM759" s="487"/>
      <c r="FXN759" s="487"/>
      <c r="FXO759" s="487"/>
      <c r="FXP759" s="487"/>
      <c r="FXQ759" s="487"/>
      <c r="FXR759" s="487"/>
      <c r="FXS759" s="487"/>
      <c r="FXT759" s="487"/>
      <c r="FXU759" s="487"/>
      <c r="FXV759" s="487"/>
      <c r="FXW759" s="487"/>
      <c r="FXX759" s="487"/>
      <c r="FXY759" s="487"/>
      <c r="FXZ759" s="487"/>
      <c r="FYA759" s="487"/>
      <c r="FYB759" s="487"/>
      <c r="FYC759" s="487"/>
      <c r="FYD759" s="487"/>
      <c r="FYE759" s="487"/>
      <c r="FYF759" s="487"/>
      <c r="FYG759" s="487"/>
      <c r="FYH759" s="487"/>
      <c r="FYI759" s="487"/>
      <c r="FYJ759" s="487"/>
      <c r="FYK759" s="487"/>
      <c r="FYL759" s="487"/>
      <c r="FYM759" s="487"/>
      <c r="FYN759" s="487"/>
      <c r="FYO759" s="487"/>
      <c r="FYP759" s="487"/>
      <c r="FYQ759" s="487"/>
      <c r="FYR759" s="487"/>
      <c r="FYS759" s="487"/>
      <c r="FYT759" s="487"/>
      <c r="FYU759" s="487"/>
      <c r="FYV759" s="487"/>
      <c r="FYW759" s="487"/>
      <c r="FYX759" s="487"/>
      <c r="FYY759" s="487"/>
      <c r="FYZ759" s="487"/>
      <c r="FZA759" s="487"/>
      <c r="FZB759" s="487"/>
      <c r="FZC759" s="487"/>
      <c r="FZD759" s="487"/>
      <c r="FZE759" s="487"/>
      <c r="FZF759" s="487"/>
      <c r="FZG759" s="487"/>
      <c r="FZH759" s="487"/>
      <c r="FZI759" s="487"/>
      <c r="FZJ759" s="487"/>
      <c r="FZK759" s="487"/>
      <c r="FZL759" s="487"/>
      <c r="FZM759" s="487"/>
      <c r="FZN759" s="487"/>
      <c r="FZO759" s="487"/>
      <c r="FZP759" s="487"/>
      <c r="FZQ759" s="487"/>
      <c r="FZR759" s="487"/>
      <c r="FZS759" s="487"/>
      <c r="FZT759" s="487"/>
      <c r="FZU759" s="487"/>
      <c r="FZV759" s="487"/>
      <c r="FZW759" s="487"/>
      <c r="FZX759" s="487"/>
      <c r="FZY759" s="487"/>
      <c r="FZZ759" s="487"/>
      <c r="GAA759" s="487"/>
      <c r="GAB759" s="487"/>
      <c r="GAC759" s="487"/>
      <c r="GAD759" s="487"/>
      <c r="GAE759" s="487"/>
      <c r="GAF759" s="487"/>
      <c r="GAG759" s="487"/>
      <c r="GAH759" s="487"/>
      <c r="GAI759" s="487"/>
      <c r="GAJ759" s="487"/>
      <c r="GAK759" s="487"/>
      <c r="GAL759" s="487"/>
      <c r="GAM759" s="487"/>
      <c r="GAN759" s="487"/>
      <c r="GAO759" s="487"/>
      <c r="GAP759" s="487"/>
      <c r="GAQ759" s="487"/>
      <c r="GAR759" s="487"/>
      <c r="GAS759" s="487"/>
      <c r="GAT759" s="487"/>
      <c r="GAU759" s="487"/>
      <c r="GAV759" s="487"/>
      <c r="GAW759" s="487"/>
      <c r="GAX759" s="487"/>
      <c r="GAY759" s="487"/>
      <c r="GAZ759" s="487"/>
      <c r="GBA759" s="487"/>
      <c r="GBB759" s="487"/>
      <c r="GBC759" s="487"/>
      <c r="GBD759" s="487"/>
      <c r="GBE759" s="487"/>
      <c r="GBF759" s="487"/>
      <c r="GBG759" s="487"/>
      <c r="GBH759" s="487"/>
      <c r="GBI759" s="487"/>
      <c r="GBJ759" s="487"/>
      <c r="GBK759" s="487"/>
      <c r="GBL759" s="487"/>
      <c r="GBM759" s="487"/>
      <c r="GBN759" s="487"/>
      <c r="GBO759" s="487"/>
      <c r="GBP759" s="487"/>
      <c r="GBQ759" s="487"/>
      <c r="GBR759" s="487"/>
      <c r="GBS759" s="487"/>
      <c r="GBT759" s="487"/>
      <c r="GBU759" s="487"/>
      <c r="GBV759" s="487"/>
      <c r="GBW759" s="487"/>
      <c r="GBX759" s="487"/>
      <c r="GBY759" s="487"/>
      <c r="GBZ759" s="487"/>
      <c r="GCA759" s="487"/>
      <c r="GCB759" s="487"/>
      <c r="GCC759" s="487"/>
      <c r="GCD759" s="487"/>
      <c r="GCE759" s="487"/>
      <c r="GCF759" s="487"/>
      <c r="GCG759" s="487"/>
      <c r="GCH759" s="487"/>
      <c r="GCI759" s="487"/>
      <c r="GCJ759" s="487"/>
      <c r="GCK759" s="487"/>
      <c r="GCL759" s="487"/>
      <c r="GCM759" s="487"/>
      <c r="GCN759" s="487"/>
      <c r="GCO759" s="487"/>
      <c r="GCP759" s="487"/>
      <c r="GCQ759" s="487"/>
      <c r="GCR759" s="487"/>
      <c r="GCS759" s="487"/>
      <c r="GCT759" s="487"/>
      <c r="GCU759" s="487"/>
      <c r="GCV759" s="487"/>
      <c r="GCW759" s="487"/>
      <c r="GCX759" s="487"/>
      <c r="GCY759" s="487"/>
      <c r="GCZ759" s="487"/>
      <c r="GDA759" s="487"/>
      <c r="GDB759" s="487"/>
      <c r="GDC759" s="487"/>
      <c r="GDD759" s="487"/>
      <c r="GDE759" s="487"/>
      <c r="GDF759" s="487"/>
      <c r="GDG759" s="487"/>
      <c r="GDH759" s="487"/>
      <c r="GDI759" s="487"/>
      <c r="GDJ759" s="487"/>
      <c r="GDK759" s="487"/>
      <c r="GDL759" s="487"/>
      <c r="GDM759" s="487"/>
      <c r="GDN759" s="487"/>
      <c r="GDO759" s="487"/>
      <c r="GDP759" s="487"/>
      <c r="GDQ759" s="487"/>
      <c r="GDR759" s="487"/>
      <c r="GDS759" s="487"/>
      <c r="GDT759" s="487"/>
      <c r="GDU759" s="487"/>
      <c r="GDV759" s="487"/>
      <c r="GDW759" s="487"/>
      <c r="GDX759" s="487"/>
      <c r="GDY759" s="487"/>
      <c r="GDZ759" s="487"/>
      <c r="GEA759" s="487"/>
      <c r="GEB759" s="487"/>
      <c r="GEC759" s="487"/>
      <c r="GED759" s="487"/>
      <c r="GEE759" s="487"/>
      <c r="GEF759" s="487"/>
      <c r="GEG759" s="487"/>
      <c r="GEH759" s="487"/>
      <c r="GEI759" s="487"/>
      <c r="GEJ759" s="487"/>
      <c r="GEK759" s="487"/>
      <c r="GEL759" s="487"/>
      <c r="GEM759" s="487"/>
      <c r="GEN759" s="487"/>
      <c r="GEO759" s="487"/>
      <c r="GEP759" s="487"/>
      <c r="GEQ759" s="487"/>
      <c r="GER759" s="487"/>
      <c r="GES759" s="487"/>
      <c r="GET759" s="487"/>
      <c r="GEU759" s="487"/>
      <c r="GEV759" s="487"/>
      <c r="GEW759" s="487"/>
      <c r="GEX759" s="487"/>
      <c r="GEY759" s="487"/>
      <c r="GEZ759" s="487"/>
      <c r="GFA759" s="487"/>
      <c r="GFB759" s="487"/>
      <c r="GFC759" s="487"/>
      <c r="GFD759" s="487"/>
      <c r="GFE759" s="487"/>
      <c r="GFF759" s="487"/>
      <c r="GFG759" s="487"/>
      <c r="GFH759" s="487"/>
      <c r="GFI759" s="487"/>
      <c r="GFJ759" s="487"/>
      <c r="GFK759" s="487"/>
      <c r="GFL759" s="487"/>
      <c r="GFM759" s="487"/>
      <c r="GFN759" s="487"/>
      <c r="GFO759" s="487"/>
      <c r="GFP759" s="487"/>
      <c r="GFQ759" s="487"/>
      <c r="GFR759" s="487"/>
      <c r="GFS759" s="487"/>
      <c r="GFT759" s="487"/>
      <c r="GFU759" s="487"/>
      <c r="GFV759" s="487"/>
      <c r="GFW759" s="487"/>
      <c r="GFX759" s="487"/>
      <c r="GFY759" s="487"/>
      <c r="GFZ759" s="487"/>
      <c r="GGA759" s="487"/>
      <c r="GGB759" s="487"/>
      <c r="GGC759" s="487"/>
      <c r="GGD759" s="487"/>
      <c r="GGE759" s="487"/>
      <c r="GGF759" s="487"/>
      <c r="GGG759" s="487"/>
      <c r="GGH759" s="487"/>
      <c r="GGI759" s="487"/>
      <c r="GGJ759" s="487"/>
      <c r="GGK759" s="487"/>
      <c r="GGL759" s="487"/>
      <c r="GGM759" s="487"/>
      <c r="GGN759" s="487"/>
      <c r="GGO759" s="487"/>
      <c r="GGP759" s="487"/>
      <c r="GGQ759" s="487"/>
      <c r="GGR759" s="487"/>
      <c r="GGS759" s="487"/>
      <c r="GGT759" s="487"/>
      <c r="GGU759" s="487"/>
      <c r="GGV759" s="487"/>
      <c r="GGW759" s="487"/>
      <c r="GGX759" s="487"/>
      <c r="GGY759" s="487"/>
      <c r="GGZ759" s="487"/>
      <c r="GHA759" s="487"/>
      <c r="GHB759" s="487"/>
      <c r="GHC759" s="487"/>
      <c r="GHD759" s="487"/>
      <c r="GHE759" s="487"/>
      <c r="GHF759" s="487"/>
      <c r="GHG759" s="487"/>
      <c r="GHH759" s="487"/>
      <c r="GHI759" s="487"/>
      <c r="GHJ759" s="487"/>
      <c r="GHK759" s="487"/>
      <c r="GHL759" s="487"/>
      <c r="GHM759" s="487"/>
      <c r="GHN759" s="487"/>
      <c r="GHO759" s="487"/>
      <c r="GHP759" s="487"/>
      <c r="GHQ759" s="487"/>
      <c r="GHR759" s="487"/>
      <c r="GHS759" s="487"/>
      <c r="GHT759" s="487"/>
      <c r="GHU759" s="487"/>
      <c r="GHV759" s="487"/>
      <c r="GHW759" s="487"/>
      <c r="GHX759" s="487"/>
      <c r="GHY759" s="487"/>
      <c r="GHZ759" s="487"/>
      <c r="GIA759" s="487"/>
      <c r="GIB759" s="487"/>
      <c r="GIC759" s="487"/>
      <c r="GID759" s="487"/>
      <c r="GIE759" s="487"/>
      <c r="GIF759" s="487"/>
      <c r="GIG759" s="487"/>
      <c r="GIH759" s="487"/>
      <c r="GII759" s="487"/>
      <c r="GIJ759" s="487"/>
      <c r="GIK759" s="487"/>
      <c r="GIL759" s="487"/>
      <c r="GIM759" s="487"/>
      <c r="GIN759" s="487"/>
      <c r="GIO759" s="487"/>
      <c r="GIP759" s="487"/>
      <c r="GIQ759" s="487"/>
      <c r="GIR759" s="487"/>
      <c r="GIS759" s="487"/>
      <c r="GIT759" s="487"/>
      <c r="GIU759" s="487"/>
      <c r="GIV759" s="487"/>
      <c r="GIW759" s="487"/>
      <c r="GIX759" s="487"/>
      <c r="GIY759" s="487"/>
      <c r="GIZ759" s="487"/>
      <c r="GJA759" s="487"/>
      <c r="GJB759" s="487"/>
      <c r="GJC759" s="487"/>
      <c r="GJD759" s="487"/>
      <c r="GJE759" s="487"/>
      <c r="GJF759" s="487"/>
      <c r="GJG759" s="487"/>
      <c r="GJH759" s="487"/>
      <c r="GJI759" s="487"/>
      <c r="GJJ759" s="487"/>
      <c r="GJK759" s="487"/>
      <c r="GJL759" s="487"/>
      <c r="GJM759" s="487"/>
      <c r="GJN759" s="487"/>
      <c r="GJO759" s="487"/>
      <c r="GJP759" s="487"/>
      <c r="GJQ759" s="487"/>
      <c r="GJR759" s="487"/>
      <c r="GJS759" s="487"/>
      <c r="GJT759" s="487"/>
      <c r="GJU759" s="487"/>
      <c r="GJV759" s="487"/>
      <c r="GJW759" s="487"/>
      <c r="GJX759" s="487"/>
      <c r="GJY759" s="487"/>
      <c r="GJZ759" s="487"/>
      <c r="GKA759" s="487"/>
      <c r="GKB759" s="487"/>
      <c r="GKC759" s="487"/>
      <c r="GKD759" s="487"/>
      <c r="GKE759" s="487"/>
      <c r="GKF759" s="487"/>
      <c r="GKG759" s="487"/>
      <c r="GKH759" s="487"/>
      <c r="GKI759" s="487"/>
      <c r="GKJ759" s="487"/>
      <c r="GKK759" s="487"/>
      <c r="GKL759" s="487"/>
      <c r="GKM759" s="487"/>
      <c r="GKN759" s="487"/>
      <c r="GKO759" s="487"/>
      <c r="GKP759" s="487"/>
      <c r="GKQ759" s="487"/>
      <c r="GKR759" s="487"/>
      <c r="GKS759" s="487"/>
      <c r="GKT759" s="487"/>
      <c r="GKU759" s="487"/>
      <c r="GKV759" s="487"/>
      <c r="GKW759" s="487"/>
      <c r="GKX759" s="487"/>
      <c r="GKY759" s="487"/>
      <c r="GKZ759" s="487"/>
      <c r="GLA759" s="487"/>
      <c r="GLB759" s="487"/>
      <c r="GLC759" s="487"/>
      <c r="GLD759" s="487"/>
      <c r="GLE759" s="487"/>
      <c r="GLF759" s="487"/>
      <c r="GLG759" s="487"/>
      <c r="GLH759" s="487"/>
      <c r="GLI759" s="487"/>
      <c r="GLJ759" s="487"/>
      <c r="GLK759" s="487"/>
      <c r="GLL759" s="487"/>
      <c r="GLM759" s="487"/>
      <c r="GLN759" s="487"/>
      <c r="GLO759" s="487"/>
      <c r="GLP759" s="487"/>
      <c r="GLQ759" s="487"/>
      <c r="GLR759" s="487"/>
      <c r="GLS759" s="487"/>
      <c r="GLT759" s="487"/>
      <c r="GLU759" s="487"/>
      <c r="GLV759" s="487"/>
      <c r="GLW759" s="487"/>
      <c r="GLX759" s="487"/>
      <c r="GLY759" s="487"/>
      <c r="GLZ759" s="487"/>
      <c r="GMA759" s="487"/>
      <c r="GMB759" s="487"/>
      <c r="GMC759" s="487"/>
      <c r="GMD759" s="487"/>
      <c r="GME759" s="487"/>
      <c r="GMF759" s="487"/>
      <c r="GMG759" s="487"/>
      <c r="GMH759" s="487"/>
      <c r="GMI759" s="487"/>
      <c r="GMJ759" s="487"/>
      <c r="GMK759" s="487"/>
      <c r="GML759" s="487"/>
      <c r="GMM759" s="487"/>
      <c r="GMN759" s="487"/>
      <c r="GMO759" s="487"/>
      <c r="GMP759" s="487"/>
      <c r="GMQ759" s="487"/>
      <c r="GMR759" s="487"/>
      <c r="GMS759" s="487"/>
      <c r="GMT759" s="487"/>
      <c r="GMU759" s="487"/>
      <c r="GMV759" s="487"/>
      <c r="GMW759" s="487"/>
      <c r="GMX759" s="487"/>
      <c r="GMY759" s="487"/>
      <c r="GMZ759" s="487"/>
      <c r="GNA759" s="487"/>
      <c r="GNB759" s="487"/>
      <c r="GNC759" s="487"/>
      <c r="GND759" s="487"/>
      <c r="GNE759" s="487"/>
      <c r="GNF759" s="487"/>
      <c r="GNG759" s="487"/>
      <c r="GNH759" s="487"/>
      <c r="GNI759" s="487"/>
      <c r="GNJ759" s="487"/>
      <c r="GNK759" s="487"/>
      <c r="GNL759" s="487"/>
      <c r="GNM759" s="487"/>
      <c r="GNN759" s="487"/>
      <c r="GNO759" s="487"/>
      <c r="GNP759" s="487"/>
      <c r="GNQ759" s="487"/>
      <c r="GNR759" s="487"/>
      <c r="GNS759" s="487"/>
      <c r="GNT759" s="487"/>
      <c r="GNU759" s="487"/>
      <c r="GNV759" s="487"/>
      <c r="GNW759" s="487"/>
      <c r="GNX759" s="487"/>
      <c r="GNY759" s="487"/>
      <c r="GNZ759" s="487"/>
      <c r="GOA759" s="487"/>
      <c r="GOB759" s="487"/>
      <c r="GOC759" s="487"/>
      <c r="GOD759" s="487"/>
      <c r="GOE759" s="487"/>
      <c r="GOF759" s="487"/>
      <c r="GOG759" s="487"/>
      <c r="GOH759" s="487"/>
      <c r="GOI759" s="487"/>
      <c r="GOJ759" s="487"/>
      <c r="GOK759" s="487"/>
      <c r="GOL759" s="487"/>
      <c r="GOM759" s="487"/>
      <c r="GON759" s="487"/>
      <c r="GOO759" s="487"/>
      <c r="GOP759" s="487"/>
      <c r="GOQ759" s="487"/>
      <c r="GOR759" s="487"/>
      <c r="GOS759" s="487"/>
      <c r="GOT759" s="487"/>
      <c r="GOU759" s="487"/>
      <c r="GOV759" s="487"/>
      <c r="GOW759" s="487"/>
      <c r="GOX759" s="487"/>
      <c r="GOY759" s="487"/>
      <c r="GOZ759" s="487"/>
      <c r="GPA759" s="487"/>
      <c r="GPB759" s="487"/>
      <c r="GPC759" s="487"/>
      <c r="GPD759" s="487"/>
      <c r="GPE759" s="487"/>
      <c r="GPF759" s="487"/>
      <c r="GPG759" s="487"/>
      <c r="GPH759" s="487"/>
      <c r="GPI759" s="487"/>
      <c r="GPJ759" s="487"/>
      <c r="GPK759" s="487"/>
      <c r="GPL759" s="487"/>
      <c r="GPM759" s="487"/>
      <c r="GPN759" s="487"/>
      <c r="GPO759" s="487"/>
      <c r="GPP759" s="487"/>
      <c r="GPQ759" s="487"/>
      <c r="GPR759" s="487"/>
      <c r="GPS759" s="487"/>
      <c r="GPT759" s="487"/>
      <c r="GPU759" s="487"/>
      <c r="GPV759" s="487"/>
      <c r="GPW759" s="487"/>
      <c r="GPX759" s="487"/>
      <c r="GPY759" s="487"/>
      <c r="GPZ759" s="487"/>
      <c r="GQA759" s="487"/>
      <c r="GQB759" s="487"/>
      <c r="GQC759" s="487"/>
      <c r="GQD759" s="487"/>
      <c r="GQE759" s="487"/>
      <c r="GQF759" s="487"/>
      <c r="GQG759" s="487"/>
      <c r="GQH759" s="487"/>
      <c r="GQI759" s="487"/>
      <c r="GQJ759" s="487"/>
      <c r="GQK759" s="487"/>
      <c r="GQL759" s="487"/>
      <c r="GQM759" s="487"/>
      <c r="GQN759" s="487"/>
      <c r="GQO759" s="487"/>
      <c r="GQP759" s="487"/>
      <c r="GQQ759" s="487"/>
      <c r="GQR759" s="487"/>
      <c r="GQS759" s="487"/>
      <c r="GQT759" s="487"/>
      <c r="GQU759" s="487"/>
      <c r="GQV759" s="487"/>
      <c r="GQW759" s="487"/>
      <c r="GQX759" s="487"/>
      <c r="GQY759" s="487"/>
      <c r="GQZ759" s="487"/>
      <c r="GRA759" s="487"/>
      <c r="GRB759" s="487"/>
      <c r="GRC759" s="487"/>
      <c r="GRD759" s="487"/>
      <c r="GRE759" s="487"/>
      <c r="GRF759" s="487"/>
      <c r="GRG759" s="487"/>
      <c r="GRH759" s="487"/>
      <c r="GRI759" s="487"/>
      <c r="GRJ759" s="487"/>
      <c r="GRK759" s="487"/>
      <c r="GRL759" s="487"/>
      <c r="GRM759" s="487"/>
      <c r="GRN759" s="487"/>
      <c r="GRO759" s="487"/>
      <c r="GRP759" s="487"/>
      <c r="GRQ759" s="487"/>
      <c r="GRR759" s="487"/>
      <c r="GRS759" s="487"/>
      <c r="GRT759" s="487"/>
      <c r="GRU759" s="487"/>
      <c r="GRV759" s="487"/>
      <c r="GRW759" s="487"/>
      <c r="GRX759" s="487"/>
      <c r="GRY759" s="487"/>
      <c r="GRZ759" s="487"/>
      <c r="GSA759" s="487"/>
      <c r="GSB759" s="487"/>
      <c r="GSC759" s="487"/>
      <c r="GSD759" s="487"/>
      <c r="GSE759" s="487"/>
      <c r="GSF759" s="487"/>
      <c r="GSG759" s="487"/>
      <c r="GSH759" s="487"/>
      <c r="GSI759" s="487"/>
      <c r="GSJ759" s="487"/>
      <c r="GSK759" s="487"/>
      <c r="GSL759" s="487"/>
      <c r="GSM759" s="487"/>
      <c r="GSN759" s="487"/>
      <c r="GSO759" s="487"/>
      <c r="GSP759" s="487"/>
      <c r="GSQ759" s="487"/>
      <c r="GSR759" s="487"/>
      <c r="GSS759" s="487"/>
      <c r="GST759" s="487"/>
      <c r="GSU759" s="487"/>
      <c r="GSV759" s="487"/>
      <c r="GSW759" s="487"/>
      <c r="GSX759" s="487"/>
      <c r="GSY759" s="487"/>
      <c r="GSZ759" s="487"/>
      <c r="GTA759" s="487"/>
      <c r="GTB759" s="487"/>
      <c r="GTC759" s="487"/>
      <c r="GTD759" s="487"/>
      <c r="GTE759" s="487"/>
      <c r="GTF759" s="487"/>
      <c r="GTG759" s="487"/>
      <c r="GTH759" s="487"/>
      <c r="GTI759" s="487"/>
      <c r="GTJ759" s="487"/>
      <c r="GTK759" s="487"/>
      <c r="GTL759" s="487"/>
      <c r="GTM759" s="487"/>
      <c r="GTN759" s="487"/>
      <c r="GTO759" s="487"/>
      <c r="GTP759" s="487"/>
      <c r="GTQ759" s="487"/>
      <c r="GTR759" s="487"/>
      <c r="GTS759" s="487"/>
      <c r="GTT759" s="487"/>
      <c r="GTU759" s="487"/>
      <c r="GTV759" s="487"/>
      <c r="GTW759" s="487"/>
      <c r="GTX759" s="487"/>
      <c r="GTY759" s="487"/>
      <c r="GTZ759" s="487"/>
      <c r="GUA759" s="487"/>
      <c r="GUB759" s="487"/>
      <c r="GUC759" s="487"/>
      <c r="GUD759" s="487"/>
      <c r="GUE759" s="487"/>
      <c r="GUF759" s="487"/>
      <c r="GUG759" s="487"/>
      <c r="GUH759" s="487"/>
      <c r="GUI759" s="487"/>
      <c r="GUJ759" s="487"/>
      <c r="GUK759" s="487"/>
      <c r="GUL759" s="487"/>
      <c r="GUM759" s="487"/>
      <c r="GUN759" s="487"/>
      <c r="GUO759" s="487"/>
      <c r="GUP759" s="487"/>
      <c r="GUQ759" s="487"/>
      <c r="GUR759" s="487"/>
      <c r="GUS759" s="487"/>
      <c r="GUT759" s="487"/>
      <c r="GUU759" s="487"/>
      <c r="GUV759" s="487"/>
      <c r="GUW759" s="487"/>
      <c r="GUX759" s="487"/>
      <c r="GUY759" s="487"/>
      <c r="GUZ759" s="487"/>
      <c r="GVA759" s="487"/>
      <c r="GVB759" s="487"/>
      <c r="GVC759" s="487"/>
      <c r="GVD759" s="487"/>
      <c r="GVE759" s="487"/>
      <c r="GVF759" s="487"/>
      <c r="GVG759" s="487"/>
      <c r="GVH759" s="487"/>
      <c r="GVI759" s="487"/>
      <c r="GVJ759" s="487"/>
      <c r="GVK759" s="487"/>
      <c r="GVL759" s="487"/>
      <c r="GVM759" s="487"/>
      <c r="GVN759" s="487"/>
      <c r="GVO759" s="487"/>
      <c r="GVP759" s="487"/>
      <c r="GVQ759" s="487"/>
      <c r="GVR759" s="487"/>
      <c r="GVS759" s="487"/>
      <c r="GVT759" s="487"/>
      <c r="GVU759" s="487"/>
      <c r="GVV759" s="487"/>
      <c r="GVW759" s="487"/>
      <c r="GVX759" s="487"/>
      <c r="GVY759" s="487"/>
      <c r="GVZ759" s="487"/>
      <c r="GWA759" s="487"/>
      <c r="GWB759" s="487"/>
      <c r="GWC759" s="487"/>
      <c r="GWD759" s="487"/>
      <c r="GWE759" s="487"/>
      <c r="GWF759" s="487"/>
      <c r="GWG759" s="487"/>
      <c r="GWH759" s="487"/>
      <c r="GWI759" s="487"/>
      <c r="GWJ759" s="487"/>
      <c r="GWK759" s="487"/>
      <c r="GWL759" s="487"/>
      <c r="GWM759" s="487"/>
      <c r="GWN759" s="487"/>
      <c r="GWO759" s="487"/>
      <c r="GWP759" s="487"/>
      <c r="GWQ759" s="487"/>
      <c r="GWR759" s="487"/>
      <c r="GWS759" s="487"/>
      <c r="GWT759" s="487"/>
      <c r="GWU759" s="487"/>
      <c r="GWV759" s="487"/>
      <c r="GWW759" s="487"/>
      <c r="GWX759" s="487"/>
      <c r="GWY759" s="487"/>
      <c r="GWZ759" s="487"/>
      <c r="GXA759" s="487"/>
      <c r="GXB759" s="487"/>
      <c r="GXC759" s="487"/>
      <c r="GXD759" s="487"/>
      <c r="GXE759" s="487"/>
      <c r="GXF759" s="487"/>
      <c r="GXG759" s="487"/>
      <c r="GXH759" s="487"/>
      <c r="GXI759" s="487"/>
      <c r="GXJ759" s="487"/>
      <c r="GXK759" s="487"/>
      <c r="GXL759" s="487"/>
      <c r="GXM759" s="487"/>
      <c r="GXN759" s="487"/>
      <c r="GXO759" s="487"/>
      <c r="GXP759" s="487"/>
      <c r="GXQ759" s="487"/>
      <c r="GXR759" s="487"/>
      <c r="GXS759" s="487"/>
      <c r="GXT759" s="487"/>
      <c r="GXU759" s="487"/>
      <c r="GXV759" s="487"/>
      <c r="GXW759" s="487"/>
      <c r="GXX759" s="487"/>
      <c r="GXY759" s="487"/>
      <c r="GXZ759" s="487"/>
      <c r="GYA759" s="487"/>
      <c r="GYB759" s="487"/>
      <c r="GYC759" s="487"/>
      <c r="GYD759" s="487"/>
      <c r="GYE759" s="487"/>
      <c r="GYF759" s="487"/>
      <c r="GYG759" s="487"/>
      <c r="GYH759" s="487"/>
      <c r="GYI759" s="487"/>
      <c r="GYJ759" s="487"/>
      <c r="GYK759" s="487"/>
      <c r="GYL759" s="487"/>
      <c r="GYM759" s="487"/>
      <c r="GYN759" s="487"/>
      <c r="GYO759" s="487"/>
      <c r="GYP759" s="487"/>
      <c r="GYQ759" s="487"/>
      <c r="GYR759" s="487"/>
      <c r="GYS759" s="487"/>
      <c r="GYT759" s="487"/>
      <c r="GYU759" s="487"/>
      <c r="GYV759" s="487"/>
      <c r="GYW759" s="487"/>
      <c r="GYX759" s="487"/>
      <c r="GYY759" s="487"/>
      <c r="GYZ759" s="487"/>
      <c r="GZA759" s="487"/>
      <c r="GZB759" s="487"/>
      <c r="GZC759" s="487"/>
      <c r="GZD759" s="487"/>
      <c r="GZE759" s="487"/>
      <c r="GZF759" s="487"/>
      <c r="GZG759" s="487"/>
      <c r="GZH759" s="487"/>
      <c r="GZI759" s="487"/>
      <c r="GZJ759" s="487"/>
      <c r="GZK759" s="487"/>
      <c r="GZL759" s="487"/>
      <c r="GZM759" s="487"/>
      <c r="GZN759" s="487"/>
      <c r="GZO759" s="487"/>
      <c r="GZP759" s="487"/>
      <c r="GZQ759" s="487"/>
      <c r="GZR759" s="487"/>
      <c r="GZS759" s="487"/>
      <c r="GZT759" s="487"/>
      <c r="GZU759" s="487"/>
      <c r="GZV759" s="487"/>
      <c r="GZW759" s="487"/>
      <c r="GZX759" s="487"/>
      <c r="GZY759" s="487"/>
      <c r="GZZ759" s="487"/>
      <c r="HAA759" s="487"/>
      <c r="HAB759" s="487"/>
      <c r="HAC759" s="487"/>
      <c r="HAD759" s="487"/>
      <c r="HAE759" s="487"/>
      <c r="HAF759" s="487"/>
      <c r="HAG759" s="487"/>
      <c r="HAH759" s="487"/>
      <c r="HAI759" s="487"/>
      <c r="HAJ759" s="487"/>
      <c r="HAK759" s="487"/>
      <c r="HAL759" s="487"/>
      <c r="HAM759" s="487"/>
      <c r="HAN759" s="487"/>
      <c r="HAO759" s="487"/>
      <c r="HAP759" s="487"/>
      <c r="HAQ759" s="487"/>
      <c r="HAR759" s="487"/>
      <c r="HAS759" s="487"/>
      <c r="HAT759" s="487"/>
      <c r="HAU759" s="487"/>
      <c r="HAV759" s="487"/>
      <c r="HAW759" s="487"/>
      <c r="HAX759" s="487"/>
      <c r="HAY759" s="487"/>
      <c r="HAZ759" s="487"/>
      <c r="HBA759" s="487"/>
      <c r="HBB759" s="487"/>
      <c r="HBC759" s="487"/>
      <c r="HBD759" s="487"/>
      <c r="HBE759" s="487"/>
      <c r="HBF759" s="487"/>
      <c r="HBG759" s="487"/>
      <c r="HBH759" s="487"/>
      <c r="HBI759" s="487"/>
      <c r="HBJ759" s="487"/>
      <c r="HBK759" s="487"/>
      <c r="HBL759" s="487"/>
      <c r="HBM759" s="487"/>
      <c r="HBN759" s="487"/>
      <c r="HBO759" s="487"/>
      <c r="HBP759" s="487"/>
      <c r="HBQ759" s="487"/>
      <c r="HBR759" s="487"/>
      <c r="HBS759" s="487"/>
      <c r="HBT759" s="487"/>
      <c r="HBU759" s="487"/>
      <c r="HBV759" s="487"/>
      <c r="HBW759" s="487"/>
      <c r="HBX759" s="487"/>
      <c r="HBY759" s="487"/>
      <c r="HBZ759" s="487"/>
      <c r="HCA759" s="487"/>
      <c r="HCB759" s="487"/>
      <c r="HCC759" s="487"/>
      <c r="HCD759" s="487"/>
      <c r="HCE759" s="487"/>
      <c r="HCF759" s="487"/>
      <c r="HCG759" s="487"/>
      <c r="HCH759" s="487"/>
      <c r="HCI759" s="487"/>
      <c r="HCJ759" s="487"/>
      <c r="HCK759" s="487"/>
      <c r="HCL759" s="487"/>
      <c r="HCM759" s="487"/>
      <c r="HCN759" s="487"/>
      <c r="HCO759" s="487"/>
      <c r="HCP759" s="487"/>
      <c r="HCQ759" s="487"/>
      <c r="HCR759" s="487"/>
      <c r="HCS759" s="487"/>
      <c r="HCT759" s="487"/>
      <c r="HCU759" s="487"/>
      <c r="HCV759" s="487"/>
      <c r="HCW759" s="487"/>
      <c r="HCX759" s="487"/>
      <c r="HCY759" s="487"/>
      <c r="HCZ759" s="487"/>
      <c r="HDA759" s="487"/>
      <c r="HDB759" s="487"/>
      <c r="HDC759" s="487"/>
      <c r="HDD759" s="487"/>
      <c r="HDE759" s="487"/>
      <c r="HDF759" s="487"/>
      <c r="HDG759" s="487"/>
      <c r="HDH759" s="487"/>
      <c r="HDI759" s="487"/>
      <c r="HDJ759" s="487"/>
      <c r="HDK759" s="487"/>
      <c r="HDL759" s="487"/>
      <c r="HDM759" s="487"/>
      <c r="HDN759" s="487"/>
      <c r="HDO759" s="487"/>
      <c r="HDP759" s="487"/>
      <c r="HDQ759" s="487"/>
      <c r="HDR759" s="487"/>
      <c r="HDS759" s="487"/>
      <c r="HDT759" s="487"/>
      <c r="HDU759" s="487"/>
      <c r="HDV759" s="487"/>
      <c r="HDW759" s="487"/>
      <c r="HDX759" s="487"/>
      <c r="HDY759" s="487"/>
      <c r="HDZ759" s="487"/>
      <c r="HEA759" s="487"/>
      <c r="HEB759" s="487"/>
      <c r="HEC759" s="487"/>
      <c r="HED759" s="487"/>
      <c r="HEE759" s="487"/>
      <c r="HEF759" s="487"/>
      <c r="HEG759" s="487"/>
      <c r="HEH759" s="487"/>
      <c r="HEI759" s="487"/>
      <c r="HEJ759" s="487"/>
      <c r="HEK759" s="487"/>
      <c r="HEL759" s="487"/>
      <c r="HEM759" s="487"/>
      <c r="HEN759" s="487"/>
      <c r="HEO759" s="487"/>
      <c r="HEP759" s="487"/>
      <c r="HEQ759" s="487"/>
      <c r="HER759" s="487"/>
      <c r="HES759" s="487"/>
      <c r="HET759" s="487"/>
      <c r="HEU759" s="487"/>
      <c r="HEV759" s="487"/>
      <c r="HEW759" s="487"/>
      <c r="HEX759" s="487"/>
      <c r="HEY759" s="487"/>
      <c r="HEZ759" s="487"/>
      <c r="HFA759" s="487"/>
      <c r="HFB759" s="487"/>
      <c r="HFC759" s="487"/>
      <c r="HFD759" s="487"/>
      <c r="HFE759" s="487"/>
      <c r="HFF759" s="487"/>
      <c r="HFG759" s="487"/>
      <c r="HFH759" s="487"/>
      <c r="HFI759" s="487"/>
      <c r="HFJ759" s="487"/>
      <c r="HFK759" s="487"/>
      <c r="HFL759" s="487"/>
      <c r="HFM759" s="487"/>
      <c r="HFN759" s="487"/>
      <c r="HFO759" s="487"/>
      <c r="HFP759" s="487"/>
      <c r="HFQ759" s="487"/>
      <c r="HFR759" s="487"/>
      <c r="HFS759" s="487"/>
      <c r="HFT759" s="487"/>
      <c r="HFU759" s="487"/>
      <c r="HFV759" s="487"/>
      <c r="HFW759" s="487"/>
      <c r="HFX759" s="487"/>
      <c r="HFY759" s="487"/>
      <c r="HFZ759" s="487"/>
      <c r="HGA759" s="487"/>
      <c r="HGB759" s="487"/>
      <c r="HGC759" s="487"/>
      <c r="HGD759" s="487"/>
      <c r="HGE759" s="487"/>
      <c r="HGF759" s="487"/>
      <c r="HGG759" s="487"/>
      <c r="HGH759" s="487"/>
      <c r="HGI759" s="487"/>
      <c r="HGJ759" s="487"/>
      <c r="HGK759" s="487"/>
      <c r="HGL759" s="487"/>
      <c r="HGM759" s="487"/>
      <c r="HGN759" s="487"/>
      <c r="HGO759" s="487"/>
      <c r="HGP759" s="487"/>
      <c r="HGQ759" s="487"/>
      <c r="HGR759" s="487"/>
      <c r="HGS759" s="487"/>
      <c r="HGT759" s="487"/>
      <c r="HGU759" s="487"/>
      <c r="HGV759" s="487"/>
      <c r="HGW759" s="487"/>
      <c r="HGX759" s="487"/>
      <c r="HGY759" s="487"/>
      <c r="HGZ759" s="487"/>
      <c r="HHA759" s="487"/>
      <c r="HHB759" s="487"/>
      <c r="HHC759" s="487"/>
      <c r="HHD759" s="487"/>
      <c r="HHE759" s="487"/>
      <c r="HHF759" s="487"/>
      <c r="HHG759" s="487"/>
      <c r="HHH759" s="487"/>
      <c r="HHI759" s="487"/>
      <c r="HHJ759" s="487"/>
      <c r="HHK759" s="487"/>
      <c r="HHL759" s="487"/>
      <c r="HHM759" s="487"/>
      <c r="HHN759" s="487"/>
      <c r="HHO759" s="487"/>
      <c r="HHP759" s="487"/>
      <c r="HHQ759" s="487"/>
      <c r="HHR759" s="487"/>
      <c r="HHS759" s="487"/>
      <c r="HHT759" s="487"/>
      <c r="HHU759" s="487"/>
      <c r="HHV759" s="487"/>
      <c r="HHW759" s="487"/>
      <c r="HHX759" s="487"/>
      <c r="HHY759" s="487"/>
      <c r="HHZ759" s="487"/>
      <c r="HIA759" s="487"/>
      <c r="HIB759" s="487"/>
      <c r="HIC759" s="487"/>
      <c r="HID759" s="487"/>
      <c r="HIE759" s="487"/>
      <c r="HIF759" s="487"/>
      <c r="HIG759" s="487"/>
      <c r="HIH759" s="487"/>
      <c r="HII759" s="487"/>
      <c r="HIJ759" s="487"/>
      <c r="HIK759" s="487"/>
      <c r="HIL759" s="487"/>
      <c r="HIM759" s="487"/>
      <c r="HIN759" s="487"/>
      <c r="HIO759" s="487"/>
      <c r="HIP759" s="487"/>
      <c r="HIQ759" s="487"/>
      <c r="HIR759" s="487"/>
      <c r="HIS759" s="487"/>
      <c r="HIT759" s="487"/>
      <c r="HIU759" s="487"/>
      <c r="HIV759" s="487"/>
      <c r="HIW759" s="487"/>
      <c r="HIX759" s="487"/>
      <c r="HIY759" s="487"/>
      <c r="HIZ759" s="487"/>
      <c r="HJA759" s="487"/>
      <c r="HJB759" s="487"/>
      <c r="HJC759" s="487"/>
      <c r="HJD759" s="487"/>
      <c r="HJE759" s="487"/>
      <c r="HJF759" s="487"/>
      <c r="HJG759" s="487"/>
      <c r="HJH759" s="487"/>
      <c r="HJI759" s="487"/>
      <c r="HJJ759" s="487"/>
      <c r="HJK759" s="487"/>
      <c r="HJL759" s="487"/>
      <c r="HJM759" s="487"/>
      <c r="HJN759" s="487"/>
      <c r="HJO759" s="487"/>
      <c r="HJP759" s="487"/>
      <c r="HJQ759" s="487"/>
      <c r="HJR759" s="487"/>
      <c r="HJS759" s="487"/>
      <c r="HJT759" s="487"/>
      <c r="HJU759" s="487"/>
      <c r="HJV759" s="487"/>
      <c r="HJW759" s="487"/>
      <c r="HJX759" s="487"/>
      <c r="HJY759" s="487"/>
      <c r="HJZ759" s="487"/>
      <c r="HKA759" s="487"/>
      <c r="HKB759" s="487"/>
      <c r="HKC759" s="487"/>
      <c r="HKD759" s="487"/>
      <c r="HKE759" s="487"/>
      <c r="HKF759" s="487"/>
      <c r="HKG759" s="487"/>
      <c r="HKH759" s="487"/>
      <c r="HKI759" s="487"/>
      <c r="HKJ759" s="487"/>
      <c r="HKK759" s="487"/>
      <c r="HKL759" s="487"/>
      <c r="HKM759" s="487"/>
      <c r="HKN759" s="487"/>
      <c r="HKO759" s="487"/>
      <c r="HKP759" s="487"/>
      <c r="HKQ759" s="487"/>
      <c r="HKR759" s="487"/>
      <c r="HKS759" s="487"/>
      <c r="HKT759" s="487"/>
      <c r="HKU759" s="487"/>
      <c r="HKV759" s="487"/>
      <c r="HKW759" s="487"/>
      <c r="HKX759" s="487"/>
      <c r="HKY759" s="487"/>
      <c r="HKZ759" s="487"/>
      <c r="HLA759" s="487"/>
      <c r="HLB759" s="487"/>
      <c r="HLC759" s="487"/>
      <c r="HLD759" s="487"/>
      <c r="HLE759" s="487"/>
      <c r="HLF759" s="487"/>
      <c r="HLG759" s="487"/>
      <c r="HLH759" s="487"/>
      <c r="HLI759" s="487"/>
      <c r="HLJ759" s="487"/>
      <c r="HLK759" s="487"/>
      <c r="HLL759" s="487"/>
      <c r="HLM759" s="487"/>
      <c r="HLN759" s="487"/>
      <c r="HLO759" s="487"/>
      <c r="HLP759" s="487"/>
      <c r="HLQ759" s="487"/>
      <c r="HLR759" s="487"/>
      <c r="HLS759" s="487"/>
      <c r="HLT759" s="487"/>
      <c r="HLU759" s="487"/>
      <c r="HLV759" s="487"/>
      <c r="HLW759" s="487"/>
      <c r="HLX759" s="487"/>
      <c r="HLY759" s="487"/>
      <c r="HLZ759" s="487"/>
      <c r="HMA759" s="487"/>
      <c r="HMB759" s="487"/>
      <c r="HMC759" s="487"/>
      <c r="HMD759" s="487"/>
      <c r="HME759" s="487"/>
      <c r="HMF759" s="487"/>
      <c r="HMG759" s="487"/>
      <c r="HMH759" s="487"/>
      <c r="HMI759" s="487"/>
      <c r="HMJ759" s="487"/>
      <c r="HMK759" s="487"/>
      <c r="HML759" s="487"/>
      <c r="HMM759" s="487"/>
      <c r="HMN759" s="487"/>
      <c r="HMO759" s="487"/>
      <c r="HMP759" s="487"/>
      <c r="HMQ759" s="487"/>
      <c r="HMR759" s="487"/>
      <c r="HMS759" s="487"/>
      <c r="HMT759" s="487"/>
      <c r="HMU759" s="487"/>
      <c r="HMV759" s="487"/>
      <c r="HMW759" s="487"/>
      <c r="HMX759" s="487"/>
      <c r="HMY759" s="487"/>
      <c r="HMZ759" s="487"/>
      <c r="HNA759" s="487"/>
      <c r="HNB759" s="487"/>
      <c r="HNC759" s="487"/>
      <c r="HND759" s="487"/>
      <c r="HNE759" s="487"/>
      <c r="HNF759" s="487"/>
      <c r="HNG759" s="487"/>
      <c r="HNH759" s="487"/>
      <c r="HNI759" s="487"/>
      <c r="HNJ759" s="487"/>
      <c r="HNK759" s="487"/>
      <c r="HNL759" s="487"/>
      <c r="HNM759" s="487"/>
      <c r="HNN759" s="487"/>
      <c r="HNO759" s="487"/>
      <c r="HNP759" s="487"/>
      <c r="HNQ759" s="487"/>
      <c r="HNR759" s="487"/>
      <c r="HNS759" s="487"/>
      <c r="HNT759" s="487"/>
      <c r="HNU759" s="487"/>
      <c r="HNV759" s="487"/>
      <c r="HNW759" s="487"/>
      <c r="HNX759" s="487"/>
      <c r="HNY759" s="487"/>
      <c r="HNZ759" s="487"/>
      <c r="HOA759" s="487"/>
      <c r="HOB759" s="487"/>
      <c r="HOC759" s="487"/>
      <c r="HOD759" s="487"/>
      <c r="HOE759" s="487"/>
      <c r="HOF759" s="487"/>
      <c r="HOG759" s="487"/>
      <c r="HOH759" s="487"/>
      <c r="HOI759" s="487"/>
      <c r="HOJ759" s="487"/>
      <c r="HOK759" s="487"/>
      <c r="HOL759" s="487"/>
      <c r="HOM759" s="487"/>
      <c r="HON759" s="487"/>
      <c r="HOO759" s="487"/>
      <c r="HOP759" s="487"/>
      <c r="HOQ759" s="487"/>
      <c r="HOR759" s="487"/>
      <c r="HOS759" s="487"/>
      <c r="HOT759" s="487"/>
      <c r="HOU759" s="487"/>
      <c r="HOV759" s="487"/>
      <c r="HOW759" s="487"/>
      <c r="HOX759" s="487"/>
      <c r="HOY759" s="487"/>
      <c r="HOZ759" s="487"/>
      <c r="HPA759" s="487"/>
      <c r="HPB759" s="487"/>
      <c r="HPC759" s="487"/>
      <c r="HPD759" s="487"/>
      <c r="HPE759" s="487"/>
      <c r="HPF759" s="487"/>
      <c r="HPG759" s="487"/>
      <c r="HPH759" s="487"/>
      <c r="HPI759" s="487"/>
      <c r="HPJ759" s="487"/>
      <c r="HPK759" s="487"/>
      <c r="HPL759" s="487"/>
      <c r="HPM759" s="487"/>
      <c r="HPN759" s="487"/>
      <c r="HPO759" s="487"/>
      <c r="HPP759" s="487"/>
      <c r="HPQ759" s="487"/>
      <c r="HPR759" s="487"/>
      <c r="HPS759" s="487"/>
      <c r="HPT759" s="487"/>
      <c r="HPU759" s="487"/>
      <c r="HPV759" s="487"/>
      <c r="HPW759" s="487"/>
      <c r="HPX759" s="487"/>
      <c r="HPY759" s="487"/>
      <c r="HPZ759" s="487"/>
      <c r="HQA759" s="487"/>
      <c r="HQB759" s="487"/>
      <c r="HQC759" s="487"/>
      <c r="HQD759" s="487"/>
      <c r="HQE759" s="487"/>
      <c r="HQF759" s="487"/>
      <c r="HQG759" s="487"/>
      <c r="HQH759" s="487"/>
      <c r="HQI759" s="487"/>
      <c r="HQJ759" s="487"/>
      <c r="HQK759" s="487"/>
      <c r="HQL759" s="487"/>
      <c r="HQM759" s="487"/>
      <c r="HQN759" s="487"/>
      <c r="HQO759" s="487"/>
      <c r="HQP759" s="487"/>
      <c r="HQQ759" s="487"/>
      <c r="HQR759" s="487"/>
      <c r="HQS759" s="487"/>
      <c r="HQT759" s="487"/>
      <c r="HQU759" s="487"/>
      <c r="HQV759" s="487"/>
      <c r="HQW759" s="487"/>
      <c r="HQX759" s="487"/>
      <c r="HQY759" s="487"/>
      <c r="HQZ759" s="487"/>
      <c r="HRA759" s="487"/>
      <c r="HRB759" s="487"/>
      <c r="HRC759" s="487"/>
      <c r="HRD759" s="487"/>
      <c r="HRE759" s="487"/>
      <c r="HRF759" s="487"/>
      <c r="HRG759" s="487"/>
      <c r="HRH759" s="487"/>
      <c r="HRI759" s="487"/>
      <c r="HRJ759" s="487"/>
      <c r="HRK759" s="487"/>
      <c r="HRL759" s="487"/>
      <c r="HRM759" s="487"/>
      <c r="HRN759" s="487"/>
      <c r="HRO759" s="487"/>
      <c r="HRP759" s="487"/>
      <c r="HRQ759" s="487"/>
      <c r="HRR759" s="487"/>
      <c r="HRS759" s="487"/>
      <c r="HRT759" s="487"/>
      <c r="HRU759" s="487"/>
      <c r="HRV759" s="487"/>
      <c r="HRW759" s="487"/>
      <c r="HRX759" s="487"/>
      <c r="HRY759" s="487"/>
      <c r="HRZ759" s="487"/>
      <c r="HSA759" s="487"/>
      <c r="HSB759" s="487"/>
      <c r="HSC759" s="487"/>
      <c r="HSD759" s="487"/>
      <c r="HSE759" s="487"/>
      <c r="HSF759" s="487"/>
      <c r="HSG759" s="487"/>
      <c r="HSH759" s="487"/>
      <c r="HSI759" s="487"/>
      <c r="HSJ759" s="487"/>
      <c r="HSK759" s="487"/>
      <c r="HSL759" s="487"/>
      <c r="HSM759" s="487"/>
      <c r="HSN759" s="487"/>
      <c r="HSO759" s="487"/>
      <c r="HSP759" s="487"/>
      <c r="HSQ759" s="487"/>
      <c r="HSR759" s="487"/>
      <c r="HSS759" s="487"/>
      <c r="HST759" s="487"/>
      <c r="HSU759" s="487"/>
      <c r="HSV759" s="487"/>
      <c r="HSW759" s="487"/>
      <c r="HSX759" s="487"/>
      <c r="HSY759" s="487"/>
      <c r="HSZ759" s="487"/>
      <c r="HTA759" s="487"/>
      <c r="HTB759" s="487"/>
      <c r="HTC759" s="487"/>
      <c r="HTD759" s="487"/>
      <c r="HTE759" s="487"/>
      <c r="HTF759" s="487"/>
      <c r="HTG759" s="487"/>
      <c r="HTH759" s="487"/>
      <c r="HTI759" s="487"/>
      <c r="HTJ759" s="487"/>
      <c r="HTK759" s="487"/>
      <c r="HTL759" s="487"/>
      <c r="HTM759" s="487"/>
      <c r="HTN759" s="487"/>
      <c r="HTO759" s="487"/>
      <c r="HTP759" s="487"/>
      <c r="HTQ759" s="487"/>
      <c r="HTR759" s="487"/>
      <c r="HTS759" s="487"/>
      <c r="HTT759" s="487"/>
      <c r="HTU759" s="487"/>
      <c r="HTV759" s="487"/>
      <c r="HTW759" s="487"/>
      <c r="HTX759" s="487"/>
      <c r="HTY759" s="487"/>
      <c r="HTZ759" s="487"/>
      <c r="HUA759" s="487"/>
      <c r="HUB759" s="487"/>
      <c r="HUC759" s="487"/>
      <c r="HUD759" s="487"/>
      <c r="HUE759" s="487"/>
      <c r="HUF759" s="487"/>
      <c r="HUG759" s="487"/>
      <c r="HUH759" s="487"/>
      <c r="HUI759" s="487"/>
      <c r="HUJ759" s="487"/>
      <c r="HUK759" s="487"/>
      <c r="HUL759" s="487"/>
      <c r="HUM759" s="487"/>
      <c r="HUN759" s="487"/>
      <c r="HUO759" s="487"/>
      <c r="HUP759" s="487"/>
      <c r="HUQ759" s="487"/>
      <c r="HUR759" s="487"/>
      <c r="HUS759" s="487"/>
      <c r="HUT759" s="487"/>
      <c r="HUU759" s="487"/>
      <c r="HUV759" s="487"/>
      <c r="HUW759" s="487"/>
      <c r="HUX759" s="487"/>
      <c r="HUY759" s="487"/>
      <c r="HUZ759" s="487"/>
      <c r="HVA759" s="487"/>
      <c r="HVB759" s="487"/>
      <c r="HVC759" s="487"/>
      <c r="HVD759" s="487"/>
      <c r="HVE759" s="487"/>
      <c r="HVF759" s="487"/>
      <c r="HVG759" s="487"/>
      <c r="HVH759" s="487"/>
      <c r="HVI759" s="487"/>
      <c r="HVJ759" s="487"/>
      <c r="HVK759" s="487"/>
      <c r="HVL759" s="487"/>
      <c r="HVM759" s="487"/>
      <c r="HVN759" s="487"/>
      <c r="HVO759" s="487"/>
      <c r="HVP759" s="487"/>
      <c r="HVQ759" s="487"/>
      <c r="HVR759" s="487"/>
      <c r="HVS759" s="487"/>
      <c r="HVT759" s="487"/>
      <c r="HVU759" s="487"/>
      <c r="HVV759" s="487"/>
      <c r="HVW759" s="487"/>
      <c r="HVX759" s="487"/>
      <c r="HVY759" s="487"/>
      <c r="HVZ759" s="487"/>
      <c r="HWA759" s="487"/>
      <c r="HWB759" s="487"/>
      <c r="HWC759" s="487"/>
      <c r="HWD759" s="487"/>
      <c r="HWE759" s="487"/>
      <c r="HWF759" s="487"/>
      <c r="HWG759" s="487"/>
      <c r="HWH759" s="487"/>
      <c r="HWI759" s="487"/>
      <c r="HWJ759" s="487"/>
      <c r="HWK759" s="487"/>
      <c r="HWL759" s="487"/>
      <c r="HWM759" s="487"/>
      <c r="HWN759" s="487"/>
      <c r="HWO759" s="487"/>
      <c r="HWP759" s="487"/>
      <c r="HWQ759" s="487"/>
      <c r="HWR759" s="487"/>
      <c r="HWS759" s="487"/>
      <c r="HWT759" s="487"/>
      <c r="HWU759" s="487"/>
      <c r="HWV759" s="487"/>
      <c r="HWW759" s="487"/>
      <c r="HWX759" s="487"/>
      <c r="HWY759" s="487"/>
      <c r="HWZ759" s="487"/>
      <c r="HXA759" s="487"/>
      <c r="HXB759" s="487"/>
      <c r="HXC759" s="487"/>
      <c r="HXD759" s="487"/>
      <c r="HXE759" s="487"/>
      <c r="HXF759" s="487"/>
      <c r="HXG759" s="487"/>
      <c r="HXH759" s="487"/>
      <c r="HXI759" s="487"/>
      <c r="HXJ759" s="487"/>
      <c r="HXK759" s="487"/>
      <c r="HXL759" s="487"/>
      <c r="HXM759" s="487"/>
      <c r="HXN759" s="487"/>
      <c r="HXO759" s="487"/>
      <c r="HXP759" s="487"/>
      <c r="HXQ759" s="487"/>
      <c r="HXR759" s="487"/>
      <c r="HXS759" s="487"/>
      <c r="HXT759" s="487"/>
      <c r="HXU759" s="487"/>
      <c r="HXV759" s="487"/>
      <c r="HXW759" s="487"/>
      <c r="HXX759" s="487"/>
      <c r="HXY759" s="487"/>
      <c r="HXZ759" s="487"/>
      <c r="HYA759" s="487"/>
      <c r="HYB759" s="487"/>
      <c r="HYC759" s="487"/>
      <c r="HYD759" s="487"/>
      <c r="HYE759" s="487"/>
      <c r="HYF759" s="487"/>
      <c r="HYG759" s="487"/>
      <c r="HYH759" s="487"/>
      <c r="HYI759" s="487"/>
      <c r="HYJ759" s="487"/>
      <c r="HYK759" s="487"/>
      <c r="HYL759" s="487"/>
      <c r="HYM759" s="487"/>
      <c r="HYN759" s="487"/>
      <c r="HYO759" s="487"/>
      <c r="HYP759" s="487"/>
      <c r="HYQ759" s="487"/>
      <c r="HYR759" s="487"/>
      <c r="HYS759" s="487"/>
      <c r="HYT759" s="487"/>
      <c r="HYU759" s="487"/>
      <c r="HYV759" s="487"/>
      <c r="HYW759" s="487"/>
      <c r="HYX759" s="487"/>
      <c r="HYY759" s="487"/>
      <c r="HYZ759" s="487"/>
      <c r="HZA759" s="487"/>
      <c r="HZB759" s="487"/>
      <c r="HZC759" s="487"/>
      <c r="HZD759" s="487"/>
      <c r="HZE759" s="487"/>
      <c r="HZF759" s="487"/>
      <c r="HZG759" s="487"/>
      <c r="HZH759" s="487"/>
      <c r="HZI759" s="487"/>
      <c r="HZJ759" s="487"/>
      <c r="HZK759" s="487"/>
      <c r="HZL759" s="487"/>
      <c r="HZM759" s="487"/>
      <c r="HZN759" s="487"/>
      <c r="HZO759" s="487"/>
      <c r="HZP759" s="487"/>
      <c r="HZQ759" s="487"/>
      <c r="HZR759" s="487"/>
      <c r="HZS759" s="487"/>
      <c r="HZT759" s="487"/>
      <c r="HZU759" s="487"/>
      <c r="HZV759" s="487"/>
      <c r="HZW759" s="487"/>
      <c r="HZX759" s="487"/>
      <c r="HZY759" s="487"/>
      <c r="HZZ759" s="487"/>
      <c r="IAA759" s="487"/>
      <c r="IAB759" s="487"/>
      <c r="IAC759" s="487"/>
      <c r="IAD759" s="487"/>
      <c r="IAE759" s="487"/>
      <c r="IAF759" s="487"/>
      <c r="IAG759" s="487"/>
      <c r="IAH759" s="487"/>
      <c r="IAI759" s="487"/>
      <c r="IAJ759" s="487"/>
      <c r="IAK759" s="487"/>
      <c r="IAL759" s="487"/>
      <c r="IAM759" s="487"/>
      <c r="IAN759" s="487"/>
      <c r="IAO759" s="487"/>
      <c r="IAP759" s="487"/>
      <c r="IAQ759" s="487"/>
      <c r="IAR759" s="487"/>
      <c r="IAS759" s="487"/>
      <c r="IAT759" s="487"/>
      <c r="IAU759" s="487"/>
      <c r="IAV759" s="487"/>
      <c r="IAW759" s="487"/>
      <c r="IAX759" s="487"/>
      <c r="IAY759" s="487"/>
      <c r="IAZ759" s="487"/>
      <c r="IBA759" s="487"/>
      <c r="IBB759" s="487"/>
      <c r="IBC759" s="487"/>
      <c r="IBD759" s="487"/>
      <c r="IBE759" s="487"/>
      <c r="IBF759" s="487"/>
      <c r="IBG759" s="487"/>
      <c r="IBH759" s="487"/>
      <c r="IBI759" s="487"/>
      <c r="IBJ759" s="487"/>
      <c r="IBK759" s="487"/>
      <c r="IBL759" s="487"/>
      <c r="IBM759" s="487"/>
      <c r="IBN759" s="487"/>
      <c r="IBO759" s="487"/>
      <c r="IBP759" s="487"/>
      <c r="IBQ759" s="487"/>
      <c r="IBR759" s="487"/>
      <c r="IBS759" s="487"/>
      <c r="IBT759" s="487"/>
      <c r="IBU759" s="487"/>
      <c r="IBV759" s="487"/>
      <c r="IBW759" s="487"/>
      <c r="IBX759" s="487"/>
      <c r="IBY759" s="487"/>
      <c r="IBZ759" s="487"/>
      <c r="ICA759" s="487"/>
      <c r="ICB759" s="487"/>
      <c r="ICC759" s="487"/>
      <c r="ICD759" s="487"/>
      <c r="ICE759" s="487"/>
      <c r="ICF759" s="487"/>
      <c r="ICG759" s="487"/>
      <c r="ICH759" s="487"/>
      <c r="ICI759" s="487"/>
      <c r="ICJ759" s="487"/>
      <c r="ICK759" s="487"/>
      <c r="ICL759" s="487"/>
      <c r="ICM759" s="487"/>
      <c r="ICN759" s="487"/>
      <c r="ICO759" s="487"/>
      <c r="ICP759" s="487"/>
      <c r="ICQ759" s="487"/>
      <c r="ICR759" s="487"/>
      <c r="ICS759" s="487"/>
      <c r="ICT759" s="487"/>
      <c r="ICU759" s="487"/>
      <c r="ICV759" s="487"/>
      <c r="ICW759" s="487"/>
      <c r="ICX759" s="487"/>
      <c r="ICY759" s="487"/>
      <c r="ICZ759" s="487"/>
      <c r="IDA759" s="487"/>
      <c r="IDB759" s="487"/>
      <c r="IDC759" s="487"/>
      <c r="IDD759" s="487"/>
      <c r="IDE759" s="487"/>
      <c r="IDF759" s="487"/>
      <c r="IDG759" s="487"/>
      <c r="IDH759" s="487"/>
      <c r="IDI759" s="487"/>
      <c r="IDJ759" s="487"/>
      <c r="IDK759" s="487"/>
      <c r="IDL759" s="487"/>
      <c r="IDM759" s="487"/>
      <c r="IDN759" s="487"/>
      <c r="IDO759" s="487"/>
      <c r="IDP759" s="487"/>
      <c r="IDQ759" s="487"/>
      <c r="IDR759" s="487"/>
      <c r="IDS759" s="487"/>
      <c r="IDT759" s="487"/>
      <c r="IDU759" s="487"/>
      <c r="IDV759" s="487"/>
      <c r="IDW759" s="487"/>
      <c r="IDX759" s="487"/>
      <c r="IDY759" s="487"/>
      <c r="IDZ759" s="487"/>
      <c r="IEA759" s="487"/>
      <c r="IEB759" s="487"/>
      <c r="IEC759" s="487"/>
      <c r="IED759" s="487"/>
      <c r="IEE759" s="487"/>
      <c r="IEF759" s="487"/>
      <c r="IEG759" s="487"/>
      <c r="IEH759" s="487"/>
      <c r="IEI759" s="487"/>
      <c r="IEJ759" s="487"/>
      <c r="IEK759" s="487"/>
      <c r="IEL759" s="487"/>
      <c r="IEM759" s="487"/>
      <c r="IEN759" s="487"/>
      <c r="IEO759" s="487"/>
      <c r="IEP759" s="487"/>
      <c r="IEQ759" s="487"/>
      <c r="IER759" s="487"/>
      <c r="IES759" s="487"/>
      <c r="IET759" s="487"/>
      <c r="IEU759" s="487"/>
      <c r="IEV759" s="487"/>
      <c r="IEW759" s="487"/>
      <c r="IEX759" s="487"/>
      <c r="IEY759" s="487"/>
      <c r="IEZ759" s="487"/>
      <c r="IFA759" s="487"/>
      <c r="IFB759" s="487"/>
      <c r="IFC759" s="487"/>
      <c r="IFD759" s="487"/>
      <c r="IFE759" s="487"/>
      <c r="IFF759" s="487"/>
      <c r="IFG759" s="487"/>
      <c r="IFH759" s="487"/>
      <c r="IFI759" s="487"/>
      <c r="IFJ759" s="487"/>
      <c r="IFK759" s="487"/>
      <c r="IFL759" s="487"/>
      <c r="IFM759" s="487"/>
      <c r="IFN759" s="487"/>
      <c r="IFO759" s="487"/>
      <c r="IFP759" s="487"/>
      <c r="IFQ759" s="487"/>
      <c r="IFR759" s="487"/>
      <c r="IFS759" s="487"/>
      <c r="IFT759" s="487"/>
      <c r="IFU759" s="487"/>
      <c r="IFV759" s="487"/>
      <c r="IFW759" s="487"/>
      <c r="IFX759" s="487"/>
      <c r="IFY759" s="487"/>
      <c r="IFZ759" s="487"/>
      <c r="IGA759" s="487"/>
      <c r="IGB759" s="487"/>
      <c r="IGC759" s="487"/>
      <c r="IGD759" s="487"/>
      <c r="IGE759" s="487"/>
      <c r="IGF759" s="487"/>
      <c r="IGG759" s="487"/>
      <c r="IGH759" s="487"/>
      <c r="IGI759" s="487"/>
      <c r="IGJ759" s="487"/>
      <c r="IGK759" s="487"/>
      <c r="IGL759" s="487"/>
      <c r="IGM759" s="487"/>
      <c r="IGN759" s="487"/>
      <c r="IGO759" s="487"/>
      <c r="IGP759" s="487"/>
      <c r="IGQ759" s="487"/>
      <c r="IGR759" s="487"/>
      <c r="IGS759" s="487"/>
      <c r="IGT759" s="487"/>
      <c r="IGU759" s="487"/>
      <c r="IGV759" s="487"/>
      <c r="IGW759" s="487"/>
      <c r="IGX759" s="487"/>
      <c r="IGY759" s="487"/>
      <c r="IGZ759" s="487"/>
      <c r="IHA759" s="487"/>
      <c r="IHB759" s="487"/>
      <c r="IHC759" s="487"/>
      <c r="IHD759" s="487"/>
      <c r="IHE759" s="487"/>
      <c r="IHF759" s="487"/>
      <c r="IHG759" s="487"/>
      <c r="IHH759" s="487"/>
      <c r="IHI759" s="487"/>
      <c r="IHJ759" s="487"/>
      <c r="IHK759" s="487"/>
      <c r="IHL759" s="487"/>
      <c r="IHM759" s="487"/>
      <c r="IHN759" s="487"/>
      <c r="IHO759" s="487"/>
      <c r="IHP759" s="487"/>
      <c r="IHQ759" s="487"/>
      <c r="IHR759" s="487"/>
      <c r="IHS759" s="487"/>
      <c r="IHT759" s="487"/>
      <c r="IHU759" s="487"/>
      <c r="IHV759" s="487"/>
      <c r="IHW759" s="487"/>
      <c r="IHX759" s="487"/>
      <c r="IHY759" s="487"/>
      <c r="IHZ759" s="487"/>
      <c r="IIA759" s="487"/>
      <c r="IIB759" s="487"/>
      <c r="IIC759" s="487"/>
      <c r="IID759" s="487"/>
      <c r="IIE759" s="487"/>
      <c r="IIF759" s="487"/>
      <c r="IIG759" s="487"/>
      <c r="IIH759" s="487"/>
      <c r="III759" s="487"/>
      <c r="IIJ759" s="487"/>
      <c r="IIK759" s="487"/>
      <c r="IIL759" s="487"/>
      <c r="IIM759" s="487"/>
      <c r="IIN759" s="487"/>
      <c r="IIO759" s="487"/>
      <c r="IIP759" s="487"/>
      <c r="IIQ759" s="487"/>
      <c r="IIR759" s="487"/>
      <c r="IIS759" s="487"/>
      <c r="IIT759" s="487"/>
      <c r="IIU759" s="487"/>
      <c r="IIV759" s="487"/>
      <c r="IIW759" s="487"/>
      <c r="IIX759" s="487"/>
      <c r="IIY759" s="487"/>
      <c r="IIZ759" s="487"/>
      <c r="IJA759" s="487"/>
      <c r="IJB759" s="487"/>
      <c r="IJC759" s="487"/>
      <c r="IJD759" s="487"/>
      <c r="IJE759" s="487"/>
      <c r="IJF759" s="487"/>
      <c r="IJG759" s="487"/>
      <c r="IJH759" s="487"/>
      <c r="IJI759" s="487"/>
      <c r="IJJ759" s="487"/>
      <c r="IJK759" s="487"/>
      <c r="IJL759" s="487"/>
      <c r="IJM759" s="487"/>
      <c r="IJN759" s="487"/>
      <c r="IJO759" s="487"/>
      <c r="IJP759" s="487"/>
      <c r="IJQ759" s="487"/>
      <c r="IJR759" s="487"/>
      <c r="IJS759" s="487"/>
      <c r="IJT759" s="487"/>
      <c r="IJU759" s="487"/>
      <c r="IJV759" s="487"/>
      <c r="IJW759" s="487"/>
      <c r="IJX759" s="487"/>
      <c r="IJY759" s="487"/>
      <c r="IJZ759" s="487"/>
      <c r="IKA759" s="487"/>
      <c r="IKB759" s="487"/>
      <c r="IKC759" s="487"/>
      <c r="IKD759" s="487"/>
      <c r="IKE759" s="487"/>
      <c r="IKF759" s="487"/>
      <c r="IKG759" s="487"/>
      <c r="IKH759" s="487"/>
      <c r="IKI759" s="487"/>
      <c r="IKJ759" s="487"/>
      <c r="IKK759" s="487"/>
      <c r="IKL759" s="487"/>
      <c r="IKM759" s="487"/>
      <c r="IKN759" s="487"/>
      <c r="IKO759" s="487"/>
      <c r="IKP759" s="487"/>
      <c r="IKQ759" s="487"/>
      <c r="IKR759" s="487"/>
      <c r="IKS759" s="487"/>
      <c r="IKT759" s="487"/>
      <c r="IKU759" s="487"/>
      <c r="IKV759" s="487"/>
      <c r="IKW759" s="487"/>
      <c r="IKX759" s="487"/>
      <c r="IKY759" s="487"/>
      <c r="IKZ759" s="487"/>
      <c r="ILA759" s="487"/>
      <c r="ILB759" s="487"/>
      <c r="ILC759" s="487"/>
      <c r="ILD759" s="487"/>
      <c r="ILE759" s="487"/>
      <c r="ILF759" s="487"/>
      <c r="ILG759" s="487"/>
      <c r="ILH759" s="487"/>
      <c r="ILI759" s="487"/>
      <c r="ILJ759" s="487"/>
      <c r="ILK759" s="487"/>
      <c r="ILL759" s="487"/>
      <c r="ILM759" s="487"/>
      <c r="ILN759" s="487"/>
      <c r="ILO759" s="487"/>
      <c r="ILP759" s="487"/>
      <c r="ILQ759" s="487"/>
      <c r="ILR759" s="487"/>
      <c r="ILS759" s="487"/>
      <c r="ILT759" s="487"/>
      <c r="ILU759" s="487"/>
      <c r="ILV759" s="487"/>
      <c r="ILW759" s="487"/>
      <c r="ILX759" s="487"/>
      <c r="ILY759" s="487"/>
      <c r="ILZ759" s="487"/>
      <c r="IMA759" s="487"/>
      <c r="IMB759" s="487"/>
      <c r="IMC759" s="487"/>
      <c r="IMD759" s="487"/>
      <c r="IME759" s="487"/>
      <c r="IMF759" s="487"/>
      <c r="IMG759" s="487"/>
      <c r="IMH759" s="487"/>
      <c r="IMI759" s="487"/>
      <c r="IMJ759" s="487"/>
      <c r="IMK759" s="487"/>
      <c r="IML759" s="487"/>
      <c r="IMM759" s="487"/>
      <c r="IMN759" s="487"/>
      <c r="IMO759" s="487"/>
      <c r="IMP759" s="487"/>
      <c r="IMQ759" s="487"/>
      <c r="IMR759" s="487"/>
      <c r="IMS759" s="487"/>
      <c r="IMT759" s="487"/>
      <c r="IMU759" s="487"/>
      <c r="IMV759" s="487"/>
      <c r="IMW759" s="487"/>
      <c r="IMX759" s="487"/>
      <c r="IMY759" s="487"/>
      <c r="IMZ759" s="487"/>
      <c r="INA759" s="487"/>
      <c r="INB759" s="487"/>
      <c r="INC759" s="487"/>
      <c r="IND759" s="487"/>
      <c r="INE759" s="487"/>
      <c r="INF759" s="487"/>
      <c r="ING759" s="487"/>
      <c r="INH759" s="487"/>
      <c r="INI759" s="487"/>
      <c r="INJ759" s="487"/>
      <c r="INK759" s="487"/>
      <c r="INL759" s="487"/>
      <c r="INM759" s="487"/>
      <c r="INN759" s="487"/>
      <c r="INO759" s="487"/>
      <c r="INP759" s="487"/>
      <c r="INQ759" s="487"/>
      <c r="INR759" s="487"/>
      <c r="INS759" s="487"/>
      <c r="INT759" s="487"/>
      <c r="INU759" s="487"/>
      <c r="INV759" s="487"/>
      <c r="INW759" s="487"/>
      <c r="INX759" s="487"/>
      <c r="INY759" s="487"/>
      <c r="INZ759" s="487"/>
      <c r="IOA759" s="487"/>
      <c r="IOB759" s="487"/>
      <c r="IOC759" s="487"/>
      <c r="IOD759" s="487"/>
      <c r="IOE759" s="487"/>
      <c r="IOF759" s="487"/>
      <c r="IOG759" s="487"/>
      <c r="IOH759" s="487"/>
      <c r="IOI759" s="487"/>
      <c r="IOJ759" s="487"/>
      <c r="IOK759" s="487"/>
      <c r="IOL759" s="487"/>
      <c r="IOM759" s="487"/>
      <c r="ION759" s="487"/>
      <c r="IOO759" s="487"/>
      <c r="IOP759" s="487"/>
      <c r="IOQ759" s="487"/>
      <c r="IOR759" s="487"/>
      <c r="IOS759" s="487"/>
      <c r="IOT759" s="487"/>
      <c r="IOU759" s="487"/>
      <c r="IOV759" s="487"/>
      <c r="IOW759" s="487"/>
      <c r="IOX759" s="487"/>
      <c r="IOY759" s="487"/>
      <c r="IOZ759" s="487"/>
      <c r="IPA759" s="487"/>
      <c r="IPB759" s="487"/>
      <c r="IPC759" s="487"/>
      <c r="IPD759" s="487"/>
      <c r="IPE759" s="487"/>
      <c r="IPF759" s="487"/>
      <c r="IPG759" s="487"/>
      <c r="IPH759" s="487"/>
      <c r="IPI759" s="487"/>
      <c r="IPJ759" s="487"/>
      <c r="IPK759" s="487"/>
      <c r="IPL759" s="487"/>
      <c r="IPM759" s="487"/>
      <c r="IPN759" s="487"/>
      <c r="IPO759" s="487"/>
      <c r="IPP759" s="487"/>
      <c r="IPQ759" s="487"/>
      <c r="IPR759" s="487"/>
      <c r="IPS759" s="487"/>
      <c r="IPT759" s="487"/>
      <c r="IPU759" s="487"/>
      <c r="IPV759" s="487"/>
      <c r="IPW759" s="487"/>
      <c r="IPX759" s="487"/>
      <c r="IPY759" s="487"/>
      <c r="IPZ759" s="487"/>
      <c r="IQA759" s="487"/>
      <c r="IQB759" s="487"/>
      <c r="IQC759" s="487"/>
      <c r="IQD759" s="487"/>
      <c r="IQE759" s="487"/>
      <c r="IQF759" s="487"/>
      <c r="IQG759" s="487"/>
      <c r="IQH759" s="487"/>
      <c r="IQI759" s="487"/>
      <c r="IQJ759" s="487"/>
      <c r="IQK759" s="487"/>
      <c r="IQL759" s="487"/>
      <c r="IQM759" s="487"/>
      <c r="IQN759" s="487"/>
      <c r="IQO759" s="487"/>
      <c r="IQP759" s="487"/>
      <c r="IQQ759" s="487"/>
      <c r="IQR759" s="487"/>
      <c r="IQS759" s="487"/>
      <c r="IQT759" s="487"/>
      <c r="IQU759" s="487"/>
      <c r="IQV759" s="487"/>
      <c r="IQW759" s="487"/>
      <c r="IQX759" s="487"/>
      <c r="IQY759" s="487"/>
      <c r="IQZ759" s="487"/>
      <c r="IRA759" s="487"/>
      <c r="IRB759" s="487"/>
      <c r="IRC759" s="487"/>
      <c r="IRD759" s="487"/>
      <c r="IRE759" s="487"/>
      <c r="IRF759" s="487"/>
      <c r="IRG759" s="487"/>
      <c r="IRH759" s="487"/>
      <c r="IRI759" s="487"/>
      <c r="IRJ759" s="487"/>
      <c r="IRK759" s="487"/>
      <c r="IRL759" s="487"/>
      <c r="IRM759" s="487"/>
      <c r="IRN759" s="487"/>
      <c r="IRO759" s="487"/>
      <c r="IRP759" s="487"/>
      <c r="IRQ759" s="487"/>
      <c r="IRR759" s="487"/>
      <c r="IRS759" s="487"/>
      <c r="IRT759" s="487"/>
      <c r="IRU759" s="487"/>
      <c r="IRV759" s="487"/>
      <c r="IRW759" s="487"/>
      <c r="IRX759" s="487"/>
      <c r="IRY759" s="487"/>
      <c r="IRZ759" s="487"/>
      <c r="ISA759" s="487"/>
      <c r="ISB759" s="487"/>
      <c r="ISC759" s="487"/>
      <c r="ISD759" s="487"/>
      <c r="ISE759" s="487"/>
      <c r="ISF759" s="487"/>
      <c r="ISG759" s="487"/>
      <c r="ISH759" s="487"/>
      <c r="ISI759" s="487"/>
      <c r="ISJ759" s="487"/>
      <c r="ISK759" s="487"/>
      <c r="ISL759" s="487"/>
      <c r="ISM759" s="487"/>
      <c r="ISN759" s="487"/>
      <c r="ISO759" s="487"/>
      <c r="ISP759" s="487"/>
      <c r="ISQ759" s="487"/>
      <c r="ISR759" s="487"/>
      <c r="ISS759" s="487"/>
      <c r="IST759" s="487"/>
      <c r="ISU759" s="487"/>
      <c r="ISV759" s="487"/>
      <c r="ISW759" s="487"/>
      <c r="ISX759" s="487"/>
      <c r="ISY759" s="487"/>
      <c r="ISZ759" s="487"/>
      <c r="ITA759" s="487"/>
      <c r="ITB759" s="487"/>
      <c r="ITC759" s="487"/>
      <c r="ITD759" s="487"/>
      <c r="ITE759" s="487"/>
      <c r="ITF759" s="487"/>
      <c r="ITG759" s="487"/>
      <c r="ITH759" s="487"/>
      <c r="ITI759" s="487"/>
      <c r="ITJ759" s="487"/>
      <c r="ITK759" s="487"/>
      <c r="ITL759" s="487"/>
      <c r="ITM759" s="487"/>
      <c r="ITN759" s="487"/>
      <c r="ITO759" s="487"/>
      <c r="ITP759" s="487"/>
      <c r="ITQ759" s="487"/>
      <c r="ITR759" s="487"/>
      <c r="ITS759" s="487"/>
      <c r="ITT759" s="487"/>
      <c r="ITU759" s="487"/>
      <c r="ITV759" s="487"/>
      <c r="ITW759" s="487"/>
      <c r="ITX759" s="487"/>
      <c r="ITY759" s="487"/>
      <c r="ITZ759" s="487"/>
      <c r="IUA759" s="487"/>
      <c r="IUB759" s="487"/>
      <c r="IUC759" s="487"/>
      <c r="IUD759" s="487"/>
      <c r="IUE759" s="487"/>
      <c r="IUF759" s="487"/>
      <c r="IUG759" s="487"/>
      <c r="IUH759" s="487"/>
      <c r="IUI759" s="487"/>
      <c r="IUJ759" s="487"/>
      <c r="IUK759" s="487"/>
      <c r="IUL759" s="487"/>
      <c r="IUM759" s="487"/>
      <c r="IUN759" s="487"/>
      <c r="IUO759" s="487"/>
      <c r="IUP759" s="487"/>
      <c r="IUQ759" s="487"/>
      <c r="IUR759" s="487"/>
      <c r="IUS759" s="487"/>
      <c r="IUT759" s="487"/>
      <c r="IUU759" s="487"/>
      <c r="IUV759" s="487"/>
      <c r="IUW759" s="487"/>
      <c r="IUX759" s="487"/>
      <c r="IUY759" s="487"/>
      <c r="IUZ759" s="487"/>
      <c r="IVA759" s="487"/>
      <c r="IVB759" s="487"/>
      <c r="IVC759" s="487"/>
      <c r="IVD759" s="487"/>
      <c r="IVE759" s="487"/>
      <c r="IVF759" s="487"/>
      <c r="IVG759" s="487"/>
      <c r="IVH759" s="487"/>
      <c r="IVI759" s="487"/>
      <c r="IVJ759" s="487"/>
      <c r="IVK759" s="487"/>
      <c r="IVL759" s="487"/>
      <c r="IVM759" s="487"/>
      <c r="IVN759" s="487"/>
      <c r="IVO759" s="487"/>
      <c r="IVP759" s="487"/>
      <c r="IVQ759" s="487"/>
      <c r="IVR759" s="487"/>
      <c r="IVS759" s="487"/>
      <c r="IVT759" s="487"/>
      <c r="IVU759" s="487"/>
      <c r="IVV759" s="487"/>
      <c r="IVW759" s="487"/>
      <c r="IVX759" s="487"/>
      <c r="IVY759" s="487"/>
      <c r="IVZ759" s="487"/>
      <c r="IWA759" s="487"/>
      <c r="IWB759" s="487"/>
      <c r="IWC759" s="487"/>
      <c r="IWD759" s="487"/>
      <c r="IWE759" s="487"/>
      <c r="IWF759" s="487"/>
      <c r="IWG759" s="487"/>
      <c r="IWH759" s="487"/>
      <c r="IWI759" s="487"/>
      <c r="IWJ759" s="487"/>
      <c r="IWK759" s="487"/>
      <c r="IWL759" s="487"/>
      <c r="IWM759" s="487"/>
      <c r="IWN759" s="487"/>
      <c r="IWO759" s="487"/>
      <c r="IWP759" s="487"/>
      <c r="IWQ759" s="487"/>
      <c r="IWR759" s="487"/>
      <c r="IWS759" s="487"/>
      <c r="IWT759" s="487"/>
      <c r="IWU759" s="487"/>
      <c r="IWV759" s="487"/>
      <c r="IWW759" s="487"/>
      <c r="IWX759" s="487"/>
      <c r="IWY759" s="487"/>
      <c r="IWZ759" s="487"/>
      <c r="IXA759" s="487"/>
      <c r="IXB759" s="487"/>
      <c r="IXC759" s="487"/>
      <c r="IXD759" s="487"/>
      <c r="IXE759" s="487"/>
      <c r="IXF759" s="487"/>
      <c r="IXG759" s="487"/>
      <c r="IXH759" s="487"/>
      <c r="IXI759" s="487"/>
      <c r="IXJ759" s="487"/>
      <c r="IXK759" s="487"/>
      <c r="IXL759" s="487"/>
      <c r="IXM759" s="487"/>
      <c r="IXN759" s="487"/>
      <c r="IXO759" s="487"/>
      <c r="IXP759" s="487"/>
      <c r="IXQ759" s="487"/>
      <c r="IXR759" s="487"/>
      <c r="IXS759" s="487"/>
      <c r="IXT759" s="487"/>
      <c r="IXU759" s="487"/>
      <c r="IXV759" s="487"/>
      <c r="IXW759" s="487"/>
      <c r="IXX759" s="487"/>
      <c r="IXY759" s="487"/>
      <c r="IXZ759" s="487"/>
      <c r="IYA759" s="487"/>
      <c r="IYB759" s="487"/>
      <c r="IYC759" s="487"/>
      <c r="IYD759" s="487"/>
      <c r="IYE759" s="487"/>
      <c r="IYF759" s="487"/>
      <c r="IYG759" s="487"/>
      <c r="IYH759" s="487"/>
      <c r="IYI759" s="487"/>
      <c r="IYJ759" s="487"/>
      <c r="IYK759" s="487"/>
      <c r="IYL759" s="487"/>
      <c r="IYM759" s="487"/>
      <c r="IYN759" s="487"/>
      <c r="IYO759" s="487"/>
      <c r="IYP759" s="487"/>
      <c r="IYQ759" s="487"/>
      <c r="IYR759" s="487"/>
      <c r="IYS759" s="487"/>
      <c r="IYT759" s="487"/>
      <c r="IYU759" s="487"/>
      <c r="IYV759" s="487"/>
      <c r="IYW759" s="487"/>
      <c r="IYX759" s="487"/>
      <c r="IYY759" s="487"/>
      <c r="IYZ759" s="487"/>
      <c r="IZA759" s="487"/>
      <c r="IZB759" s="487"/>
      <c r="IZC759" s="487"/>
      <c r="IZD759" s="487"/>
      <c r="IZE759" s="487"/>
      <c r="IZF759" s="487"/>
      <c r="IZG759" s="487"/>
      <c r="IZH759" s="487"/>
      <c r="IZI759" s="487"/>
      <c r="IZJ759" s="487"/>
      <c r="IZK759" s="487"/>
      <c r="IZL759" s="487"/>
      <c r="IZM759" s="487"/>
      <c r="IZN759" s="487"/>
      <c r="IZO759" s="487"/>
      <c r="IZP759" s="487"/>
      <c r="IZQ759" s="487"/>
      <c r="IZR759" s="487"/>
      <c r="IZS759" s="487"/>
      <c r="IZT759" s="487"/>
      <c r="IZU759" s="487"/>
      <c r="IZV759" s="487"/>
      <c r="IZW759" s="487"/>
      <c r="IZX759" s="487"/>
      <c r="IZY759" s="487"/>
      <c r="IZZ759" s="487"/>
      <c r="JAA759" s="487"/>
      <c r="JAB759" s="487"/>
      <c r="JAC759" s="487"/>
      <c r="JAD759" s="487"/>
      <c r="JAE759" s="487"/>
      <c r="JAF759" s="487"/>
      <c r="JAG759" s="487"/>
      <c r="JAH759" s="487"/>
      <c r="JAI759" s="487"/>
      <c r="JAJ759" s="487"/>
      <c r="JAK759" s="487"/>
      <c r="JAL759" s="487"/>
      <c r="JAM759" s="487"/>
      <c r="JAN759" s="487"/>
      <c r="JAO759" s="487"/>
      <c r="JAP759" s="487"/>
      <c r="JAQ759" s="487"/>
      <c r="JAR759" s="487"/>
      <c r="JAS759" s="487"/>
      <c r="JAT759" s="487"/>
      <c r="JAU759" s="487"/>
      <c r="JAV759" s="487"/>
      <c r="JAW759" s="487"/>
      <c r="JAX759" s="487"/>
      <c r="JAY759" s="487"/>
      <c r="JAZ759" s="487"/>
      <c r="JBA759" s="487"/>
      <c r="JBB759" s="487"/>
      <c r="JBC759" s="487"/>
      <c r="JBD759" s="487"/>
      <c r="JBE759" s="487"/>
      <c r="JBF759" s="487"/>
      <c r="JBG759" s="487"/>
      <c r="JBH759" s="487"/>
      <c r="JBI759" s="487"/>
      <c r="JBJ759" s="487"/>
      <c r="JBK759" s="487"/>
      <c r="JBL759" s="487"/>
      <c r="JBM759" s="487"/>
      <c r="JBN759" s="487"/>
      <c r="JBO759" s="487"/>
      <c r="JBP759" s="487"/>
      <c r="JBQ759" s="487"/>
      <c r="JBR759" s="487"/>
      <c r="JBS759" s="487"/>
      <c r="JBT759" s="487"/>
      <c r="JBU759" s="487"/>
      <c r="JBV759" s="487"/>
      <c r="JBW759" s="487"/>
      <c r="JBX759" s="487"/>
      <c r="JBY759" s="487"/>
      <c r="JBZ759" s="487"/>
      <c r="JCA759" s="487"/>
      <c r="JCB759" s="487"/>
      <c r="JCC759" s="487"/>
      <c r="JCD759" s="487"/>
      <c r="JCE759" s="487"/>
      <c r="JCF759" s="487"/>
      <c r="JCG759" s="487"/>
      <c r="JCH759" s="487"/>
      <c r="JCI759" s="487"/>
      <c r="JCJ759" s="487"/>
      <c r="JCK759" s="487"/>
      <c r="JCL759" s="487"/>
      <c r="JCM759" s="487"/>
      <c r="JCN759" s="487"/>
      <c r="JCO759" s="487"/>
      <c r="JCP759" s="487"/>
      <c r="JCQ759" s="487"/>
      <c r="JCR759" s="487"/>
      <c r="JCS759" s="487"/>
      <c r="JCT759" s="487"/>
      <c r="JCU759" s="487"/>
      <c r="JCV759" s="487"/>
      <c r="JCW759" s="487"/>
      <c r="JCX759" s="487"/>
      <c r="JCY759" s="487"/>
      <c r="JCZ759" s="487"/>
      <c r="JDA759" s="487"/>
      <c r="JDB759" s="487"/>
      <c r="JDC759" s="487"/>
      <c r="JDD759" s="487"/>
      <c r="JDE759" s="487"/>
      <c r="JDF759" s="487"/>
      <c r="JDG759" s="487"/>
      <c r="JDH759" s="487"/>
      <c r="JDI759" s="487"/>
      <c r="JDJ759" s="487"/>
      <c r="JDK759" s="487"/>
      <c r="JDL759" s="487"/>
      <c r="JDM759" s="487"/>
      <c r="JDN759" s="487"/>
      <c r="JDO759" s="487"/>
      <c r="JDP759" s="487"/>
      <c r="JDQ759" s="487"/>
      <c r="JDR759" s="487"/>
      <c r="JDS759" s="487"/>
      <c r="JDT759" s="487"/>
      <c r="JDU759" s="487"/>
      <c r="JDV759" s="487"/>
      <c r="JDW759" s="487"/>
      <c r="JDX759" s="487"/>
      <c r="JDY759" s="487"/>
      <c r="JDZ759" s="487"/>
      <c r="JEA759" s="487"/>
      <c r="JEB759" s="487"/>
      <c r="JEC759" s="487"/>
      <c r="JED759" s="487"/>
      <c r="JEE759" s="487"/>
      <c r="JEF759" s="487"/>
      <c r="JEG759" s="487"/>
      <c r="JEH759" s="487"/>
      <c r="JEI759" s="487"/>
      <c r="JEJ759" s="487"/>
      <c r="JEK759" s="487"/>
      <c r="JEL759" s="487"/>
      <c r="JEM759" s="487"/>
      <c r="JEN759" s="487"/>
      <c r="JEO759" s="487"/>
      <c r="JEP759" s="487"/>
      <c r="JEQ759" s="487"/>
      <c r="JER759" s="487"/>
      <c r="JES759" s="487"/>
      <c r="JET759" s="487"/>
      <c r="JEU759" s="487"/>
      <c r="JEV759" s="487"/>
      <c r="JEW759" s="487"/>
      <c r="JEX759" s="487"/>
      <c r="JEY759" s="487"/>
      <c r="JEZ759" s="487"/>
      <c r="JFA759" s="487"/>
      <c r="JFB759" s="487"/>
      <c r="JFC759" s="487"/>
      <c r="JFD759" s="487"/>
      <c r="JFE759" s="487"/>
      <c r="JFF759" s="487"/>
      <c r="JFG759" s="487"/>
      <c r="JFH759" s="487"/>
      <c r="JFI759" s="487"/>
      <c r="JFJ759" s="487"/>
      <c r="JFK759" s="487"/>
      <c r="JFL759" s="487"/>
      <c r="JFM759" s="487"/>
      <c r="JFN759" s="487"/>
      <c r="JFO759" s="487"/>
      <c r="JFP759" s="487"/>
      <c r="JFQ759" s="487"/>
      <c r="JFR759" s="487"/>
      <c r="JFS759" s="487"/>
      <c r="JFT759" s="487"/>
      <c r="JFU759" s="487"/>
      <c r="JFV759" s="487"/>
      <c r="JFW759" s="487"/>
      <c r="JFX759" s="487"/>
      <c r="JFY759" s="487"/>
      <c r="JFZ759" s="487"/>
      <c r="JGA759" s="487"/>
      <c r="JGB759" s="487"/>
      <c r="JGC759" s="487"/>
      <c r="JGD759" s="487"/>
      <c r="JGE759" s="487"/>
      <c r="JGF759" s="487"/>
      <c r="JGG759" s="487"/>
      <c r="JGH759" s="487"/>
      <c r="JGI759" s="487"/>
      <c r="JGJ759" s="487"/>
      <c r="JGK759" s="487"/>
      <c r="JGL759" s="487"/>
      <c r="JGM759" s="487"/>
      <c r="JGN759" s="487"/>
      <c r="JGO759" s="487"/>
      <c r="JGP759" s="487"/>
      <c r="JGQ759" s="487"/>
      <c r="JGR759" s="487"/>
      <c r="JGS759" s="487"/>
      <c r="JGT759" s="487"/>
      <c r="JGU759" s="487"/>
      <c r="JGV759" s="487"/>
      <c r="JGW759" s="487"/>
      <c r="JGX759" s="487"/>
      <c r="JGY759" s="487"/>
      <c r="JGZ759" s="487"/>
      <c r="JHA759" s="487"/>
      <c r="JHB759" s="487"/>
      <c r="JHC759" s="487"/>
      <c r="JHD759" s="487"/>
      <c r="JHE759" s="487"/>
      <c r="JHF759" s="487"/>
      <c r="JHG759" s="487"/>
      <c r="JHH759" s="487"/>
      <c r="JHI759" s="487"/>
      <c r="JHJ759" s="487"/>
      <c r="JHK759" s="487"/>
      <c r="JHL759" s="487"/>
      <c r="JHM759" s="487"/>
      <c r="JHN759" s="487"/>
      <c r="JHO759" s="487"/>
      <c r="JHP759" s="487"/>
      <c r="JHQ759" s="487"/>
      <c r="JHR759" s="487"/>
      <c r="JHS759" s="487"/>
      <c r="JHT759" s="487"/>
      <c r="JHU759" s="487"/>
      <c r="JHV759" s="487"/>
      <c r="JHW759" s="487"/>
      <c r="JHX759" s="487"/>
      <c r="JHY759" s="487"/>
      <c r="JHZ759" s="487"/>
      <c r="JIA759" s="487"/>
      <c r="JIB759" s="487"/>
      <c r="JIC759" s="487"/>
      <c r="JID759" s="487"/>
      <c r="JIE759" s="487"/>
      <c r="JIF759" s="487"/>
      <c r="JIG759" s="487"/>
      <c r="JIH759" s="487"/>
      <c r="JII759" s="487"/>
      <c r="JIJ759" s="487"/>
      <c r="JIK759" s="487"/>
      <c r="JIL759" s="487"/>
      <c r="JIM759" s="487"/>
      <c r="JIN759" s="487"/>
      <c r="JIO759" s="487"/>
      <c r="JIP759" s="487"/>
      <c r="JIQ759" s="487"/>
      <c r="JIR759" s="487"/>
      <c r="JIS759" s="487"/>
      <c r="JIT759" s="487"/>
      <c r="JIU759" s="487"/>
      <c r="JIV759" s="487"/>
      <c r="JIW759" s="487"/>
      <c r="JIX759" s="487"/>
      <c r="JIY759" s="487"/>
      <c r="JIZ759" s="487"/>
      <c r="JJA759" s="487"/>
      <c r="JJB759" s="487"/>
      <c r="JJC759" s="487"/>
      <c r="JJD759" s="487"/>
      <c r="JJE759" s="487"/>
      <c r="JJF759" s="487"/>
      <c r="JJG759" s="487"/>
      <c r="JJH759" s="487"/>
      <c r="JJI759" s="487"/>
      <c r="JJJ759" s="487"/>
      <c r="JJK759" s="487"/>
      <c r="JJL759" s="487"/>
      <c r="JJM759" s="487"/>
      <c r="JJN759" s="487"/>
      <c r="JJO759" s="487"/>
      <c r="JJP759" s="487"/>
      <c r="JJQ759" s="487"/>
      <c r="JJR759" s="487"/>
      <c r="JJS759" s="487"/>
      <c r="JJT759" s="487"/>
      <c r="JJU759" s="487"/>
      <c r="JJV759" s="487"/>
      <c r="JJW759" s="487"/>
      <c r="JJX759" s="487"/>
      <c r="JJY759" s="487"/>
      <c r="JJZ759" s="487"/>
      <c r="JKA759" s="487"/>
      <c r="JKB759" s="487"/>
      <c r="JKC759" s="487"/>
      <c r="JKD759" s="487"/>
      <c r="JKE759" s="487"/>
      <c r="JKF759" s="487"/>
      <c r="JKG759" s="487"/>
      <c r="JKH759" s="487"/>
      <c r="JKI759" s="487"/>
      <c r="JKJ759" s="487"/>
      <c r="JKK759" s="487"/>
      <c r="JKL759" s="487"/>
      <c r="JKM759" s="487"/>
      <c r="JKN759" s="487"/>
      <c r="JKO759" s="487"/>
      <c r="JKP759" s="487"/>
      <c r="JKQ759" s="487"/>
      <c r="JKR759" s="487"/>
      <c r="JKS759" s="487"/>
      <c r="JKT759" s="487"/>
      <c r="JKU759" s="487"/>
      <c r="JKV759" s="487"/>
      <c r="JKW759" s="487"/>
      <c r="JKX759" s="487"/>
      <c r="JKY759" s="487"/>
      <c r="JKZ759" s="487"/>
      <c r="JLA759" s="487"/>
      <c r="JLB759" s="487"/>
      <c r="JLC759" s="487"/>
      <c r="JLD759" s="487"/>
      <c r="JLE759" s="487"/>
      <c r="JLF759" s="487"/>
      <c r="JLG759" s="487"/>
      <c r="JLH759" s="487"/>
      <c r="JLI759" s="487"/>
      <c r="JLJ759" s="487"/>
      <c r="JLK759" s="487"/>
      <c r="JLL759" s="487"/>
      <c r="JLM759" s="487"/>
      <c r="JLN759" s="487"/>
      <c r="JLO759" s="487"/>
      <c r="JLP759" s="487"/>
      <c r="JLQ759" s="487"/>
      <c r="JLR759" s="487"/>
      <c r="JLS759" s="487"/>
      <c r="JLT759" s="487"/>
      <c r="JLU759" s="487"/>
      <c r="JLV759" s="487"/>
      <c r="JLW759" s="487"/>
      <c r="JLX759" s="487"/>
      <c r="JLY759" s="487"/>
      <c r="JLZ759" s="487"/>
      <c r="JMA759" s="487"/>
      <c r="JMB759" s="487"/>
      <c r="JMC759" s="487"/>
      <c r="JMD759" s="487"/>
      <c r="JME759" s="487"/>
      <c r="JMF759" s="487"/>
      <c r="JMG759" s="487"/>
      <c r="JMH759" s="487"/>
      <c r="JMI759" s="487"/>
      <c r="JMJ759" s="487"/>
      <c r="JMK759" s="487"/>
      <c r="JML759" s="487"/>
      <c r="JMM759" s="487"/>
      <c r="JMN759" s="487"/>
      <c r="JMO759" s="487"/>
      <c r="JMP759" s="487"/>
      <c r="JMQ759" s="487"/>
      <c r="JMR759" s="487"/>
      <c r="JMS759" s="487"/>
      <c r="JMT759" s="487"/>
      <c r="JMU759" s="487"/>
      <c r="JMV759" s="487"/>
      <c r="JMW759" s="487"/>
      <c r="JMX759" s="487"/>
      <c r="JMY759" s="487"/>
      <c r="JMZ759" s="487"/>
      <c r="JNA759" s="487"/>
      <c r="JNB759" s="487"/>
      <c r="JNC759" s="487"/>
      <c r="JND759" s="487"/>
      <c r="JNE759" s="487"/>
      <c r="JNF759" s="487"/>
      <c r="JNG759" s="487"/>
      <c r="JNH759" s="487"/>
      <c r="JNI759" s="487"/>
      <c r="JNJ759" s="487"/>
      <c r="JNK759" s="487"/>
      <c r="JNL759" s="487"/>
      <c r="JNM759" s="487"/>
      <c r="JNN759" s="487"/>
      <c r="JNO759" s="487"/>
      <c r="JNP759" s="487"/>
      <c r="JNQ759" s="487"/>
      <c r="JNR759" s="487"/>
      <c r="JNS759" s="487"/>
      <c r="JNT759" s="487"/>
      <c r="JNU759" s="487"/>
      <c r="JNV759" s="487"/>
      <c r="JNW759" s="487"/>
      <c r="JNX759" s="487"/>
      <c r="JNY759" s="487"/>
      <c r="JNZ759" s="487"/>
      <c r="JOA759" s="487"/>
      <c r="JOB759" s="487"/>
      <c r="JOC759" s="487"/>
      <c r="JOD759" s="487"/>
      <c r="JOE759" s="487"/>
      <c r="JOF759" s="487"/>
      <c r="JOG759" s="487"/>
      <c r="JOH759" s="487"/>
      <c r="JOI759" s="487"/>
      <c r="JOJ759" s="487"/>
      <c r="JOK759" s="487"/>
      <c r="JOL759" s="487"/>
      <c r="JOM759" s="487"/>
      <c r="JON759" s="487"/>
      <c r="JOO759" s="487"/>
      <c r="JOP759" s="487"/>
      <c r="JOQ759" s="487"/>
      <c r="JOR759" s="487"/>
      <c r="JOS759" s="487"/>
      <c r="JOT759" s="487"/>
      <c r="JOU759" s="487"/>
      <c r="JOV759" s="487"/>
      <c r="JOW759" s="487"/>
      <c r="JOX759" s="487"/>
      <c r="JOY759" s="487"/>
      <c r="JOZ759" s="487"/>
      <c r="JPA759" s="487"/>
      <c r="JPB759" s="487"/>
      <c r="JPC759" s="487"/>
      <c r="JPD759" s="487"/>
      <c r="JPE759" s="487"/>
      <c r="JPF759" s="487"/>
      <c r="JPG759" s="487"/>
      <c r="JPH759" s="487"/>
      <c r="JPI759" s="487"/>
      <c r="JPJ759" s="487"/>
      <c r="JPK759" s="487"/>
      <c r="JPL759" s="487"/>
      <c r="JPM759" s="487"/>
      <c r="JPN759" s="487"/>
      <c r="JPO759" s="487"/>
      <c r="JPP759" s="487"/>
      <c r="JPQ759" s="487"/>
      <c r="JPR759" s="487"/>
      <c r="JPS759" s="487"/>
      <c r="JPT759" s="487"/>
      <c r="JPU759" s="487"/>
      <c r="JPV759" s="487"/>
      <c r="JPW759" s="487"/>
      <c r="JPX759" s="487"/>
      <c r="JPY759" s="487"/>
      <c r="JPZ759" s="487"/>
      <c r="JQA759" s="487"/>
      <c r="JQB759" s="487"/>
      <c r="JQC759" s="487"/>
      <c r="JQD759" s="487"/>
      <c r="JQE759" s="487"/>
      <c r="JQF759" s="487"/>
      <c r="JQG759" s="487"/>
      <c r="JQH759" s="487"/>
      <c r="JQI759" s="487"/>
      <c r="JQJ759" s="487"/>
      <c r="JQK759" s="487"/>
      <c r="JQL759" s="487"/>
      <c r="JQM759" s="487"/>
      <c r="JQN759" s="487"/>
      <c r="JQO759" s="487"/>
      <c r="JQP759" s="487"/>
      <c r="JQQ759" s="487"/>
      <c r="JQR759" s="487"/>
      <c r="JQS759" s="487"/>
      <c r="JQT759" s="487"/>
      <c r="JQU759" s="487"/>
      <c r="JQV759" s="487"/>
      <c r="JQW759" s="487"/>
      <c r="JQX759" s="487"/>
      <c r="JQY759" s="487"/>
      <c r="JQZ759" s="487"/>
      <c r="JRA759" s="487"/>
      <c r="JRB759" s="487"/>
      <c r="JRC759" s="487"/>
      <c r="JRD759" s="487"/>
      <c r="JRE759" s="487"/>
      <c r="JRF759" s="487"/>
      <c r="JRG759" s="487"/>
      <c r="JRH759" s="487"/>
      <c r="JRI759" s="487"/>
      <c r="JRJ759" s="487"/>
      <c r="JRK759" s="487"/>
      <c r="JRL759" s="487"/>
      <c r="JRM759" s="487"/>
      <c r="JRN759" s="487"/>
      <c r="JRO759" s="487"/>
      <c r="JRP759" s="487"/>
      <c r="JRQ759" s="487"/>
      <c r="JRR759" s="487"/>
      <c r="JRS759" s="487"/>
      <c r="JRT759" s="487"/>
      <c r="JRU759" s="487"/>
      <c r="JRV759" s="487"/>
      <c r="JRW759" s="487"/>
      <c r="JRX759" s="487"/>
      <c r="JRY759" s="487"/>
      <c r="JRZ759" s="487"/>
      <c r="JSA759" s="487"/>
      <c r="JSB759" s="487"/>
      <c r="JSC759" s="487"/>
      <c r="JSD759" s="487"/>
      <c r="JSE759" s="487"/>
      <c r="JSF759" s="487"/>
      <c r="JSG759" s="487"/>
      <c r="JSH759" s="487"/>
      <c r="JSI759" s="487"/>
      <c r="JSJ759" s="487"/>
      <c r="JSK759" s="487"/>
      <c r="JSL759" s="487"/>
      <c r="JSM759" s="487"/>
      <c r="JSN759" s="487"/>
      <c r="JSO759" s="487"/>
      <c r="JSP759" s="487"/>
      <c r="JSQ759" s="487"/>
      <c r="JSR759" s="487"/>
      <c r="JSS759" s="487"/>
      <c r="JST759" s="487"/>
      <c r="JSU759" s="487"/>
      <c r="JSV759" s="487"/>
      <c r="JSW759" s="487"/>
      <c r="JSX759" s="487"/>
      <c r="JSY759" s="487"/>
      <c r="JSZ759" s="487"/>
      <c r="JTA759" s="487"/>
      <c r="JTB759" s="487"/>
      <c r="JTC759" s="487"/>
      <c r="JTD759" s="487"/>
      <c r="JTE759" s="487"/>
      <c r="JTF759" s="487"/>
      <c r="JTG759" s="487"/>
      <c r="JTH759" s="487"/>
      <c r="JTI759" s="487"/>
      <c r="JTJ759" s="487"/>
      <c r="JTK759" s="487"/>
      <c r="JTL759" s="487"/>
      <c r="JTM759" s="487"/>
      <c r="JTN759" s="487"/>
      <c r="JTO759" s="487"/>
      <c r="JTP759" s="487"/>
      <c r="JTQ759" s="487"/>
      <c r="JTR759" s="487"/>
      <c r="JTS759" s="487"/>
      <c r="JTT759" s="487"/>
      <c r="JTU759" s="487"/>
      <c r="JTV759" s="487"/>
      <c r="JTW759" s="487"/>
      <c r="JTX759" s="487"/>
      <c r="JTY759" s="487"/>
      <c r="JTZ759" s="487"/>
      <c r="JUA759" s="487"/>
      <c r="JUB759" s="487"/>
      <c r="JUC759" s="487"/>
      <c r="JUD759" s="487"/>
      <c r="JUE759" s="487"/>
      <c r="JUF759" s="487"/>
      <c r="JUG759" s="487"/>
      <c r="JUH759" s="487"/>
      <c r="JUI759" s="487"/>
      <c r="JUJ759" s="487"/>
      <c r="JUK759" s="487"/>
      <c r="JUL759" s="487"/>
      <c r="JUM759" s="487"/>
      <c r="JUN759" s="487"/>
      <c r="JUO759" s="487"/>
      <c r="JUP759" s="487"/>
      <c r="JUQ759" s="487"/>
      <c r="JUR759" s="487"/>
      <c r="JUS759" s="487"/>
      <c r="JUT759" s="487"/>
      <c r="JUU759" s="487"/>
      <c r="JUV759" s="487"/>
      <c r="JUW759" s="487"/>
      <c r="JUX759" s="487"/>
      <c r="JUY759" s="487"/>
      <c r="JUZ759" s="487"/>
      <c r="JVA759" s="487"/>
      <c r="JVB759" s="487"/>
      <c r="JVC759" s="487"/>
      <c r="JVD759" s="487"/>
      <c r="JVE759" s="487"/>
      <c r="JVF759" s="487"/>
      <c r="JVG759" s="487"/>
      <c r="JVH759" s="487"/>
      <c r="JVI759" s="487"/>
      <c r="JVJ759" s="487"/>
      <c r="JVK759" s="487"/>
      <c r="JVL759" s="487"/>
      <c r="JVM759" s="487"/>
      <c r="JVN759" s="487"/>
      <c r="JVO759" s="487"/>
      <c r="JVP759" s="487"/>
      <c r="JVQ759" s="487"/>
      <c r="JVR759" s="487"/>
      <c r="JVS759" s="487"/>
      <c r="JVT759" s="487"/>
      <c r="JVU759" s="487"/>
      <c r="JVV759" s="487"/>
      <c r="JVW759" s="487"/>
      <c r="JVX759" s="487"/>
      <c r="JVY759" s="487"/>
      <c r="JVZ759" s="487"/>
      <c r="JWA759" s="487"/>
      <c r="JWB759" s="487"/>
      <c r="JWC759" s="487"/>
      <c r="JWD759" s="487"/>
      <c r="JWE759" s="487"/>
      <c r="JWF759" s="487"/>
      <c r="JWG759" s="487"/>
      <c r="JWH759" s="487"/>
      <c r="JWI759" s="487"/>
      <c r="JWJ759" s="487"/>
      <c r="JWK759" s="487"/>
      <c r="JWL759" s="487"/>
      <c r="JWM759" s="487"/>
      <c r="JWN759" s="487"/>
      <c r="JWO759" s="487"/>
      <c r="JWP759" s="487"/>
      <c r="JWQ759" s="487"/>
      <c r="JWR759" s="487"/>
      <c r="JWS759" s="487"/>
      <c r="JWT759" s="487"/>
      <c r="JWU759" s="487"/>
      <c r="JWV759" s="487"/>
      <c r="JWW759" s="487"/>
      <c r="JWX759" s="487"/>
      <c r="JWY759" s="487"/>
      <c r="JWZ759" s="487"/>
      <c r="JXA759" s="487"/>
      <c r="JXB759" s="487"/>
      <c r="JXC759" s="487"/>
      <c r="JXD759" s="487"/>
      <c r="JXE759" s="487"/>
      <c r="JXF759" s="487"/>
      <c r="JXG759" s="487"/>
      <c r="JXH759" s="487"/>
      <c r="JXI759" s="487"/>
      <c r="JXJ759" s="487"/>
      <c r="JXK759" s="487"/>
      <c r="JXL759" s="487"/>
      <c r="JXM759" s="487"/>
      <c r="JXN759" s="487"/>
      <c r="JXO759" s="487"/>
      <c r="JXP759" s="487"/>
      <c r="JXQ759" s="487"/>
      <c r="JXR759" s="487"/>
      <c r="JXS759" s="487"/>
      <c r="JXT759" s="487"/>
      <c r="JXU759" s="487"/>
      <c r="JXV759" s="487"/>
      <c r="JXW759" s="487"/>
      <c r="JXX759" s="487"/>
      <c r="JXY759" s="487"/>
      <c r="JXZ759" s="487"/>
      <c r="JYA759" s="487"/>
      <c r="JYB759" s="487"/>
      <c r="JYC759" s="487"/>
      <c r="JYD759" s="487"/>
      <c r="JYE759" s="487"/>
      <c r="JYF759" s="487"/>
      <c r="JYG759" s="487"/>
      <c r="JYH759" s="487"/>
      <c r="JYI759" s="487"/>
      <c r="JYJ759" s="487"/>
      <c r="JYK759" s="487"/>
      <c r="JYL759" s="487"/>
      <c r="JYM759" s="487"/>
      <c r="JYN759" s="487"/>
      <c r="JYO759" s="487"/>
      <c r="JYP759" s="487"/>
      <c r="JYQ759" s="487"/>
      <c r="JYR759" s="487"/>
      <c r="JYS759" s="487"/>
      <c r="JYT759" s="487"/>
      <c r="JYU759" s="487"/>
      <c r="JYV759" s="487"/>
      <c r="JYW759" s="487"/>
      <c r="JYX759" s="487"/>
      <c r="JYY759" s="487"/>
      <c r="JYZ759" s="487"/>
      <c r="JZA759" s="487"/>
      <c r="JZB759" s="487"/>
      <c r="JZC759" s="487"/>
      <c r="JZD759" s="487"/>
      <c r="JZE759" s="487"/>
      <c r="JZF759" s="487"/>
      <c r="JZG759" s="487"/>
      <c r="JZH759" s="487"/>
      <c r="JZI759" s="487"/>
      <c r="JZJ759" s="487"/>
      <c r="JZK759" s="487"/>
      <c r="JZL759" s="487"/>
      <c r="JZM759" s="487"/>
      <c r="JZN759" s="487"/>
      <c r="JZO759" s="487"/>
      <c r="JZP759" s="487"/>
      <c r="JZQ759" s="487"/>
      <c r="JZR759" s="487"/>
      <c r="JZS759" s="487"/>
      <c r="JZT759" s="487"/>
      <c r="JZU759" s="487"/>
      <c r="JZV759" s="487"/>
      <c r="JZW759" s="487"/>
      <c r="JZX759" s="487"/>
      <c r="JZY759" s="487"/>
      <c r="JZZ759" s="487"/>
      <c r="KAA759" s="487"/>
      <c r="KAB759" s="487"/>
      <c r="KAC759" s="487"/>
      <c r="KAD759" s="487"/>
      <c r="KAE759" s="487"/>
      <c r="KAF759" s="487"/>
      <c r="KAG759" s="487"/>
      <c r="KAH759" s="487"/>
      <c r="KAI759" s="487"/>
      <c r="KAJ759" s="487"/>
      <c r="KAK759" s="487"/>
      <c r="KAL759" s="487"/>
      <c r="KAM759" s="487"/>
      <c r="KAN759" s="487"/>
      <c r="KAO759" s="487"/>
      <c r="KAP759" s="487"/>
      <c r="KAQ759" s="487"/>
      <c r="KAR759" s="487"/>
      <c r="KAS759" s="487"/>
      <c r="KAT759" s="487"/>
      <c r="KAU759" s="487"/>
      <c r="KAV759" s="487"/>
      <c r="KAW759" s="487"/>
      <c r="KAX759" s="487"/>
      <c r="KAY759" s="487"/>
      <c r="KAZ759" s="487"/>
      <c r="KBA759" s="487"/>
      <c r="KBB759" s="487"/>
      <c r="KBC759" s="487"/>
      <c r="KBD759" s="487"/>
      <c r="KBE759" s="487"/>
      <c r="KBF759" s="487"/>
      <c r="KBG759" s="487"/>
      <c r="KBH759" s="487"/>
      <c r="KBI759" s="487"/>
      <c r="KBJ759" s="487"/>
      <c r="KBK759" s="487"/>
      <c r="KBL759" s="487"/>
      <c r="KBM759" s="487"/>
      <c r="KBN759" s="487"/>
      <c r="KBO759" s="487"/>
      <c r="KBP759" s="487"/>
      <c r="KBQ759" s="487"/>
      <c r="KBR759" s="487"/>
      <c r="KBS759" s="487"/>
      <c r="KBT759" s="487"/>
      <c r="KBU759" s="487"/>
      <c r="KBV759" s="487"/>
      <c r="KBW759" s="487"/>
      <c r="KBX759" s="487"/>
      <c r="KBY759" s="487"/>
      <c r="KBZ759" s="487"/>
      <c r="KCA759" s="487"/>
      <c r="KCB759" s="487"/>
      <c r="KCC759" s="487"/>
      <c r="KCD759" s="487"/>
      <c r="KCE759" s="487"/>
      <c r="KCF759" s="487"/>
      <c r="KCG759" s="487"/>
      <c r="KCH759" s="487"/>
      <c r="KCI759" s="487"/>
      <c r="KCJ759" s="487"/>
      <c r="KCK759" s="487"/>
      <c r="KCL759" s="487"/>
      <c r="KCM759" s="487"/>
      <c r="KCN759" s="487"/>
      <c r="KCO759" s="487"/>
      <c r="KCP759" s="487"/>
      <c r="KCQ759" s="487"/>
      <c r="KCR759" s="487"/>
      <c r="KCS759" s="487"/>
      <c r="KCT759" s="487"/>
      <c r="KCU759" s="487"/>
      <c r="KCV759" s="487"/>
      <c r="KCW759" s="487"/>
      <c r="KCX759" s="487"/>
      <c r="KCY759" s="487"/>
      <c r="KCZ759" s="487"/>
      <c r="KDA759" s="487"/>
      <c r="KDB759" s="487"/>
      <c r="KDC759" s="487"/>
      <c r="KDD759" s="487"/>
      <c r="KDE759" s="487"/>
      <c r="KDF759" s="487"/>
      <c r="KDG759" s="487"/>
      <c r="KDH759" s="487"/>
      <c r="KDI759" s="487"/>
      <c r="KDJ759" s="487"/>
      <c r="KDK759" s="487"/>
      <c r="KDL759" s="487"/>
      <c r="KDM759" s="487"/>
      <c r="KDN759" s="487"/>
      <c r="KDO759" s="487"/>
      <c r="KDP759" s="487"/>
      <c r="KDQ759" s="487"/>
      <c r="KDR759" s="487"/>
      <c r="KDS759" s="487"/>
      <c r="KDT759" s="487"/>
      <c r="KDU759" s="487"/>
      <c r="KDV759" s="487"/>
      <c r="KDW759" s="487"/>
      <c r="KDX759" s="487"/>
      <c r="KDY759" s="487"/>
      <c r="KDZ759" s="487"/>
      <c r="KEA759" s="487"/>
      <c r="KEB759" s="487"/>
      <c r="KEC759" s="487"/>
      <c r="KED759" s="487"/>
      <c r="KEE759" s="487"/>
      <c r="KEF759" s="487"/>
      <c r="KEG759" s="487"/>
      <c r="KEH759" s="487"/>
      <c r="KEI759" s="487"/>
      <c r="KEJ759" s="487"/>
      <c r="KEK759" s="487"/>
      <c r="KEL759" s="487"/>
      <c r="KEM759" s="487"/>
      <c r="KEN759" s="487"/>
      <c r="KEO759" s="487"/>
      <c r="KEP759" s="487"/>
      <c r="KEQ759" s="487"/>
      <c r="KER759" s="487"/>
      <c r="KES759" s="487"/>
      <c r="KET759" s="487"/>
      <c r="KEU759" s="487"/>
      <c r="KEV759" s="487"/>
      <c r="KEW759" s="487"/>
      <c r="KEX759" s="487"/>
      <c r="KEY759" s="487"/>
      <c r="KEZ759" s="487"/>
      <c r="KFA759" s="487"/>
      <c r="KFB759" s="487"/>
      <c r="KFC759" s="487"/>
      <c r="KFD759" s="487"/>
      <c r="KFE759" s="487"/>
      <c r="KFF759" s="487"/>
      <c r="KFG759" s="487"/>
      <c r="KFH759" s="487"/>
      <c r="KFI759" s="487"/>
      <c r="KFJ759" s="487"/>
      <c r="KFK759" s="487"/>
      <c r="KFL759" s="487"/>
      <c r="KFM759" s="487"/>
      <c r="KFN759" s="487"/>
      <c r="KFO759" s="487"/>
      <c r="KFP759" s="487"/>
      <c r="KFQ759" s="487"/>
      <c r="KFR759" s="487"/>
      <c r="KFS759" s="487"/>
      <c r="KFT759" s="487"/>
      <c r="KFU759" s="487"/>
      <c r="KFV759" s="487"/>
      <c r="KFW759" s="487"/>
      <c r="KFX759" s="487"/>
      <c r="KFY759" s="487"/>
      <c r="KFZ759" s="487"/>
      <c r="KGA759" s="487"/>
      <c r="KGB759" s="487"/>
      <c r="KGC759" s="487"/>
      <c r="KGD759" s="487"/>
      <c r="KGE759" s="487"/>
      <c r="KGF759" s="487"/>
      <c r="KGG759" s="487"/>
      <c r="KGH759" s="487"/>
      <c r="KGI759" s="487"/>
      <c r="KGJ759" s="487"/>
      <c r="KGK759" s="487"/>
      <c r="KGL759" s="487"/>
      <c r="KGM759" s="487"/>
      <c r="KGN759" s="487"/>
      <c r="KGO759" s="487"/>
      <c r="KGP759" s="487"/>
      <c r="KGQ759" s="487"/>
      <c r="KGR759" s="487"/>
      <c r="KGS759" s="487"/>
      <c r="KGT759" s="487"/>
      <c r="KGU759" s="487"/>
      <c r="KGV759" s="487"/>
      <c r="KGW759" s="487"/>
      <c r="KGX759" s="487"/>
      <c r="KGY759" s="487"/>
      <c r="KGZ759" s="487"/>
      <c r="KHA759" s="487"/>
      <c r="KHB759" s="487"/>
      <c r="KHC759" s="487"/>
      <c r="KHD759" s="487"/>
      <c r="KHE759" s="487"/>
      <c r="KHF759" s="487"/>
      <c r="KHG759" s="487"/>
      <c r="KHH759" s="487"/>
      <c r="KHI759" s="487"/>
      <c r="KHJ759" s="487"/>
      <c r="KHK759" s="487"/>
      <c r="KHL759" s="487"/>
      <c r="KHM759" s="487"/>
      <c r="KHN759" s="487"/>
      <c r="KHO759" s="487"/>
      <c r="KHP759" s="487"/>
      <c r="KHQ759" s="487"/>
      <c r="KHR759" s="487"/>
      <c r="KHS759" s="487"/>
      <c r="KHT759" s="487"/>
      <c r="KHU759" s="487"/>
      <c r="KHV759" s="487"/>
      <c r="KHW759" s="487"/>
      <c r="KHX759" s="487"/>
      <c r="KHY759" s="487"/>
      <c r="KHZ759" s="487"/>
      <c r="KIA759" s="487"/>
      <c r="KIB759" s="487"/>
      <c r="KIC759" s="487"/>
      <c r="KID759" s="487"/>
      <c r="KIE759" s="487"/>
      <c r="KIF759" s="487"/>
      <c r="KIG759" s="487"/>
      <c r="KIH759" s="487"/>
      <c r="KII759" s="487"/>
      <c r="KIJ759" s="487"/>
      <c r="KIK759" s="487"/>
      <c r="KIL759" s="487"/>
      <c r="KIM759" s="487"/>
      <c r="KIN759" s="487"/>
      <c r="KIO759" s="487"/>
      <c r="KIP759" s="487"/>
      <c r="KIQ759" s="487"/>
      <c r="KIR759" s="487"/>
      <c r="KIS759" s="487"/>
      <c r="KIT759" s="487"/>
      <c r="KIU759" s="487"/>
      <c r="KIV759" s="487"/>
      <c r="KIW759" s="487"/>
      <c r="KIX759" s="487"/>
      <c r="KIY759" s="487"/>
      <c r="KIZ759" s="487"/>
      <c r="KJA759" s="487"/>
      <c r="KJB759" s="487"/>
      <c r="KJC759" s="487"/>
      <c r="KJD759" s="487"/>
      <c r="KJE759" s="487"/>
      <c r="KJF759" s="487"/>
      <c r="KJG759" s="487"/>
      <c r="KJH759" s="487"/>
      <c r="KJI759" s="487"/>
      <c r="KJJ759" s="487"/>
      <c r="KJK759" s="487"/>
      <c r="KJL759" s="487"/>
      <c r="KJM759" s="487"/>
      <c r="KJN759" s="487"/>
      <c r="KJO759" s="487"/>
      <c r="KJP759" s="487"/>
      <c r="KJQ759" s="487"/>
      <c r="KJR759" s="487"/>
      <c r="KJS759" s="487"/>
      <c r="KJT759" s="487"/>
      <c r="KJU759" s="487"/>
      <c r="KJV759" s="487"/>
      <c r="KJW759" s="487"/>
      <c r="KJX759" s="487"/>
      <c r="KJY759" s="487"/>
      <c r="KJZ759" s="487"/>
      <c r="KKA759" s="487"/>
      <c r="KKB759" s="487"/>
      <c r="KKC759" s="487"/>
      <c r="KKD759" s="487"/>
      <c r="KKE759" s="487"/>
      <c r="KKF759" s="487"/>
      <c r="KKG759" s="487"/>
      <c r="KKH759" s="487"/>
      <c r="KKI759" s="487"/>
      <c r="KKJ759" s="487"/>
      <c r="KKK759" s="487"/>
      <c r="KKL759" s="487"/>
      <c r="KKM759" s="487"/>
      <c r="KKN759" s="487"/>
      <c r="KKO759" s="487"/>
      <c r="KKP759" s="487"/>
      <c r="KKQ759" s="487"/>
      <c r="KKR759" s="487"/>
      <c r="KKS759" s="487"/>
      <c r="KKT759" s="487"/>
      <c r="KKU759" s="487"/>
      <c r="KKV759" s="487"/>
      <c r="KKW759" s="487"/>
      <c r="KKX759" s="487"/>
      <c r="KKY759" s="487"/>
      <c r="KKZ759" s="487"/>
      <c r="KLA759" s="487"/>
      <c r="KLB759" s="487"/>
      <c r="KLC759" s="487"/>
      <c r="KLD759" s="487"/>
      <c r="KLE759" s="487"/>
      <c r="KLF759" s="487"/>
      <c r="KLG759" s="487"/>
      <c r="KLH759" s="487"/>
      <c r="KLI759" s="487"/>
      <c r="KLJ759" s="487"/>
      <c r="KLK759" s="487"/>
      <c r="KLL759" s="487"/>
      <c r="KLM759" s="487"/>
      <c r="KLN759" s="487"/>
      <c r="KLO759" s="487"/>
      <c r="KLP759" s="487"/>
      <c r="KLQ759" s="487"/>
      <c r="KLR759" s="487"/>
      <c r="KLS759" s="487"/>
      <c r="KLT759" s="487"/>
      <c r="KLU759" s="487"/>
      <c r="KLV759" s="487"/>
      <c r="KLW759" s="487"/>
      <c r="KLX759" s="487"/>
      <c r="KLY759" s="487"/>
      <c r="KLZ759" s="487"/>
      <c r="KMA759" s="487"/>
      <c r="KMB759" s="487"/>
      <c r="KMC759" s="487"/>
      <c r="KMD759" s="487"/>
      <c r="KME759" s="487"/>
      <c r="KMF759" s="487"/>
      <c r="KMG759" s="487"/>
      <c r="KMH759" s="487"/>
      <c r="KMI759" s="487"/>
      <c r="KMJ759" s="487"/>
      <c r="KMK759" s="487"/>
      <c r="KML759" s="487"/>
      <c r="KMM759" s="487"/>
      <c r="KMN759" s="487"/>
      <c r="KMO759" s="487"/>
      <c r="KMP759" s="487"/>
      <c r="KMQ759" s="487"/>
      <c r="KMR759" s="487"/>
      <c r="KMS759" s="487"/>
      <c r="KMT759" s="487"/>
      <c r="KMU759" s="487"/>
      <c r="KMV759" s="487"/>
      <c r="KMW759" s="487"/>
      <c r="KMX759" s="487"/>
      <c r="KMY759" s="487"/>
      <c r="KMZ759" s="487"/>
      <c r="KNA759" s="487"/>
      <c r="KNB759" s="487"/>
      <c r="KNC759" s="487"/>
      <c r="KND759" s="487"/>
      <c r="KNE759" s="487"/>
      <c r="KNF759" s="487"/>
      <c r="KNG759" s="487"/>
      <c r="KNH759" s="487"/>
      <c r="KNI759" s="487"/>
      <c r="KNJ759" s="487"/>
      <c r="KNK759" s="487"/>
      <c r="KNL759" s="487"/>
      <c r="KNM759" s="487"/>
      <c r="KNN759" s="487"/>
      <c r="KNO759" s="487"/>
      <c r="KNP759" s="487"/>
      <c r="KNQ759" s="487"/>
      <c r="KNR759" s="487"/>
      <c r="KNS759" s="487"/>
      <c r="KNT759" s="487"/>
      <c r="KNU759" s="487"/>
      <c r="KNV759" s="487"/>
      <c r="KNW759" s="487"/>
      <c r="KNX759" s="487"/>
      <c r="KNY759" s="487"/>
      <c r="KNZ759" s="487"/>
      <c r="KOA759" s="487"/>
      <c r="KOB759" s="487"/>
      <c r="KOC759" s="487"/>
      <c r="KOD759" s="487"/>
      <c r="KOE759" s="487"/>
      <c r="KOF759" s="487"/>
      <c r="KOG759" s="487"/>
      <c r="KOH759" s="487"/>
      <c r="KOI759" s="487"/>
      <c r="KOJ759" s="487"/>
      <c r="KOK759" s="487"/>
      <c r="KOL759" s="487"/>
      <c r="KOM759" s="487"/>
      <c r="KON759" s="487"/>
      <c r="KOO759" s="487"/>
      <c r="KOP759" s="487"/>
      <c r="KOQ759" s="487"/>
      <c r="KOR759" s="487"/>
      <c r="KOS759" s="487"/>
      <c r="KOT759" s="487"/>
      <c r="KOU759" s="487"/>
      <c r="KOV759" s="487"/>
      <c r="KOW759" s="487"/>
      <c r="KOX759" s="487"/>
      <c r="KOY759" s="487"/>
      <c r="KOZ759" s="487"/>
      <c r="KPA759" s="487"/>
      <c r="KPB759" s="487"/>
      <c r="KPC759" s="487"/>
      <c r="KPD759" s="487"/>
      <c r="KPE759" s="487"/>
      <c r="KPF759" s="487"/>
      <c r="KPG759" s="487"/>
      <c r="KPH759" s="487"/>
      <c r="KPI759" s="487"/>
      <c r="KPJ759" s="487"/>
      <c r="KPK759" s="487"/>
      <c r="KPL759" s="487"/>
      <c r="KPM759" s="487"/>
      <c r="KPN759" s="487"/>
      <c r="KPO759" s="487"/>
      <c r="KPP759" s="487"/>
      <c r="KPQ759" s="487"/>
      <c r="KPR759" s="487"/>
      <c r="KPS759" s="487"/>
      <c r="KPT759" s="487"/>
      <c r="KPU759" s="487"/>
      <c r="KPV759" s="487"/>
      <c r="KPW759" s="487"/>
      <c r="KPX759" s="487"/>
      <c r="KPY759" s="487"/>
      <c r="KPZ759" s="487"/>
      <c r="KQA759" s="487"/>
      <c r="KQB759" s="487"/>
      <c r="KQC759" s="487"/>
      <c r="KQD759" s="487"/>
      <c r="KQE759" s="487"/>
      <c r="KQF759" s="487"/>
      <c r="KQG759" s="487"/>
      <c r="KQH759" s="487"/>
      <c r="KQI759" s="487"/>
      <c r="KQJ759" s="487"/>
      <c r="KQK759" s="487"/>
      <c r="KQL759" s="487"/>
      <c r="KQM759" s="487"/>
      <c r="KQN759" s="487"/>
      <c r="KQO759" s="487"/>
      <c r="KQP759" s="487"/>
      <c r="KQQ759" s="487"/>
      <c r="KQR759" s="487"/>
      <c r="KQS759" s="487"/>
      <c r="KQT759" s="487"/>
      <c r="KQU759" s="487"/>
      <c r="KQV759" s="487"/>
      <c r="KQW759" s="487"/>
      <c r="KQX759" s="487"/>
      <c r="KQY759" s="487"/>
      <c r="KQZ759" s="487"/>
      <c r="KRA759" s="487"/>
      <c r="KRB759" s="487"/>
      <c r="KRC759" s="487"/>
      <c r="KRD759" s="487"/>
      <c r="KRE759" s="487"/>
      <c r="KRF759" s="487"/>
      <c r="KRG759" s="487"/>
      <c r="KRH759" s="487"/>
      <c r="KRI759" s="487"/>
      <c r="KRJ759" s="487"/>
      <c r="KRK759" s="487"/>
      <c r="KRL759" s="487"/>
      <c r="KRM759" s="487"/>
      <c r="KRN759" s="487"/>
      <c r="KRO759" s="487"/>
      <c r="KRP759" s="487"/>
      <c r="KRQ759" s="487"/>
      <c r="KRR759" s="487"/>
      <c r="KRS759" s="487"/>
      <c r="KRT759" s="487"/>
      <c r="KRU759" s="487"/>
      <c r="KRV759" s="487"/>
      <c r="KRW759" s="487"/>
      <c r="KRX759" s="487"/>
      <c r="KRY759" s="487"/>
      <c r="KRZ759" s="487"/>
      <c r="KSA759" s="487"/>
      <c r="KSB759" s="487"/>
      <c r="KSC759" s="487"/>
      <c r="KSD759" s="487"/>
      <c r="KSE759" s="487"/>
      <c r="KSF759" s="487"/>
      <c r="KSG759" s="487"/>
      <c r="KSH759" s="487"/>
      <c r="KSI759" s="487"/>
      <c r="KSJ759" s="487"/>
      <c r="KSK759" s="487"/>
      <c r="KSL759" s="487"/>
      <c r="KSM759" s="487"/>
      <c r="KSN759" s="487"/>
      <c r="KSO759" s="487"/>
      <c r="KSP759" s="487"/>
      <c r="KSQ759" s="487"/>
      <c r="KSR759" s="487"/>
      <c r="KSS759" s="487"/>
      <c r="KST759" s="487"/>
      <c r="KSU759" s="487"/>
      <c r="KSV759" s="487"/>
      <c r="KSW759" s="487"/>
      <c r="KSX759" s="487"/>
      <c r="KSY759" s="487"/>
      <c r="KSZ759" s="487"/>
      <c r="KTA759" s="487"/>
      <c r="KTB759" s="487"/>
      <c r="KTC759" s="487"/>
      <c r="KTD759" s="487"/>
      <c r="KTE759" s="487"/>
      <c r="KTF759" s="487"/>
      <c r="KTG759" s="487"/>
      <c r="KTH759" s="487"/>
      <c r="KTI759" s="487"/>
      <c r="KTJ759" s="487"/>
      <c r="KTK759" s="487"/>
      <c r="KTL759" s="487"/>
      <c r="KTM759" s="487"/>
      <c r="KTN759" s="487"/>
      <c r="KTO759" s="487"/>
      <c r="KTP759" s="487"/>
      <c r="KTQ759" s="487"/>
      <c r="KTR759" s="487"/>
      <c r="KTS759" s="487"/>
      <c r="KTT759" s="487"/>
      <c r="KTU759" s="487"/>
      <c r="KTV759" s="487"/>
      <c r="KTW759" s="487"/>
      <c r="KTX759" s="487"/>
      <c r="KTY759" s="487"/>
      <c r="KTZ759" s="487"/>
      <c r="KUA759" s="487"/>
      <c r="KUB759" s="487"/>
      <c r="KUC759" s="487"/>
      <c r="KUD759" s="487"/>
      <c r="KUE759" s="487"/>
      <c r="KUF759" s="487"/>
      <c r="KUG759" s="487"/>
      <c r="KUH759" s="487"/>
      <c r="KUI759" s="487"/>
      <c r="KUJ759" s="487"/>
      <c r="KUK759" s="487"/>
      <c r="KUL759" s="487"/>
      <c r="KUM759" s="487"/>
      <c r="KUN759" s="487"/>
      <c r="KUO759" s="487"/>
      <c r="KUP759" s="487"/>
      <c r="KUQ759" s="487"/>
      <c r="KUR759" s="487"/>
      <c r="KUS759" s="487"/>
      <c r="KUT759" s="487"/>
      <c r="KUU759" s="487"/>
      <c r="KUV759" s="487"/>
      <c r="KUW759" s="487"/>
      <c r="KUX759" s="487"/>
      <c r="KUY759" s="487"/>
      <c r="KUZ759" s="487"/>
      <c r="KVA759" s="487"/>
      <c r="KVB759" s="487"/>
      <c r="KVC759" s="487"/>
      <c r="KVD759" s="487"/>
      <c r="KVE759" s="487"/>
      <c r="KVF759" s="487"/>
      <c r="KVG759" s="487"/>
      <c r="KVH759" s="487"/>
      <c r="KVI759" s="487"/>
      <c r="KVJ759" s="487"/>
      <c r="KVK759" s="487"/>
      <c r="KVL759" s="487"/>
      <c r="KVM759" s="487"/>
      <c r="KVN759" s="487"/>
      <c r="KVO759" s="487"/>
      <c r="KVP759" s="487"/>
      <c r="KVQ759" s="487"/>
      <c r="KVR759" s="487"/>
      <c r="KVS759" s="487"/>
      <c r="KVT759" s="487"/>
      <c r="KVU759" s="487"/>
      <c r="KVV759" s="487"/>
      <c r="KVW759" s="487"/>
      <c r="KVX759" s="487"/>
      <c r="KVY759" s="487"/>
      <c r="KVZ759" s="487"/>
      <c r="KWA759" s="487"/>
      <c r="KWB759" s="487"/>
      <c r="KWC759" s="487"/>
      <c r="KWD759" s="487"/>
      <c r="KWE759" s="487"/>
      <c r="KWF759" s="487"/>
      <c r="KWG759" s="487"/>
      <c r="KWH759" s="487"/>
      <c r="KWI759" s="487"/>
      <c r="KWJ759" s="487"/>
      <c r="KWK759" s="487"/>
      <c r="KWL759" s="487"/>
      <c r="KWM759" s="487"/>
      <c r="KWN759" s="487"/>
      <c r="KWO759" s="487"/>
      <c r="KWP759" s="487"/>
      <c r="KWQ759" s="487"/>
      <c r="KWR759" s="487"/>
      <c r="KWS759" s="487"/>
      <c r="KWT759" s="487"/>
      <c r="KWU759" s="487"/>
      <c r="KWV759" s="487"/>
      <c r="KWW759" s="487"/>
      <c r="KWX759" s="487"/>
      <c r="KWY759" s="487"/>
      <c r="KWZ759" s="487"/>
      <c r="KXA759" s="487"/>
      <c r="KXB759" s="487"/>
      <c r="KXC759" s="487"/>
      <c r="KXD759" s="487"/>
      <c r="KXE759" s="487"/>
      <c r="KXF759" s="487"/>
      <c r="KXG759" s="487"/>
      <c r="KXH759" s="487"/>
      <c r="KXI759" s="487"/>
      <c r="KXJ759" s="487"/>
      <c r="KXK759" s="487"/>
      <c r="KXL759" s="487"/>
      <c r="KXM759" s="487"/>
      <c r="KXN759" s="487"/>
      <c r="KXO759" s="487"/>
      <c r="KXP759" s="487"/>
      <c r="KXQ759" s="487"/>
      <c r="KXR759" s="487"/>
      <c r="KXS759" s="487"/>
      <c r="KXT759" s="487"/>
      <c r="KXU759" s="487"/>
      <c r="KXV759" s="487"/>
      <c r="KXW759" s="487"/>
      <c r="KXX759" s="487"/>
      <c r="KXY759" s="487"/>
      <c r="KXZ759" s="487"/>
      <c r="KYA759" s="487"/>
      <c r="KYB759" s="487"/>
      <c r="KYC759" s="487"/>
      <c r="KYD759" s="487"/>
      <c r="KYE759" s="487"/>
      <c r="KYF759" s="487"/>
      <c r="KYG759" s="487"/>
      <c r="KYH759" s="487"/>
      <c r="KYI759" s="487"/>
      <c r="KYJ759" s="487"/>
      <c r="KYK759" s="487"/>
      <c r="KYL759" s="487"/>
      <c r="KYM759" s="487"/>
      <c r="KYN759" s="487"/>
      <c r="KYO759" s="487"/>
      <c r="KYP759" s="487"/>
      <c r="KYQ759" s="487"/>
      <c r="KYR759" s="487"/>
      <c r="KYS759" s="487"/>
      <c r="KYT759" s="487"/>
      <c r="KYU759" s="487"/>
      <c r="KYV759" s="487"/>
      <c r="KYW759" s="487"/>
      <c r="KYX759" s="487"/>
      <c r="KYY759" s="487"/>
      <c r="KYZ759" s="487"/>
      <c r="KZA759" s="487"/>
      <c r="KZB759" s="487"/>
      <c r="KZC759" s="487"/>
      <c r="KZD759" s="487"/>
      <c r="KZE759" s="487"/>
      <c r="KZF759" s="487"/>
      <c r="KZG759" s="487"/>
      <c r="KZH759" s="487"/>
      <c r="KZI759" s="487"/>
      <c r="KZJ759" s="487"/>
      <c r="KZK759" s="487"/>
      <c r="KZL759" s="487"/>
      <c r="KZM759" s="487"/>
      <c r="KZN759" s="487"/>
      <c r="KZO759" s="487"/>
      <c r="KZP759" s="487"/>
      <c r="KZQ759" s="487"/>
      <c r="KZR759" s="487"/>
      <c r="KZS759" s="487"/>
      <c r="KZT759" s="487"/>
      <c r="KZU759" s="487"/>
      <c r="KZV759" s="487"/>
      <c r="KZW759" s="487"/>
      <c r="KZX759" s="487"/>
      <c r="KZY759" s="487"/>
      <c r="KZZ759" s="487"/>
      <c r="LAA759" s="487"/>
      <c r="LAB759" s="487"/>
      <c r="LAC759" s="487"/>
      <c r="LAD759" s="487"/>
      <c r="LAE759" s="487"/>
      <c r="LAF759" s="487"/>
      <c r="LAG759" s="487"/>
      <c r="LAH759" s="487"/>
      <c r="LAI759" s="487"/>
      <c r="LAJ759" s="487"/>
      <c r="LAK759" s="487"/>
      <c r="LAL759" s="487"/>
      <c r="LAM759" s="487"/>
      <c r="LAN759" s="487"/>
      <c r="LAO759" s="487"/>
      <c r="LAP759" s="487"/>
      <c r="LAQ759" s="487"/>
      <c r="LAR759" s="487"/>
      <c r="LAS759" s="487"/>
      <c r="LAT759" s="487"/>
      <c r="LAU759" s="487"/>
      <c r="LAV759" s="487"/>
      <c r="LAW759" s="487"/>
      <c r="LAX759" s="487"/>
      <c r="LAY759" s="487"/>
      <c r="LAZ759" s="487"/>
      <c r="LBA759" s="487"/>
      <c r="LBB759" s="487"/>
      <c r="LBC759" s="487"/>
      <c r="LBD759" s="487"/>
      <c r="LBE759" s="487"/>
      <c r="LBF759" s="487"/>
      <c r="LBG759" s="487"/>
      <c r="LBH759" s="487"/>
      <c r="LBI759" s="487"/>
      <c r="LBJ759" s="487"/>
      <c r="LBK759" s="487"/>
      <c r="LBL759" s="487"/>
      <c r="LBM759" s="487"/>
      <c r="LBN759" s="487"/>
      <c r="LBO759" s="487"/>
      <c r="LBP759" s="487"/>
      <c r="LBQ759" s="487"/>
      <c r="LBR759" s="487"/>
      <c r="LBS759" s="487"/>
      <c r="LBT759" s="487"/>
      <c r="LBU759" s="487"/>
      <c r="LBV759" s="487"/>
      <c r="LBW759" s="487"/>
      <c r="LBX759" s="487"/>
      <c r="LBY759" s="487"/>
      <c r="LBZ759" s="487"/>
      <c r="LCA759" s="487"/>
      <c r="LCB759" s="487"/>
      <c r="LCC759" s="487"/>
      <c r="LCD759" s="487"/>
      <c r="LCE759" s="487"/>
      <c r="LCF759" s="487"/>
      <c r="LCG759" s="487"/>
      <c r="LCH759" s="487"/>
      <c r="LCI759" s="487"/>
      <c r="LCJ759" s="487"/>
      <c r="LCK759" s="487"/>
      <c r="LCL759" s="487"/>
      <c r="LCM759" s="487"/>
      <c r="LCN759" s="487"/>
      <c r="LCO759" s="487"/>
      <c r="LCP759" s="487"/>
      <c r="LCQ759" s="487"/>
      <c r="LCR759" s="487"/>
      <c r="LCS759" s="487"/>
      <c r="LCT759" s="487"/>
      <c r="LCU759" s="487"/>
      <c r="LCV759" s="487"/>
      <c r="LCW759" s="487"/>
      <c r="LCX759" s="487"/>
      <c r="LCY759" s="487"/>
      <c r="LCZ759" s="487"/>
      <c r="LDA759" s="487"/>
      <c r="LDB759" s="487"/>
      <c r="LDC759" s="487"/>
      <c r="LDD759" s="487"/>
      <c r="LDE759" s="487"/>
      <c r="LDF759" s="487"/>
      <c r="LDG759" s="487"/>
      <c r="LDH759" s="487"/>
      <c r="LDI759" s="487"/>
      <c r="LDJ759" s="487"/>
      <c r="LDK759" s="487"/>
      <c r="LDL759" s="487"/>
      <c r="LDM759" s="487"/>
      <c r="LDN759" s="487"/>
      <c r="LDO759" s="487"/>
      <c r="LDP759" s="487"/>
      <c r="LDQ759" s="487"/>
      <c r="LDR759" s="487"/>
      <c r="LDS759" s="487"/>
      <c r="LDT759" s="487"/>
      <c r="LDU759" s="487"/>
      <c r="LDV759" s="487"/>
      <c r="LDW759" s="487"/>
      <c r="LDX759" s="487"/>
      <c r="LDY759" s="487"/>
      <c r="LDZ759" s="487"/>
      <c r="LEA759" s="487"/>
      <c r="LEB759" s="487"/>
      <c r="LEC759" s="487"/>
      <c r="LED759" s="487"/>
      <c r="LEE759" s="487"/>
      <c r="LEF759" s="487"/>
      <c r="LEG759" s="487"/>
      <c r="LEH759" s="487"/>
      <c r="LEI759" s="487"/>
      <c r="LEJ759" s="487"/>
      <c r="LEK759" s="487"/>
      <c r="LEL759" s="487"/>
      <c r="LEM759" s="487"/>
      <c r="LEN759" s="487"/>
      <c r="LEO759" s="487"/>
      <c r="LEP759" s="487"/>
      <c r="LEQ759" s="487"/>
      <c r="LER759" s="487"/>
      <c r="LES759" s="487"/>
      <c r="LET759" s="487"/>
      <c r="LEU759" s="487"/>
      <c r="LEV759" s="487"/>
      <c r="LEW759" s="487"/>
      <c r="LEX759" s="487"/>
      <c r="LEY759" s="487"/>
      <c r="LEZ759" s="487"/>
      <c r="LFA759" s="487"/>
      <c r="LFB759" s="487"/>
      <c r="LFC759" s="487"/>
      <c r="LFD759" s="487"/>
      <c r="LFE759" s="487"/>
      <c r="LFF759" s="487"/>
      <c r="LFG759" s="487"/>
      <c r="LFH759" s="487"/>
      <c r="LFI759" s="487"/>
      <c r="LFJ759" s="487"/>
      <c r="LFK759" s="487"/>
      <c r="LFL759" s="487"/>
      <c r="LFM759" s="487"/>
      <c r="LFN759" s="487"/>
      <c r="LFO759" s="487"/>
      <c r="LFP759" s="487"/>
      <c r="LFQ759" s="487"/>
      <c r="LFR759" s="487"/>
      <c r="LFS759" s="487"/>
      <c r="LFT759" s="487"/>
      <c r="LFU759" s="487"/>
      <c r="LFV759" s="487"/>
      <c r="LFW759" s="487"/>
      <c r="LFX759" s="487"/>
      <c r="LFY759" s="487"/>
      <c r="LFZ759" s="487"/>
      <c r="LGA759" s="487"/>
      <c r="LGB759" s="487"/>
      <c r="LGC759" s="487"/>
      <c r="LGD759" s="487"/>
      <c r="LGE759" s="487"/>
      <c r="LGF759" s="487"/>
      <c r="LGG759" s="487"/>
      <c r="LGH759" s="487"/>
      <c r="LGI759" s="487"/>
      <c r="LGJ759" s="487"/>
      <c r="LGK759" s="487"/>
      <c r="LGL759" s="487"/>
      <c r="LGM759" s="487"/>
      <c r="LGN759" s="487"/>
      <c r="LGO759" s="487"/>
      <c r="LGP759" s="487"/>
      <c r="LGQ759" s="487"/>
      <c r="LGR759" s="487"/>
      <c r="LGS759" s="487"/>
      <c r="LGT759" s="487"/>
      <c r="LGU759" s="487"/>
      <c r="LGV759" s="487"/>
      <c r="LGW759" s="487"/>
      <c r="LGX759" s="487"/>
      <c r="LGY759" s="487"/>
      <c r="LGZ759" s="487"/>
      <c r="LHA759" s="487"/>
      <c r="LHB759" s="487"/>
      <c r="LHC759" s="487"/>
      <c r="LHD759" s="487"/>
      <c r="LHE759" s="487"/>
      <c r="LHF759" s="487"/>
      <c r="LHG759" s="487"/>
      <c r="LHH759" s="487"/>
      <c r="LHI759" s="487"/>
      <c r="LHJ759" s="487"/>
      <c r="LHK759" s="487"/>
      <c r="LHL759" s="487"/>
      <c r="LHM759" s="487"/>
      <c r="LHN759" s="487"/>
      <c r="LHO759" s="487"/>
      <c r="LHP759" s="487"/>
      <c r="LHQ759" s="487"/>
      <c r="LHR759" s="487"/>
      <c r="LHS759" s="487"/>
      <c r="LHT759" s="487"/>
      <c r="LHU759" s="487"/>
      <c r="LHV759" s="487"/>
      <c r="LHW759" s="487"/>
      <c r="LHX759" s="487"/>
      <c r="LHY759" s="487"/>
      <c r="LHZ759" s="487"/>
      <c r="LIA759" s="487"/>
      <c r="LIB759" s="487"/>
      <c r="LIC759" s="487"/>
      <c r="LID759" s="487"/>
      <c r="LIE759" s="487"/>
      <c r="LIF759" s="487"/>
      <c r="LIG759" s="487"/>
      <c r="LIH759" s="487"/>
      <c r="LII759" s="487"/>
      <c r="LIJ759" s="487"/>
      <c r="LIK759" s="487"/>
      <c r="LIL759" s="487"/>
      <c r="LIM759" s="487"/>
      <c r="LIN759" s="487"/>
      <c r="LIO759" s="487"/>
      <c r="LIP759" s="487"/>
      <c r="LIQ759" s="487"/>
      <c r="LIR759" s="487"/>
      <c r="LIS759" s="487"/>
      <c r="LIT759" s="487"/>
      <c r="LIU759" s="487"/>
      <c r="LIV759" s="487"/>
      <c r="LIW759" s="487"/>
      <c r="LIX759" s="487"/>
      <c r="LIY759" s="487"/>
      <c r="LIZ759" s="487"/>
      <c r="LJA759" s="487"/>
      <c r="LJB759" s="487"/>
      <c r="LJC759" s="487"/>
      <c r="LJD759" s="487"/>
      <c r="LJE759" s="487"/>
      <c r="LJF759" s="487"/>
      <c r="LJG759" s="487"/>
      <c r="LJH759" s="487"/>
      <c r="LJI759" s="487"/>
      <c r="LJJ759" s="487"/>
      <c r="LJK759" s="487"/>
      <c r="LJL759" s="487"/>
      <c r="LJM759" s="487"/>
      <c r="LJN759" s="487"/>
      <c r="LJO759" s="487"/>
      <c r="LJP759" s="487"/>
      <c r="LJQ759" s="487"/>
      <c r="LJR759" s="487"/>
      <c r="LJS759" s="487"/>
      <c r="LJT759" s="487"/>
      <c r="LJU759" s="487"/>
      <c r="LJV759" s="487"/>
      <c r="LJW759" s="487"/>
      <c r="LJX759" s="487"/>
      <c r="LJY759" s="487"/>
      <c r="LJZ759" s="487"/>
      <c r="LKA759" s="487"/>
      <c r="LKB759" s="487"/>
      <c r="LKC759" s="487"/>
      <c r="LKD759" s="487"/>
      <c r="LKE759" s="487"/>
      <c r="LKF759" s="487"/>
      <c r="LKG759" s="487"/>
      <c r="LKH759" s="487"/>
      <c r="LKI759" s="487"/>
      <c r="LKJ759" s="487"/>
      <c r="LKK759" s="487"/>
      <c r="LKL759" s="487"/>
      <c r="LKM759" s="487"/>
      <c r="LKN759" s="487"/>
      <c r="LKO759" s="487"/>
      <c r="LKP759" s="487"/>
      <c r="LKQ759" s="487"/>
      <c r="LKR759" s="487"/>
      <c r="LKS759" s="487"/>
      <c r="LKT759" s="487"/>
      <c r="LKU759" s="487"/>
      <c r="LKV759" s="487"/>
      <c r="LKW759" s="487"/>
      <c r="LKX759" s="487"/>
      <c r="LKY759" s="487"/>
      <c r="LKZ759" s="487"/>
      <c r="LLA759" s="487"/>
      <c r="LLB759" s="487"/>
      <c r="LLC759" s="487"/>
      <c r="LLD759" s="487"/>
      <c r="LLE759" s="487"/>
      <c r="LLF759" s="487"/>
      <c r="LLG759" s="487"/>
      <c r="LLH759" s="487"/>
      <c r="LLI759" s="487"/>
      <c r="LLJ759" s="487"/>
      <c r="LLK759" s="487"/>
      <c r="LLL759" s="487"/>
      <c r="LLM759" s="487"/>
      <c r="LLN759" s="487"/>
      <c r="LLO759" s="487"/>
      <c r="LLP759" s="487"/>
      <c r="LLQ759" s="487"/>
      <c r="LLR759" s="487"/>
      <c r="LLS759" s="487"/>
      <c r="LLT759" s="487"/>
      <c r="LLU759" s="487"/>
      <c r="LLV759" s="487"/>
      <c r="LLW759" s="487"/>
      <c r="LLX759" s="487"/>
      <c r="LLY759" s="487"/>
      <c r="LLZ759" s="487"/>
      <c r="LMA759" s="487"/>
      <c r="LMB759" s="487"/>
      <c r="LMC759" s="487"/>
      <c r="LMD759" s="487"/>
      <c r="LME759" s="487"/>
      <c r="LMF759" s="487"/>
      <c r="LMG759" s="487"/>
      <c r="LMH759" s="487"/>
      <c r="LMI759" s="487"/>
      <c r="LMJ759" s="487"/>
      <c r="LMK759" s="487"/>
      <c r="LML759" s="487"/>
      <c r="LMM759" s="487"/>
      <c r="LMN759" s="487"/>
      <c r="LMO759" s="487"/>
      <c r="LMP759" s="487"/>
      <c r="LMQ759" s="487"/>
      <c r="LMR759" s="487"/>
      <c r="LMS759" s="487"/>
      <c r="LMT759" s="487"/>
      <c r="LMU759" s="487"/>
      <c r="LMV759" s="487"/>
      <c r="LMW759" s="487"/>
      <c r="LMX759" s="487"/>
      <c r="LMY759" s="487"/>
      <c r="LMZ759" s="487"/>
      <c r="LNA759" s="487"/>
      <c r="LNB759" s="487"/>
      <c r="LNC759" s="487"/>
      <c r="LND759" s="487"/>
      <c r="LNE759" s="487"/>
      <c r="LNF759" s="487"/>
      <c r="LNG759" s="487"/>
      <c r="LNH759" s="487"/>
      <c r="LNI759" s="487"/>
      <c r="LNJ759" s="487"/>
      <c r="LNK759" s="487"/>
      <c r="LNL759" s="487"/>
      <c r="LNM759" s="487"/>
      <c r="LNN759" s="487"/>
      <c r="LNO759" s="487"/>
      <c r="LNP759" s="487"/>
      <c r="LNQ759" s="487"/>
      <c r="LNR759" s="487"/>
      <c r="LNS759" s="487"/>
      <c r="LNT759" s="487"/>
      <c r="LNU759" s="487"/>
      <c r="LNV759" s="487"/>
      <c r="LNW759" s="487"/>
      <c r="LNX759" s="487"/>
      <c r="LNY759" s="487"/>
      <c r="LNZ759" s="487"/>
      <c r="LOA759" s="487"/>
      <c r="LOB759" s="487"/>
      <c r="LOC759" s="487"/>
      <c r="LOD759" s="487"/>
      <c r="LOE759" s="487"/>
      <c r="LOF759" s="487"/>
      <c r="LOG759" s="487"/>
      <c r="LOH759" s="487"/>
      <c r="LOI759" s="487"/>
      <c r="LOJ759" s="487"/>
      <c r="LOK759" s="487"/>
      <c r="LOL759" s="487"/>
      <c r="LOM759" s="487"/>
      <c r="LON759" s="487"/>
      <c r="LOO759" s="487"/>
      <c r="LOP759" s="487"/>
      <c r="LOQ759" s="487"/>
      <c r="LOR759" s="487"/>
      <c r="LOS759" s="487"/>
      <c r="LOT759" s="487"/>
      <c r="LOU759" s="487"/>
      <c r="LOV759" s="487"/>
      <c r="LOW759" s="487"/>
      <c r="LOX759" s="487"/>
      <c r="LOY759" s="487"/>
      <c r="LOZ759" s="487"/>
      <c r="LPA759" s="487"/>
      <c r="LPB759" s="487"/>
      <c r="LPC759" s="487"/>
      <c r="LPD759" s="487"/>
      <c r="LPE759" s="487"/>
      <c r="LPF759" s="487"/>
      <c r="LPG759" s="487"/>
      <c r="LPH759" s="487"/>
      <c r="LPI759" s="487"/>
      <c r="LPJ759" s="487"/>
      <c r="LPK759" s="487"/>
      <c r="LPL759" s="487"/>
      <c r="LPM759" s="487"/>
      <c r="LPN759" s="487"/>
      <c r="LPO759" s="487"/>
      <c r="LPP759" s="487"/>
      <c r="LPQ759" s="487"/>
      <c r="LPR759" s="487"/>
      <c r="LPS759" s="487"/>
      <c r="LPT759" s="487"/>
      <c r="LPU759" s="487"/>
      <c r="LPV759" s="487"/>
      <c r="LPW759" s="487"/>
      <c r="LPX759" s="487"/>
      <c r="LPY759" s="487"/>
      <c r="LPZ759" s="487"/>
      <c r="LQA759" s="487"/>
      <c r="LQB759" s="487"/>
      <c r="LQC759" s="487"/>
      <c r="LQD759" s="487"/>
      <c r="LQE759" s="487"/>
      <c r="LQF759" s="487"/>
      <c r="LQG759" s="487"/>
      <c r="LQH759" s="487"/>
      <c r="LQI759" s="487"/>
      <c r="LQJ759" s="487"/>
      <c r="LQK759" s="487"/>
      <c r="LQL759" s="487"/>
      <c r="LQM759" s="487"/>
      <c r="LQN759" s="487"/>
      <c r="LQO759" s="487"/>
      <c r="LQP759" s="487"/>
      <c r="LQQ759" s="487"/>
      <c r="LQR759" s="487"/>
      <c r="LQS759" s="487"/>
      <c r="LQT759" s="487"/>
      <c r="LQU759" s="487"/>
      <c r="LQV759" s="487"/>
      <c r="LQW759" s="487"/>
      <c r="LQX759" s="487"/>
      <c r="LQY759" s="487"/>
      <c r="LQZ759" s="487"/>
      <c r="LRA759" s="487"/>
      <c r="LRB759" s="487"/>
      <c r="LRC759" s="487"/>
      <c r="LRD759" s="487"/>
      <c r="LRE759" s="487"/>
      <c r="LRF759" s="487"/>
      <c r="LRG759" s="487"/>
      <c r="LRH759" s="487"/>
      <c r="LRI759" s="487"/>
      <c r="LRJ759" s="487"/>
      <c r="LRK759" s="487"/>
      <c r="LRL759" s="487"/>
      <c r="LRM759" s="487"/>
      <c r="LRN759" s="487"/>
      <c r="LRO759" s="487"/>
      <c r="LRP759" s="487"/>
      <c r="LRQ759" s="487"/>
      <c r="LRR759" s="487"/>
      <c r="LRS759" s="487"/>
      <c r="LRT759" s="487"/>
      <c r="LRU759" s="487"/>
      <c r="LRV759" s="487"/>
      <c r="LRW759" s="487"/>
      <c r="LRX759" s="487"/>
      <c r="LRY759" s="487"/>
      <c r="LRZ759" s="487"/>
      <c r="LSA759" s="487"/>
      <c r="LSB759" s="487"/>
      <c r="LSC759" s="487"/>
      <c r="LSD759" s="487"/>
      <c r="LSE759" s="487"/>
      <c r="LSF759" s="487"/>
      <c r="LSG759" s="487"/>
      <c r="LSH759" s="487"/>
      <c r="LSI759" s="487"/>
      <c r="LSJ759" s="487"/>
      <c r="LSK759" s="487"/>
      <c r="LSL759" s="487"/>
      <c r="LSM759" s="487"/>
      <c r="LSN759" s="487"/>
      <c r="LSO759" s="487"/>
      <c r="LSP759" s="487"/>
      <c r="LSQ759" s="487"/>
      <c r="LSR759" s="487"/>
      <c r="LSS759" s="487"/>
      <c r="LST759" s="487"/>
      <c r="LSU759" s="487"/>
      <c r="LSV759" s="487"/>
      <c r="LSW759" s="487"/>
      <c r="LSX759" s="487"/>
      <c r="LSY759" s="487"/>
      <c r="LSZ759" s="487"/>
      <c r="LTA759" s="487"/>
      <c r="LTB759" s="487"/>
      <c r="LTC759" s="487"/>
      <c r="LTD759" s="487"/>
      <c r="LTE759" s="487"/>
      <c r="LTF759" s="487"/>
      <c r="LTG759" s="487"/>
      <c r="LTH759" s="487"/>
      <c r="LTI759" s="487"/>
      <c r="LTJ759" s="487"/>
      <c r="LTK759" s="487"/>
      <c r="LTL759" s="487"/>
      <c r="LTM759" s="487"/>
      <c r="LTN759" s="487"/>
      <c r="LTO759" s="487"/>
      <c r="LTP759" s="487"/>
      <c r="LTQ759" s="487"/>
      <c r="LTR759" s="487"/>
      <c r="LTS759" s="487"/>
      <c r="LTT759" s="487"/>
      <c r="LTU759" s="487"/>
      <c r="LTV759" s="487"/>
      <c r="LTW759" s="487"/>
      <c r="LTX759" s="487"/>
      <c r="LTY759" s="487"/>
      <c r="LTZ759" s="487"/>
      <c r="LUA759" s="487"/>
      <c r="LUB759" s="487"/>
      <c r="LUC759" s="487"/>
      <c r="LUD759" s="487"/>
      <c r="LUE759" s="487"/>
      <c r="LUF759" s="487"/>
      <c r="LUG759" s="487"/>
      <c r="LUH759" s="487"/>
      <c r="LUI759" s="487"/>
      <c r="LUJ759" s="487"/>
      <c r="LUK759" s="487"/>
      <c r="LUL759" s="487"/>
      <c r="LUM759" s="487"/>
      <c r="LUN759" s="487"/>
      <c r="LUO759" s="487"/>
      <c r="LUP759" s="487"/>
      <c r="LUQ759" s="487"/>
      <c r="LUR759" s="487"/>
      <c r="LUS759" s="487"/>
      <c r="LUT759" s="487"/>
      <c r="LUU759" s="487"/>
      <c r="LUV759" s="487"/>
      <c r="LUW759" s="487"/>
      <c r="LUX759" s="487"/>
      <c r="LUY759" s="487"/>
      <c r="LUZ759" s="487"/>
      <c r="LVA759" s="487"/>
      <c r="LVB759" s="487"/>
      <c r="LVC759" s="487"/>
      <c r="LVD759" s="487"/>
      <c r="LVE759" s="487"/>
      <c r="LVF759" s="487"/>
      <c r="LVG759" s="487"/>
      <c r="LVH759" s="487"/>
      <c r="LVI759" s="487"/>
      <c r="LVJ759" s="487"/>
      <c r="LVK759" s="487"/>
      <c r="LVL759" s="487"/>
      <c r="LVM759" s="487"/>
      <c r="LVN759" s="487"/>
      <c r="LVO759" s="487"/>
      <c r="LVP759" s="487"/>
      <c r="LVQ759" s="487"/>
      <c r="LVR759" s="487"/>
      <c r="LVS759" s="487"/>
      <c r="LVT759" s="487"/>
      <c r="LVU759" s="487"/>
      <c r="LVV759" s="487"/>
      <c r="LVW759" s="487"/>
      <c r="LVX759" s="487"/>
      <c r="LVY759" s="487"/>
      <c r="LVZ759" s="487"/>
      <c r="LWA759" s="487"/>
      <c r="LWB759" s="487"/>
      <c r="LWC759" s="487"/>
      <c r="LWD759" s="487"/>
      <c r="LWE759" s="487"/>
      <c r="LWF759" s="487"/>
      <c r="LWG759" s="487"/>
      <c r="LWH759" s="487"/>
      <c r="LWI759" s="487"/>
      <c r="LWJ759" s="487"/>
      <c r="LWK759" s="487"/>
      <c r="LWL759" s="487"/>
      <c r="LWM759" s="487"/>
      <c r="LWN759" s="487"/>
      <c r="LWO759" s="487"/>
      <c r="LWP759" s="487"/>
      <c r="LWQ759" s="487"/>
      <c r="LWR759" s="487"/>
      <c r="LWS759" s="487"/>
      <c r="LWT759" s="487"/>
      <c r="LWU759" s="487"/>
      <c r="LWV759" s="487"/>
      <c r="LWW759" s="487"/>
      <c r="LWX759" s="487"/>
      <c r="LWY759" s="487"/>
      <c r="LWZ759" s="487"/>
      <c r="LXA759" s="487"/>
      <c r="LXB759" s="487"/>
      <c r="LXC759" s="487"/>
      <c r="LXD759" s="487"/>
      <c r="LXE759" s="487"/>
      <c r="LXF759" s="487"/>
      <c r="LXG759" s="487"/>
      <c r="LXH759" s="487"/>
      <c r="LXI759" s="487"/>
      <c r="LXJ759" s="487"/>
      <c r="LXK759" s="487"/>
      <c r="LXL759" s="487"/>
      <c r="LXM759" s="487"/>
      <c r="LXN759" s="487"/>
      <c r="LXO759" s="487"/>
      <c r="LXP759" s="487"/>
      <c r="LXQ759" s="487"/>
      <c r="LXR759" s="487"/>
      <c r="LXS759" s="487"/>
      <c r="LXT759" s="487"/>
      <c r="LXU759" s="487"/>
      <c r="LXV759" s="487"/>
      <c r="LXW759" s="487"/>
      <c r="LXX759" s="487"/>
      <c r="LXY759" s="487"/>
      <c r="LXZ759" s="487"/>
      <c r="LYA759" s="487"/>
      <c r="LYB759" s="487"/>
      <c r="LYC759" s="487"/>
      <c r="LYD759" s="487"/>
      <c r="LYE759" s="487"/>
      <c r="LYF759" s="487"/>
      <c r="LYG759" s="487"/>
      <c r="LYH759" s="487"/>
      <c r="LYI759" s="487"/>
      <c r="LYJ759" s="487"/>
      <c r="LYK759" s="487"/>
      <c r="LYL759" s="487"/>
      <c r="LYM759" s="487"/>
      <c r="LYN759" s="487"/>
      <c r="LYO759" s="487"/>
      <c r="LYP759" s="487"/>
      <c r="LYQ759" s="487"/>
      <c r="LYR759" s="487"/>
      <c r="LYS759" s="487"/>
      <c r="LYT759" s="487"/>
      <c r="LYU759" s="487"/>
      <c r="LYV759" s="487"/>
      <c r="LYW759" s="487"/>
      <c r="LYX759" s="487"/>
      <c r="LYY759" s="487"/>
      <c r="LYZ759" s="487"/>
      <c r="LZA759" s="487"/>
      <c r="LZB759" s="487"/>
      <c r="LZC759" s="487"/>
      <c r="LZD759" s="487"/>
      <c r="LZE759" s="487"/>
      <c r="LZF759" s="487"/>
      <c r="LZG759" s="487"/>
      <c r="LZH759" s="487"/>
      <c r="LZI759" s="487"/>
      <c r="LZJ759" s="487"/>
      <c r="LZK759" s="487"/>
      <c r="LZL759" s="487"/>
      <c r="LZM759" s="487"/>
      <c r="LZN759" s="487"/>
      <c r="LZO759" s="487"/>
      <c r="LZP759" s="487"/>
      <c r="LZQ759" s="487"/>
      <c r="LZR759" s="487"/>
      <c r="LZS759" s="487"/>
      <c r="LZT759" s="487"/>
      <c r="LZU759" s="487"/>
      <c r="LZV759" s="487"/>
      <c r="LZW759" s="487"/>
      <c r="LZX759" s="487"/>
      <c r="LZY759" s="487"/>
      <c r="LZZ759" s="487"/>
      <c r="MAA759" s="487"/>
      <c r="MAB759" s="487"/>
      <c r="MAC759" s="487"/>
      <c r="MAD759" s="487"/>
      <c r="MAE759" s="487"/>
      <c r="MAF759" s="487"/>
      <c r="MAG759" s="487"/>
      <c r="MAH759" s="487"/>
      <c r="MAI759" s="487"/>
      <c r="MAJ759" s="487"/>
      <c r="MAK759" s="487"/>
      <c r="MAL759" s="487"/>
      <c r="MAM759" s="487"/>
      <c r="MAN759" s="487"/>
      <c r="MAO759" s="487"/>
      <c r="MAP759" s="487"/>
      <c r="MAQ759" s="487"/>
      <c r="MAR759" s="487"/>
      <c r="MAS759" s="487"/>
      <c r="MAT759" s="487"/>
      <c r="MAU759" s="487"/>
      <c r="MAV759" s="487"/>
      <c r="MAW759" s="487"/>
      <c r="MAX759" s="487"/>
      <c r="MAY759" s="487"/>
      <c r="MAZ759" s="487"/>
      <c r="MBA759" s="487"/>
      <c r="MBB759" s="487"/>
      <c r="MBC759" s="487"/>
      <c r="MBD759" s="487"/>
      <c r="MBE759" s="487"/>
      <c r="MBF759" s="487"/>
      <c r="MBG759" s="487"/>
      <c r="MBH759" s="487"/>
      <c r="MBI759" s="487"/>
      <c r="MBJ759" s="487"/>
      <c r="MBK759" s="487"/>
      <c r="MBL759" s="487"/>
      <c r="MBM759" s="487"/>
      <c r="MBN759" s="487"/>
      <c r="MBO759" s="487"/>
      <c r="MBP759" s="487"/>
      <c r="MBQ759" s="487"/>
      <c r="MBR759" s="487"/>
      <c r="MBS759" s="487"/>
      <c r="MBT759" s="487"/>
      <c r="MBU759" s="487"/>
      <c r="MBV759" s="487"/>
      <c r="MBW759" s="487"/>
      <c r="MBX759" s="487"/>
      <c r="MBY759" s="487"/>
      <c r="MBZ759" s="487"/>
      <c r="MCA759" s="487"/>
      <c r="MCB759" s="487"/>
      <c r="MCC759" s="487"/>
      <c r="MCD759" s="487"/>
      <c r="MCE759" s="487"/>
      <c r="MCF759" s="487"/>
      <c r="MCG759" s="487"/>
      <c r="MCH759" s="487"/>
      <c r="MCI759" s="487"/>
      <c r="MCJ759" s="487"/>
      <c r="MCK759" s="487"/>
      <c r="MCL759" s="487"/>
      <c r="MCM759" s="487"/>
      <c r="MCN759" s="487"/>
      <c r="MCO759" s="487"/>
      <c r="MCP759" s="487"/>
      <c r="MCQ759" s="487"/>
      <c r="MCR759" s="487"/>
      <c r="MCS759" s="487"/>
      <c r="MCT759" s="487"/>
      <c r="MCU759" s="487"/>
      <c r="MCV759" s="487"/>
      <c r="MCW759" s="487"/>
      <c r="MCX759" s="487"/>
      <c r="MCY759" s="487"/>
      <c r="MCZ759" s="487"/>
      <c r="MDA759" s="487"/>
      <c r="MDB759" s="487"/>
      <c r="MDC759" s="487"/>
      <c r="MDD759" s="487"/>
      <c r="MDE759" s="487"/>
      <c r="MDF759" s="487"/>
      <c r="MDG759" s="487"/>
      <c r="MDH759" s="487"/>
      <c r="MDI759" s="487"/>
      <c r="MDJ759" s="487"/>
      <c r="MDK759" s="487"/>
      <c r="MDL759" s="487"/>
      <c r="MDM759" s="487"/>
      <c r="MDN759" s="487"/>
      <c r="MDO759" s="487"/>
      <c r="MDP759" s="487"/>
      <c r="MDQ759" s="487"/>
      <c r="MDR759" s="487"/>
      <c r="MDS759" s="487"/>
      <c r="MDT759" s="487"/>
      <c r="MDU759" s="487"/>
      <c r="MDV759" s="487"/>
      <c r="MDW759" s="487"/>
      <c r="MDX759" s="487"/>
      <c r="MDY759" s="487"/>
      <c r="MDZ759" s="487"/>
      <c r="MEA759" s="487"/>
      <c r="MEB759" s="487"/>
      <c r="MEC759" s="487"/>
      <c r="MED759" s="487"/>
      <c r="MEE759" s="487"/>
      <c r="MEF759" s="487"/>
      <c r="MEG759" s="487"/>
      <c r="MEH759" s="487"/>
      <c r="MEI759" s="487"/>
      <c r="MEJ759" s="487"/>
      <c r="MEK759" s="487"/>
      <c r="MEL759" s="487"/>
      <c r="MEM759" s="487"/>
      <c r="MEN759" s="487"/>
      <c r="MEO759" s="487"/>
      <c r="MEP759" s="487"/>
      <c r="MEQ759" s="487"/>
      <c r="MER759" s="487"/>
      <c r="MES759" s="487"/>
      <c r="MET759" s="487"/>
      <c r="MEU759" s="487"/>
      <c r="MEV759" s="487"/>
      <c r="MEW759" s="487"/>
      <c r="MEX759" s="487"/>
      <c r="MEY759" s="487"/>
      <c r="MEZ759" s="487"/>
      <c r="MFA759" s="487"/>
      <c r="MFB759" s="487"/>
      <c r="MFC759" s="487"/>
      <c r="MFD759" s="487"/>
      <c r="MFE759" s="487"/>
      <c r="MFF759" s="487"/>
      <c r="MFG759" s="487"/>
      <c r="MFH759" s="487"/>
      <c r="MFI759" s="487"/>
      <c r="MFJ759" s="487"/>
      <c r="MFK759" s="487"/>
      <c r="MFL759" s="487"/>
      <c r="MFM759" s="487"/>
      <c r="MFN759" s="487"/>
      <c r="MFO759" s="487"/>
      <c r="MFP759" s="487"/>
      <c r="MFQ759" s="487"/>
      <c r="MFR759" s="487"/>
      <c r="MFS759" s="487"/>
      <c r="MFT759" s="487"/>
      <c r="MFU759" s="487"/>
      <c r="MFV759" s="487"/>
      <c r="MFW759" s="487"/>
      <c r="MFX759" s="487"/>
      <c r="MFY759" s="487"/>
      <c r="MFZ759" s="487"/>
      <c r="MGA759" s="487"/>
      <c r="MGB759" s="487"/>
      <c r="MGC759" s="487"/>
      <c r="MGD759" s="487"/>
      <c r="MGE759" s="487"/>
      <c r="MGF759" s="487"/>
      <c r="MGG759" s="487"/>
      <c r="MGH759" s="487"/>
      <c r="MGI759" s="487"/>
      <c r="MGJ759" s="487"/>
      <c r="MGK759" s="487"/>
      <c r="MGL759" s="487"/>
      <c r="MGM759" s="487"/>
      <c r="MGN759" s="487"/>
      <c r="MGO759" s="487"/>
      <c r="MGP759" s="487"/>
      <c r="MGQ759" s="487"/>
      <c r="MGR759" s="487"/>
      <c r="MGS759" s="487"/>
      <c r="MGT759" s="487"/>
      <c r="MGU759" s="487"/>
      <c r="MGV759" s="487"/>
      <c r="MGW759" s="487"/>
      <c r="MGX759" s="487"/>
      <c r="MGY759" s="487"/>
      <c r="MGZ759" s="487"/>
      <c r="MHA759" s="487"/>
      <c r="MHB759" s="487"/>
      <c r="MHC759" s="487"/>
      <c r="MHD759" s="487"/>
      <c r="MHE759" s="487"/>
      <c r="MHF759" s="487"/>
      <c r="MHG759" s="487"/>
      <c r="MHH759" s="487"/>
      <c r="MHI759" s="487"/>
      <c r="MHJ759" s="487"/>
      <c r="MHK759" s="487"/>
      <c r="MHL759" s="487"/>
      <c r="MHM759" s="487"/>
      <c r="MHN759" s="487"/>
      <c r="MHO759" s="487"/>
      <c r="MHP759" s="487"/>
      <c r="MHQ759" s="487"/>
      <c r="MHR759" s="487"/>
      <c r="MHS759" s="487"/>
      <c r="MHT759" s="487"/>
      <c r="MHU759" s="487"/>
      <c r="MHV759" s="487"/>
      <c r="MHW759" s="487"/>
      <c r="MHX759" s="487"/>
      <c r="MHY759" s="487"/>
      <c r="MHZ759" s="487"/>
      <c r="MIA759" s="487"/>
      <c r="MIB759" s="487"/>
      <c r="MIC759" s="487"/>
      <c r="MID759" s="487"/>
      <c r="MIE759" s="487"/>
      <c r="MIF759" s="487"/>
      <c r="MIG759" s="487"/>
      <c r="MIH759" s="487"/>
      <c r="MII759" s="487"/>
      <c r="MIJ759" s="487"/>
      <c r="MIK759" s="487"/>
      <c r="MIL759" s="487"/>
      <c r="MIM759" s="487"/>
      <c r="MIN759" s="487"/>
      <c r="MIO759" s="487"/>
      <c r="MIP759" s="487"/>
      <c r="MIQ759" s="487"/>
      <c r="MIR759" s="487"/>
      <c r="MIS759" s="487"/>
      <c r="MIT759" s="487"/>
      <c r="MIU759" s="487"/>
      <c r="MIV759" s="487"/>
      <c r="MIW759" s="487"/>
      <c r="MIX759" s="487"/>
      <c r="MIY759" s="487"/>
      <c r="MIZ759" s="487"/>
      <c r="MJA759" s="487"/>
      <c r="MJB759" s="487"/>
      <c r="MJC759" s="487"/>
      <c r="MJD759" s="487"/>
      <c r="MJE759" s="487"/>
      <c r="MJF759" s="487"/>
      <c r="MJG759" s="487"/>
      <c r="MJH759" s="487"/>
      <c r="MJI759" s="487"/>
      <c r="MJJ759" s="487"/>
      <c r="MJK759" s="487"/>
      <c r="MJL759" s="487"/>
      <c r="MJM759" s="487"/>
      <c r="MJN759" s="487"/>
      <c r="MJO759" s="487"/>
      <c r="MJP759" s="487"/>
      <c r="MJQ759" s="487"/>
      <c r="MJR759" s="487"/>
      <c r="MJS759" s="487"/>
      <c r="MJT759" s="487"/>
      <c r="MJU759" s="487"/>
      <c r="MJV759" s="487"/>
      <c r="MJW759" s="487"/>
      <c r="MJX759" s="487"/>
      <c r="MJY759" s="487"/>
      <c r="MJZ759" s="487"/>
      <c r="MKA759" s="487"/>
      <c r="MKB759" s="487"/>
      <c r="MKC759" s="487"/>
      <c r="MKD759" s="487"/>
      <c r="MKE759" s="487"/>
      <c r="MKF759" s="487"/>
      <c r="MKG759" s="487"/>
      <c r="MKH759" s="487"/>
      <c r="MKI759" s="487"/>
      <c r="MKJ759" s="487"/>
      <c r="MKK759" s="487"/>
      <c r="MKL759" s="487"/>
      <c r="MKM759" s="487"/>
      <c r="MKN759" s="487"/>
      <c r="MKO759" s="487"/>
      <c r="MKP759" s="487"/>
      <c r="MKQ759" s="487"/>
      <c r="MKR759" s="487"/>
      <c r="MKS759" s="487"/>
      <c r="MKT759" s="487"/>
      <c r="MKU759" s="487"/>
      <c r="MKV759" s="487"/>
      <c r="MKW759" s="487"/>
      <c r="MKX759" s="487"/>
      <c r="MKY759" s="487"/>
      <c r="MKZ759" s="487"/>
      <c r="MLA759" s="487"/>
      <c r="MLB759" s="487"/>
      <c r="MLC759" s="487"/>
      <c r="MLD759" s="487"/>
      <c r="MLE759" s="487"/>
      <c r="MLF759" s="487"/>
      <c r="MLG759" s="487"/>
      <c r="MLH759" s="487"/>
      <c r="MLI759" s="487"/>
      <c r="MLJ759" s="487"/>
      <c r="MLK759" s="487"/>
      <c r="MLL759" s="487"/>
      <c r="MLM759" s="487"/>
      <c r="MLN759" s="487"/>
      <c r="MLO759" s="487"/>
      <c r="MLP759" s="487"/>
      <c r="MLQ759" s="487"/>
      <c r="MLR759" s="487"/>
      <c r="MLS759" s="487"/>
      <c r="MLT759" s="487"/>
      <c r="MLU759" s="487"/>
      <c r="MLV759" s="487"/>
      <c r="MLW759" s="487"/>
      <c r="MLX759" s="487"/>
      <c r="MLY759" s="487"/>
      <c r="MLZ759" s="487"/>
      <c r="MMA759" s="487"/>
      <c r="MMB759" s="487"/>
      <c r="MMC759" s="487"/>
      <c r="MMD759" s="487"/>
      <c r="MME759" s="487"/>
      <c r="MMF759" s="487"/>
      <c r="MMG759" s="487"/>
      <c r="MMH759" s="487"/>
      <c r="MMI759" s="487"/>
      <c r="MMJ759" s="487"/>
      <c r="MMK759" s="487"/>
      <c r="MML759" s="487"/>
      <c r="MMM759" s="487"/>
      <c r="MMN759" s="487"/>
      <c r="MMO759" s="487"/>
      <c r="MMP759" s="487"/>
      <c r="MMQ759" s="487"/>
      <c r="MMR759" s="487"/>
      <c r="MMS759" s="487"/>
      <c r="MMT759" s="487"/>
      <c r="MMU759" s="487"/>
      <c r="MMV759" s="487"/>
      <c r="MMW759" s="487"/>
      <c r="MMX759" s="487"/>
      <c r="MMY759" s="487"/>
      <c r="MMZ759" s="487"/>
      <c r="MNA759" s="487"/>
      <c r="MNB759" s="487"/>
      <c r="MNC759" s="487"/>
      <c r="MND759" s="487"/>
      <c r="MNE759" s="487"/>
      <c r="MNF759" s="487"/>
      <c r="MNG759" s="487"/>
      <c r="MNH759" s="487"/>
      <c r="MNI759" s="487"/>
      <c r="MNJ759" s="487"/>
      <c r="MNK759" s="487"/>
      <c r="MNL759" s="487"/>
      <c r="MNM759" s="487"/>
      <c r="MNN759" s="487"/>
      <c r="MNO759" s="487"/>
      <c r="MNP759" s="487"/>
      <c r="MNQ759" s="487"/>
      <c r="MNR759" s="487"/>
      <c r="MNS759" s="487"/>
      <c r="MNT759" s="487"/>
      <c r="MNU759" s="487"/>
      <c r="MNV759" s="487"/>
      <c r="MNW759" s="487"/>
      <c r="MNX759" s="487"/>
      <c r="MNY759" s="487"/>
      <c r="MNZ759" s="487"/>
      <c r="MOA759" s="487"/>
      <c r="MOB759" s="487"/>
      <c r="MOC759" s="487"/>
      <c r="MOD759" s="487"/>
      <c r="MOE759" s="487"/>
      <c r="MOF759" s="487"/>
      <c r="MOG759" s="487"/>
      <c r="MOH759" s="487"/>
      <c r="MOI759" s="487"/>
      <c r="MOJ759" s="487"/>
      <c r="MOK759" s="487"/>
      <c r="MOL759" s="487"/>
      <c r="MOM759" s="487"/>
      <c r="MON759" s="487"/>
      <c r="MOO759" s="487"/>
      <c r="MOP759" s="487"/>
      <c r="MOQ759" s="487"/>
      <c r="MOR759" s="487"/>
      <c r="MOS759" s="487"/>
      <c r="MOT759" s="487"/>
      <c r="MOU759" s="487"/>
      <c r="MOV759" s="487"/>
      <c r="MOW759" s="487"/>
      <c r="MOX759" s="487"/>
      <c r="MOY759" s="487"/>
      <c r="MOZ759" s="487"/>
      <c r="MPA759" s="487"/>
      <c r="MPB759" s="487"/>
      <c r="MPC759" s="487"/>
      <c r="MPD759" s="487"/>
      <c r="MPE759" s="487"/>
      <c r="MPF759" s="487"/>
      <c r="MPG759" s="487"/>
      <c r="MPH759" s="487"/>
      <c r="MPI759" s="487"/>
      <c r="MPJ759" s="487"/>
      <c r="MPK759" s="487"/>
      <c r="MPL759" s="487"/>
      <c r="MPM759" s="487"/>
      <c r="MPN759" s="487"/>
      <c r="MPO759" s="487"/>
      <c r="MPP759" s="487"/>
      <c r="MPQ759" s="487"/>
      <c r="MPR759" s="487"/>
      <c r="MPS759" s="487"/>
      <c r="MPT759" s="487"/>
      <c r="MPU759" s="487"/>
      <c r="MPV759" s="487"/>
      <c r="MPW759" s="487"/>
      <c r="MPX759" s="487"/>
      <c r="MPY759" s="487"/>
      <c r="MPZ759" s="487"/>
      <c r="MQA759" s="487"/>
      <c r="MQB759" s="487"/>
      <c r="MQC759" s="487"/>
      <c r="MQD759" s="487"/>
      <c r="MQE759" s="487"/>
      <c r="MQF759" s="487"/>
      <c r="MQG759" s="487"/>
      <c r="MQH759" s="487"/>
      <c r="MQI759" s="487"/>
      <c r="MQJ759" s="487"/>
      <c r="MQK759" s="487"/>
      <c r="MQL759" s="487"/>
      <c r="MQM759" s="487"/>
      <c r="MQN759" s="487"/>
      <c r="MQO759" s="487"/>
      <c r="MQP759" s="487"/>
      <c r="MQQ759" s="487"/>
      <c r="MQR759" s="487"/>
      <c r="MQS759" s="487"/>
      <c r="MQT759" s="487"/>
      <c r="MQU759" s="487"/>
      <c r="MQV759" s="487"/>
      <c r="MQW759" s="487"/>
      <c r="MQX759" s="487"/>
      <c r="MQY759" s="487"/>
      <c r="MQZ759" s="487"/>
      <c r="MRA759" s="487"/>
      <c r="MRB759" s="487"/>
      <c r="MRC759" s="487"/>
      <c r="MRD759" s="487"/>
      <c r="MRE759" s="487"/>
      <c r="MRF759" s="487"/>
      <c r="MRG759" s="487"/>
      <c r="MRH759" s="487"/>
      <c r="MRI759" s="487"/>
      <c r="MRJ759" s="487"/>
      <c r="MRK759" s="487"/>
      <c r="MRL759" s="487"/>
      <c r="MRM759" s="487"/>
      <c r="MRN759" s="487"/>
      <c r="MRO759" s="487"/>
      <c r="MRP759" s="487"/>
      <c r="MRQ759" s="487"/>
      <c r="MRR759" s="487"/>
      <c r="MRS759" s="487"/>
      <c r="MRT759" s="487"/>
      <c r="MRU759" s="487"/>
      <c r="MRV759" s="487"/>
      <c r="MRW759" s="487"/>
      <c r="MRX759" s="487"/>
      <c r="MRY759" s="487"/>
      <c r="MRZ759" s="487"/>
      <c r="MSA759" s="487"/>
      <c r="MSB759" s="487"/>
      <c r="MSC759" s="487"/>
      <c r="MSD759" s="487"/>
      <c r="MSE759" s="487"/>
      <c r="MSF759" s="487"/>
      <c r="MSG759" s="487"/>
      <c r="MSH759" s="487"/>
      <c r="MSI759" s="487"/>
      <c r="MSJ759" s="487"/>
      <c r="MSK759" s="487"/>
      <c r="MSL759" s="487"/>
      <c r="MSM759" s="487"/>
      <c r="MSN759" s="487"/>
      <c r="MSO759" s="487"/>
      <c r="MSP759" s="487"/>
      <c r="MSQ759" s="487"/>
      <c r="MSR759" s="487"/>
      <c r="MSS759" s="487"/>
      <c r="MST759" s="487"/>
      <c r="MSU759" s="487"/>
      <c r="MSV759" s="487"/>
      <c r="MSW759" s="487"/>
      <c r="MSX759" s="487"/>
      <c r="MSY759" s="487"/>
      <c r="MSZ759" s="487"/>
      <c r="MTA759" s="487"/>
      <c r="MTB759" s="487"/>
      <c r="MTC759" s="487"/>
      <c r="MTD759" s="487"/>
      <c r="MTE759" s="487"/>
      <c r="MTF759" s="487"/>
      <c r="MTG759" s="487"/>
      <c r="MTH759" s="487"/>
      <c r="MTI759" s="487"/>
      <c r="MTJ759" s="487"/>
      <c r="MTK759" s="487"/>
      <c r="MTL759" s="487"/>
      <c r="MTM759" s="487"/>
      <c r="MTN759" s="487"/>
      <c r="MTO759" s="487"/>
      <c r="MTP759" s="487"/>
      <c r="MTQ759" s="487"/>
      <c r="MTR759" s="487"/>
      <c r="MTS759" s="487"/>
      <c r="MTT759" s="487"/>
      <c r="MTU759" s="487"/>
      <c r="MTV759" s="487"/>
      <c r="MTW759" s="487"/>
      <c r="MTX759" s="487"/>
      <c r="MTY759" s="487"/>
      <c r="MTZ759" s="487"/>
      <c r="MUA759" s="487"/>
      <c r="MUB759" s="487"/>
      <c r="MUC759" s="487"/>
      <c r="MUD759" s="487"/>
      <c r="MUE759" s="487"/>
      <c r="MUF759" s="487"/>
      <c r="MUG759" s="487"/>
      <c r="MUH759" s="487"/>
      <c r="MUI759" s="487"/>
      <c r="MUJ759" s="487"/>
      <c r="MUK759" s="487"/>
      <c r="MUL759" s="487"/>
      <c r="MUM759" s="487"/>
      <c r="MUN759" s="487"/>
      <c r="MUO759" s="487"/>
      <c r="MUP759" s="487"/>
      <c r="MUQ759" s="487"/>
      <c r="MUR759" s="487"/>
      <c r="MUS759" s="487"/>
      <c r="MUT759" s="487"/>
      <c r="MUU759" s="487"/>
      <c r="MUV759" s="487"/>
      <c r="MUW759" s="487"/>
      <c r="MUX759" s="487"/>
      <c r="MUY759" s="487"/>
      <c r="MUZ759" s="487"/>
      <c r="MVA759" s="487"/>
      <c r="MVB759" s="487"/>
      <c r="MVC759" s="487"/>
      <c r="MVD759" s="487"/>
      <c r="MVE759" s="487"/>
      <c r="MVF759" s="487"/>
      <c r="MVG759" s="487"/>
      <c r="MVH759" s="487"/>
      <c r="MVI759" s="487"/>
      <c r="MVJ759" s="487"/>
      <c r="MVK759" s="487"/>
      <c r="MVL759" s="487"/>
      <c r="MVM759" s="487"/>
      <c r="MVN759" s="487"/>
      <c r="MVO759" s="487"/>
      <c r="MVP759" s="487"/>
      <c r="MVQ759" s="487"/>
      <c r="MVR759" s="487"/>
      <c r="MVS759" s="487"/>
      <c r="MVT759" s="487"/>
      <c r="MVU759" s="487"/>
      <c r="MVV759" s="487"/>
      <c r="MVW759" s="487"/>
      <c r="MVX759" s="487"/>
      <c r="MVY759" s="487"/>
      <c r="MVZ759" s="487"/>
      <c r="MWA759" s="487"/>
      <c r="MWB759" s="487"/>
      <c r="MWC759" s="487"/>
      <c r="MWD759" s="487"/>
      <c r="MWE759" s="487"/>
      <c r="MWF759" s="487"/>
      <c r="MWG759" s="487"/>
      <c r="MWH759" s="487"/>
      <c r="MWI759" s="487"/>
      <c r="MWJ759" s="487"/>
      <c r="MWK759" s="487"/>
      <c r="MWL759" s="487"/>
      <c r="MWM759" s="487"/>
      <c r="MWN759" s="487"/>
      <c r="MWO759" s="487"/>
      <c r="MWP759" s="487"/>
      <c r="MWQ759" s="487"/>
      <c r="MWR759" s="487"/>
      <c r="MWS759" s="487"/>
      <c r="MWT759" s="487"/>
      <c r="MWU759" s="487"/>
      <c r="MWV759" s="487"/>
      <c r="MWW759" s="487"/>
      <c r="MWX759" s="487"/>
      <c r="MWY759" s="487"/>
      <c r="MWZ759" s="487"/>
      <c r="MXA759" s="487"/>
      <c r="MXB759" s="487"/>
      <c r="MXC759" s="487"/>
      <c r="MXD759" s="487"/>
      <c r="MXE759" s="487"/>
      <c r="MXF759" s="487"/>
      <c r="MXG759" s="487"/>
      <c r="MXH759" s="487"/>
      <c r="MXI759" s="487"/>
      <c r="MXJ759" s="487"/>
      <c r="MXK759" s="487"/>
      <c r="MXL759" s="487"/>
      <c r="MXM759" s="487"/>
      <c r="MXN759" s="487"/>
      <c r="MXO759" s="487"/>
      <c r="MXP759" s="487"/>
      <c r="MXQ759" s="487"/>
      <c r="MXR759" s="487"/>
      <c r="MXS759" s="487"/>
      <c r="MXT759" s="487"/>
      <c r="MXU759" s="487"/>
      <c r="MXV759" s="487"/>
      <c r="MXW759" s="487"/>
      <c r="MXX759" s="487"/>
      <c r="MXY759" s="487"/>
      <c r="MXZ759" s="487"/>
      <c r="MYA759" s="487"/>
      <c r="MYB759" s="487"/>
      <c r="MYC759" s="487"/>
      <c r="MYD759" s="487"/>
      <c r="MYE759" s="487"/>
      <c r="MYF759" s="487"/>
      <c r="MYG759" s="487"/>
      <c r="MYH759" s="487"/>
      <c r="MYI759" s="487"/>
      <c r="MYJ759" s="487"/>
      <c r="MYK759" s="487"/>
      <c r="MYL759" s="487"/>
      <c r="MYM759" s="487"/>
      <c r="MYN759" s="487"/>
      <c r="MYO759" s="487"/>
      <c r="MYP759" s="487"/>
      <c r="MYQ759" s="487"/>
      <c r="MYR759" s="487"/>
      <c r="MYS759" s="487"/>
      <c r="MYT759" s="487"/>
      <c r="MYU759" s="487"/>
      <c r="MYV759" s="487"/>
      <c r="MYW759" s="487"/>
      <c r="MYX759" s="487"/>
      <c r="MYY759" s="487"/>
      <c r="MYZ759" s="487"/>
      <c r="MZA759" s="487"/>
      <c r="MZB759" s="487"/>
      <c r="MZC759" s="487"/>
      <c r="MZD759" s="487"/>
      <c r="MZE759" s="487"/>
      <c r="MZF759" s="487"/>
      <c r="MZG759" s="487"/>
      <c r="MZH759" s="487"/>
      <c r="MZI759" s="487"/>
      <c r="MZJ759" s="487"/>
      <c r="MZK759" s="487"/>
      <c r="MZL759" s="487"/>
      <c r="MZM759" s="487"/>
      <c r="MZN759" s="487"/>
      <c r="MZO759" s="487"/>
      <c r="MZP759" s="487"/>
      <c r="MZQ759" s="487"/>
      <c r="MZR759" s="487"/>
      <c r="MZS759" s="487"/>
      <c r="MZT759" s="487"/>
      <c r="MZU759" s="487"/>
      <c r="MZV759" s="487"/>
      <c r="MZW759" s="487"/>
      <c r="MZX759" s="487"/>
      <c r="MZY759" s="487"/>
      <c r="MZZ759" s="487"/>
      <c r="NAA759" s="487"/>
      <c r="NAB759" s="487"/>
      <c r="NAC759" s="487"/>
      <c r="NAD759" s="487"/>
      <c r="NAE759" s="487"/>
      <c r="NAF759" s="487"/>
      <c r="NAG759" s="487"/>
      <c r="NAH759" s="487"/>
      <c r="NAI759" s="487"/>
      <c r="NAJ759" s="487"/>
      <c r="NAK759" s="487"/>
      <c r="NAL759" s="487"/>
      <c r="NAM759" s="487"/>
      <c r="NAN759" s="487"/>
      <c r="NAO759" s="487"/>
      <c r="NAP759" s="487"/>
      <c r="NAQ759" s="487"/>
      <c r="NAR759" s="487"/>
      <c r="NAS759" s="487"/>
      <c r="NAT759" s="487"/>
      <c r="NAU759" s="487"/>
      <c r="NAV759" s="487"/>
      <c r="NAW759" s="487"/>
      <c r="NAX759" s="487"/>
      <c r="NAY759" s="487"/>
      <c r="NAZ759" s="487"/>
      <c r="NBA759" s="487"/>
      <c r="NBB759" s="487"/>
      <c r="NBC759" s="487"/>
      <c r="NBD759" s="487"/>
      <c r="NBE759" s="487"/>
      <c r="NBF759" s="487"/>
      <c r="NBG759" s="487"/>
      <c r="NBH759" s="487"/>
      <c r="NBI759" s="487"/>
      <c r="NBJ759" s="487"/>
      <c r="NBK759" s="487"/>
      <c r="NBL759" s="487"/>
      <c r="NBM759" s="487"/>
      <c r="NBN759" s="487"/>
      <c r="NBO759" s="487"/>
      <c r="NBP759" s="487"/>
      <c r="NBQ759" s="487"/>
      <c r="NBR759" s="487"/>
      <c r="NBS759" s="487"/>
      <c r="NBT759" s="487"/>
      <c r="NBU759" s="487"/>
      <c r="NBV759" s="487"/>
      <c r="NBW759" s="487"/>
      <c r="NBX759" s="487"/>
      <c r="NBY759" s="487"/>
      <c r="NBZ759" s="487"/>
      <c r="NCA759" s="487"/>
      <c r="NCB759" s="487"/>
      <c r="NCC759" s="487"/>
      <c r="NCD759" s="487"/>
      <c r="NCE759" s="487"/>
      <c r="NCF759" s="487"/>
      <c r="NCG759" s="487"/>
      <c r="NCH759" s="487"/>
      <c r="NCI759" s="487"/>
      <c r="NCJ759" s="487"/>
      <c r="NCK759" s="487"/>
      <c r="NCL759" s="487"/>
      <c r="NCM759" s="487"/>
      <c r="NCN759" s="487"/>
      <c r="NCO759" s="487"/>
      <c r="NCP759" s="487"/>
      <c r="NCQ759" s="487"/>
      <c r="NCR759" s="487"/>
      <c r="NCS759" s="487"/>
      <c r="NCT759" s="487"/>
      <c r="NCU759" s="487"/>
      <c r="NCV759" s="487"/>
      <c r="NCW759" s="487"/>
      <c r="NCX759" s="487"/>
      <c r="NCY759" s="487"/>
      <c r="NCZ759" s="487"/>
      <c r="NDA759" s="487"/>
      <c r="NDB759" s="487"/>
      <c r="NDC759" s="487"/>
      <c r="NDD759" s="487"/>
      <c r="NDE759" s="487"/>
      <c r="NDF759" s="487"/>
      <c r="NDG759" s="487"/>
      <c r="NDH759" s="487"/>
      <c r="NDI759" s="487"/>
      <c r="NDJ759" s="487"/>
      <c r="NDK759" s="487"/>
      <c r="NDL759" s="487"/>
      <c r="NDM759" s="487"/>
      <c r="NDN759" s="487"/>
      <c r="NDO759" s="487"/>
      <c r="NDP759" s="487"/>
      <c r="NDQ759" s="487"/>
      <c r="NDR759" s="487"/>
      <c r="NDS759" s="487"/>
      <c r="NDT759" s="487"/>
      <c r="NDU759" s="487"/>
      <c r="NDV759" s="487"/>
      <c r="NDW759" s="487"/>
      <c r="NDX759" s="487"/>
      <c r="NDY759" s="487"/>
      <c r="NDZ759" s="487"/>
      <c r="NEA759" s="487"/>
      <c r="NEB759" s="487"/>
      <c r="NEC759" s="487"/>
      <c r="NED759" s="487"/>
      <c r="NEE759" s="487"/>
      <c r="NEF759" s="487"/>
      <c r="NEG759" s="487"/>
      <c r="NEH759" s="487"/>
      <c r="NEI759" s="487"/>
      <c r="NEJ759" s="487"/>
      <c r="NEK759" s="487"/>
      <c r="NEL759" s="487"/>
      <c r="NEM759" s="487"/>
      <c r="NEN759" s="487"/>
      <c r="NEO759" s="487"/>
      <c r="NEP759" s="487"/>
      <c r="NEQ759" s="487"/>
      <c r="NER759" s="487"/>
      <c r="NES759" s="487"/>
      <c r="NET759" s="487"/>
      <c r="NEU759" s="487"/>
      <c r="NEV759" s="487"/>
      <c r="NEW759" s="487"/>
      <c r="NEX759" s="487"/>
      <c r="NEY759" s="487"/>
      <c r="NEZ759" s="487"/>
      <c r="NFA759" s="487"/>
      <c r="NFB759" s="487"/>
      <c r="NFC759" s="487"/>
      <c r="NFD759" s="487"/>
      <c r="NFE759" s="487"/>
      <c r="NFF759" s="487"/>
      <c r="NFG759" s="487"/>
      <c r="NFH759" s="487"/>
      <c r="NFI759" s="487"/>
      <c r="NFJ759" s="487"/>
      <c r="NFK759" s="487"/>
      <c r="NFL759" s="487"/>
      <c r="NFM759" s="487"/>
      <c r="NFN759" s="487"/>
      <c r="NFO759" s="487"/>
      <c r="NFP759" s="487"/>
      <c r="NFQ759" s="487"/>
      <c r="NFR759" s="487"/>
      <c r="NFS759" s="487"/>
      <c r="NFT759" s="487"/>
      <c r="NFU759" s="487"/>
      <c r="NFV759" s="487"/>
      <c r="NFW759" s="487"/>
      <c r="NFX759" s="487"/>
      <c r="NFY759" s="487"/>
      <c r="NFZ759" s="487"/>
      <c r="NGA759" s="487"/>
      <c r="NGB759" s="487"/>
      <c r="NGC759" s="487"/>
      <c r="NGD759" s="487"/>
      <c r="NGE759" s="487"/>
      <c r="NGF759" s="487"/>
      <c r="NGG759" s="487"/>
      <c r="NGH759" s="487"/>
      <c r="NGI759" s="487"/>
      <c r="NGJ759" s="487"/>
      <c r="NGK759" s="487"/>
      <c r="NGL759" s="487"/>
      <c r="NGM759" s="487"/>
      <c r="NGN759" s="487"/>
      <c r="NGO759" s="487"/>
      <c r="NGP759" s="487"/>
      <c r="NGQ759" s="487"/>
      <c r="NGR759" s="487"/>
      <c r="NGS759" s="487"/>
      <c r="NGT759" s="487"/>
      <c r="NGU759" s="487"/>
      <c r="NGV759" s="487"/>
      <c r="NGW759" s="487"/>
      <c r="NGX759" s="487"/>
      <c r="NGY759" s="487"/>
      <c r="NGZ759" s="487"/>
      <c r="NHA759" s="487"/>
      <c r="NHB759" s="487"/>
      <c r="NHC759" s="487"/>
      <c r="NHD759" s="487"/>
      <c r="NHE759" s="487"/>
      <c r="NHF759" s="487"/>
      <c r="NHG759" s="487"/>
      <c r="NHH759" s="487"/>
      <c r="NHI759" s="487"/>
      <c r="NHJ759" s="487"/>
      <c r="NHK759" s="487"/>
      <c r="NHL759" s="487"/>
      <c r="NHM759" s="487"/>
      <c r="NHN759" s="487"/>
      <c r="NHO759" s="487"/>
      <c r="NHP759" s="487"/>
      <c r="NHQ759" s="487"/>
      <c r="NHR759" s="487"/>
      <c r="NHS759" s="487"/>
      <c r="NHT759" s="487"/>
      <c r="NHU759" s="487"/>
      <c r="NHV759" s="487"/>
      <c r="NHW759" s="487"/>
      <c r="NHX759" s="487"/>
      <c r="NHY759" s="487"/>
      <c r="NHZ759" s="487"/>
      <c r="NIA759" s="487"/>
      <c r="NIB759" s="487"/>
      <c r="NIC759" s="487"/>
      <c r="NID759" s="487"/>
      <c r="NIE759" s="487"/>
      <c r="NIF759" s="487"/>
      <c r="NIG759" s="487"/>
      <c r="NIH759" s="487"/>
      <c r="NII759" s="487"/>
      <c r="NIJ759" s="487"/>
      <c r="NIK759" s="487"/>
      <c r="NIL759" s="487"/>
      <c r="NIM759" s="487"/>
      <c r="NIN759" s="487"/>
      <c r="NIO759" s="487"/>
      <c r="NIP759" s="487"/>
      <c r="NIQ759" s="487"/>
      <c r="NIR759" s="487"/>
      <c r="NIS759" s="487"/>
      <c r="NIT759" s="487"/>
      <c r="NIU759" s="487"/>
      <c r="NIV759" s="487"/>
      <c r="NIW759" s="487"/>
      <c r="NIX759" s="487"/>
      <c r="NIY759" s="487"/>
      <c r="NIZ759" s="487"/>
      <c r="NJA759" s="487"/>
      <c r="NJB759" s="487"/>
      <c r="NJC759" s="487"/>
      <c r="NJD759" s="487"/>
      <c r="NJE759" s="487"/>
      <c r="NJF759" s="487"/>
      <c r="NJG759" s="487"/>
      <c r="NJH759" s="487"/>
      <c r="NJI759" s="487"/>
      <c r="NJJ759" s="487"/>
      <c r="NJK759" s="487"/>
      <c r="NJL759" s="487"/>
      <c r="NJM759" s="487"/>
      <c r="NJN759" s="487"/>
      <c r="NJO759" s="487"/>
      <c r="NJP759" s="487"/>
      <c r="NJQ759" s="487"/>
      <c r="NJR759" s="487"/>
      <c r="NJS759" s="487"/>
      <c r="NJT759" s="487"/>
      <c r="NJU759" s="487"/>
      <c r="NJV759" s="487"/>
      <c r="NJW759" s="487"/>
      <c r="NJX759" s="487"/>
      <c r="NJY759" s="487"/>
      <c r="NJZ759" s="487"/>
      <c r="NKA759" s="487"/>
      <c r="NKB759" s="487"/>
      <c r="NKC759" s="487"/>
      <c r="NKD759" s="487"/>
      <c r="NKE759" s="487"/>
      <c r="NKF759" s="487"/>
      <c r="NKG759" s="487"/>
      <c r="NKH759" s="487"/>
      <c r="NKI759" s="487"/>
      <c r="NKJ759" s="487"/>
      <c r="NKK759" s="487"/>
      <c r="NKL759" s="487"/>
      <c r="NKM759" s="487"/>
      <c r="NKN759" s="487"/>
      <c r="NKO759" s="487"/>
      <c r="NKP759" s="487"/>
      <c r="NKQ759" s="487"/>
      <c r="NKR759" s="487"/>
      <c r="NKS759" s="487"/>
      <c r="NKT759" s="487"/>
      <c r="NKU759" s="487"/>
      <c r="NKV759" s="487"/>
      <c r="NKW759" s="487"/>
      <c r="NKX759" s="487"/>
      <c r="NKY759" s="487"/>
      <c r="NKZ759" s="487"/>
      <c r="NLA759" s="487"/>
      <c r="NLB759" s="487"/>
      <c r="NLC759" s="487"/>
      <c r="NLD759" s="487"/>
      <c r="NLE759" s="487"/>
      <c r="NLF759" s="487"/>
      <c r="NLG759" s="487"/>
      <c r="NLH759" s="487"/>
      <c r="NLI759" s="487"/>
      <c r="NLJ759" s="487"/>
      <c r="NLK759" s="487"/>
      <c r="NLL759" s="487"/>
      <c r="NLM759" s="487"/>
      <c r="NLN759" s="487"/>
      <c r="NLO759" s="487"/>
      <c r="NLP759" s="487"/>
      <c r="NLQ759" s="487"/>
      <c r="NLR759" s="487"/>
      <c r="NLS759" s="487"/>
      <c r="NLT759" s="487"/>
      <c r="NLU759" s="487"/>
      <c r="NLV759" s="487"/>
      <c r="NLW759" s="487"/>
      <c r="NLX759" s="487"/>
      <c r="NLY759" s="487"/>
      <c r="NLZ759" s="487"/>
      <c r="NMA759" s="487"/>
      <c r="NMB759" s="487"/>
      <c r="NMC759" s="487"/>
      <c r="NMD759" s="487"/>
      <c r="NME759" s="487"/>
      <c r="NMF759" s="487"/>
      <c r="NMG759" s="487"/>
      <c r="NMH759" s="487"/>
      <c r="NMI759" s="487"/>
      <c r="NMJ759" s="487"/>
      <c r="NMK759" s="487"/>
      <c r="NML759" s="487"/>
      <c r="NMM759" s="487"/>
      <c r="NMN759" s="487"/>
      <c r="NMO759" s="487"/>
      <c r="NMP759" s="487"/>
      <c r="NMQ759" s="487"/>
      <c r="NMR759" s="487"/>
      <c r="NMS759" s="487"/>
      <c r="NMT759" s="487"/>
      <c r="NMU759" s="487"/>
      <c r="NMV759" s="487"/>
      <c r="NMW759" s="487"/>
      <c r="NMX759" s="487"/>
      <c r="NMY759" s="487"/>
      <c r="NMZ759" s="487"/>
      <c r="NNA759" s="487"/>
      <c r="NNB759" s="487"/>
      <c r="NNC759" s="487"/>
      <c r="NND759" s="487"/>
      <c r="NNE759" s="487"/>
      <c r="NNF759" s="487"/>
      <c r="NNG759" s="487"/>
      <c r="NNH759" s="487"/>
      <c r="NNI759" s="487"/>
      <c r="NNJ759" s="487"/>
      <c r="NNK759" s="487"/>
      <c r="NNL759" s="487"/>
      <c r="NNM759" s="487"/>
      <c r="NNN759" s="487"/>
      <c r="NNO759" s="487"/>
      <c r="NNP759" s="487"/>
      <c r="NNQ759" s="487"/>
      <c r="NNR759" s="487"/>
      <c r="NNS759" s="487"/>
      <c r="NNT759" s="487"/>
      <c r="NNU759" s="487"/>
      <c r="NNV759" s="487"/>
      <c r="NNW759" s="487"/>
      <c r="NNX759" s="487"/>
      <c r="NNY759" s="487"/>
      <c r="NNZ759" s="487"/>
      <c r="NOA759" s="487"/>
      <c r="NOB759" s="487"/>
      <c r="NOC759" s="487"/>
      <c r="NOD759" s="487"/>
      <c r="NOE759" s="487"/>
      <c r="NOF759" s="487"/>
      <c r="NOG759" s="487"/>
      <c r="NOH759" s="487"/>
      <c r="NOI759" s="487"/>
      <c r="NOJ759" s="487"/>
      <c r="NOK759" s="487"/>
      <c r="NOL759" s="487"/>
      <c r="NOM759" s="487"/>
      <c r="NON759" s="487"/>
      <c r="NOO759" s="487"/>
      <c r="NOP759" s="487"/>
      <c r="NOQ759" s="487"/>
      <c r="NOR759" s="487"/>
      <c r="NOS759" s="487"/>
      <c r="NOT759" s="487"/>
      <c r="NOU759" s="487"/>
      <c r="NOV759" s="487"/>
      <c r="NOW759" s="487"/>
      <c r="NOX759" s="487"/>
      <c r="NOY759" s="487"/>
      <c r="NOZ759" s="487"/>
      <c r="NPA759" s="487"/>
      <c r="NPB759" s="487"/>
      <c r="NPC759" s="487"/>
      <c r="NPD759" s="487"/>
      <c r="NPE759" s="487"/>
      <c r="NPF759" s="487"/>
      <c r="NPG759" s="487"/>
      <c r="NPH759" s="487"/>
      <c r="NPI759" s="487"/>
      <c r="NPJ759" s="487"/>
      <c r="NPK759" s="487"/>
      <c r="NPL759" s="487"/>
      <c r="NPM759" s="487"/>
      <c r="NPN759" s="487"/>
      <c r="NPO759" s="487"/>
      <c r="NPP759" s="487"/>
      <c r="NPQ759" s="487"/>
      <c r="NPR759" s="487"/>
      <c r="NPS759" s="487"/>
      <c r="NPT759" s="487"/>
      <c r="NPU759" s="487"/>
      <c r="NPV759" s="487"/>
      <c r="NPW759" s="487"/>
      <c r="NPX759" s="487"/>
      <c r="NPY759" s="487"/>
      <c r="NPZ759" s="487"/>
      <c r="NQA759" s="487"/>
      <c r="NQB759" s="487"/>
      <c r="NQC759" s="487"/>
      <c r="NQD759" s="487"/>
      <c r="NQE759" s="487"/>
      <c r="NQF759" s="487"/>
      <c r="NQG759" s="487"/>
      <c r="NQH759" s="487"/>
      <c r="NQI759" s="487"/>
      <c r="NQJ759" s="487"/>
      <c r="NQK759" s="487"/>
      <c r="NQL759" s="487"/>
      <c r="NQM759" s="487"/>
      <c r="NQN759" s="487"/>
      <c r="NQO759" s="487"/>
      <c r="NQP759" s="487"/>
      <c r="NQQ759" s="487"/>
      <c r="NQR759" s="487"/>
      <c r="NQS759" s="487"/>
      <c r="NQT759" s="487"/>
      <c r="NQU759" s="487"/>
      <c r="NQV759" s="487"/>
      <c r="NQW759" s="487"/>
      <c r="NQX759" s="487"/>
      <c r="NQY759" s="487"/>
      <c r="NQZ759" s="487"/>
      <c r="NRA759" s="487"/>
      <c r="NRB759" s="487"/>
      <c r="NRC759" s="487"/>
      <c r="NRD759" s="487"/>
      <c r="NRE759" s="487"/>
      <c r="NRF759" s="487"/>
      <c r="NRG759" s="487"/>
      <c r="NRH759" s="487"/>
      <c r="NRI759" s="487"/>
      <c r="NRJ759" s="487"/>
      <c r="NRK759" s="487"/>
      <c r="NRL759" s="487"/>
      <c r="NRM759" s="487"/>
      <c r="NRN759" s="487"/>
      <c r="NRO759" s="487"/>
      <c r="NRP759" s="487"/>
      <c r="NRQ759" s="487"/>
      <c r="NRR759" s="487"/>
      <c r="NRS759" s="487"/>
      <c r="NRT759" s="487"/>
      <c r="NRU759" s="487"/>
      <c r="NRV759" s="487"/>
      <c r="NRW759" s="487"/>
      <c r="NRX759" s="487"/>
      <c r="NRY759" s="487"/>
      <c r="NRZ759" s="487"/>
      <c r="NSA759" s="487"/>
      <c r="NSB759" s="487"/>
      <c r="NSC759" s="487"/>
      <c r="NSD759" s="487"/>
      <c r="NSE759" s="487"/>
      <c r="NSF759" s="487"/>
      <c r="NSG759" s="487"/>
      <c r="NSH759" s="487"/>
      <c r="NSI759" s="487"/>
      <c r="NSJ759" s="487"/>
      <c r="NSK759" s="487"/>
      <c r="NSL759" s="487"/>
      <c r="NSM759" s="487"/>
      <c r="NSN759" s="487"/>
      <c r="NSO759" s="487"/>
      <c r="NSP759" s="487"/>
      <c r="NSQ759" s="487"/>
      <c r="NSR759" s="487"/>
      <c r="NSS759" s="487"/>
      <c r="NST759" s="487"/>
      <c r="NSU759" s="487"/>
      <c r="NSV759" s="487"/>
      <c r="NSW759" s="487"/>
      <c r="NSX759" s="487"/>
      <c r="NSY759" s="487"/>
      <c r="NSZ759" s="487"/>
      <c r="NTA759" s="487"/>
      <c r="NTB759" s="487"/>
      <c r="NTC759" s="487"/>
      <c r="NTD759" s="487"/>
      <c r="NTE759" s="487"/>
      <c r="NTF759" s="487"/>
      <c r="NTG759" s="487"/>
      <c r="NTH759" s="487"/>
      <c r="NTI759" s="487"/>
      <c r="NTJ759" s="487"/>
      <c r="NTK759" s="487"/>
      <c r="NTL759" s="487"/>
      <c r="NTM759" s="487"/>
      <c r="NTN759" s="487"/>
      <c r="NTO759" s="487"/>
      <c r="NTP759" s="487"/>
      <c r="NTQ759" s="487"/>
      <c r="NTR759" s="487"/>
      <c r="NTS759" s="487"/>
      <c r="NTT759" s="487"/>
      <c r="NTU759" s="487"/>
      <c r="NTV759" s="487"/>
      <c r="NTW759" s="487"/>
      <c r="NTX759" s="487"/>
      <c r="NTY759" s="487"/>
      <c r="NTZ759" s="487"/>
      <c r="NUA759" s="487"/>
      <c r="NUB759" s="487"/>
      <c r="NUC759" s="487"/>
      <c r="NUD759" s="487"/>
      <c r="NUE759" s="487"/>
      <c r="NUF759" s="487"/>
      <c r="NUG759" s="487"/>
      <c r="NUH759" s="487"/>
      <c r="NUI759" s="487"/>
      <c r="NUJ759" s="487"/>
      <c r="NUK759" s="487"/>
      <c r="NUL759" s="487"/>
      <c r="NUM759" s="487"/>
      <c r="NUN759" s="487"/>
      <c r="NUO759" s="487"/>
      <c r="NUP759" s="487"/>
      <c r="NUQ759" s="487"/>
      <c r="NUR759" s="487"/>
      <c r="NUS759" s="487"/>
      <c r="NUT759" s="487"/>
      <c r="NUU759" s="487"/>
      <c r="NUV759" s="487"/>
      <c r="NUW759" s="487"/>
      <c r="NUX759" s="487"/>
      <c r="NUY759" s="487"/>
      <c r="NUZ759" s="487"/>
      <c r="NVA759" s="487"/>
      <c r="NVB759" s="487"/>
      <c r="NVC759" s="487"/>
      <c r="NVD759" s="487"/>
      <c r="NVE759" s="487"/>
      <c r="NVF759" s="487"/>
      <c r="NVG759" s="487"/>
      <c r="NVH759" s="487"/>
      <c r="NVI759" s="487"/>
      <c r="NVJ759" s="487"/>
      <c r="NVK759" s="487"/>
      <c r="NVL759" s="487"/>
      <c r="NVM759" s="487"/>
      <c r="NVN759" s="487"/>
      <c r="NVO759" s="487"/>
      <c r="NVP759" s="487"/>
      <c r="NVQ759" s="487"/>
      <c r="NVR759" s="487"/>
      <c r="NVS759" s="487"/>
      <c r="NVT759" s="487"/>
      <c r="NVU759" s="487"/>
      <c r="NVV759" s="487"/>
      <c r="NVW759" s="487"/>
      <c r="NVX759" s="487"/>
      <c r="NVY759" s="487"/>
      <c r="NVZ759" s="487"/>
      <c r="NWA759" s="487"/>
      <c r="NWB759" s="487"/>
      <c r="NWC759" s="487"/>
      <c r="NWD759" s="487"/>
      <c r="NWE759" s="487"/>
      <c r="NWF759" s="487"/>
      <c r="NWG759" s="487"/>
      <c r="NWH759" s="487"/>
      <c r="NWI759" s="487"/>
      <c r="NWJ759" s="487"/>
      <c r="NWK759" s="487"/>
      <c r="NWL759" s="487"/>
      <c r="NWM759" s="487"/>
      <c r="NWN759" s="487"/>
      <c r="NWO759" s="487"/>
      <c r="NWP759" s="487"/>
      <c r="NWQ759" s="487"/>
      <c r="NWR759" s="487"/>
      <c r="NWS759" s="487"/>
      <c r="NWT759" s="487"/>
      <c r="NWU759" s="487"/>
      <c r="NWV759" s="487"/>
      <c r="NWW759" s="487"/>
      <c r="NWX759" s="487"/>
      <c r="NWY759" s="487"/>
      <c r="NWZ759" s="487"/>
      <c r="NXA759" s="487"/>
      <c r="NXB759" s="487"/>
      <c r="NXC759" s="487"/>
      <c r="NXD759" s="487"/>
      <c r="NXE759" s="487"/>
      <c r="NXF759" s="487"/>
      <c r="NXG759" s="487"/>
      <c r="NXH759" s="487"/>
      <c r="NXI759" s="487"/>
      <c r="NXJ759" s="487"/>
      <c r="NXK759" s="487"/>
      <c r="NXL759" s="487"/>
      <c r="NXM759" s="487"/>
      <c r="NXN759" s="487"/>
      <c r="NXO759" s="487"/>
      <c r="NXP759" s="487"/>
      <c r="NXQ759" s="487"/>
      <c r="NXR759" s="487"/>
      <c r="NXS759" s="487"/>
      <c r="NXT759" s="487"/>
      <c r="NXU759" s="487"/>
      <c r="NXV759" s="487"/>
      <c r="NXW759" s="487"/>
      <c r="NXX759" s="487"/>
      <c r="NXY759" s="487"/>
      <c r="NXZ759" s="487"/>
      <c r="NYA759" s="487"/>
      <c r="NYB759" s="487"/>
      <c r="NYC759" s="487"/>
      <c r="NYD759" s="487"/>
      <c r="NYE759" s="487"/>
      <c r="NYF759" s="487"/>
      <c r="NYG759" s="487"/>
      <c r="NYH759" s="487"/>
      <c r="NYI759" s="487"/>
      <c r="NYJ759" s="487"/>
      <c r="NYK759" s="487"/>
      <c r="NYL759" s="487"/>
      <c r="NYM759" s="487"/>
      <c r="NYN759" s="487"/>
      <c r="NYO759" s="487"/>
      <c r="NYP759" s="487"/>
      <c r="NYQ759" s="487"/>
      <c r="NYR759" s="487"/>
      <c r="NYS759" s="487"/>
      <c r="NYT759" s="487"/>
      <c r="NYU759" s="487"/>
      <c r="NYV759" s="487"/>
      <c r="NYW759" s="487"/>
      <c r="NYX759" s="487"/>
      <c r="NYY759" s="487"/>
      <c r="NYZ759" s="487"/>
      <c r="NZA759" s="487"/>
      <c r="NZB759" s="487"/>
      <c r="NZC759" s="487"/>
      <c r="NZD759" s="487"/>
      <c r="NZE759" s="487"/>
      <c r="NZF759" s="487"/>
      <c r="NZG759" s="487"/>
      <c r="NZH759" s="487"/>
      <c r="NZI759" s="487"/>
      <c r="NZJ759" s="487"/>
      <c r="NZK759" s="487"/>
      <c r="NZL759" s="487"/>
      <c r="NZM759" s="487"/>
      <c r="NZN759" s="487"/>
      <c r="NZO759" s="487"/>
      <c r="NZP759" s="487"/>
      <c r="NZQ759" s="487"/>
      <c r="NZR759" s="487"/>
      <c r="NZS759" s="487"/>
      <c r="NZT759" s="487"/>
      <c r="NZU759" s="487"/>
      <c r="NZV759" s="487"/>
      <c r="NZW759" s="487"/>
      <c r="NZX759" s="487"/>
      <c r="NZY759" s="487"/>
      <c r="NZZ759" s="487"/>
      <c r="OAA759" s="487"/>
      <c r="OAB759" s="487"/>
      <c r="OAC759" s="487"/>
      <c r="OAD759" s="487"/>
      <c r="OAE759" s="487"/>
      <c r="OAF759" s="487"/>
      <c r="OAG759" s="487"/>
      <c r="OAH759" s="487"/>
      <c r="OAI759" s="487"/>
      <c r="OAJ759" s="487"/>
      <c r="OAK759" s="487"/>
      <c r="OAL759" s="487"/>
      <c r="OAM759" s="487"/>
      <c r="OAN759" s="487"/>
      <c r="OAO759" s="487"/>
      <c r="OAP759" s="487"/>
      <c r="OAQ759" s="487"/>
      <c r="OAR759" s="487"/>
      <c r="OAS759" s="487"/>
      <c r="OAT759" s="487"/>
      <c r="OAU759" s="487"/>
      <c r="OAV759" s="487"/>
      <c r="OAW759" s="487"/>
      <c r="OAX759" s="487"/>
      <c r="OAY759" s="487"/>
      <c r="OAZ759" s="487"/>
      <c r="OBA759" s="487"/>
      <c r="OBB759" s="487"/>
      <c r="OBC759" s="487"/>
      <c r="OBD759" s="487"/>
      <c r="OBE759" s="487"/>
      <c r="OBF759" s="487"/>
      <c r="OBG759" s="487"/>
      <c r="OBH759" s="487"/>
      <c r="OBI759" s="487"/>
      <c r="OBJ759" s="487"/>
      <c r="OBK759" s="487"/>
      <c r="OBL759" s="487"/>
      <c r="OBM759" s="487"/>
      <c r="OBN759" s="487"/>
      <c r="OBO759" s="487"/>
      <c r="OBP759" s="487"/>
      <c r="OBQ759" s="487"/>
      <c r="OBR759" s="487"/>
      <c r="OBS759" s="487"/>
      <c r="OBT759" s="487"/>
      <c r="OBU759" s="487"/>
      <c r="OBV759" s="487"/>
      <c r="OBW759" s="487"/>
      <c r="OBX759" s="487"/>
      <c r="OBY759" s="487"/>
      <c r="OBZ759" s="487"/>
      <c r="OCA759" s="487"/>
      <c r="OCB759" s="487"/>
      <c r="OCC759" s="487"/>
      <c r="OCD759" s="487"/>
      <c r="OCE759" s="487"/>
      <c r="OCF759" s="487"/>
      <c r="OCG759" s="487"/>
      <c r="OCH759" s="487"/>
      <c r="OCI759" s="487"/>
      <c r="OCJ759" s="487"/>
      <c r="OCK759" s="487"/>
      <c r="OCL759" s="487"/>
      <c r="OCM759" s="487"/>
      <c r="OCN759" s="487"/>
      <c r="OCO759" s="487"/>
      <c r="OCP759" s="487"/>
      <c r="OCQ759" s="487"/>
      <c r="OCR759" s="487"/>
      <c r="OCS759" s="487"/>
      <c r="OCT759" s="487"/>
      <c r="OCU759" s="487"/>
      <c r="OCV759" s="487"/>
      <c r="OCW759" s="487"/>
      <c r="OCX759" s="487"/>
      <c r="OCY759" s="487"/>
      <c r="OCZ759" s="487"/>
      <c r="ODA759" s="487"/>
      <c r="ODB759" s="487"/>
      <c r="ODC759" s="487"/>
      <c r="ODD759" s="487"/>
      <c r="ODE759" s="487"/>
      <c r="ODF759" s="487"/>
      <c r="ODG759" s="487"/>
      <c r="ODH759" s="487"/>
      <c r="ODI759" s="487"/>
      <c r="ODJ759" s="487"/>
      <c r="ODK759" s="487"/>
      <c r="ODL759" s="487"/>
      <c r="ODM759" s="487"/>
      <c r="ODN759" s="487"/>
      <c r="ODO759" s="487"/>
      <c r="ODP759" s="487"/>
      <c r="ODQ759" s="487"/>
      <c r="ODR759" s="487"/>
      <c r="ODS759" s="487"/>
      <c r="ODT759" s="487"/>
      <c r="ODU759" s="487"/>
      <c r="ODV759" s="487"/>
      <c r="ODW759" s="487"/>
      <c r="ODX759" s="487"/>
      <c r="ODY759" s="487"/>
      <c r="ODZ759" s="487"/>
      <c r="OEA759" s="487"/>
      <c r="OEB759" s="487"/>
      <c r="OEC759" s="487"/>
      <c r="OED759" s="487"/>
      <c r="OEE759" s="487"/>
      <c r="OEF759" s="487"/>
      <c r="OEG759" s="487"/>
      <c r="OEH759" s="487"/>
      <c r="OEI759" s="487"/>
      <c r="OEJ759" s="487"/>
      <c r="OEK759" s="487"/>
      <c r="OEL759" s="487"/>
      <c r="OEM759" s="487"/>
      <c r="OEN759" s="487"/>
      <c r="OEO759" s="487"/>
      <c r="OEP759" s="487"/>
      <c r="OEQ759" s="487"/>
      <c r="OER759" s="487"/>
      <c r="OES759" s="487"/>
      <c r="OET759" s="487"/>
      <c r="OEU759" s="487"/>
      <c r="OEV759" s="487"/>
      <c r="OEW759" s="487"/>
      <c r="OEX759" s="487"/>
      <c r="OEY759" s="487"/>
      <c r="OEZ759" s="487"/>
      <c r="OFA759" s="487"/>
      <c r="OFB759" s="487"/>
      <c r="OFC759" s="487"/>
      <c r="OFD759" s="487"/>
      <c r="OFE759" s="487"/>
      <c r="OFF759" s="487"/>
      <c r="OFG759" s="487"/>
      <c r="OFH759" s="487"/>
      <c r="OFI759" s="487"/>
      <c r="OFJ759" s="487"/>
      <c r="OFK759" s="487"/>
      <c r="OFL759" s="487"/>
      <c r="OFM759" s="487"/>
      <c r="OFN759" s="487"/>
      <c r="OFO759" s="487"/>
      <c r="OFP759" s="487"/>
      <c r="OFQ759" s="487"/>
      <c r="OFR759" s="487"/>
      <c r="OFS759" s="487"/>
      <c r="OFT759" s="487"/>
      <c r="OFU759" s="487"/>
      <c r="OFV759" s="487"/>
      <c r="OFW759" s="487"/>
      <c r="OFX759" s="487"/>
      <c r="OFY759" s="487"/>
      <c r="OFZ759" s="487"/>
      <c r="OGA759" s="487"/>
      <c r="OGB759" s="487"/>
      <c r="OGC759" s="487"/>
      <c r="OGD759" s="487"/>
      <c r="OGE759" s="487"/>
      <c r="OGF759" s="487"/>
      <c r="OGG759" s="487"/>
      <c r="OGH759" s="487"/>
      <c r="OGI759" s="487"/>
      <c r="OGJ759" s="487"/>
      <c r="OGK759" s="487"/>
      <c r="OGL759" s="487"/>
      <c r="OGM759" s="487"/>
      <c r="OGN759" s="487"/>
      <c r="OGO759" s="487"/>
      <c r="OGP759" s="487"/>
      <c r="OGQ759" s="487"/>
      <c r="OGR759" s="487"/>
      <c r="OGS759" s="487"/>
      <c r="OGT759" s="487"/>
      <c r="OGU759" s="487"/>
      <c r="OGV759" s="487"/>
      <c r="OGW759" s="487"/>
      <c r="OGX759" s="487"/>
      <c r="OGY759" s="487"/>
      <c r="OGZ759" s="487"/>
      <c r="OHA759" s="487"/>
      <c r="OHB759" s="487"/>
      <c r="OHC759" s="487"/>
      <c r="OHD759" s="487"/>
      <c r="OHE759" s="487"/>
      <c r="OHF759" s="487"/>
      <c r="OHG759" s="487"/>
      <c r="OHH759" s="487"/>
      <c r="OHI759" s="487"/>
      <c r="OHJ759" s="487"/>
      <c r="OHK759" s="487"/>
      <c r="OHL759" s="487"/>
      <c r="OHM759" s="487"/>
      <c r="OHN759" s="487"/>
      <c r="OHO759" s="487"/>
      <c r="OHP759" s="487"/>
      <c r="OHQ759" s="487"/>
      <c r="OHR759" s="487"/>
      <c r="OHS759" s="487"/>
      <c r="OHT759" s="487"/>
      <c r="OHU759" s="487"/>
      <c r="OHV759" s="487"/>
      <c r="OHW759" s="487"/>
      <c r="OHX759" s="487"/>
      <c r="OHY759" s="487"/>
      <c r="OHZ759" s="487"/>
      <c r="OIA759" s="487"/>
      <c r="OIB759" s="487"/>
      <c r="OIC759" s="487"/>
      <c r="OID759" s="487"/>
      <c r="OIE759" s="487"/>
      <c r="OIF759" s="487"/>
      <c r="OIG759" s="487"/>
      <c r="OIH759" s="487"/>
      <c r="OII759" s="487"/>
      <c r="OIJ759" s="487"/>
      <c r="OIK759" s="487"/>
      <c r="OIL759" s="487"/>
      <c r="OIM759" s="487"/>
      <c r="OIN759" s="487"/>
      <c r="OIO759" s="487"/>
      <c r="OIP759" s="487"/>
      <c r="OIQ759" s="487"/>
      <c r="OIR759" s="487"/>
      <c r="OIS759" s="487"/>
      <c r="OIT759" s="487"/>
      <c r="OIU759" s="487"/>
      <c r="OIV759" s="487"/>
      <c r="OIW759" s="487"/>
      <c r="OIX759" s="487"/>
      <c r="OIY759" s="487"/>
      <c r="OIZ759" s="487"/>
      <c r="OJA759" s="487"/>
      <c r="OJB759" s="487"/>
      <c r="OJC759" s="487"/>
      <c r="OJD759" s="487"/>
      <c r="OJE759" s="487"/>
      <c r="OJF759" s="487"/>
      <c r="OJG759" s="487"/>
      <c r="OJH759" s="487"/>
      <c r="OJI759" s="487"/>
      <c r="OJJ759" s="487"/>
      <c r="OJK759" s="487"/>
      <c r="OJL759" s="487"/>
      <c r="OJM759" s="487"/>
      <c r="OJN759" s="487"/>
      <c r="OJO759" s="487"/>
      <c r="OJP759" s="487"/>
      <c r="OJQ759" s="487"/>
      <c r="OJR759" s="487"/>
      <c r="OJS759" s="487"/>
      <c r="OJT759" s="487"/>
      <c r="OJU759" s="487"/>
      <c r="OJV759" s="487"/>
      <c r="OJW759" s="487"/>
      <c r="OJX759" s="487"/>
      <c r="OJY759" s="487"/>
      <c r="OJZ759" s="487"/>
      <c r="OKA759" s="487"/>
      <c r="OKB759" s="487"/>
      <c r="OKC759" s="487"/>
      <c r="OKD759" s="487"/>
      <c r="OKE759" s="487"/>
      <c r="OKF759" s="487"/>
      <c r="OKG759" s="487"/>
      <c r="OKH759" s="487"/>
      <c r="OKI759" s="487"/>
      <c r="OKJ759" s="487"/>
      <c r="OKK759" s="487"/>
      <c r="OKL759" s="487"/>
      <c r="OKM759" s="487"/>
      <c r="OKN759" s="487"/>
      <c r="OKO759" s="487"/>
      <c r="OKP759" s="487"/>
      <c r="OKQ759" s="487"/>
      <c r="OKR759" s="487"/>
      <c r="OKS759" s="487"/>
      <c r="OKT759" s="487"/>
      <c r="OKU759" s="487"/>
      <c r="OKV759" s="487"/>
      <c r="OKW759" s="487"/>
      <c r="OKX759" s="487"/>
      <c r="OKY759" s="487"/>
      <c r="OKZ759" s="487"/>
      <c r="OLA759" s="487"/>
      <c r="OLB759" s="487"/>
      <c r="OLC759" s="487"/>
      <c r="OLD759" s="487"/>
      <c r="OLE759" s="487"/>
      <c r="OLF759" s="487"/>
      <c r="OLG759" s="487"/>
      <c r="OLH759" s="487"/>
      <c r="OLI759" s="487"/>
      <c r="OLJ759" s="487"/>
      <c r="OLK759" s="487"/>
      <c r="OLL759" s="487"/>
      <c r="OLM759" s="487"/>
      <c r="OLN759" s="487"/>
      <c r="OLO759" s="487"/>
      <c r="OLP759" s="487"/>
      <c r="OLQ759" s="487"/>
      <c r="OLR759" s="487"/>
      <c r="OLS759" s="487"/>
      <c r="OLT759" s="487"/>
      <c r="OLU759" s="487"/>
      <c r="OLV759" s="487"/>
      <c r="OLW759" s="487"/>
      <c r="OLX759" s="487"/>
      <c r="OLY759" s="487"/>
      <c r="OLZ759" s="487"/>
      <c r="OMA759" s="487"/>
      <c r="OMB759" s="487"/>
      <c r="OMC759" s="487"/>
      <c r="OMD759" s="487"/>
      <c r="OME759" s="487"/>
      <c r="OMF759" s="487"/>
      <c r="OMG759" s="487"/>
      <c r="OMH759" s="487"/>
      <c r="OMI759" s="487"/>
      <c r="OMJ759" s="487"/>
      <c r="OMK759" s="487"/>
      <c r="OML759" s="487"/>
      <c r="OMM759" s="487"/>
      <c r="OMN759" s="487"/>
      <c r="OMO759" s="487"/>
      <c r="OMP759" s="487"/>
      <c r="OMQ759" s="487"/>
      <c r="OMR759" s="487"/>
      <c r="OMS759" s="487"/>
      <c r="OMT759" s="487"/>
      <c r="OMU759" s="487"/>
      <c r="OMV759" s="487"/>
      <c r="OMW759" s="487"/>
      <c r="OMX759" s="487"/>
      <c r="OMY759" s="487"/>
      <c r="OMZ759" s="487"/>
      <c r="ONA759" s="487"/>
      <c r="ONB759" s="487"/>
      <c r="ONC759" s="487"/>
      <c r="OND759" s="487"/>
      <c r="ONE759" s="487"/>
      <c r="ONF759" s="487"/>
      <c r="ONG759" s="487"/>
      <c r="ONH759" s="487"/>
      <c r="ONI759" s="487"/>
      <c r="ONJ759" s="487"/>
      <c r="ONK759" s="487"/>
      <c r="ONL759" s="487"/>
      <c r="ONM759" s="487"/>
      <c r="ONN759" s="487"/>
      <c r="ONO759" s="487"/>
      <c r="ONP759" s="487"/>
      <c r="ONQ759" s="487"/>
      <c r="ONR759" s="487"/>
      <c r="ONS759" s="487"/>
      <c r="ONT759" s="487"/>
      <c r="ONU759" s="487"/>
      <c r="ONV759" s="487"/>
      <c r="ONW759" s="487"/>
      <c r="ONX759" s="487"/>
      <c r="ONY759" s="487"/>
      <c r="ONZ759" s="487"/>
      <c r="OOA759" s="487"/>
      <c r="OOB759" s="487"/>
      <c r="OOC759" s="487"/>
      <c r="OOD759" s="487"/>
      <c r="OOE759" s="487"/>
      <c r="OOF759" s="487"/>
      <c r="OOG759" s="487"/>
      <c r="OOH759" s="487"/>
      <c r="OOI759" s="487"/>
      <c r="OOJ759" s="487"/>
      <c r="OOK759" s="487"/>
      <c r="OOL759" s="487"/>
      <c r="OOM759" s="487"/>
      <c r="OON759" s="487"/>
      <c r="OOO759" s="487"/>
      <c r="OOP759" s="487"/>
      <c r="OOQ759" s="487"/>
      <c r="OOR759" s="487"/>
      <c r="OOS759" s="487"/>
      <c r="OOT759" s="487"/>
      <c r="OOU759" s="487"/>
      <c r="OOV759" s="487"/>
      <c r="OOW759" s="487"/>
      <c r="OOX759" s="487"/>
      <c r="OOY759" s="487"/>
      <c r="OOZ759" s="487"/>
      <c r="OPA759" s="487"/>
      <c r="OPB759" s="487"/>
      <c r="OPC759" s="487"/>
      <c r="OPD759" s="487"/>
      <c r="OPE759" s="487"/>
      <c r="OPF759" s="487"/>
      <c r="OPG759" s="487"/>
      <c r="OPH759" s="487"/>
      <c r="OPI759" s="487"/>
      <c r="OPJ759" s="487"/>
      <c r="OPK759" s="487"/>
      <c r="OPL759" s="487"/>
      <c r="OPM759" s="487"/>
      <c r="OPN759" s="487"/>
      <c r="OPO759" s="487"/>
      <c r="OPP759" s="487"/>
      <c r="OPQ759" s="487"/>
      <c r="OPR759" s="487"/>
      <c r="OPS759" s="487"/>
      <c r="OPT759" s="487"/>
      <c r="OPU759" s="487"/>
      <c r="OPV759" s="487"/>
      <c r="OPW759" s="487"/>
      <c r="OPX759" s="487"/>
      <c r="OPY759" s="487"/>
      <c r="OPZ759" s="487"/>
      <c r="OQA759" s="487"/>
      <c r="OQB759" s="487"/>
      <c r="OQC759" s="487"/>
      <c r="OQD759" s="487"/>
      <c r="OQE759" s="487"/>
      <c r="OQF759" s="487"/>
      <c r="OQG759" s="487"/>
      <c r="OQH759" s="487"/>
      <c r="OQI759" s="487"/>
      <c r="OQJ759" s="487"/>
      <c r="OQK759" s="487"/>
      <c r="OQL759" s="487"/>
      <c r="OQM759" s="487"/>
      <c r="OQN759" s="487"/>
      <c r="OQO759" s="487"/>
      <c r="OQP759" s="487"/>
      <c r="OQQ759" s="487"/>
      <c r="OQR759" s="487"/>
      <c r="OQS759" s="487"/>
      <c r="OQT759" s="487"/>
      <c r="OQU759" s="487"/>
      <c r="OQV759" s="487"/>
      <c r="OQW759" s="487"/>
      <c r="OQX759" s="487"/>
      <c r="OQY759" s="487"/>
      <c r="OQZ759" s="487"/>
      <c r="ORA759" s="487"/>
      <c r="ORB759" s="487"/>
      <c r="ORC759" s="487"/>
      <c r="ORD759" s="487"/>
      <c r="ORE759" s="487"/>
      <c r="ORF759" s="487"/>
      <c r="ORG759" s="487"/>
      <c r="ORH759" s="487"/>
      <c r="ORI759" s="487"/>
      <c r="ORJ759" s="487"/>
      <c r="ORK759" s="487"/>
      <c r="ORL759" s="487"/>
      <c r="ORM759" s="487"/>
      <c r="ORN759" s="487"/>
      <c r="ORO759" s="487"/>
      <c r="ORP759" s="487"/>
      <c r="ORQ759" s="487"/>
      <c r="ORR759" s="487"/>
      <c r="ORS759" s="487"/>
      <c r="ORT759" s="487"/>
      <c r="ORU759" s="487"/>
      <c r="ORV759" s="487"/>
      <c r="ORW759" s="487"/>
      <c r="ORX759" s="487"/>
      <c r="ORY759" s="487"/>
      <c r="ORZ759" s="487"/>
      <c r="OSA759" s="487"/>
      <c r="OSB759" s="487"/>
      <c r="OSC759" s="487"/>
      <c r="OSD759" s="487"/>
      <c r="OSE759" s="487"/>
      <c r="OSF759" s="487"/>
      <c r="OSG759" s="487"/>
      <c r="OSH759" s="487"/>
      <c r="OSI759" s="487"/>
      <c r="OSJ759" s="487"/>
      <c r="OSK759" s="487"/>
      <c r="OSL759" s="487"/>
      <c r="OSM759" s="487"/>
      <c r="OSN759" s="487"/>
      <c r="OSO759" s="487"/>
      <c r="OSP759" s="487"/>
      <c r="OSQ759" s="487"/>
      <c r="OSR759" s="487"/>
      <c r="OSS759" s="487"/>
      <c r="OST759" s="487"/>
      <c r="OSU759" s="487"/>
      <c r="OSV759" s="487"/>
      <c r="OSW759" s="487"/>
      <c r="OSX759" s="487"/>
      <c r="OSY759" s="487"/>
      <c r="OSZ759" s="487"/>
      <c r="OTA759" s="487"/>
      <c r="OTB759" s="487"/>
      <c r="OTC759" s="487"/>
      <c r="OTD759" s="487"/>
      <c r="OTE759" s="487"/>
      <c r="OTF759" s="487"/>
      <c r="OTG759" s="487"/>
      <c r="OTH759" s="487"/>
      <c r="OTI759" s="487"/>
      <c r="OTJ759" s="487"/>
      <c r="OTK759" s="487"/>
      <c r="OTL759" s="487"/>
      <c r="OTM759" s="487"/>
      <c r="OTN759" s="487"/>
      <c r="OTO759" s="487"/>
      <c r="OTP759" s="487"/>
      <c r="OTQ759" s="487"/>
      <c r="OTR759" s="487"/>
      <c r="OTS759" s="487"/>
      <c r="OTT759" s="487"/>
      <c r="OTU759" s="487"/>
      <c r="OTV759" s="487"/>
      <c r="OTW759" s="487"/>
      <c r="OTX759" s="487"/>
      <c r="OTY759" s="487"/>
      <c r="OTZ759" s="487"/>
      <c r="OUA759" s="487"/>
      <c r="OUB759" s="487"/>
      <c r="OUC759" s="487"/>
      <c r="OUD759" s="487"/>
      <c r="OUE759" s="487"/>
      <c r="OUF759" s="487"/>
      <c r="OUG759" s="487"/>
      <c r="OUH759" s="487"/>
      <c r="OUI759" s="487"/>
      <c r="OUJ759" s="487"/>
      <c r="OUK759" s="487"/>
      <c r="OUL759" s="487"/>
      <c r="OUM759" s="487"/>
      <c r="OUN759" s="487"/>
      <c r="OUO759" s="487"/>
      <c r="OUP759" s="487"/>
      <c r="OUQ759" s="487"/>
      <c r="OUR759" s="487"/>
      <c r="OUS759" s="487"/>
      <c r="OUT759" s="487"/>
      <c r="OUU759" s="487"/>
      <c r="OUV759" s="487"/>
      <c r="OUW759" s="487"/>
      <c r="OUX759" s="487"/>
      <c r="OUY759" s="487"/>
      <c r="OUZ759" s="487"/>
      <c r="OVA759" s="487"/>
      <c r="OVB759" s="487"/>
      <c r="OVC759" s="487"/>
      <c r="OVD759" s="487"/>
      <c r="OVE759" s="487"/>
      <c r="OVF759" s="487"/>
      <c r="OVG759" s="487"/>
      <c r="OVH759" s="487"/>
      <c r="OVI759" s="487"/>
      <c r="OVJ759" s="487"/>
      <c r="OVK759" s="487"/>
      <c r="OVL759" s="487"/>
      <c r="OVM759" s="487"/>
      <c r="OVN759" s="487"/>
      <c r="OVO759" s="487"/>
      <c r="OVP759" s="487"/>
      <c r="OVQ759" s="487"/>
      <c r="OVR759" s="487"/>
      <c r="OVS759" s="487"/>
      <c r="OVT759" s="487"/>
      <c r="OVU759" s="487"/>
      <c r="OVV759" s="487"/>
      <c r="OVW759" s="487"/>
      <c r="OVX759" s="487"/>
      <c r="OVY759" s="487"/>
      <c r="OVZ759" s="487"/>
      <c r="OWA759" s="487"/>
      <c r="OWB759" s="487"/>
      <c r="OWC759" s="487"/>
      <c r="OWD759" s="487"/>
      <c r="OWE759" s="487"/>
      <c r="OWF759" s="487"/>
      <c r="OWG759" s="487"/>
      <c r="OWH759" s="487"/>
      <c r="OWI759" s="487"/>
      <c r="OWJ759" s="487"/>
      <c r="OWK759" s="487"/>
      <c r="OWL759" s="487"/>
      <c r="OWM759" s="487"/>
      <c r="OWN759" s="487"/>
      <c r="OWO759" s="487"/>
      <c r="OWP759" s="487"/>
      <c r="OWQ759" s="487"/>
      <c r="OWR759" s="487"/>
      <c r="OWS759" s="487"/>
      <c r="OWT759" s="487"/>
      <c r="OWU759" s="487"/>
      <c r="OWV759" s="487"/>
      <c r="OWW759" s="487"/>
      <c r="OWX759" s="487"/>
      <c r="OWY759" s="487"/>
      <c r="OWZ759" s="487"/>
      <c r="OXA759" s="487"/>
      <c r="OXB759" s="487"/>
      <c r="OXC759" s="487"/>
      <c r="OXD759" s="487"/>
      <c r="OXE759" s="487"/>
      <c r="OXF759" s="487"/>
      <c r="OXG759" s="487"/>
      <c r="OXH759" s="487"/>
      <c r="OXI759" s="487"/>
      <c r="OXJ759" s="487"/>
      <c r="OXK759" s="487"/>
      <c r="OXL759" s="487"/>
      <c r="OXM759" s="487"/>
      <c r="OXN759" s="487"/>
      <c r="OXO759" s="487"/>
      <c r="OXP759" s="487"/>
      <c r="OXQ759" s="487"/>
      <c r="OXR759" s="487"/>
      <c r="OXS759" s="487"/>
      <c r="OXT759" s="487"/>
      <c r="OXU759" s="487"/>
      <c r="OXV759" s="487"/>
      <c r="OXW759" s="487"/>
      <c r="OXX759" s="487"/>
      <c r="OXY759" s="487"/>
      <c r="OXZ759" s="487"/>
      <c r="OYA759" s="487"/>
      <c r="OYB759" s="487"/>
      <c r="OYC759" s="487"/>
      <c r="OYD759" s="487"/>
      <c r="OYE759" s="487"/>
      <c r="OYF759" s="487"/>
      <c r="OYG759" s="487"/>
      <c r="OYH759" s="487"/>
      <c r="OYI759" s="487"/>
      <c r="OYJ759" s="487"/>
      <c r="OYK759" s="487"/>
      <c r="OYL759" s="487"/>
      <c r="OYM759" s="487"/>
      <c r="OYN759" s="487"/>
      <c r="OYO759" s="487"/>
      <c r="OYP759" s="487"/>
      <c r="OYQ759" s="487"/>
      <c r="OYR759" s="487"/>
      <c r="OYS759" s="487"/>
      <c r="OYT759" s="487"/>
      <c r="OYU759" s="487"/>
      <c r="OYV759" s="487"/>
      <c r="OYW759" s="487"/>
      <c r="OYX759" s="487"/>
      <c r="OYY759" s="487"/>
      <c r="OYZ759" s="487"/>
      <c r="OZA759" s="487"/>
      <c r="OZB759" s="487"/>
      <c r="OZC759" s="487"/>
      <c r="OZD759" s="487"/>
      <c r="OZE759" s="487"/>
      <c r="OZF759" s="487"/>
      <c r="OZG759" s="487"/>
      <c r="OZH759" s="487"/>
      <c r="OZI759" s="487"/>
      <c r="OZJ759" s="487"/>
      <c r="OZK759" s="487"/>
      <c r="OZL759" s="487"/>
      <c r="OZM759" s="487"/>
      <c r="OZN759" s="487"/>
      <c r="OZO759" s="487"/>
      <c r="OZP759" s="487"/>
      <c r="OZQ759" s="487"/>
      <c r="OZR759" s="487"/>
      <c r="OZS759" s="487"/>
      <c r="OZT759" s="487"/>
      <c r="OZU759" s="487"/>
      <c r="OZV759" s="487"/>
      <c r="OZW759" s="487"/>
      <c r="OZX759" s="487"/>
      <c r="OZY759" s="487"/>
      <c r="OZZ759" s="487"/>
      <c r="PAA759" s="487"/>
      <c r="PAB759" s="487"/>
      <c r="PAC759" s="487"/>
      <c r="PAD759" s="487"/>
      <c r="PAE759" s="487"/>
      <c r="PAF759" s="487"/>
      <c r="PAG759" s="487"/>
      <c r="PAH759" s="487"/>
      <c r="PAI759" s="487"/>
      <c r="PAJ759" s="487"/>
      <c r="PAK759" s="487"/>
      <c r="PAL759" s="487"/>
      <c r="PAM759" s="487"/>
      <c r="PAN759" s="487"/>
      <c r="PAO759" s="487"/>
      <c r="PAP759" s="487"/>
      <c r="PAQ759" s="487"/>
      <c r="PAR759" s="487"/>
      <c r="PAS759" s="487"/>
      <c r="PAT759" s="487"/>
      <c r="PAU759" s="487"/>
      <c r="PAV759" s="487"/>
      <c r="PAW759" s="487"/>
      <c r="PAX759" s="487"/>
      <c r="PAY759" s="487"/>
      <c r="PAZ759" s="487"/>
      <c r="PBA759" s="487"/>
      <c r="PBB759" s="487"/>
      <c r="PBC759" s="487"/>
      <c r="PBD759" s="487"/>
      <c r="PBE759" s="487"/>
      <c r="PBF759" s="487"/>
      <c r="PBG759" s="487"/>
      <c r="PBH759" s="487"/>
      <c r="PBI759" s="487"/>
      <c r="PBJ759" s="487"/>
      <c r="PBK759" s="487"/>
      <c r="PBL759" s="487"/>
      <c r="PBM759" s="487"/>
      <c r="PBN759" s="487"/>
      <c r="PBO759" s="487"/>
      <c r="PBP759" s="487"/>
      <c r="PBQ759" s="487"/>
      <c r="PBR759" s="487"/>
      <c r="PBS759" s="487"/>
      <c r="PBT759" s="487"/>
      <c r="PBU759" s="487"/>
      <c r="PBV759" s="487"/>
      <c r="PBW759" s="487"/>
      <c r="PBX759" s="487"/>
      <c r="PBY759" s="487"/>
      <c r="PBZ759" s="487"/>
      <c r="PCA759" s="487"/>
      <c r="PCB759" s="487"/>
      <c r="PCC759" s="487"/>
      <c r="PCD759" s="487"/>
      <c r="PCE759" s="487"/>
      <c r="PCF759" s="487"/>
      <c r="PCG759" s="487"/>
      <c r="PCH759" s="487"/>
      <c r="PCI759" s="487"/>
      <c r="PCJ759" s="487"/>
      <c r="PCK759" s="487"/>
      <c r="PCL759" s="487"/>
      <c r="PCM759" s="487"/>
      <c r="PCN759" s="487"/>
      <c r="PCO759" s="487"/>
      <c r="PCP759" s="487"/>
      <c r="PCQ759" s="487"/>
      <c r="PCR759" s="487"/>
      <c r="PCS759" s="487"/>
      <c r="PCT759" s="487"/>
      <c r="PCU759" s="487"/>
      <c r="PCV759" s="487"/>
      <c r="PCW759" s="487"/>
      <c r="PCX759" s="487"/>
      <c r="PCY759" s="487"/>
      <c r="PCZ759" s="487"/>
      <c r="PDA759" s="487"/>
      <c r="PDB759" s="487"/>
      <c r="PDC759" s="487"/>
      <c r="PDD759" s="487"/>
      <c r="PDE759" s="487"/>
      <c r="PDF759" s="487"/>
      <c r="PDG759" s="487"/>
      <c r="PDH759" s="487"/>
      <c r="PDI759" s="487"/>
      <c r="PDJ759" s="487"/>
      <c r="PDK759" s="487"/>
      <c r="PDL759" s="487"/>
      <c r="PDM759" s="487"/>
      <c r="PDN759" s="487"/>
      <c r="PDO759" s="487"/>
      <c r="PDP759" s="487"/>
      <c r="PDQ759" s="487"/>
      <c r="PDR759" s="487"/>
      <c r="PDS759" s="487"/>
      <c r="PDT759" s="487"/>
      <c r="PDU759" s="487"/>
      <c r="PDV759" s="487"/>
      <c r="PDW759" s="487"/>
      <c r="PDX759" s="487"/>
      <c r="PDY759" s="487"/>
      <c r="PDZ759" s="487"/>
      <c r="PEA759" s="487"/>
      <c r="PEB759" s="487"/>
      <c r="PEC759" s="487"/>
      <c r="PED759" s="487"/>
      <c r="PEE759" s="487"/>
      <c r="PEF759" s="487"/>
      <c r="PEG759" s="487"/>
      <c r="PEH759" s="487"/>
      <c r="PEI759" s="487"/>
      <c r="PEJ759" s="487"/>
      <c r="PEK759" s="487"/>
      <c r="PEL759" s="487"/>
      <c r="PEM759" s="487"/>
      <c r="PEN759" s="487"/>
      <c r="PEO759" s="487"/>
      <c r="PEP759" s="487"/>
      <c r="PEQ759" s="487"/>
      <c r="PER759" s="487"/>
      <c r="PES759" s="487"/>
      <c r="PET759" s="487"/>
      <c r="PEU759" s="487"/>
      <c r="PEV759" s="487"/>
      <c r="PEW759" s="487"/>
      <c r="PEX759" s="487"/>
      <c r="PEY759" s="487"/>
      <c r="PEZ759" s="487"/>
      <c r="PFA759" s="487"/>
      <c r="PFB759" s="487"/>
      <c r="PFC759" s="487"/>
      <c r="PFD759" s="487"/>
      <c r="PFE759" s="487"/>
      <c r="PFF759" s="487"/>
      <c r="PFG759" s="487"/>
      <c r="PFH759" s="487"/>
      <c r="PFI759" s="487"/>
      <c r="PFJ759" s="487"/>
      <c r="PFK759" s="487"/>
      <c r="PFL759" s="487"/>
      <c r="PFM759" s="487"/>
      <c r="PFN759" s="487"/>
      <c r="PFO759" s="487"/>
      <c r="PFP759" s="487"/>
      <c r="PFQ759" s="487"/>
      <c r="PFR759" s="487"/>
      <c r="PFS759" s="487"/>
      <c r="PFT759" s="487"/>
      <c r="PFU759" s="487"/>
      <c r="PFV759" s="487"/>
      <c r="PFW759" s="487"/>
      <c r="PFX759" s="487"/>
      <c r="PFY759" s="487"/>
      <c r="PFZ759" s="487"/>
      <c r="PGA759" s="487"/>
      <c r="PGB759" s="487"/>
      <c r="PGC759" s="487"/>
      <c r="PGD759" s="487"/>
      <c r="PGE759" s="487"/>
      <c r="PGF759" s="487"/>
      <c r="PGG759" s="487"/>
      <c r="PGH759" s="487"/>
      <c r="PGI759" s="487"/>
      <c r="PGJ759" s="487"/>
      <c r="PGK759" s="487"/>
      <c r="PGL759" s="487"/>
      <c r="PGM759" s="487"/>
      <c r="PGN759" s="487"/>
      <c r="PGO759" s="487"/>
      <c r="PGP759" s="487"/>
      <c r="PGQ759" s="487"/>
      <c r="PGR759" s="487"/>
      <c r="PGS759" s="487"/>
      <c r="PGT759" s="487"/>
      <c r="PGU759" s="487"/>
      <c r="PGV759" s="487"/>
      <c r="PGW759" s="487"/>
      <c r="PGX759" s="487"/>
      <c r="PGY759" s="487"/>
      <c r="PGZ759" s="487"/>
      <c r="PHA759" s="487"/>
      <c r="PHB759" s="487"/>
      <c r="PHC759" s="487"/>
      <c r="PHD759" s="487"/>
      <c r="PHE759" s="487"/>
      <c r="PHF759" s="487"/>
      <c r="PHG759" s="487"/>
      <c r="PHH759" s="487"/>
      <c r="PHI759" s="487"/>
      <c r="PHJ759" s="487"/>
      <c r="PHK759" s="487"/>
      <c r="PHL759" s="487"/>
      <c r="PHM759" s="487"/>
      <c r="PHN759" s="487"/>
      <c r="PHO759" s="487"/>
      <c r="PHP759" s="487"/>
      <c r="PHQ759" s="487"/>
      <c r="PHR759" s="487"/>
      <c r="PHS759" s="487"/>
      <c r="PHT759" s="487"/>
      <c r="PHU759" s="487"/>
      <c r="PHV759" s="487"/>
      <c r="PHW759" s="487"/>
      <c r="PHX759" s="487"/>
      <c r="PHY759" s="487"/>
      <c r="PHZ759" s="487"/>
      <c r="PIA759" s="487"/>
      <c r="PIB759" s="487"/>
      <c r="PIC759" s="487"/>
      <c r="PID759" s="487"/>
      <c r="PIE759" s="487"/>
      <c r="PIF759" s="487"/>
      <c r="PIG759" s="487"/>
      <c r="PIH759" s="487"/>
      <c r="PII759" s="487"/>
      <c r="PIJ759" s="487"/>
      <c r="PIK759" s="487"/>
      <c r="PIL759" s="487"/>
      <c r="PIM759" s="487"/>
      <c r="PIN759" s="487"/>
      <c r="PIO759" s="487"/>
      <c r="PIP759" s="487"/>
      <c r="PIQ759" s="487"/>
      <c r="PIR759" s="487"/>
      <c r="PIS759" s="487"/>
      <c r="PIT759" s="487"/>
      <c r="PIU759" s="487"/>
      <c r="PIV759" s="487"/>
      <c r="PIW759" s="487"/>
      <c r="PIX759" s="487"/>
      <c r="PIY759" s="487"/>
      <c r="PIZ759" s="487"/>
      <c r="PJA759" s="487"/>
      <c r="PJB759" s="487"/>
      <c r="PJC759" s="487"/>
      <c r="PJD759" s="487"/>
      <c r="PJE759" s="487"/>
      <c r="PJF759" s="487"/>
      <c r="PJG759" s="487"/>
      <c r="PJH759" s="487"/>
      <c r="PJI759" s="487"/>
      <c r="PJJ759" s="487"/>
      <c r="PJK759" s="487"/>
      <c r="PJL759" s="487"/>
      <c r="PJM759" s="487"/>
      <c r="PJN759" s="487"/>
      <c r="PJO759" s="487"/>
      <c r="PJP759" s="487"/>
      <c r="PJQ759" s="487"/>
      <c r="PJR759" s="487"/>
      <c r="PJS759" s="487"/>
      <c r="PJT759" s="487"/>
      <c r="PJU759" s="487"/>
      <c r="PJV759" s="487"/>
      <c r="PJW759" s="487"/>
      <c r="PJX759" s="487"/>
      <c r="PJY759" s="487"/>
      <c r="PJZ759" s="487"/>
      <c r="PKA759" s="487"/>
      <c r="PKB759" s="487"/>
      <c r="PKC759" s="487"/>
      <c r="PKD759" s="487"/>
      <c r="PKE759" s="487"/>
      <c r="PKF759" s="487"/>
      <c r="PKG759" s="487"/>
      <c r="PKH759" s="487"/>
      <c r="PKI759" s="487"/>
      <c r="PKJ759" s="487"/>
      <c r="PKK759" s="487"/>
      <c r="PKL759" s="487"/>
      <c r="PKM759" s="487"/>
      <c r="PKN759" s="487"/>
      <c r="PKO759" s="487"/>
      <c r="PKP759" s="487"/>
      <c r="PKQ759" s="487"/>
      <c r="PKR759" s="487"/>
      <c r="PKS759" s="487"/>
      <c r="PKT759" s="487"/>
      <c r="PKU759" s="487"/>
      <c r="PKV759" s="487"/>
      <c r="PKW759" s="487"/>
      <c r="PKX759" s="487"/>
      <c r="PKY759" s="487"/>
      <c r="PKZ759" s="487"/>
      <c r="PLA759" s="487"/>
      <c r="PLB759" s="487"/>
      <c r="PLC759" s="487"/>
      <c r="PLD759" s="487"/>
      <c r="PLE759" s="487"/>
      <c r="PLF759" s="487"/>
      <c r="PLG759" s="487"/>
      <c r="PLH759" s="487"/>
      <c r="PLI759" s="487"/>
      <c r="PLJ759" s="487"/>
      <c r="PLK759" s="487"/>
      <c r="PLL759" s="487"/>
      <c r="PLM759" s="487"/>
      <c r="PLN759" s="487"/>
      <c r="PLO759" s="487"/>
      <c r="PLP759" s="487"/>
      <c r="PLQ759" s="487"/>
      <c r="PLR759" s="487"/>
      <c r="PLS759" s="487"/>
      <c r="PLT759" s="487"/>
      <c r="PLU759" s="487"/>
      <c r="PLV759" s="487"/>
      <c r="PLW759" s="487"/>
      <c r="PLX759" s="487"/>
      <c r="PLY759" s="487"/>
      <c r="PLZ759" s="487"/>
      <c r="PMA759" s="487"/>
      <c r="PMB759" s="487"/>
      <c r="PMC759" s="487"/>
      <c r="PMD759" s="487"/>
      <c r="PME759" s="487"/>
      <c r="PMF759" s="487"/>
      <c r="PMG759" s="487"/>
      <c r="PMH759" s="487"/>
      <c r="PMI759" s="487"/>
      <c r="PMJ759" s="487"/>
      <c r="PMK759" s="487"/>
      <c r="PML759" s="487"/>
      <c r="PMM759" s="487"/>
      <c r="PMN759" s="487"/>
      <c r="PMO759" s="487"/>
      <c r="PMP759" s="487"/>
      <c r="PMQ759" s="487"/>
      <c r="PMR759" s="487"/>
      <c r="PMS759" s="487"/>
      <c r="PMT759" s="487"/>
      <c r="PMU759" s="487"/>
      <c r="PMV759" s="487"/>
      <c r="PMW759" s="487"/>
      <c r="PMX759" s="487"/>
      <c r="PMY759" s="487"/>
      <c r="PMZ759" s="487"/>
      <c r="PNA759" s="487"/>
      <c r="PNB759" s="487"/>
      <c r="PNC759" s="487"/>
      <c r="PND759" s="487"/>
      <c r="PNE759" s="487"/>
      <c r="PNF759" s="487"/>
      <c r="PNG759" s="487"/>
      <c r="PNH759" s="487"/>
      <c r="PNI759" s="487"/>
      <c r="PNJ759" s="487"/>
      <c r="PNK759" s="487"/>
      <c r="PNL759" s="487"/>
      <c r="PNM759" s="487"/>
      <c r="PNN759" s="487"/>
      <c r="PNO759" s="487"/>
      <c r="PNP759" s="487"/>
      <c r="PNQ759" s="487"/>
      <c r="PNR759" s="487"/>
      <c r="PNS759" s="487"/>
      <c r="PNT759" s="487"/>
      <c r="PNU759" s="487"/>
      <c r="PNV759" s="487"/>
      <c r="PNW759" s="487"/>
      <c r="PNX759" s="487"/>
      <c r="PNY759" s="487"/>
      <c r="PNZ759" s="487"/>
      <c r="POA759" s="487"/>
      <c r="POB759" s="487"/>
      <c r="POC759" s="487"/>
      <c r="POD759" s="487"/>
      <c r="POE759" s="487"/>
      <c r="POF759" s="487"/>
      <c r="POG759" s="487"/>
      <c r="POH759" s="487"/>
      <c r="POI759" s="487"/>
      <c r="POJ759" s="487"/>
      <c r="POK759" s="487"/>
      <c r="POL759" s="487"/>
      <c r="POM759" s="487"/>
      <c r="PON759" s="487"/>
      <c r="POO759" s="487"/>
      <c r="POP759" s="487"/>
      <c r="POQ759" s="487"/>
      <c r="POR759" s="487"/>
      <c r="POS759" s="487"/>
      <c r="POT759" s="487"/>
      <c r="POU759" s="487"/>
      <c r="POV759" s="487"/>
      <c r="POW759" s="487"/>
      <c r="POX759" s="487"/>
      <c r="POY759" s="487"/>
      <c r="POZ759" s="487"/>
      <c r="PPA759" s="487"/>
      <c r="PPB759" s="487"/>
      <c r="PPC759" s="487"/>
      <c r="PPD759" s="487"/>
      <c r="PPE759" s="487"/>
      <c r="PPF759" s="487"/>
      <c r="PPG759" s="487"/>
      <c r="PPH759" s="487"/>
      <c r="PPI759" s="487"/>
      <c r="PPJ759" s="487"/>
      <c r="PPK759" s="487"/>
      <c r="PPL759" s="487"/>
      <c r="PPM759" s="487"/>
      <c r="PPN759" s="487"/>
      <c r="PPO759" s="487"/>
      <c r="PPP759" s="487"/>
      <c r="PPQ759" s="487"/>
      <c r="PPR759" s="487"/>
      <c r="PPS759" s="487"/>
      <c r="PPT759" s="487"/>
      <c r="PPU759" s="487"/>
      <c r="PPV759" s="487"/>
      <c r="PPW759" s="487"/>
      <c r="PPX759" s="487"/>
      <c r="PPY759" s="487"/>
      <c r="PPZ759" s="487"/>
      <c r="PQA759" s="487"/>
      <c r="PQB759" s="487"/>
      <c r="PQC759" s="487"/>
      <c r="PQD759" s="487"/>
      <c r="PQE759" s="487"/>
      <c r="PQF759" s="487"/>
      <c r="PQG759" s="487"/>
      <c r="PQH759" s="487"/>
      <c r="PQI759" s="487"/>
      <c r="PQJ759" s="487"/>
      <c r="PQK759" s="487"/>
      <c r="PQL759" s="487"/>
      <c r="PQM759" s="487"/>
      <c r="PQN759" s="487"/>
      <c r="PQO759" s="487"/>
      <c r="PQP759" s="487"/>
      <c r="PQQ759" s="487"/>
      <c r="PQR759" s="487"/>
      <c r="PQS759" s="487"/>
      <c r="PQT759" s="487"/>
      <c r="PQU759" s="487"/>
      <c r="PQV759" s="487"/>
      <c r="PQW759" s="487"/>
      <c r="PQX759" s="487"/>
      <c r="PQY759" s="487"/>
      <c r="PQZ759" s="487"/>
      <c r="PRA759" s="487"/>
      <c r="PRB759" s="487"/>
      <c r="PRC759" s="487"/>
      <c r="PRD759" s="487"/>
      <c r="PRE759" s="487"/>
      <c r="PRF759" s="487"/>
      <c r="PRG759" s="487"/>
      <c r="PRH759" s="487"/>
      <c r="PRI759" s="487"/>
      <c r="PRJ759" s="487"/>
      <c r="PRK759" s="487"/>
      <c r="PRL759" s="487"/>
      <c r="PRM759" s="487"/>
      <c r="PRN759" s="487"/>
      <c r="PRO759" s="487"/>
      <c r="PRP759" s="487"/>
      <c r="PRQ759" s="487"/>
      <c r="PRR759" s="487"/>
      <c r="PRS759" s="487"/>
      <c r="PRT759" s="487"/>
      <c r="PRU759" s="487"/>
      <c r="PRV759" s="487"/>
      <c r="PRW759" s="487"/>
      <c r="PRX759" s="487"/>
      <c r="PRY759" s="487"/>
      <c r="PRZ759" s="487"/>
      <c r="PSA759" s="487"/>
      <c r="PSB759" s="487"/>
      <c r="PSC759" s="487"/>
      <c r="PSD759" s="487"/>
      <c r="PSE759" s="487"/>
      <c r="PSF759" s="487"/>
      <c r="PSG759" s="487"/>
      <c r="PSH759" s="487"/>
      <c r="PSI759" s="487"/>
      <c r="PSJ759" s="487"/>
      <c r="PSK759" s="487"/>
      <c r="PSL759" s="487"/>
      <c r="PSM759" s="487"/>
      <c r="PSN759" s="487"/>
      <c r="PSO759" s="487"/>
      <c r="PSP759" s="487"/>
      <c r="PSQ759" s="487"/>
      <c r="PSR759" s="487"/>
      <c r="PSS759" s="487"/>
      <c r="PST759" s="487"/>
      <c r="PSU759" s="487"/>
      <c r="PSV759" s="487"/>
      <c r="PSW759" s="487"/>
      <c r="PSX759" s="487"/>
      <c r="PSY759" s="487"/>
      <c r="PSZ759" s="487"/>
      <c r="PTA759" s="487"/>
      <c r="PTB759" s="487"/>
      <c r="PTC759" s="487"/>
      <c r="PTD759" s="487"/>
      <c r="PTE759" s="487"/>
      <c r="PTF759" s="487"/>
      <c r="PTG759" s="487"/>
      <c r="PTH759" s="487"/>
      <c r="PTI759" s="487"/>
      <c r="PTJ759" s="487"/>
      <c r="PTK759" s="487"/>
      <c r="PTL759" s="487"/>
      <c r="PTM759" s="487"/>
      <c r="PTN759" s="487"/>
      <c r="PTO759" s="487"/>
      <c r="PTP759" s="487"/>
      <c r="PTQ759" s="487"/>
      <c r="PTR759" s="487"/>
      <c r="PTS759" s="487"/>
      <c r="PTT759" s="487"/>
      <c r="PTU759" s="487"/>
      <c r="PTV759" s="487"/>
      <c r="PTW759" s="487"/>
      <c r="PTX759" s="487"/>
      <c r="PTY759" s="487"/>
      <c r="PTZ759" s="487"/>
      <c r="PUA759" s="487"/>
      <c r="PUB759" s="487"/>
      <c r="PUC759" s="487"/>
      <c r="PUD759" s="487"/>
      <c r="PUE759" s="487"/>
      <c r="PUF759" s="487"/>
      <c r="PUG759" s="487"/>
      <c r="PUH759" s="487"/>
      <c r="PUI759" s="487"/>
      <c r="PUJ759" s="487"/>
      <c r="PUK759" s="487"/>
      <c r="PUL759" s="487"/>
      <c r="PUM759" s="487"/>
      <c r="PUN759" s="487"/>
      <c r="PUO759" s="487"/>
      <c r="PUP759" s="487"/>
      <c r="PUQ759" s="487"/>
      <c r="PUR759" s="487"/>
      <c r="PUS759" s="487"/>
      <c r="PUT759" s="487"/>
      <c r="PUU759" s="487"/>
      <c r="PUV759" s="487"/>
      <c r="PUW759" s="487"/>
      <c r="PUX759" s="487"/>
      <c r="PUY759" s="487"/>
      <c r="PUZ759" s="487"/>
      <c r="PVA759" s="487"/>
      <c r="PVB759" s="487"/>
      <c r="PVC759" s="487"/>
      <c r="PVD759" s="487"/>
      <c r="PVE759" s="487"/>
      <c r="PVF759" s="487"/>
      <c r="PVG759" s="487"/>
      <c r="PVH759" s="487"/>
      <c r="PVI759" s="487"/>
      <c r="PVJ759" s="487"/>
      <c r="PVK759" s="487"/>
      <c r="PVL759" s="487"/>
      <c r="PVM759" s="487"/>
      <c r="PVN759" s="487"/>
      <c r="PVO759" s="487"/>
      <c r="PVP759" s="487"/>
      <c r="PVQ759" s="487"/>
      <c r="PVR759" s="487"/>
      <c r="PVS759" s="487"/>
      <c r="PVT759" s="487"/>
      <c r="PVU759" s="487"/>
      <c r="PVV759" s="487"/>
      <c r="PVW759" s="487"/>
      <c r="PVX759" s="487"/>
      <c r="PVY759" s="487"/>
      <c r="PVZ759" s="487"/>
      <c r="PWA759" s="487"/>
      <c r="PWB759" s="487"/>
      <c r="PWC759" s="487"/>
      <c r="PWD759" s="487"/>
      <c r="PWE759" s="487"/>
      <c r="PWF759" s="487"/>
      <c r="PWG759" s="487"/>
      <c r="PWH759" s="487"/>
      <c r="PWI759" s="487"/>
      <c r="PWJ759" s="487"/>
      <c r="PWK759" s="487"/>
      <c r="PWL759" s="487"/>
      <c r="PWM759" s="487"/>
      <c r="PWN759" s="487"/>
      <c r="PWO759" s="487"/>
      <c r="PWP759" s="487"/>
      <c r="PWQ759" s="487"/>
      <c r="PWR759" s="487"/>
      <c r="PWS759" s="487"/>
      <c r="PWT759" s="487"/>
      <c r="PWU759" s="487"/>
      <c r="PWV759" s="487"/>
      <c r="PWW759" s="487"/>
      <c r="PWX759" s="487"/>
      <c r="PWY759" s="487"/>
      <c r="PWZ759" s="487"/>
      <c r="PXA759" s="487"/>
      <c r="PXB759" s="487"/>
      <c r="PXC759" s="487"/>
      <c r="PXD759" s="487"/>
      <c r="PXE759" s="487"/>
      <c r="PXF759" s="487"/>
      <c r="PXG759" s="487"/>
      <c r="PXH759" s="487"/>
      <c r="PXI759" s="487"/>
      <c r="PXJ759" s="487"/>
      <c r="PXK759" s="487"/>
      <c r="PXL759" s="487"/>
      <c r="PXM759" s="487"/>
      <c r="PXN759" s="487"/>
      <c r="PXO759" s="487"/>
      <c r="PXP759" s="487"/>
      <c r="PXQ759" s="487"/>
      <c r="PXR759" s="487"/>
      <c r="PXS759" s="487"/>
      <c r="PXT759" s="487"/>
      <c r="PXU759" s="487"/>
      <c r="PXV759" s="487"/>
      <c r="PXW759" s="487"/>
      <c r="PXX759" s="487"/>
      <c r="PXY759" s="487"/>
      <c r="PXZ759" s="487"/>
      <c r="PYA759" s="487"/>
      <c r="PYB759" s="487"/>
      <c r="PYC759" s="487"/>
      <c r="PYD759" s="487"/>
      <c r="PYE759" s="487"/>
      <c r="PYF759" s="487"/>
      <c r="PYG759" s="487"/>
      <c r="PYH759" s="487"/>
      <c r="PYI759" s="487"/>
      <c r="PYJ759" s="487"/>
      <c r="PYK759" s="487"/>
      <c r="PYL759" s="487"/>
      <c r="PYM759" s="487"/>
      <c r="PYN759" s="487"/>
      <c r="PYO759" s="487"/>
      <c r="PYP759" s="487"/>
      <c r="PYQ759" s="487"/>
      <c r="PYR759" s="487"/>
      <c r="PYS759" s="487"/>
      <c r="PYT759" s="487"/>
      <c r="PYU759" s="487"/>
      <c r="PYV759" s="487"/>
      <c r="PYW759" s="487"/>
      <c r="PYX759" s="487"/>
      <c r="PYY759" s="487"/>
      <c r="PYZ759" s="487"/>
      <c r="PZA759" s="487"/>
      <c r="PZB759" s="487"/>
      <c r="PZC759" s="487"/>
      <c r="PZD759" s="487"/>
      <c r="PZE759" s="487"/>
      <c r="PZF759" s="487"/>
      <c r="PZG759" s="487"/>
      <c r="PZH759" s="487"/>
      <c r="PZI759" s="487"/>
      <c r="PZJ759" s="487"/>
      <c r="PZK759" s="487"/>
      <c r="PZL759" s="487"/>
      <c r="PZM759" s="487"/>
      <c r="PZN759" s="487"/>
      <c r="PZO759" s="487"/>
      <c r="PZP759" s="487"/>
      <c r="PZQ759" s="487"/>
      <c r="PZR759" s="487"/>
      <c r="PZS759" s="487"/>
      <c r="PZT759" s="487"/>
      <c r="PZU759" s="487"/>
      <c r="PZV759" s="487"/>
      <c r="PZW759" s="487"/>
      <c r="PZX759" s="487"/>
      <c r="PZY759" s="487"/>
      <c r="PZZ759" s="487"/>
      <c r="QAA759" s="487"/>
      <c r="QAB759" s="487"/>
      <c r="QAC759" s="487"/>
      <c r="QAD759" s="487"/>
      <c r="QAE759" s="487"/>
      <c r="QAF759" s="487"/>
      <c r="QAG759" s="487"/>
      <c r="QAH759" s="487"/>
      <c r="QAI759" s="487"/>
      <c r="QAJ759" s="487"/>
      <c r="QAK759" s="487"/>
      <c r="QAL759" s="487"/>
      <c r="QAM759" s="487"/>
      <c r="QAN759" s="487"/>
      <c r="QAO759" s="487"/>
      <c r="QAP759" s="487"/>
      <c r="QAQ759" s="487"/>
      <c r="QAR759" s="487"/>
      <c r="QAS759" s="487"/>
      <c r="QAT759" s="487"/>
      <c r="QAU759" s="487"/>
      <c r="QAV759" s="487"/>
      <c r="QAW759" s="487"/>
      <c r="QAX759" s="487"/>
      <c r="QAY759" s="487"/>
      <c r="QAZ759" s="487"/>
      <c r="QBA759" s="487"/>
      <c r="QBB759" s="487"/>
      <c r="QBC759" s="487"/>
      <c r="QBD759" s="487"/>
      <c r="QBE759" s="487"/>
      <c r="QBF759" s="487"/>
      <c r="QBG759" s="487"/>
      <c r="QBH759" s="487"/>
      <c r="QBI759" s="487"/>
      <c r="QBJ759" s="487"/>
      <c r="QBK759" s="487"/>
      <c r="QBL759" s="487"/>
      <c r="QBM759" s="487"/>
      <c r="QBN759" s="487"/>
      <c r="QBO759" s="487"/>
      <c r="QBP759" s="487"/>
      <c r="QBQ759" s="487"/>
      <c r="QBR759" s="487"/>
      <c r="QBS759" s="487"/>
      <c r="QBT759" s="487"/>
      <c r="QBU759" s="487"/>
      <c r="QBV759" s="487"/>
      <c r="QBW759" s="487"/>
      <c r="QBX759" s="487"/>
      <c r="QBY759" s="487"/>
      <c r="QBZ759" s="487"/>
      <c r="QCA759" s="487"/>
      <c r="QCB759" s="487"/>
      <c r="QCC759" s="487"/>
      <c r="QCD759" s="487"/>
      <c r="QCE759" s="487"/>
      <c r="QCF759" s="487"/>
      <c r="QCG759" s="487"/>
      <c r="QCH759" s="487"/>
      <c r="QCI759" s="487"/>
      <c r="QCJ759" s="487"/>
      <c r="QCK759" s="487"/>
      <c r="QCL759" s="487"/>
      <c r="QCM759" s="487"/>
      <c r="QCN759" s="487"/>
      <c r="QCO759" s="487"/>
      <c r="QCP759" s="487"/>
      <c r="QCQ759" s="487"/>
      <c r="QCR759" s="487"/>
      <c r="QCS759" s="487"/>
      <c r="QCT759" s="487"/>
      <c r="QCU759" s="487"/>
      <c r="QCV759" s="487"/>
      <c r="QCW759" s="487"/>
      <c r="QCX759" s="487"/>
      <c r="QCY759" s="487"/>
      <c r="QCZ759" s="487"/>
      <c r="QDA759" s="487"/>
      <c r="QDB759" s="487"/>
      <c r="QDC759" s="487"/>
      <c r="QDD759" s="487"/>
      <c r="QDE759" s="487"/>
      <c r="QDF759" s="487"/>
      <c r="QDG759" s="487"/>
      <c r="QDH759" s="487"/>
      <c r="QDI759" s="487"/>
      <c r="QDJ759" s="487"/>
      <c r="QDK759" s="487"/>
      <c r="QDL759" s="487"/>
      <c r="QDM759" s="487"/>
      <c r="QDN759" s="487"/>
      <c r="QDO759" s="487"/>
      <c r="QDP759" s="487"/>
      <c r="QDQ759" s="487"/>
      <c r="QDR759" s="487"/>
      <c r="QDS759" s="487"/>
      <c r="QDT759" s="487"/>
      <c r="QDU759" s="487"/>
      <c r="QDV759" s="487"/>
      <c r="QDW759" s="487"/>
      <c r="QDX759" s="487"/>
      <c r="QDY759" s="487"/>
      <c r="QDZ759" s="487"/>
      <c r="QEA759" s="487"/>
      <c r="QEB759" s="487"/>
      <c r="QEC759" s="487"/>
      <c r="QED759" s="487"/>
      <c r="QEE759" s="487"/>
      <c r="QEF759" s="487"/>
      <c r="QEG759" s="487"/>
      <c r="QEH759" s="487"/>
      <c r="QEI759" s="487"/>
      <c r="QEJ759" s="487"/>
      <c r="QEK759" s="487"/>
      <c r="QEL759" s="487"/>
      <c r="QEM759" s="487"/>
      <c r="QEN759" s="487"/>
      <c r="QEO759" s="487"/>
      <c r="QEP759" s="487"/>
      <c r="QEQ759" s="487"/>
      <c r="QER759" s="487"/>
      <c r="QES759" s="487"/>
      <c r="QET759" s="487"/>
      <c r="QEU759" s="487"/>
      <c r="QEV759" s="487"/>
      <c r="QEW759" s="487"/>
      <c r="QEX759" s="487"/>
      <c r="QEY759" s="487"/>
      <c r="QEZ759" s="487"/>
      <c r="QFA759" s="487"/>
      <c r="QFB759" s="487"/>
      <c r="QFC759" s="487"/>
      <c r="QFD759" s="487"/>
      <c r="QFE759" s="487"/>
      <c r="QFF759" s="487"/>
      <c r="QFG759" s="487"/>
      <c r="QFH759" s="487"/>
      <c r="QFI759" s="487"/>
      <c r="QFJ759" s="487"/>
      <c r="QFK759" s="487"/>
      <c r="QFL759" s="487"/>
      <c r="QFM759" s="487"/>
      <c r="QFN759" s="487"/>
      <c r="QFO759" s="487"/>
      <c r="QFP759" s="487"/>
      <c r="QFQ759" s="487"/>
      <c r="QFR759" s="487"/>
      <c r="QFS759" s="487"/>
      <c r="QFT759" s="487"/>
      <c r="QFU759" s="487"/>
      <c r="QFV759" s="487"/>
      <c r="QFW759" s="487"/>
      <c r="QFX759" s="487"/>
      <c r="QFY759" s="487"/>
      <c r="QFZ759" s="487"/>
      <c r="QGA759" s="487"/>
      <c r="QGB759" s="487"/>
      <c r="QGC759" s="487"/>
      <c r="QGD759" s="487"/>
      <c r="QGE759" s="487"/>
      <c r="QGF759" s="487"/>
      <c r="QGG759" s="487"/>
      <c r="QGH759" s="487"/>
      <c r="QGI759" s="487"/>
      <c r="QGJ759" s="487"/>
      <c r="QGK759" s="487"/>
      <c r="QGL759" s="487"/>
      <c r="QGM759" s="487"/>
      <c r="QGN759" s="487"/>
      <c r="QGO759" s="487"/>
      <c r="QGP759" s="487"/>
      <c r="QGQ759" s="487"/>
      <c r="QGR759" s="487"/>
      <c r="QGS759" s="487"/>
      <c r="QGT759" s="487"/>
      <c r="QGU759" s="487"/>
      <c r="QGV759" s="487"/>
      <c r="QGW759" s="487"/>
      <c r="QGX759" s="487"/>
      <c r="QGY759" s="487"/>
      <c r="QGZ759" s="487"/>
      <c r="QHA759" s="487"/>
      <c r="QHB759" s="487"/>
      <c r="QHC759" s="487"/>
      <c r="QHD759" s="487"/>
      <c r="QHE759" s="487"/>
      <c r="QHF759" s="487"/>
      <c r="QHG759" s="487"/>
      <c r="QHH759" s="487"/>
      <c r="QHI759" s="487"/>
      <c r="QHJ759" s="487"/>
      <c r="QHK759" s="487"/>
      <c r="QHL759" s="487"/>
      <c r="QHM759" s="487"/>
      <c r="QHN759" s="487"/>
      <c r="QHO759" s="487"/>
      <c r="QHP759" s="487"/>
      <c r="QHQ759" s="487"/>
      <c r="QHR759" s="487"/>
      <c r="QHS759" s="487"/>
      <c r="QHT759" s="487"/>
      <c r="QHU759" s="487"/>
      <c r="QHV759" s="487"/>
      <c r="QHW759" s="487"/>
      <c r="QHX759" s="487"/>
      <c r="QHY759" s="487"/>
      <c r="QHZ759" s="487"/>
      <c r="QIA759" s="487"/>
      <c r="QIB759" s="487"/>
      <c r="QIC759" s="487"/>
      <c r="QID759" s="487"/>
      <c r="QIE759" s="487"/>
      <c r="QIF759" s="487"/>
      <c r="QIG759" s="487"/>
      <c r="QIH759" s="487"/>
      <c r="QII759" s="487"/>
      <c r="QIJ759" s="487"/>
      <c r="QIK759" s="487"/>
      <c r="QIL759" s="487"/>
      <c r="QIM759" s="487"/>
      <c r="QIN759" s="487"/>
      <c r="QIO759" s="487"/>
      <c r="QIP759" s="487"/>
      <c r="QIQ759" s="487"/>
      <c r="QIR759" s="487"/>
      <c r="QIS759" s="487"/>
      <c r="QIT759" s="487"/>
      <c r="QIU759" s="487"/>
      <c r="QIV759" s="487"/>
      <c r="QIW759" s="487"/>
      <c r="QIX759" s="487"/>
      <c r="QIY759" s="487"/>
      <c r="QIZ759" s="487"/>
      <c r="QJA759" s="487"/>
      <c r="QJB759" s="487"/>
      <c r="QJC759" s="487"/>
      <c r="QJD759" s="487"/>
      <c r="QJE759" s="487"/>
      <c r="QJF759" s="487"/>
      <c r="QJG759" s="487"/>
      <c r="QJH759" s="487"/>
      <c r="QJI759" s="487"/>
      <c r="QJJ759" s="487"/>
      <c r="QJK759" s="487"/>
      <c r="QJL759" s="487"/>
      <c r="QJM759" s="487"/>
      <c r="QJN759" s="487"/>
      <c r="QJO759" s="487"/>
      <c r="QJP759" s="487"/>
      <c r="QJQ759" s="487"/>
      <c r="QJR759" s="487"/>
      <c r="QJS759" s="487"/>
      <c r="QJT759" s="487"/>
      <c r="QJU759" s="487"/>
      <c r="QJV759" s="487"/>
      <c r="QJW759" s="487"/>
      <c r="QJX759" s="487"/>
      <c r="QJY759" s="487"/>
      <c r="QJZ759" s="487"/>
      <c r="QKA759" s="487"/>
      <c r="QKB759" s="487"/>
      <c r="QKC759" s="487"/>
      <c r="QKD759" s="487"/>
      <c r="QKE759" s="487"/>
      <c r="QKF759" s="487"/>
      <c r="QKG759" s="487"/>
      <c r="QKH759" s="487"/>
      <c r="QKI759" s="487"/>
      <c r="QKJ759" s="487"/>
      <c r="QKK759" s="487"/>
      <c r="QKL759" s="487"/>
      <c r="QKM759" s="487"/>
      <c r="QKN759" s="487"/>
      <c r="QKO759" s="487"/>
      <c r="QKP759" s="487"/>
      <c r="QKQ759" s="487"/>
      <c r="QKR759" s="487"/>
      <c r="QKS759" s="487"/>
      <c r="QKT759" s="487"/>
      <c r="QKU759" s="487"/>
      <c r="QKV759" s="487"/>
      <c r="QKW759" s="487"/>
      <c r="QKX759" s="487"/>
      <c r="QKY759" s="487"/>
      <c r="QKZ759" s="487"/>
      <c r="QLA759" s="487"/>
      <c r="QLB759" s="487"/>
      <c r="QLC759" s="487"/>
      <c r="QLD759" s="487"/>
      <c r="QLE759" s="487"/>
      <c r="QLF759" s="487"/>
      <c r="QLG759" s="487"/>
      <c r="QLH759" s="487"/>
      <c r="QLI759" s="487"/>
      <c r="QLJ759" s="487"/>
      <c r="QLK759" s="487"/>
      <c r="QLL759" s="487"/>
      <c r="QLM759" s="487"/>
      <c r="QLN759" s="487"/>
      <c r="QLO759" s="487"/>
      <c r="QLP759" s="487"/>
      <c r="QLQ759" s="487"/>
      <c r="QLR759" s="487"/>
      <c r="QLS759" s="487"/>
      <c r="QLT759" s="487"/>
      <c r="QLU759" s="487"/>
      <c r="QLV759" s="487"/>
      <c r="QLW759" s="487"/>
      <c r="QLX759" s="487"/>
      <c r="QLY759" s="487"/>
      <c r="QLZ759" s="487"/>
      <c r="QMA759" s="487"/>
      <c r="QMB759" s="487"/>
      <c r="QMC759" s="487"/>
      <c r="QMD759" s="487"/>
      <c r="QME759" s="487"/>
      <c r="QMF759" s="487"/>
      <c r="QMG759" s="487"/>
      <c r="QMH759" s="487"/>
      <c r="QMI759" s="487"/>
      <c r="QMJ759" s="487"/>
      <c r="QMK759" s="487"/>
      <c r="QML759" s="487"/>
      <c r="QMM759" s="487"/>
      <c r="QMN759" s="487"/>
      <c r="QMO759" s="487"/>
      <c r="QMP759" s="487"/>
      <c r="QMQ759" s="487"/>
      <c r="QMR759" s="487"/>
      <c r="QMS759" s="487"/>
      <c r="QMT759" s="487"/>
      <c r="QMU759" s="487"/>
      <c r="QMV759" s="487"/>
      <c r="QMW759" s="487"/>
      <c r="QMX759" s="487"/>
      <c r="QMY759" s="487"/>
      <c r="QMZ759" s="487"/>
      <c r="QNA759" s="487"/>
      <c r="QNB759" s="487"/>
      <c r="QNC759" s="487"/>
      <c r="QND759" s="487"/>
      <c r="QNE759" s="487"/>
      <c r="QNF759" s="487"/>
      <c r="QNG759" s="487"/>
      <c r="QNH759" s="487"/>
      <c r="QNI759" s="487"/>
      <c r="QNJ759" s="487"/>
      <c r="QNK759" s="487"/>
      <c r="QNL759" s="487"/>
      <c r="QNM759" s="487"/>
      <c r="QNN759" s="487"/>
      <c r="QNO759" s="487"/>
      <c r="QNP759" s="487"/>
      <c r="QNQ759" s="487"/>
      <c r="QNR759" s="487"/>
      <c r="QNS759" s="487"/>
      <c r="QNT759" s="487"/>
      <c r="QNU759" s="487"/>
      <c r="QNV759" s="487"/>
      <c r="QNW759" s="487"/>
      <c r="QNX759" s="487"/>
      <c r="QNY759" s="487"/>
      <c r="QNZ759" s="487"/>
      <c r="QOA759" s="487"/>
      <c r="QOB759" s="487"/>
      <c r="QOC759" s="487"/>
      <c r="QOD759" s="487"/>
      <c r="QOE759" s="487"/>
      <c r="QOF759" s="487"/>
      <c r="QOG759" s="487"/>
      <c r="QOH759" s="487"/>
      <c r="QOI759" s="487"/>
      <c r="QOJ759" s="487"/>
      <c r="QOK759" s="487"/>
      <c r="QOL759" s="487"/>
      <c r="QOM759" s="487"/>
      <c r="QON759" s="487"/>
      <c r="QOO759" s="487"/>
      <c r="QOP759" s="487"/>
      <c r="QOQ759" s="487"/>
      <c r="QOR759" s="487"/>
      <c r="QOS759" s="487"/>
      <c r="QOT759" s="487"/>
      <c r="QOU759" s="487"/>
      <c r="QOV759" s="487"/>
      <c r="QOW759" s="487"/>
      <c r="QOX759" s="487"/>
      <c r="QOY759" s="487"/>
      <c r="QOZ759" s="487"/>
      <c r="QPA759" s="487"/>
      <c r="QPB759" s="487"/>
      <c r="QPC759" s="487"/>
      <c r="QPD759" s="487"/>
      <c r="QPE759" s="487"/>
      <c r="QPF759" s="487"/>
      <c r="QPG759" s="487"/>
      <c r="QPH759" s="487"/>
      <c r="QPI759" s="487"/>
      <c r="QPJ759" s="487"/>
      <c r="QPK759" s="487"/>
      <c r="QPL759" s="487"/>
      <c r="QPM759" s="487"/>
      <c r="QPN759" s="487"/>
      <c r="QPO759" s="487"/>
      <c r="QPP759" s="487"/>
      <c r="QPQ759" s="487"/>
      <c r="QPR759" s="487"/>
      <c r="QPS759" s="487"/>
      <c r="QPT759" s="487"/>
      <c r="QPU759" s="487"/>
      <c r="QPV759" s="487"/>
      <c r="QPW759" s="487"/>
      <c r="QPX759" s="487"/>
      <c r="QPY759" s="487"/>
      <c r="QPZ759" s="487"/>
      <c r="QQA759" s="487"/>
      <c r="QQB759" s="487"/>
      <c r="QQC759" s="487"/>
      <c r="QQD759" s="487"/>
      <c r="QQE759" s="487"/>
      <c r="QQF759" s="487"/>
      <c r="QQG759" s="487"/>
      <c r="QQH759" s="487"/>
      <c r="QQI759" s="487"/>
      <c r="QQJ759" s="487"/>
      <c r="QQK759" s="487"/>
      <c r="QQL759" s="487"/>
      <c r="QQM759" s="487"/>
      <c r="QQN759" s="487"/>
      <c r="QQO759" s="487"/>
      <c r="QQP759" s="487"/>
      <c r="QQQ759" s="487"/>
      <c r="QQR759" s="487"/>
      <c r="QQS759" s="487"/>
      <c r="QQT759" s="487"/>
      <c r="QQU759" s="487"/>
      <c r="QQV759" s="487"/>
      <c r="QQW759" s="487"/>
      <c r="QQX759" s="487"/>
      <c r="QQY759" s="487"/>
      <c r="QQZ759" s="487"/>
      <c r="QRA759" s="487"/>
      <c r="QRB759" s="487"/>
      <c r="QRC759" s="487"/>
      <c r="QRD759" s="487"/>
      <c r="QRE759" s="487"/>
      <c r="QRF759" s="487"/>
      <c r="QRG759" s="487"/>
      <c r="QRH759" s="487"/>
      <c r="QRI759" s="487"/>
      <c r="QRJ759" s="487"/>
      <c r="QRK759" s="487"/>
      <c r="QRL759" s="487"/>
      <c r="QRM759" s="487"/>
      <c r="QRN759" s="487"/>
      <c r="QRO759" s="487"/>
      <c r="QRP759" s="487"/>
      <c r="QRQ759" s="487"/>
      <c r="QRR759" s="487"/>
      <c r="QRS759" s="487"/>
      <c r="QRT759" s="487"/>
      <c r="QRU759" s="487"/>
      <c r="QRV759" s="487"/>
      <c r="QRW759" s="487"/>
      <c r="QRX759" s="487"/>
      <c r="QRY759" s="487"/>
      <c r="QRZ759" s="487"/>
      <c r="QSA759" s="487"/>
      <c r="QSB759" s="487"/>
      <c r="QSC759" s="487"/>
      <c r="QSD759" s="487"/>
      <c r="QSE759" s="487"/>
      <c r="QSF759" s="487"/>
      <c r="QSG759" s="487"/>
      <c r="QSH759" s="487"/>
      <c r="QSI759" s="487"/>
      <c r="QSJ759" s="487"/>
      <c r="QSK759" s="487"/>
      <c r="QSL759" s="487"/>
      <c r="QSM759" s="487"/>
      <c r="QSN759" s="487"/>
      <c r="QSO759" s="487"/>
      <c r="QSP759" s="487"/>
      <c r="QSQ759" s="487"/>
      <c r="QSR759" s="487"/>
      <c r="QSS759" s="487"/>
      <c r="QST759" s="487"/>
      <c r="QSU759" s="487"/>
      <c r="QSV759" s="487"/>
      <c r="QSW759" s="487"/>
      <c r="QSX759" s="487"/>
      <c r="QSY759" s="487"/>
      <c r="QSZ759" s="487"/>
      <c r="QTA759" s="487"/>
      <c r="QTB759" s="487"/>
      <c r="QTC759" s="487"/>
      <c r="QTD759" s="487"/>
      <c r="QTE759" s="487"/>
      <c r="QTF759" s="487"/>
      <c r="QTG759" s="487"/>
      <c r="QTH759" s="487"/>
      <c r="QTI759" s="487"/>
      <c r="QTJ759" s="487"/>
      <c r="QTK759" s="487"/>
      <c r="QTL759" s="487"/>
      <c r="QTM759" s="487"/>
      <c r="QTN759" s="487"/>
      <c r="QTO759" s="487"/>
      <c r="QTP759" s="487"/>
      <c r="QTQ759" s="487"/>
      <c r="QTR759" s="487"/>
      <c r="QTS759" s="487"/>
      <c r="QTT759" s="487"/>
      <c r="QTU759" s="487"/>
      <c r="QTV759" s="487"/>
      <c r="QTW759" s="487"/>
      <c r="QTX759" s="487"/>
      <c r="QTY759" s="487"/>
      <c r="QTZ759" s="487"/>
      <c r="QUA759" s="487"/>
      <c r="QUB759" s="487"/>
      <c r="QUC759" s="487"/>
      <c r="QUD759" s="487"/>
      <c r="QUE759" s="487"/>
      <c r="QUF759" s="487"/>
      <c r="QUG759" s="487"/>
      <c r="QUH759" s="487"/>
      <c r="QUI759" s="487"/>
      <c r="QUJ759" s="487"/>
      <c r="QUK759" s="487"/>
      <c r="QUL759" s="487"/>
      <c r="QUM759" s="487"/>
      <c r="QUN759" s="487"/>
      <c r="QUO759" s="487"/>
      <c r="QUP759" s="487"/>
      <c r="QUQ759" s="487"/>
      <c r="QUR759" s="487"/>
      <c r="QUS759" s="487"/>
      <c r="QUT759" s="487"/>
      <c r="QUU759" s="487"/>
      <c r="QUV759" s="487"/>
      <c r="QUW759" s="487"/>
      <c r="QUX759" s="487"/>
      <c r="QUY759" s="487"/>
      <c r="QUZ759" s="487"/>
      <c r="QVA759" s="487"/>
      <c r="QVB759" s="487"/>
      <c r="QVC759" s="487"/>
      <c r="QVD759" s="487"/>
      <c r="QVE759" s="487"/>
      <c r="QVF759" s="487"/>
      <c r="QVG759" s="487"/>
      <c r="QVH759" s="487"/>
      <c r="QVI759" s="487"/>
      <c r="QVJ759" s="487"/>
      <c r="QVK759" s="487"/>
      <c r="QVL759" s="487"/>
      <c r="QVM759" s="487"/>
      <c r="QVN759" s="487"/>
      <c r="QVO759" s="487"/>
      <c r="QVP759" s="487"/>
      <c r="QVQ759" s="487"/>
      <c r="QVR759" s="487"/>
      <c r="QVS759" s="487"/>
      <c r="QVT759" s="487"/>
      <c r="QVU759" s="487"/>
      <c r="QVV759" s="487"/>
      <c r="QVW759" s="487"/>
      <c r="QVX759" s="487"/>
      <c r="QVY759" s="487"/>
      <c r="QVZ759" s="487"/>
      <c r="QWA759" s="487"/>
      <c r="QWB759" s="487"/>
      <c r="QWC759" s="487"/>
      <c r="QWD759" s="487"/>
      <c r="QWE759" s="487"/>
      <c r="QWF759" s="487"/>
      <c r="QWG759" s="487"/>
      <c r="QWH759" s="487"/>
      <c r="QWI759" s="487"/>
      <c r="QWJ759" s="487"/>
      <c r="QWK759" s="487"/>
      <c r="QWL759" s="487"/>
      <c r="QWM759" s="487"/>
      <c r="QWN759" s="487"/>
      <c r="QWO759" s="487"/>
      <c r="QWP759" s="487"/>
      <c r="QWQ759" s="487"/>
      <c r="QWR759" s="487"/>
      <c r="QWS759" s="487"/>
      <c r="QWT759" s="487"/>
      <c r="QWU759" s="487"/>
      <c r="QWV759" s="487"/>
      <c r="QWW759" s="487"/>
      <c r="QWX759" s="487"/>
      <c r="QWY759" s="487"/>
      <c r="QWZ759" s="487"/>
      <c r="QXA759" s="487"/>
      <c r="QXB759" s="487"/>
      <c r="QXC759" s="487"/>
      <c r="QXD759" s="487"/>
      <c r="QXE759" s="487"/>
      <c r="QXF759" s="487"/>
      <c r="QXG759" s="487"/>
      <c r="QXH759" s="487"/>
      <c r="QXI759" s="487"/>
      <c r="QXJ759" s="487"/>
      <c r="QXK759" s="487"/>
      <c r="QXL759" s="487"/>
      <c r="QXM759" s="487"/>
      <c r="QXN759" s="487"/>
      <c r="QXO759" s="487"/>
      <c r="QXP759" s="487"/>
      <c r="QXQ759" s="487"/>
      <c r="QXR759" s="487"/>
      <c r="QXS759" s="487"/>
      <c r="QXT759" s="487"/>
      <c r="QXU759" s="487"/>
      <c r="QXV759" s="487"/>
      <c r="QXW759" s="487"/>
      <c r="QXX759" s="487"/>
      <c r="QXY759" s="487"/>
      <c r="QXZ759" s="487"/>
      <c r="QYA759" s="487"/>
      <c r="QYB759" s="487"/>
      <c r="QYC759" s="487"/>
      <c r="QYD759" s="487"/>
      <c r="QYE759" s="487"/>
      <c r="QYF759" s="487"/>
      <c r="QYG759" s="487"/>
      <c r="QYH759" s="487"/>
      <c r="QYI759" s="487"/>
      <c r="QYJ759" s="487"/>
      <c r="QYK759" s="487"/>
      <c r="QYL759" s="487"/>
      <c r="QYM759" s="487"/>
      <c r="QYN759" s="487"/>
      <c r="QYO759" s="487"/>
      <c r="QYP759" s="487"/>
      <c r="QYQ759" s="487"/>
      <c r="QYR759" s="487"/>
      <c r="QYS759" s="487"/>
      <c r="QYT759" s="487"/>
      <c r="QYU759" s="487"/>
      <c r="QYV759" s="487"/>
      <c r="QYW759" s="487"/>
      <c r="QYX759" s="487"/>
      <c r="QYY759" s="487"/>
      <c r="QYZ759" s="487"/>
      <c r="QZA759" s="487"/>
      <c r="QZB759" s="487"/>
      <c r="QZC759" s="487"/>
      <c r="QZD759" s="487"/>
      <c r="QZE759" s="487"/>
      <c r="QZF759" s="487"/>
      <c r="QZG759" s="487"/>
      <c r="QZH759" s="487"/>
      <c r="QZI759" s="487"/>
      <c r="QZJ759" s="487"/>
      <c r="QZK759" s="487"/>
      <c r="QZL759" s="487"/>
      <c r="QZM759" s="487"/>
      <c r="QZN759" s="487"/>
      <c r="QZO759" s="487"/>
      <c r="QZP759" s="487"/>
      <c r="QZQ759" s="487"/>
      <c r="QZR759" s="487"/>
      <c r="QZS759" s="487"/>
      <c r="QZT759" s="487"/>
      <c r="QZU759" s="487"/>
      <c r="QZV759" s="487"/>
      <c r="QZW759" s="487"/>
      <c r="QZX759" s="487"/>
      <c r="QZY759" s="487"/>
      <c r="QZZ759" s="487"/>
      <c r="RAA759" s="487"/>
      <c r="RAB759" s="487"/>
      <c r="RAC759" s="487"/>
      <c r="RAD759" s="487"/>
      <c r="RAE759" s="487"/>
      <c r="RAF759" s="487"/>
      <c r="RAG759" s="487"/>
      <c r="RAH759" s="487"/>
      <c r="RAI759" s="487"/>
      <c r="RAJ759" s="487"/>
      <c r="RAK759" s="487"/>
      <c r="RAL759" s="487"/>
      <c r="RAM759" s="487"/>
      <c r="RAN759" s="487"/>
      <c r="RAO759" s="487"/>
      <c r="RAP759" s="487"/>
      <c r="RAQ759" s="487"/>
      <c r="RAR759" s="487"/>
      <c r="RAS759" s="487"/>
      <c r="RAT759" s="487"/>
      <c r="RAU759" s="487"/>
      <c r="RAV759" s="487"/>
      <c r="RAW759" s="487"/>
      <c r="RAX759" s="487"/>
      <c r="RAY759" s="487"/>
      <c r="RAZ759" s="487"/>
      <c r="RBA759" s="487"/>
      <c r="RBB759" s="487"/>
      <c r="RBC759" s="487"/>
      <c r="RBD759" s="487"/>
      <c r="RBE759" s="487"/>
      <c r="RBF759" s="487"/>
      <c r="RBG759" s="487"/>
      <c r="RBH759" s="487"/>
      <c r="RBI759" s="487"/>
      <c r="RBJ759" s="487"/>
      <c r="RBK759" s="487"/>
      <c r="RBL759" s="487"/>
      <c r="RBM759" s="487"/>
      <c r="RBN759" s="487"/>
      <c r="RBO759" s="487"/>
      <c r="RBP759" s="487"/>
      <c r="RBQ759" s="487"/>
      <c r="RBR759" s="487"/>
      <c r="RBS759" s="487"/>
      <c r="RBT759" s="487"/>
      <c r="RBU759" s="487"/>
      <c r="RBV759" s="487"/>
      <c r="RBW759" s="487"/>
      <c r="RBX759" s="487"/>
      <c r="RBY759" s="487"/>
      <c r="RBZ759" s="487"/>
      <c r="RCA759" s="487"/>
      <c r="RCB759" s="487"/>
      <c r="RCC759" s="487"/>
      <c r="RCD759" s="487"/>
      <c r="RCE759" s="487"/>
      <c r="RCF759" s="487"/>
      <c r="RCG759" s="487"/>
      <c r="RCH759" s="487"/>
      <c r="RCI759" s="487"/>
      <c r="RCJ759" s="487"/>
      <c r="RCK759" s="487"/>
      <c r="RCL759" s="487"/>
      <c r="RCM759" s="487"/>
      <c r="RCN759" s="487"/>
      <c r="RCO759" s="487"/>
      <c r="RCP759" s="487"/>
      <c r="RCQ759" s="487"/>
      <c r="RCR759" s="487"/>
      <c r="RCS759" s="487"/>
      <c r="RCT759" s="487"/>
      <c r="RCU759" s="487"/>
      <c r="RCV759" s="487"/>
      <c r="RCW759" s="487"/>
      <c r="RCX759" s="487"/>
      <c r="RCY759" s="487"/>
      <c r="RCZ759" s="487"/>
      <c r="RDA759" s="487"/>
      <c r="RDB759" s="487"/>
      <c r="RDC759" s="487"/>
      <c r="RDD759" s="487"/>
      <c r="RDE759" s="487"/>
      <c r="RDF759" s="487"/>
      <c r="RDG759" s="487"/>
      <c r="RDH759" s="487"/>
      <c r="RDI759" s="487"/>
      <c r="RDJ759" s="487"/>
      <c r="RDK759" s="487"/>
      <c r="RDL759" s="487"/>
      <c r="RDM759" s="487"/>
      <c r="RDN759" s="487"/>
      <c r="RDO759" s="487"/>
      <c r="RDP759" s="487"/>
      <c r="RDQ759" s="487"/>
      <c r="RDR759" s="487"/>
      <c r="RDS759" s="487"/>
      <c r="RDT759" s="487"/>
      <c r="RDU759" s="487"/>
      <c r="RDV759" s="487"/>
      <c r="RDW759" s="487"/>
      <c r="RDX759" s="487"/>
      <c r="RDY759" s="487"/>
      <c r="RDZ759" s="487"/>
      <c r="REA759" s="487"/>
      <c r="REB759" s="487"/>
      <c r="REC759" s="487"/>
      <c r="RED759" s="487"/>
      <c r="REE759" s="487"/>
      <c r="REF759" s="487"/>
      <c r="REG759" s="487"/>
      <c r="REH759" s="487"/>
      <c r="REI759" s="487"/>
      <c r="REJ759" s="487"/>
      <c r="REK759" s="487"/>
      <c r="REL759" s="487"/>
      <c r="REM759" s="487"/>
      <c r="REN759" s="487"/>
      <c r="REO759" s="487"/>
      <c r="REP759" s="487"/>
      <c r="REQ759" s="487"/>
      <c r="RER759" s="487"/>
      <c r="RES759" s="487"/>
      <c r="RET759" s="487"/>
      <c r="REU759" s="487"/>
      <c r="REV759" s="487"/>
      <c r="REW759" s="487"/>
      <c r="REX759" s="487"/>
      <c r="REY759" s="487"/>
      <c r="REZ759" s="487"/>
      <c r="RFA759" s="487"/>
      <c r="RFB759" s="487"/>
      <c r="RFC759" s="487"/>
      <c r="RFD759" s="487"/>
      <c r="RFE759" s="487"/>
      <c r="RFF759" s="487"/>
      <c r="RFG759" s="487"/>
      <c r="RFH759" s="487"/>
      <c r="RFI759" s="487"/>
      <c r="RFJ759" s="487"/>
      <c r="RFK759" s="487"/>
      <c r="RFL759" s="487"/>
      <c r="RFM759" s="487"/>
      <c r="RFN759" s="487"/>
      <c r="RFO759" s="487"/>
      <c r="RFP759" s="487"/>
      <c r="RFQ759" s="487"/>
      <c r="RFR759" s="487"/>
      <c r="RFS759" s="487"/>
      <c r="RFT759" s="487"/>
      <c r="RFU759" s="487"/>
      <c r="RFV759" s="487"/>
      <c r="RFW759" s="487"/>
      <c r="RFX759" s="487"/>
      <c r="RFY759" s="487"/>
      <c r="RFZ759" s="487"/>
      <c r="RGA759" s="487"/>
      <c r="RGB759" s="487"/>
      <c r="RGC759" s="487"/>
      <c r="RGD759" s="487"/>
      <c r="RGE759" s="487"/>
      <c r="RGF759" s="487"/>
      <c r="RGG759" s="487"/>
      <c r="RGH759" s="487"/>
      <c r="RGI759" s="487"/>
      <c r="RGJ759" s="487"/>
      <c r="RGK759" s="487"/>
      <c r="RGL759" s="487"/>
      <c r="RGM759" s="487"/>
      <c r="RGN759" s="487"/>
      <c r="RGO759" s="487"/>
      <c r="RGP759" s="487"/>
      <c r="RGQ759" s="487"/>
      <c r="RGR759" s="487"/>
      <c r="RGS759" s="487"/>
      <c r="RGT759" s="487"/>
      <c r="RGU759" s="487"/>
      <c r="RGV759" s="487"/>
      <c r="RGW759" s="487"/>
      <c r="RGX759" s="487"/>
      <c r="RGY759" s="487"/>
      <c r="RGZ759" s="487"/>
      <c r="RHA759" s="487"/>
      <c r="RHB759" s="487"/>
      <c r="RHC759" s="487"/>
      <c r="RHD759" s="487"/>
      <c r="RHE759" s="487"/>
      <c r="RHF759" s="487"/>
      <c r="RHG759" s="487"/>
      <c r="RHH759" s="487"/>
      <c r="RHI759" s="487"/>
      <c r="RHJ759" s="487"/>
      <c r="RHK759" s="487"/>
      <c r="RHL759" s="487"/>
      <c r="RHM759" s="487"/>
      <c r="RHN759" s="487"/>
      <c r="RHO759" s="487"/>
      <c r="RHP759" s="487"/>
      <c r="RHQ759" s="487"/>
      <c r="RHR759" s="487"/>
      <c r="RHS759" s="487"/>
      <c r="RHT759" s="487"/>
      <c r="RHU759" s="487"/>
      <c r="RHV759" s="487"/>
      <c r="RHW759" s="487"/>
      <c r="RHX759" s="487"/>
      <c r="RHY759" s="487"/>
      <c r="RHZ759" s="487"/>
      <c r="RIA759" s="487"/>
      <c r="RIB759" s="487"/>
      <c r="RIC759" s="487"/>
      <c r="RID759" s="487"/>
      <c r="RIE759" s="487"/>
      <c r="RIF759" s="487"/>
      <c r="RIG759" s="487"/>
      <c r="RIH759" s="487"/>
      <c r="RII759" s="487"/>
      <c r="RIJ759" s="487"/>
      <c r="RIK759" s="487"/>
      <c r="RIL759" s="487"/>
      <c r="RIM759" s="487"/>
      <c r="RIN759" s="487"/>
      <c r="RIO759" s="487"/>
      <c r="RIP759" s="487"/>
      <c r="RIQ759" s="487"/>
      <c r="RIR759" s="487"/>
      <c r="RIS759" s="487"/>
      <c r="RIT759" s="487"/>
      <c r="RIU759" s="487"/>
      <c r="RIV759" s="487"/>
      <c r="RIW759" s="487"/>
      <c r="RIX759" s="487"/>
      <c r="RIY759" s="487"/>
      <c r="RIZ759" s="487"/>
      <c r="RJA759" s="487"/>
      <c r="RJB759" s="487"/>
      <c r="RJC759" s="487"/>
      <c r="RJD759" s="487"/>
      <c r="RJE759" s="487"/>
      <c r="RJF759" s="487"/>
      <c r="RJG759" s="487"/>
      <c r="RJH759" s="487"/>
      <c r="RJI759" s="487"/>
      <c r="RJJ759" s="487"/>
      <c r="RJK759" s="487"/>
      <c r="RJL759" s="487"/>
      <c r="RJM759" s="487"/>
      <c r="RJN759" s="487"/>
      <c r="RJO759" s="487"/>
      <c r="RJP759" s="487"/>
      <c r="RJQ759" s="487"/>
      <c r="RJR759" s="487"/>
      <c r="RJS759" s="487"/>
      <c r="RJT759" s="487"/>
      <c r="RJU759" s="487"/>
      <c r="RJV759" s="487"/>
      <c r="RJW759" s="487"/>
      <c r="RJX759" s="487"/>
      <c r="RJY759" s="487"/>
      <c r="RJZ759" s="487"/>
      <c r="RKA759" s="487"/>
      <c r="RKB759" s="487"/>
      <c r="RKC759" s="487"/>
      <c r="RKD759" s="487"/>
      <c r="RKE759" s="487"/>
      <c r="RKF759" s="487"/>
      <c r="RKG759" s="487"/>
      <c r="RKH759" s="487"/>
      <c r="RKI759" s="487"/>
      <c r="RKJ759" s="487"/>
      <c r="RKK759" s="487"/>
      <c r="RKL759" s="487"/>
      <c r="RKM759" s="487"/>
      <c r="RKN759" s="487"/>
      <c r="RKO759" s="487"/>
      <c r="RKP759" s="487"/>
      <c r="RKQ759" s="487"/>
      <c r="RKR759" s="487"/>
      <c r="RKS759" s="487"/>
      <c r="RKT759" s="487"/>
      <c r="RKU759" s="487"/>
      <c r="RKV759" s="487"/>
      <c r="RKW759" s="487"/>
      <c r="RKX759" s="487"/>
      <c r="RKY759" s="487"/>
      <c r="RKZ759" s="487"/>
      <c r="RLA759" s="487"/>
      <c r="RLB759" s="487"/>
      <c r="RLC759" s="487"/>
      <c r="RLD759" s="487"/>
      <c r="RLE759" s="487"/>
      <c r="RLF759" s="487"/>
      <c r="RLG759" s="487"/>
      <c r="RLH759" s="487"/>
      <c r="RLI759" s="487"/>
      <c r="RLJ759" s="487"/>
      <c r="RLK759" s="487"/>
      <c r="RLL759" s="487"/>
      <c r="RLM759" s="487"/>
      <c r="RLN759" s="487"/>
      <c r="RLO759" s="487"/>
      <c r="RLP759" s="487"/>
      <c r="RLQ759" s="487"/>
      <c r="RLR759" s="487"/>
      <c r="RLS759" s="487"/>
      <c r="RLT759" s="487"/>
      <c r="RLU759" s="487"/>
      <c r="RLV759" s="487"/>
      <c r="RLW759" s="487"/>
      <c r="RLX759" s="487"/>
      <c r="RLY759" s="487"/>
      <c r="RLZ759" s="487"/>
      <c r="RMA759" s="487"/>
      <c r="RMB759" s="487"/>
      <c r="RMC759" s="487"/>
      <c r="RMD759" s="487"/>
      <c r="RME759" s="487"/>
      <c r="RMF759" s="487"/>
      <c r="RMG759" s="487"/>
      <c r="RMH759" s="487"/>
      <c r="RMI759" s="487"/>
      <c r="RMJ759" s="487"/>
      <c r="RMK759" s="487"/>
      <c r="RML759" s="487"/>
      <c r="RMM759" s="487"/>
      <c r="RMN759" s="487"/>
      <c r="RMO759" s="487"/>
      <c r="RMP759" s="487"/>
      <c r="RMQ759" s="487"/>
      <c r="RMR759" s="487"/>
      <c r="RMS759" s="487"/>
      <c r="RMT759" s="487"/>
      <c r="RMU759" s="487"/>
      <c r="RMV759" s="487"/>
      <c r="RMW759" s="487"/>
      <c r="RMX759" s="487"/>
      <c r="RMY759" s="487"/>
      <c r="RMZ759" s="487"/>
      <c r="RNA759" s="487"/>
      <c r="RNB759" s="487"/>
      <c r="RNC759" s="487"/>
      <c r="RND759" s="487"/>
      <c r="RNE759" s="487"/>
      <c r="RNF759" s="487"/>
      <c r="RNG759" s="487"/>
      <c r="RNH759" s="487"/>
      <c r="RNI759" s="487"/>
      <c r="RNJ759" s="487"/>
      <c r="RNK759" s="487"/>
      <c r="RNL759" s="487"/>
      <c r="RNM759" s="487"/>
      <c r="RNN759" s="487"/>
      <c r="RNO759" s="487"/>
      <c r="RNP759" s="487"/>
      <c r="RNQ759" s="487"/>
      <c r="RNR759" s="487"/>
      <c r="RNS759" s="487"/>
      <c r="RNT759" s="487"/>
      <c r="RNU759" s="487"/>
      <c r="RNV759" s="487"/>
      <c r="RNW759" s="487"/>
      <c r="RNX759" s="487"/>
      <c r="RNY759" s="487"/>
      <c r="RNZ759" s="487"/>
      <c r="ROA759" s="487"/>
      <c r="ROB759" s="487"/>
      <c r="ROC759" s="487"/>
      <c r="ROD759" s="487"/>
      <c r="ROE759" s="487"/>
      <c r="ROF759" s="487"/>
      <c r="ROG759" s="487"/>
      <c r="ROH759" s="487"/>
      <c r="ROI759" s="487"/>
      <c r="ROJ759" s="487"/>
      <c r="ROK759" s="487"/>
      <c r="ROL759" s="487"/>
      <c r="ROM759" s="487"/>
      <c r="RON759" s="487"/>
      <c r="ROO759" s="487"/>
      <c r="ROP759" s="487"/>
      <c r="ROQ759" s="487"/>
      <c r="ROR759" s="487"/>
      <c r="ROS759" s="487"/>
      <c r="ROT759" s="487"/>
      <c r="ROU759" s="487"/>
      <c r="ROV759" s="487"/>
      <c r="ROW759" s="487"/>
      <c r="ROX759" s="487"/>
      <c r="ROY759" s="487"/>
      <c r="ROZ759" s="487"/>
      <c r="RPA759" s="487"/>
      <c r="RPB759" s="487"/>
      <c r="RPC759" s="487"/>
      <c r="RPD759" s="487"/>
      <c r="RPE759" s="487"/>
      <c r="RPF759" s="487"/>
      <c r="RPG759" s="487"/>
      <c r="RPH759" s="487"/>
      <c r="RPI759" s="487"/>
      <c r="RPJ759" s="487"/>
      <c r="RPK759" s="487"/>
      <c r="RPL759" s="487"/>
      <c r="RPM759" s="487"/>
      <c r="RPN759" s="487"/>
      <c r="RPO759" s="487"/>
      <c r="RPP759" s="487"/>
      <c r="RPQ759" s="487"/>
      <c r="RPR759" s="487"/>
      <c r="RPS759" s="487"/>
      <c r="RPT759" s="487"/>
      <c r="RPU759" s="487"/>
      <c r="RPV759" s="487"/>
      <c r="RPW759" s="487"/>
      <c r="RPX759" s="487"/>
      <c r="RPY759" s="487"/>
      <c r="RPZ759" s="487"/>
      <c r="RQA759" s="487"/>
      <c r="RQB759" s="487"/>
      <c r="RQC759" s="487"/>
      <c r="RQD759" s="487"/>
      <c r="RQE759" s="487"/>
      <c r="RQF759" s="487"/>
      <c r="RQG759" s="487"/>
      <c r="RQH759" s="487"/>
      <c r="RQI759" s="487"/>
      <c r="RQJ759" s="487"/>
      <c r="RQK759" s="487"/>
      <c r="RQL759" s="487"/>
      <c r="RQM759" s="487"/>
      <c r="RQN759" s="487"/>
      <c r="RQO759" s="487"/>
      <c r="RQP759" s="487"/>
      <c r="RQQ759" s="487"/>
      <c r="RQR759" s="487"/>
      <c r="RQS759" s="487"/>
      <c r="RQT759" s="487"/>
      <c r="RQU759" s="487"/>
      <c r="RQV759" s="487"/>
      <c r="RQW759" s="487"/>
      <c r="RQX759" s="487"/>
      <c r="RQY759" s="487"/>
      <c r="RQZ759" s="487"/>
      <c r="RRA759" s="487"/>
      <c r="RRB759" s="487"/>
      <c r="RRC759" s="487"/>
      <c r="RRD759" s="487"/>
      <c r="RRE759" s="487"/>
      <c r="RRF759" s="487"/>
      <c r="RRG759" s="487"/>
      <c r="RRH759" s="487"/>
      <c r="RRI759" s="487"/>
      <c r="RRJ759" s="487"/>
      <c r="RRK759" s="487"/>
      <c r="RRL759" s="487"/>
      <c r="RRM759" s="487"/>
      <c r="RRN759" s="487"/>
      <c r="RRO759" s="487"/>
      <c r="RRP759" s="487"/>
      <c r="RRQ759" s="487"/>
      <c r="RRR759" s="487"/>
      <c r="RRS759" s="487"/>
      <c r="RRT759" s="487"/>
      <c r="RRU759" s="487"/>
      <c r="RRV759" s="487"/>
      <c r="RRW759" s="487"/>
      <c r="RRX759" s="487"/>
      <c r="RRY759" s="487"/>
      <c r="RRZ759" s="487"/>
      <c r="RSA759" s="487"/>
      <c r="RSB759" s="487"/>
      <c r="RSC759" s="487"/>
      <c r="RSD759" s="487"/>
      <c r="RSE759" s="487"/>
      <c r="RSF759" s="487"/>
      <c r="RSG759" s="487"/>
      <c r="RSH759" s="487"/>
      <c r="RSI759" s="487"/>
      <c r="RSJ759" s="487"/>
      <c r="RSK759" s="487"/>
      <c r="RSL759" s="487"/>
      <c r="RSM759" s="487"/>
      <c r="RSN759" s="487"/>
      <c r="RSO759" s="487"/>
      <c r="RSP759" s="487"/>
      <c r="RSQ759" s="487"/>
      <c r="RSR759" s="487"/>
      <c r="RSS759" s="487"/>
      <c r="RST759" s="487"/>
      <c r="RSU759" s="487"/>
      <c r="RSV759" s="487"/>
      <c r="RSW759" s="487"/>
      <c r="RSX759" s="487"/>
      <c r="RSY759" s="487"/>
      <c r="RSZ759" s="487"/>
      <c r="RTA759" s="487"/>
      <c r="RTB759" s="487"/>
      <c r="RTC759" s="487"/>
      <c r="RTD759" s="487"/>
      <c r="RTE759" s="487"/>
      <c r="RTF759" s="487"/>
      <c r="RTG759" s="487"/>
      <c r="RTH759" s="487"/>
      <c r="RTI759" s="487"/>
      <c r="RTJ759" s="487"/>
      <c r="RTK759" s="487"/>
      <c r="RTL759" s="487"/>
      <c r="RTM759" s="487"/>
      <c r="RTN759" s="487"/>
      <c r="RTO759" s="487"/>
      <c r="RTP759" s="487"/>
      <c r="RTQ759" s="487"/>
      <c r="RTR759" s="487"/>
      <c r="RTS759" s="487"/>
      <c r="RTT759" s="487"/>
      <c r="RTU759" s="487"/>
      <c r="RTV759" s="487"/>
      <c r="RTW759" s="487"/>
      <c r="RTX759" s="487"/>
      <c r="RTY759" s="487"/>
      <c r="RTZ759" s="487"/>
      <c r="RUA759" s="487"/>
      <c r="RUB759" s="487"/>
      <c r="RUC759" s="487"/>
      <c r="RUD759" s="487"/>
      <c r="RUE759" s="487"/>
      <c r="RUF759" s="487"/>
      <c r="RUG759" s="487"/>
      <c r="RUH759" s="487"/>
      <c r="RUI759" s="487"/>
      <c r="RUJ759" s="487"/>
      <c r="RUK759" s="487"/>
      <c r="RUL759" s="487"/>
      <c r="RUM759" s="487"/>
      <c r="RUN759" s="487"/>
      <c r="RUO759" s="487"/>
      <c r="RUP759" s="487"/>
      <c r="RUQ759" s="487"/>
      <c r="RUR759" s="487"/>
      <c r="RUS759" s="487"/>
      <c r="RUT759" s="487"/>
      <c r="RUU759" s="487"/>
      <c r="RUV759" s="487"/>
      <c r="RUW759" s="487"/>
      <c r="RUX759" s="487"/>
      <c r="RUY759" s="487"/>
      <c r="RUZ759" s="487"/>
      <c r="RVA759" s="487"/>
      <c r="RVB759" s="487"/>
      <c r="RVC759" s="487"/>
      <c r="RVD759" s="487"/>
      <c r="RVE759" s="487"/>
      <c r="RVF759" s="487"/>
      <c r="RVG759" s="487"/>
      <c r="RVH759" s="487"/>
      <c r="RVI759" s="487"/>
      <c r="RVJ759" s="487"/>
      <c r="RVK759" s="487"/>
      <c r="RVL759" s="487"/>
      <c r="RVM759" s="487"/>
      <c r="RVN759" s="487"/>
      <c r="RVO759" s="487"/>
      <c r="RVP759" s="487"/>
      <c r="RVQ759" s="487"/>
      <c r="RVR759" s="487"/>
      <c r="RVS759" s="487"/>
      <c r="RVT759" s="487"/>
      <c r="RVU759" s="487"/>
      <c r="RVV759" s="487"/>
      <c r="RVW759" s="487"/>
      <c r="RVX759" s="487"/>
      <c r="RVY759" s="487"/>
      <c r="RVZ759" s="487"/>
      <c r="RWA759" s="487"/>
      <c r="RWB759" s="487"/>
      <c r="RWC759" s="487"/>
      <c r="RWD759" s="487"/>
      <c r="RWE759" s="487"/>
      <c r="RWF759" s="487"/>
      <c r="RWG759" s="487"/>
      <c r="RWH759" s="487"/>
      <c r="RWI759" s="487"/>
      <c r="RWJ759" s="487"/>
      <c r="RWK759" s="487"/>
      <c r="RWL759" s="487"/>
      <c r="RWM759" s="487"/>
      <c r="RWN759" s="487"/>
      <c r="RWO759" s="487"/>
      <c r="RWP759" s="487"/>
      <c r="RWQ759" s="487"/>
      <c r="RWR759" s="487"/>
      <c r="RWS759" s="487"/>
      <c r="RWT759" s="487"/>
      <c r="RWU759" s="487"/>
      <c r="RWV759" s="487"/>
      <c r="RWW759" s="487"/>
      <c r="RWX759" s="487"/>
      <c r="RWY759" s="487"/>
      <c r="RWZ759" s="487"/>
      <c r="RXA759" s="487"/>
      <c r="RXB759" s="487"/>
      <c r="RXC759" s="487"/>
      <c r="RXD759" s="487"/>
      <c r="RXE759" s="487"/>
      <c r="RXF759" s="487"/>
      <c r="RXG759" s="487"/>
      <c r="RXH759" s="487"/>
      <c r="RXI759" s="487"/>
      <c r="RXJ759" s="487"/>
      <c r="RXK759" s="487"/>
      <c r="RXL759" s="487"/>
      <c r="RXM759" s="487"/>
      <c r="RXN759" s="487"/>
      <c r="RXO759" s="487"/>
      <c r="RXP759" s="487"/>
      <c r="RXQ759" s="487"/>
      <c r="RXR759" s="487"/>
      <c r="RXS759" s="487"/>
      <c r="RXT759" s="487"/>
      <c r="RXU759" s="487"/>
      <c r="RXV759" s="487"/>
      <c r="RXW759" s="487"/>
      <c r="RXX759" s="487"/>
      <c r="RXY759" s="487"/>
      <c r="RXZ759" s="487"/>
      <c r="RYA759" s="487"/>
      <c r="RYB759" s="487"/>
      <c r="RYC759" s="487"/>
      <c r="RYD759" s="487"/>
      <c r="RYE759" s="487"/>
      <c r="RYF759" s="487"/>
      <c r="RYG759" s="487"/>
      <c r="RYH759" s="487"/>
      <c r="RYI759" s="487"/>
      <c r="RYJ759" s="487"/>
      <c r="RYK759" s="487"/>
      <c r="RYL759" s="487"/>
      <c r="RYM759" s="487"/>
      <c r="RYN759" s="487"/>
      <c r="RYO759" s="487"/>
      <c r="RYP759" s="487"/>
      <c r="RYQ759" s="487"/>
      <c r="RYR759" s="487"/>
      <c r="RYS759" s="487"/>
      <c r="RYT759" s="487"/>
      <c r="RYU759" s="487"/>
      <c r="RYV759" s="487"/>
      <c r="RYW759" s="487"/>
      <c r="RYX759" s="487"/>
      <c r="RYY759" s="487"/>
      <c r="RYZ759" s="487"/>
      <c r="RZA759" s="487"/>
      <c r="RZB759" s="487"/>
      <c r="RZC759" s="487"/>
      <c r="RZD759" s="487"/>
      <c r="RZE759" s="487"/>
      <c r="RZF759" s="487"/>
      <c r="RZG759" s="487"/>
      <c r="RZH759" s="487"/>
      <c r="RZI759" s="487"/>
      <c r="RZJ759" s="487"/>
      <c r="RZK759" s="487"/>
      <c r="RZL759" s="487"/>
      <c r="RZM759" s="487"/>
      <c r="RZN759" s="487"/>
      <c r="RZO759" s="487"/>
      <c r="RZP759" s="487"/>
      <c r="RZQ759" s="487"/>
      <c r="RZR759" s="487"/>
      <c r="RZS759" s="487"/>
      <c r="RZT759" s="487"/>
      <c r="RZU759" s="487"/>
      <c r="RZV759" s="487"/>
      <c r="RZW759" s="487"/>
      <c r="RZX759" s="487"/>
      <c r="RZY759" s="487"/>
      <c r="RZZ759" s="487"/>
      <c r="SAA759" s="487"/>
      <c r="SAB759" s="487"/>
      <c r="SAC759" s="487"/>
      <c r="SAD759" s="487"/>
      <c r="SAE759" s="487"/>
      <c r="SAF759" s="487"/>
      <c r="SAG759" s="487"/>
      <c r="SAH759" s="487"/>
      <c r="SAI759" s="487"/>
      <c r="SAJ759" s="487"/>
      <c r="SAK759" s="487"/>
      <c r="SAL759" s="487"/>
      <c r="SAM759" s="487"/>
      <c r="SAN759" s="487"/>
      <c r="SAO759" s="487"/>
      <c r="SAP759" s="487"/>
      <c r="SAQ759" s="487"/>
      <c r="SAR759" s="487"/>
      <c r="SAS759" s="487"/>
      <c r="SAT759" s="487"/>
      <c r="SAU759" s="487"/>
      <c r="SAV759" s="487"/>
      <c r="SAW759" s="487"/>
      <c r="SAX759" s="487"/>
      <c r="SAY759" s="487"/>
      <c r="SAZ759" s="487"/>
      <c r="SBA759" s="487"/>
      <c r="SBB759" s="487"/>
      <c r="SBC759" s="487"/>
      <c r="SBD759" s="487"/>
      <c r="SBE759" s="487"/>
      <c r="SBF759" s="487"/>
      <c r="SBG759" s="487"/>
      <c r="SBH759" s="487"/>
      <c r="SBI759" s="487"/>
      <c r="SBJ759" s="487"/>
      <c r="SBK759" s="487"/>
      <c r="SBL759" s="487"/>
      <c r="SBM759" s="487"/>
      <c r="SBN759" s="487"/>
      <c r="SBO759" s="487"/>
      <c r="SBP759" s="487"/>
      <c r="SBQ759" s="487"/>
      <c r="SBR759" s="487"/>
      <c r="SBS759" s="487"/>
      <c r="SBT759" s="487"/>
      <c r="SBU759" s="487"/>
      <c r="SBV759" s="487"/>
      <c r="SBW759" s="487"/>
      <c r="SBX759" s="487"/>
      <c r="SBY759" s="487"/>
      <c r="SBZ759" s="487"/>
      <c r="SCA759" s="487"/>
      <c r="SCB759" s="487"/>
      <c r="SCC759" s="487"/>
      <c r="SCD759" s="487"/>
      <c r="SCE759" s="487"/>
      <c r="SCF759" s="487"/>
      <c r="SCG759" s="487"/>
      <c r="SCH759" s="487"/>
      <c r="SCI759" s="487"/>
      <c r="SCJ759" s="487"/>
      <c r="SCK759" s="487"/>
      <c r="SCL759" s="487"/>
      <c r="SCM759" s="487"/>
      <c r="SCN759" s="487"/>
      <c r="SCO759" s="487"/>
      <c r="SCP759" s="487"/>
      <c r="SCQ759" s="487"/>
      <c r="SCR759" s="487"/>
      <c r="SCS759" s="487"/>
      <c r="SCT759" s="487"/>
      <c r="SCU759" s="487"/>
      <c r="SCV759" s="487"/>
      <c r="SCW759" s="487"/>
      <c r="SCX759" s="487"/>
      <c r="SCY759" s="487"/>
      <c r="SCZ759" s="487"/>
      <c r="SDA759" s="487"/>
      <c r="SDB759" s="487"/>
      <c r="SDC759" s="487"/>
      <c r="SDD759" s="487"/>
      <c r="SDE759" s="487"/>
      <c r="SDF759" s="487"/>
      <c r="SDG759" s="487"/>
      <c r="SDH759" s="487"/>
      <c r="SDI759" s="487"/>
      <c r="SDJ759" s="487"/>
      <c r="SDK759" s="487"/>
      <c r="SDL759" s="487"/>
      <c r="SDM759" s="487"/>
      <c r="SDN759" s="487"/>
      <c r="SDO759" s="487"/>
      <c r="SDP759" s="487"/>
      <c r="SDQ759" s="487"/>
      <c r="SDR759" s="487"/>
      <c r="SDS759" s="487"/>
      <c r="SDT759" s="487"/>
      <c r="SDU759" s="487"/>
      <c r="SDV759" s="487"/>
      <c r="SDW759" s="487"/>
      <c r="SDX759" s="487"/>
      <c r="SDY759" s="487"/>
      <c r="SDZ759" s="487"/>
      <c r="SEA759" s="487"/>
      <c r="SEB759" s="487"/>
      <c r="SEC759" s="487"/>
      <c r="SED759" s="487"/>
      <c r="SEE759" s="487"/>
      <c r="SEF759" s="487"/>
      <c r="SEG759" s="487"/>
      <c r="SEH759" s="487"/>
      <c r="SEI759" s="487"/>
      <c r="SEJ759" s="487"/>
      <c r="SEK759" s="487"/>
      <c r="SEL759" s="487"/>
      <c r="SEM759" s="487"/>
      <c r="SEN759" s="487"/>
      <c r="SEO759" s="487"/>
      <c r="SEP759" s="487"/>
      <c r="SEQ759" s="487"/>
      <c r="SER759" s="487"/>
      <c r="SES759" s="487"/>
      <c r="SET759" s="487"/>
      <c r="SEU759" s="487"/>
      <c r="SEV759" s="487"/>
      <c r="SEW759" s="487"/>
      <c r="SEX759" s="487"/>
      <c r="SEY759" s="487"/>
      <c r="SEZ759" s="487"/>
      <c r="SFA759" s="487"/>
      <c r="SFB759" s="487"/>
      <c r="SFC759" s="487"/>
      <c r="SFD759" s="487"/>
      <c r="SFE759" s="487"/>
      <c r="SFF759" s="487"/>
      <c r="SFG759" s="487"/>
      <c r="SFH759" s="487"/>
      <c r="SFI759" s="487"/>
      <c r="SFJ759" s="487"/>
      <c r="SFK759" s="487"/>
      <c r="SFL759" s="487"/>
      <c r="SFM759" s="487"/>
      <c r="SFN759" s="487"/>
      <c r="SFO759" s="487"/>
      <c r="SFP759" s="487"/>
      <c r="SFQ759" s="487"/>
      <c r="SFR759" s="487"/>
      <c r="SFS759" s="487"/>
      <c r="SFT759" s="487"/>
      <c r="SFU759" s="487"/>
      <c r="SFV759" s="487"/>
      <c r="SFW759" s="487"/>
      <c r="SFX759" s="487"/>
      <c r="SFY759" s="487"/>
      <c r="SFZ759" s="487"/>
      <c r="SGA759" s="487"/>
      <c r="SGB759" s="487"/>
      <c r="SGC759" s="487"/>
      <c r="SGD759" s="487"/>
      <c r="SGE759" s="487"/>
      <c r="SGF759" s="487"/>
      <c r="SGG759" s="487"/>
      <c r="SGH759" s="487"/>
      <c r="SGI759" s="487"/>
      <c r="SGJ759" s="487"/>
      <c r="SGK759" s="487"/>
      <c r="SGL759" s="487"/>
      <c r="SGM759" s="487"/>
      <c r="SGN759" s="487"/>
      <c r="SGO759" s="487"/>
      <c r="SGP759" s="487"/>
      <c r="SGQ759" s="487"/>
      <c r="SGR759" s="487"/>
      <c r="SGS759" s="487"/>
      <c r="SGT759" s="487"/>
      <c r="SGU759" s="487"/>
      <c r="SGV759" s="487"/>
      <c r="SGW759" s="487"/>
      <c r="SGX759" s="487"/>
      <c r="SGY759" s="487"/>
      <c r="SGZ759" s="487"/>
      <c r="SHA759" s="487"/>
      <c r="SHB759" s="487"/>
      <c r="SHC759" s="487"/>
      <c r="SHD759" s="487"/>
      <c r="SHE759" s="487"/>
      <c r="SHF759" s="487"/>
      <c r="SHG759" s="487"/>
      <c r="SHH759" s="487"/>
      <c r="SHI759" s="487"/>
      <c r="SHJ759" s="487"/>
      <c r="SHK759" s="487"/>
      <c r="SHL759" s="487"/>
      <c r="SHM759" s="487"/>
      <c r="SHN759" s="487"/>
      <c r="SHO759" s="487"/>
      <c r="SHP759" s="487"/>
      <c r="SHQ759" s="487"/>
      <c r="SHR759" s="487"/>
      <c r="SHS759" s="487"/>
      <c r="SHT759" s="487"/>
      <c r="SHU759" s="487"/>
      <c r="SHV759" s="487"/>
      <c r="SHW759" s="487"/>
      <c r="SHX759" s="487"/>
      <c r="SHY759" s="487"/>
      <c r="SHZ759" s="487"/>
      <c r="SIA759" s="487"/>
      <c r="SIB759" s="487"/>
      <c r="SIC759" s="487"/>
      <c r="SID759" s="487"/>
      <c r="SIE759" s="487"/>
      <c r="SIF759" s="487"/>
      <c r="SIG759" s="487"/>
      <c r="SIH759" s="487"/>
      <c r="SII759" s="487"/>
      <c r="SIJ759" s="487"/>
      <c r="SIK759" s="487"/>
      <c r="SIL759" s="487"/>
      <c r="SIM759" s="487"/>
      <c r="SIN759" s="487"/>
      <c r="SIO759" s="487"/>
      <c r="SIP759" s="487"/>
      <c r="SIQ759" s="487"/>
      <c r="SIR759" s="487"/>
      <c r="SIS759" s="487"/>
      <c r="SIT759" s="487"/>
      <c r="SIU759" s="487"/>
      <c r="SIV759" s="487"/>
      <c r="SIW759" s="487"/>
      <c r="SIX759" s="487"/>
      <c r="SIY759" s="487"/>
      <c r="SIZ759" s="487"/>
      <c r="SJA759" s="487"/>
      <c r="SJB759" s="487"/>
      <c r="SJC759" s="487"/>
      <c r="SJD759" s="487"/>
      <c r="SJE759" s="487"/>
      <c r="SJF759" s="487"/>
      <c r="SJG759" s="487"/>
      <c r="SJH759" s="487"/>
      <c r="SJI759" s="487"/>
      <c r="SJJ759" s="487"/>
      <c r="SJK759" s="487"/>
      <c r="SJL759" s="487"/>
      <c r="SJM759" s="487"/>
      <c r="SJN759" s="487"/>
      <c r="SJO759" s="487"/>
      <c r="SJP759" s="487"/>
      <c r="SJQ759" s="487"/>
      <c r="SJR759" s="487"/>
      <c r="SJS759" s="487"/>
      <c r="SJT759" s="487"/>
      <c r="SJU759" s="487"/>
      <c r="SJV759" s="487"/>
      <c r="SJW759" s="487"/>
      <c r="SJX759" s="487"/>
      <c r="SJY759" s="487"/>
      <c r="SJZ759" s="487"/>
      <c r="SKA759" s="487"/>
      <c r="SKB759" s="487"/>
      <c r="SKC759" s="487"/>
      <c r="SKD759" s="487"/>
      <c r="SKE759" s="487"/>
      <c r="SKF759" s="487"/>
      <c r="SKG759" s="487"/>
      <c r="SKH759" s="487"/>
      <c r="SKI759" s="487"/>
      <c r="SKJ759" s="487"/>
      <c r="SKK759" s="487"/>
      <c r="SKL759" s="487"/>
      <c r="SKM759" s="487"/>
      <c r="SKN759" s="487"/>
      <c r="SKO759" s="487"/>
      <c r="SKP759" s="487"/>
      <c r="SKQ759" s="487"/>
      <c r="SKR759" s="487"/>
      <c r="SKS759" s="487"/>
      <c r="SKT759" s="487"/>
      <c r="SKU759" s="487"/>
      <c r="SKV759" s="487"/>
      <c r="SKW759" s="487"/>
      <c r="SKX759" s="487"/>
      <c r="SKY759" s="487"/>
      <c r="SKZ759" s="487"/>
      <c r="SLA759" s="487"/>
      <c r="SLB759" s="487"/>
      <c r="SLC759" s="487"/>
      <c r="SLD759" s="487"/>
      <c r="SLE759" s="487"/>
      <c r="SLF759" s="487"/>
      <c r="SLG759" s="487"/>
      <c r="SLH759" s="487"/>
      <c r="SLI759" s="487"/>
      <c r="SLJ759" s="487"/>
      <c r="SLK759" s="487"/>
      <c r="SLL759" s="487"/>
      <c r="SLM759" s="487"/>
      <c r="SLN759" s="487"/>
      <c r="SLO759" s="487"/>
      <c r="SLP759" s="487"/>
      <c r="SLQ759" s="487"/>
      <c r="SLR759" s="487"/>
      <c r="SLS759" s="487"/>
      <c r="SLT759" s="487"/>
      <c r="SLU759" s="487"/>
      <c r="SLV759" s="487"/>
      <c r="SLW759" s="487"/>
      <c r="SLX759" s="487"/>
      <c r="SLY759" s="487"/>
      <c r="SLZ759" s="487"/>
      <c r="SMA759" s="487"/>
      <c r="SMB759" s="487"/>
      <c r="SMC759" s="487"/>
      <c r="SMD759" s="487"/>
      <c r="SME759" s="487"/>
      <c r="SMF759" s="487"/>
      <c r="SMG759" s="487"/>
      <c r="SMH759" s="487"/>
      <c r="SMI759" s="487"/>
      <c r="SMJ759" s="487"/>
      <c r="SMK759" s="487"/>
      <c r="SML759" s="487"/>
      <c r="SMM759" s="487"/>
      <c r="SMN759" s="487"/>
      <c r="SMO759" s="487"/>
      <c r="SMP759" s="487"/>
      <c r="SMQ759" s="487"/>
      <c r="SMR759" s="487"/>
      <c r="SMS759" s="487"/>
      <c r="SMT759" s="487"/>
      <c r="SMU759" s="487"/>
      <c r="SMV759" s="487"/>
      <c r="SMW759" s="487"/>
      <c r="SMX759" s="487"/>
      <c r="SMY759" s="487"/>
      <c r="SMZ759" s="487"/>
      <c r="SNA759" s="487"/>
      <c r="SNB759" s="487"/>
      <c r="SNC759" s="487"/>
      <c r="SND759" s="487"/>
      <c r="SNE759" s="487"/>
      <c r="SNF759" s="487"/>
      <c r="SNG759" s="487"/>
      <c r="SNH759" s="487"/>
      <c r="SNI759" s="487"/>
      <c r="SNJ759" s="487"/>
      <c r="SNK759" s="487"/>
      <c r="SNL759" s="487"/>
      <c r="SNM759" s="487"/>
      <c r="SNN759" s="487"/>
      <c r="SNO759" s="487"/>
      <c r="SNP759" s="487"/>
      <c r="SNQ759" s="487"/>
      <c r="SNR759" s="487"/>
      <c r="SNS759" s="487"/>
      <c r="SNT759" s="487"/>
      <c r="SNU759" s="487"/>
      <c r="SNV759" s="487"/>
      <c r="SNW759" s="487"/>
      <c r="SNX759" s="487"/>
      <c r="SNY759" s="487"/>
      <c r="SNZ759" s="487"/>
      <c r="SOA759" s="487"/>
      <c r="SOB759" s="487"/>
      <c r="SOC759" s="487"/>
      <c r="SOD759" s="487"/>
      <c r="SOE759" s="487"/>
      <c r="SOF759" s="487"/>
      <c r="SOG759" s="487"/>
      <c r="SOH759" s="487"/>
      <c r="SOI759" s="487"/>
      <c r="SOJ759" s="487"/>
      <c r="SOK759" s="487"/>
      <c r="SOL759" s="487"/>
      <c r="SOM759" s="487"/>
      <c r="SON759" s="487"/>
      <c r="SOO759" s="487"/>
      <c r="SOP759" s="487"/>
      <c r="SOQ759" s="487"/>
      <c r="SOR759" s="487"/>
      <c r="SOS759" s="487"/>
      <c r="SOT759" s="487"/>
      <c r="SOU759" s="487"/>
      <c r="SOV759" s="487"/>
      <c r="SOW759" s="487"/>
      <c r="SOX759" s="487"/>
      <c r="SOY759" s="487"/>
      <c r="SOZ759" s="487"/>
      <c r="SPA759" s="487"/>
      <c r="SPB759" s="487"/>
      <c r="SPC759" s="487"/>
      <c r="SPD759" s="487"/>
      <c r="SPE759" s="487"/>
      <c r="SPF759" s="487"/>
      <c r="SPG759" s="487"/>
      <c r="SPH759" s="487"/>
      <c r="SPI759" s="487"/>
      <c r="SPJ759" s="487"/>
      <c r="SPK759" s="487"/>
      <c r="SPL759" s="487"/>
      <c r="SPM759" s="487"/>
      <c r="SPN759" s="487"/>
      <c r="SPO759" s="487"/>
      <c r="SPP759" s="487"/>
      <c r="SPQ759" s="487"/>
      <c r="SPR759" s="487"/>
      <c r="SPS759" s="487"/>
      <c r="SPT759" s="487"/>
      <c r="SPU759" s="487"/>
      <c r="SPV759" s="487"/>
      <c r="SPW759" s="487"/>
      <c r="SPX759" s="487"/>
      <c r="SPY759" s="487"/>
      <c r="SPZ759" s="487"/>
      <c r="SQA759" s="487"/>
      <c r="SQB759" s="487"/>
      <c r="SQC759" s="487"/>
      <c r="SQD759" s="487"/>
      <c r="SQE759" s="487"/>
      <c r="SQF759" s="487"/>
      <c r="SQG759" s="487"/>
      <c r="SQH759" s="487"/>
      <c r="SQI759" s="487"/>
      <c r="SQJ759" s="487"/>
      <c r="SQK759" s="487"/>
      <c r="SQL759" s="487"/>
      <c r="SQM759" s="487"/>
      <c r="SQN759" s="487"/>
      <c r="SQO759" s="487"/>
      <c r="SQP759" s="487"/>
      <c r="SQQ759" s="487"/>
      <c r="SQR759" s="487"/>
      <c r="SQS759" s="487"/>
      <c r="SQT759" s="487"/>
      <c r="SQU759" s="487"/>
      <c r="SQV759" s="487"/>
      <c r="SQW759" s="487"/>
      <c r="SQX759" s="487"/>
      <c r="SQY759" s="487"/>
      <c r="SQZ759" s="487"/>
      <c r="SRA759" s="487"/>
      <c r="SRB759" s="487"/>
      <c r="SRC759" s="487"/>
      <c r="SRD759" s="487"/>
      <c r="SRE759" s="487"/>
      <c r="SRF759" s="487"/>
      <c r="SRG759" s="487"/>
      <c r="SRH759" s="487"/>
      <c r="SRI759" s="487"/>
      <c r="SRJ759" s="487"/>
      <c r="SRK759" s="487"/>
      <c r="SRL759" s="487"/>
      <c r="SRM759" s="487"/>
      <c r="SRN759" s="487"/>
      <c r="SRO759" s="487"/>
      <c r="SRP759" s="487"/>
      <c r="SRQ759" s="487"/>
      <c r="SRR759" s="487"/>
      <c r="SRS759" s="487"/>
      <c r="SRT759" s="487"/>
      <c r="SRU759" s="487"/>
      <c r="SRV759" s="487"/>
      <c r="SRW759" s="487"/>
      <c r="SRX759" s="487"/>
      <c r="SRY759" s="487"/>
      <c r="SRZ759" s="487"/>
      <c r="SSA759" s="487"/>
      <c r="SSB759" s="487"/>
      <c r="SSC759" s="487"/>
      <c r="SSD759" s="487"/>
      <c r="SSE759" s="487"/>
      <c r="SSF759" s="487"/>
      <c r="SSG759" s="487"/>
      <c r="SSH759" s="487"/>
      <c r="SSI759" s="487"/>
      <c r="SSJ759" s="487"/>
      <c r="SSK759" s="487"/>
      <c r="SSL759" s="487"/>
      <c r="SSM759" s="487"/>
      <c r="SSN759" s="487"/>
      <c r="SSO759" s="487"/>
      <c r="SSP759" s="487"/>
      <c r="SSQ759" s="487"/>
      <c r="SSR759" s="487"/>
      <c r="SSS759" s="487"/>
      <c r="SST759" s="487"/>
      <c r="SSU759" s="487"/>
      <c r="SSV759" s="487"/>
      <c r="SSW759" s="487"/>
      <c r="SSX759" s="487"/>
      <c r="SSY759" s="487"/>
      <c r="SSZ759" s="487"/>
      <c r="STA759" s="487"/>
      <c r="STB759" s="487"/>
      <c r="STC759" s="487"/>
      <c r="STD759" s="487"/>
      <c r="STE759" s="487"/>
      <c r="STF759" s="487"/>
      <c r="STG759" s="487"/>
      <c r="STH759" s="487"/>
      <c r="STI759" s="487"/>
      <c r="STJ759" s="487"/>
      <c r="STK759" s="487"/>
      <c r="STL759" s="487"/>
      <c r="STM759" s="487"/>
      <c r="STN759" s="487"/>
      <c r="STO759" s="487"/>
      <c r="STP759" s="487"/>
      <c r="STQ759" s="487"/>
      <c r="STR759" s="487"/>
      <c r="STS759" s="487"/>
      <c r="STT759" s="487"/>
      <c r="STU759" s="487"/>
      <c r="STV759" s="487"/>
      <c r="STW759" s="487"/>
      <c r="STX759" s="487"/>
      <c r="STY759" s="487"/>
      <c r="STZ759" s="487"/>
      <c r="SUA759" s="487"/>
      <c r="SUB759" s="487"/>
      <c r="SUC759" s="487"/>
      <c r="SUD759" s="487"/>
      <c r="SUE759" s="487"/>
      <c r="SUF759" s="487"/>
      <c r="SUG759" s="487"/>
      <c r="SUH759" s="487"/>
      <c r="SUI759" s="487"/>
      <c r="SUJ759" s="487"/>
      <c r="SUK759" s="487"/>
      <c r="SUL759" s="487"/>
      <c r="SUM759" s="487"/>
      <c r="SUN759" s="487"/>
      <c r="SUO759" s="487"/>
      <c r="SUP759" s="487"/>
      <c r="SUQ759" s="487"/>
      <c r="SUR759" s="487"/>
      <c r="SUS759" s="487"/>
      <c r="SUT759" s="487"/>
      <c r="SUU759" s="487"/>
      <c r="SUV759" s="487"/>
      <c r="SUW759" s="487"/>
      <c r="SUX759" s="487"/>
      <c r="SUY759" s="487"/>
      <c r="SUZ759" s="487"/>
      <c r="SVA759" s="487"/>
      <c r="SVB759" s="487"/>
      <c r="SVC759" s="487"/>
      <c r="SVD759" s="487"/>
      <c r="SVE759" s="487"/>
      <c r="SVF759" s="487"/>
      <c r="SVG759" s="487"/>
      <c r="SVH759" s="487"/>
      <c r="SVI759" s="487"/>
      <c r="SVJ759" s="487"/>
      <c r="SVK759" s="487"/>
      <c r="SVL759" s="487"/>
      <c r="SVM759" s="487"/>
      <c r="SVN759" s="487"/>
      <c r="SVO759" s="487"/>
      <c r="SVP759" s="487"/>
      <c r="SVQ759" s="487"/>
      <c r="SVR759" s="487"/>
      <c r="SVS759" s="487"/>
      <c r="SVT759" s="487"/>
      <c r="SVU759" s="487"/>
      <c r="SVV759" s="487"/>
      <c r="SVW759" s="487"/>
      <c r="SVX759" s="487"/>
      <c r="SVY759" s="487"/>
      <c r="SVZ759" s="487"/>
      <c r="SWA759" s="487"/>
      <c r="SWB759" s="487"/>
      <c r="SWC759" s="487"/>
      <c r="SWD759" s="487"/>
      <c r="SWE759" s="487"/>
      <c r="SWF759" s="487"/>
      <c r="SWG759" s="487"/>
      <c r="SWH759" s="487"/>
      <c r="SWI759" s="487"/>
      <c r="SWJ759" s="487"/>
      <c r="SWK759" s="487"/>
      <c r="SWL759" s="487"/>
      <c r="SWM759" s="487"/>
      <c r="SWN759" s="487"/>
      <c r="SWO759" s="487"/>
      <c r="SWP759" s="487"/>
      <c r="SWQ759" s="487"/>
      <c r="SWR759" s="487"/>
      <c r="SWS759" s="487"/>
      <c r="SWT759" s="487"/>
      <c r="SWU759" s="487"/>
      <c r="SWV759" s="487"/>
      <c r="SWW759" s="487"/>
      <c r="SWX759" s="487"/>
      <c r="SWY759" s="487"/>
      <c r="SWZ759" s="487"/>
      <c r="SXA759" s="487"/>
      <c r="SXB759" s="487"/>
      <c r="SXC759" s="487"/>
      <c r="SXD759" s="487"/>
      <c r="SXE759" s="487"/>
      <c r="SXF759" s="487"/>
      <c r="SXG759" s="487"/>
      <c r="SXH759" s="487"/>
      <c r="SXI759" s="487"/>
      <c r="SXJ759" s="487"/>
      <c r="SXK759" s="487"/>
      <c r="SXL759" s="487"/>
      <c r="SXM759" s="487"/>
      <c r="SXN759" s="487"/>
      <c r="SXO759" s="487"/>
      <c r="SXP759" s="487"/>
      <c r="SXQ759" s="487"/>
      <c r="SXR759" s="487"/>
      <c r="SXS759" s="487"/>
      <c r="SXT759" s="487"/>
      <c r="SXU759" s="487"/>
      <c r="SXV759" s="487"/>
      <c r="SXW759" s="487"/>
      <c r="SXX759" s="487"/>
      <c r="SXY759" s="487"/>
      <c r="SXZ759" s="487"/>
      <c r="SYA759" s="487"/>
      <c r="SYB759" s="487"/>
      <c r="SYC759" s="487"/>
      <c r="SYD759" s="487"/>
      <c r="SYE759" s="487"/>
      <c r="SYF759" s="487"/>
      <c r="SYG759" s="487"/>
      <c r="SYH759" s="487"/>
      <c r="SYI759" s="487"/>
      <c r="SYJ759" s="487"/>
      <c r="SYK759" s="487"/>
      <c r="SYL759" s="487"/>
      <c r="SYM759" s="487"/>
      <c r="SYN759" s="487"/>
      <c r="SYO759" s="487"/>
      <c r="SYP759" s="487"/>
      <c r="SYQ759" s="487"/>
      <c r="SYR759" s="487"/>
      <c r="SYS759" s="487"/>
      <c r="SYT759" s="487"/>
      <c r="SYU759" s="487"/>
      <c r="SYV759" s="487"/>
      <c r="SYW759" s="487"/>
      <c r="SYX759" s="487"/>
      <c r="SYY759" s="487"/>
      <c r="SYZ759" s="487"/>
      <c r="SZA759" s="487"/>
      <c r="SZB759" s="487"/>
      <c r="SZC759" s="487"/>
      <c r="SZD759" s="487"/>
      <c r="SZE759" s="487"/>
      <c r="SZF759" s="487"/>
      <c r="SZG759" s="487"/>
      <c r="SZH759" s="487"/>
      <c r="SZI759" s="487"/>
      <c r="SZJ759" s="487"/>
      <c r="SZK759" s="487"/>
      <c r="SZL759" s="487"/>
      <c r="SZM759" s="487"/>
      <c r="SZN759" s="487"/>
      <c r="SZO759" s="487"/>
      <c r="SZP759" s="487"/>
      <c r="SZQ759" s="487"/>
      <c r="SZR759" s="487"/>
      <c r="SZS759" s="487"/>
      <c r="SZT759" s="487"/>
      <c r="SZU759" s="487"/>
      <c r="SZV759" s="487"/>
      <c r="SZW759" s="487"/>
      <c r="SZX759" s="487"/>
      <c r="SZY759" s="487"/>
      <c r="SZZ759" s="487"/>
      <c r="TAA759" s="487"/>
      <c r="TAB759" s="487"/>
      <c r="TAC759" s="487"/>
      <c r="TAD759" s="487"/>
      <c r="TAE759" s="487"/>
      <c r="TAF759" s="487"/>
      <c r="TAG759" s="487"/>
      <c r="TAH759" s="487"/>
      <c r="TAI759" s="487"/>
      <c r="TAJ759" s="487"/>
      <c r="TAK759" s="487"/>
      <c r="TAL759" s="487"/>
      <c r="TAM759" s="487"/>
      <c r="TAN759" s="487"/>
      <c r="TAO759" s="487"/>
      <c r="TAP759" s="487"/>
      <c r="TAQ759" s="487"/>
      <c r="TAR759" s="487"/>
      <c r="TAS759" s="487"/>
      <c r="TAT759" s="487"/>
      <c r="TAU759" s="487"/>
      <c r="TAV759" s="487"/>
      <c r="TAW759" s="487"/>
      <c r="TAX759" s="487"/>
      <c r="TAY759" s="487"/>
      <c r="TAZ759" s="487"/>
      <c r="TBA759" s="487"/>
      <c r="TBB759" s="487"/>
      <c r="TBC759" s="487"/>
      <c r="TBD759" s="487"/>
      <c r="TBE759" s="487"/>
      <c r="TBF759" s="487"/>
      <c r="TBG759" s="487"/>
      <c r="TBH759" s="487"/>
      <c r="TBI759" s="487"/>
      <c r="TBJ759" s="487"/>
      <c r="TBK759" s="487"/>
      <c r="TBL759" s="487"/>
      <c r="TBM759" s="487"/>
      <c r="TBN759" s="487"/>
      <c r="TBO759" s="487"/>
      <c r="TBP759" s="487"/>
      <c r="TBQ759" s="487"/>
      <c r="TBR759" s="487"/>
      <c r="TBS759" s="487"/>
      <c r="TBT759" s="487"/>
      <c r="TBU759" s="487"/>
      <c r="TBV759" s="487"/>
      <c r="TBW759" s="487"/>
      <c r="TBX759" s="487"/>
      <c r="TBY759" s="487"/>
      <c r="TBZ759" s="487"/>
      <c r="TCA759" s="487"/>
      <c r="TCB759" s="487"/>
      <c r="TCC759" s="487"/>
      <c r="TCD759" s="487"/>
      <c r="TCE759" s="487"/>
      <c r="TCF759" s="487"/>
      <c r="TCG759" s="487"/>
      <c r="TCH759" s="487"/>
      <c r="TCI759" s="487"/>
      <c r="TCJ759" s="487"/>
      <c r="TCK759" s="487"/>
      <c r="TCL759" s="487"/>
      <c r="TCM759" s="487"/>
      <c r="TCN759" s="487"/>
      <c r="TCO759" s="487"/>
      <c r="TCP759" s="487"/>
      <c r="TCQ759" s="487"/>
      <c r="TCR759" s="487"/>
      <c r="TCS759" s="487"/>
      <c r="TCT759" s="487"/>
      <c r="TCU759" s="487"/>
      <c r="TCV759" s="487"/>
      <c r="TCW759" s="487"/>
      <c r="TCX759" s="487"/>
      <c r="TCY759" s="487"/>
      <c r="TCZ759" s="487"/>
      <c r="TDA759" s="487"/>
      <c r="TDB759" s="487"/>
      <c r="TDC759" s="487"/>
      <c r="TDD759" s="487"/>
      <c r="TDE759" s="487"/>
      <c r="TDF759" s="487"/>
      <c r="TDG759" s="487"/>
      <c r="TDH759" s="487"/>
      <c r="TDI759" s="487"/>
      <c r="TDJ759" s="487"/>
      <c r="TDK759" s="487"/>
      <c r="TDL759" s="487"/>
      <c r="TDM759" s="487"/>
      <c r="TDN759" s="487"/>
      <c r="TDO759" s="487"/>
      <c r="TDP759" s="487"/>
      <c r="TDQ759" s="487"/>
      <c r="TDR759" s="487"/>
      <c r="TDS759" s="487"/>
      <c r="TDT759" s="487"/>
      <c r="TDU759" s="487"/>
      <c r="TDV759" s="487"/>
      <c r="TDW759" s="487"/>
      <c r="TDX759" s="487"/>
      <c r="TDY759" s="487"/>
      <c r="TDZ759" s="487"/>
      <c r="TEA759" s="487"/>
      <c r="TEB759" s="487"/>
      <c r="TEC759" s="487"/>
      <c r="TED759" s="487"/>
      <c r="TEE759" s="487"/>
      <c r="TEF759" s="487"/>
      <c r="TEG759" s="487"/>
      <c r="TEH759" s="487"/>
      <c r="TEI759" s="487"/>
      <c r="TEJ759" s="487"/>
      <c r="TEK759" s="487"/>
      <c r="TEL759" s="487"/>
      <c r="TEM759" s="487"/>
      <c r="TEN759" s="487"/>
      <c r="TEO759" s="487"/>
      <c r="TEP759" s="487"/>
      <c r="TEQ759" s="487"/>
      <c r="TER759" s="487"/>
      <c r="TES759" s="487"/>
      <c r="TET759" s="487"/>
      <c r="TEU759" s="487"/>
      <c r="TEV759" s="487"/>
      <c r="TEW759" s="487"/>
      <c r="TEX759" s="487"/>
      <c r="TEY759" s="487"/>
      <c r="TEZ759" s="487"/>
      <c r="TFA759" s="487"/>
      <c r="TFB759" s="487"/>
      <c r="TFC759" s="487"/>
      <c r="TFD759" s="487"/>
      <c r="TFE759" s="487"/>
      <c r="TFF759" s="487"/>
      <c r="TFG759" s="487"/>
      <c r="TFH759" s="487"/>
      <c r="TFI759" s="487"/>
      <c r="TFJ759" s="487"/>
      <c r="TFK759" s="487"/>
      <c r="TFL759" s="487"/>
      <c r="TFM759" s="487"/>
      <c r="TFN759" s="487"/>
      <c r="TFO759" s="487"/>
      <c r="TFP759" s="487"/>
      <c r="TFQ759" s="487"/>
      <c r="TFR759" s="487"/>
      <c r="TFS759" s="487"/>
      <c r="TFT759" s="487"/>
      <c r="TFU759" s="487"/>
      <c r="TFV759" s="487"/>
      <c r="TFW759" s="487"/>
      <c r="TFX759" s="487"/>
      <c r="TFY759" s="487"/>
      <c r="TFZ759" s="487"/>
      <c r="TGA759" s="487"/>
      <c r="TGB759" s="487"/>
      <c r="TGC759" s="487"/>
      <c r="TGD759" s="487"/>
      <c r="TGE759" s="487"/>
      <c r="TGF759" s="487"/>
      <c r="TGG759" s="487"/>
      <c r="TGH759" s="487"/>
      <c r="TGI759" s="487"/>
      <c r="TGJ759" s="487"/>
      <c r="TGK759" s="487"/>
      <c r="TGL759" s="487"/>
      <c r="TGM759" s="487"/>
      <c r="TGN759" s="487"/>
      <c r="TGO759" s="487"/>
      <c r="TGP759" s="487"/>
      <c r="TGQ759" s="487"/>
      <c r="TGR759" s="487"/>
      <c r="TGS759" s="487"/>
      <c r="TGT759" s="487"/>
      <c r="TGU759" s="487"/>
      <c r="TGV759" s="487"/>
      <c r="TGW759" s="487"/>
      <c r="TGX759" s="487"/>
      <c r="TGY759" s="487"/>
      <c r="TGZ759" s="487"/>
      <c r="THA759" s="487"/>
      <c r="THB759" s="487"/>
      <c r="THC759" s="487"/>
      <c r="THD759" s="487"/>
      <c r="THE759" s="487"/>
      <c r="THF759" s="487"/>
      <c r="THG759" s="487"/>
      <c r="THH759" s="487"/>
      <c r="THI759" s="487"/>
      <c r="THJ759" s="487"/>
      <c r="THK759" s="487"/>
      <c r="THL759" s="487"/>
      <c r="THM759" s="487"/>
      <c r="THN759" s="487"/>
      <c r="THO759" s="487"/>
      <c r="THP759" s="487"/>
      <c r="THQ759" s="487"/>
      <c r="THR759" s="487"/>
      <c r="THS759" s="487"/>
      <c r="THT759" s="487"/>
      <c r="THU759" s="487"/>
      <c r="THV759" s="487"/>
      <c r="THW759" s="487"/>
      <c r="THX759" s="487"/>
      <c r="THY759" s="487"/>
      <c r="THZ759" s="487"/>
      <c r="TIA759" s="487"/>
      <c r="TIB759" s="487"/>
      <c r="TIC759" s="487"/>
      <c r="TID759" s="487"/>
      <c r="TIE759" s="487"/>
      <c r="TIF759" s="487"/>
      <c r="TIG759" s="487"/>
      <c r="TIH759" s="487"/>
      <c r="TII759" s="487"/>
      <c r="TIJ759" s="487"/>
      <c r="TIK759" s="487"/>
      <c r="TIL759" s="487"/>
      <c r="TIM759" s="487"/>
      <c r="TIN759" s="487"/>
      <c r="TIO759" s="487"/>
      <c r="TIP759" s="487"/>
      <c r="TIQ759" s="487"/>
      <c r="TIR759" s="487"/>
      <c r="TIS759" s="487"/>
      <c r="TIT759" s="487"/>
      <c r="TIU759" s="487"/>
      <c r="TIV759" s="487"/>
      <c r="TIW759" s="487"/>
      <c r="TIX759" s="487"/>
      <c r="TIY759" s="487"/>
      <c r="TIZ759" s="487"/>
      <c r="TJA759" s="487"/>
      <c r="TJB759" s="487"/>
      <c r="TJC759" s="487"/>
      <c r="TJD759" s="487"/>
      <c r="TJE759" s="487"/>
      <c r="TJF759" s="487"/>
      <c r="TJG759" s="487"/>
      <c r="TJH759" s="487"/>
      <c r="TJI759" s="487"/>
      <c r="TJJ759" s="487"/>
      <c r="TJK759" s="487"/>
      <c r="TJL759" s="487"/>
      <c r="TJM759" s="487"/>
      <c r="TJN759" s="487"/>
      <c r="TJO759" s="487"/>
      <c r="TJP759" s="487"/>
      <c r="TJQ759" s="487"/>
      <c r="TJR759" s="487"/>
      <c r="TJS759" s="487"/>
      <c r="TJT759" s="487"/>
      <c r="TJU759" s="487"/>
      <c r="TJV759" s="487"/>
      <c r="TJW759" s="487"/>
      <c r="TJX759" s="487"/>
      <c r="TJY759" s="487"/>
      <c r="TJZ759" s="487"/>
      <c r="TKA759" s="487"/>
      <c r="TKB759" s="487"/>
      <c r="TKC759" s="487"/>
      <c r="TKD759" s="487"/>
      <c r="TKE759" s="487"/>
      <c r="TKF759" s="487"/>
      <c r="TKG759" s="487"/>
      <c r="TKH759" s="487"/>
      <c r="TKI759" s="487"/>
      <c r="TKJ759" s="487"/>
      <c r="TKK759" s="487"/>
      <c r="TKL759" s="487"/>
      <c r="TKM759" s="487"/>
      <c r="TKN759" s="487"/>
      <c r="TKO759" s="487"/>
      <c r="TKP759" s="487"/>
      <c r="TKQ759" s="487"/>
      <c r="TKR759" s="487"/>
      <c r="TKS759" s="487"/>
      <c r="TKT759" s="487"/>
      <c r="TKU759" s="487"/>
      <c r="TKV759" s="487"/>
      <c r="TKW759" s="487"/>
      <c r="TKX759" s="487"/>
      <c r="TKY759" s="487"/>
      <c r="TKZ759" s="487"/>
      <c r="TLA759" s="487"/>
      <c r="TLB759" s="487"/>
      <c r="TLC759" s="487"/>
      <c r="TLD759" s="487"/>
      <c r="TLE759" s="487"/>
      <c r="TLF759" s="487"/>
      <c r="TLG759" s="487"/>
      <c r="TLH759" s="487"/>
      <c r="TLI759" s="487"/>
      <c r="TLJ759" s="487"/>
      <c r="TLK759" s="487"/>
      <c r="TLL759" s="487"/>
      <c r="TLM759" s="487"/>
      <c r="TLN759" s="487"/>
      <c r="TLO759" s="487"/>
      <c r="TLP759" s="487"/>
      <c r="TLQ759" s="487"/>
      <c r="TLR759" s="487"/>
      <c r="TLS759" s="487"/>
      <c r="TLT759" s="487"/>
      <c r="TLU759" s="487"/>
      <c r="TLV759" s="487"/>
      <c r="TLW759" s="487"/>
      <c r="TLX759" s="487"/>
      <c r="TLY759" s="487"/>
      <c r="TLZ759" s="487"/>
      <c r="TMA759" s="487"/>
      <c r="TMB759" s="487"/>
      <c r="TMC759" s="487"/>
      <c r="TMD759" s="487"/>
      <c r="TME759" s="487"/>
      <c r="TMF759" s="487"/>
      <c r="TMG759" s="487"/>
      <c r="TMH759" s="487"/>
      <c r="TMI759" s="487"/>
      <c r="TMJ759" s="487"/>
      <c r="TMK759" s="487"/>
      <c r="TML759" s="487"/>
      <c r="TMM759" s="487"/>
      <c r="TMN759" s="487"/>
      <c r="TMO759" s="487"/>
      <c r="TMP759" s="487"/>
      <c r="TMQ759" s="487"/>
      <c r="TMR759" s="487"/>
      <c r="TMS759" s="487"/>
      <c r="TMT759" s="487"/>
      <c r="TMU759" s="487"/>
      <c r="TMV759" s="487"/>
      <c r="TMW759" s="487"/>
      <c r="TMX759" s="487"/>
      <c r="TMY759" s="487"/>
      <c r="TMZ759" s="487"/>
      <c r="TNA759" s="487"/>
      <c r="TNB759" s="487"/>
      <c r="TNC759" s="487"/>
      <c r="TND759" s="487"/>
      <c r="TNE759" s="487"/>
      <c r="TNF759" s="487"/>
      <c r="TNG759" s="487"/>
      <c r="TNH759" s="487"/>
      <c r="TNI759" s="487"/>
      <c r="TNJ759" s="487"/>
      <c r="TNK759" s="487"/>
      <c r="TNL759" s="487"/>
      <c r="TNM759" s="487"/>
      <c r="TNN759" s="487"/>
      <c r="TNO759" s="487"/>
      <c r="TNP759" s="487"/>
      <c r="TNQ759" s="487"/>
      <c r="TNR759" s="487"/>
      <c r="TNS759" s="487"/>
      <c r="TNT759" s="487"/>
      <c r="TNU759" s="487"/>
      <c r="TNV759" s="487"/>
      <c r="TNW759" s="487"/>
      <c r="TNX759" s="487"/>
      <c r="TNY759" s="487"/>
      <c r="TNZ759" s="487"/>
      <c r="TOA759" s="487"/>
      <c r="TOB759" s="487"/>
      <c r="TOC759" s="487"/>
      <c r="TOD759" s="487"/>
      <c r="TOE759" s="487"/>
      <c r="TOF759" s="487"/>
      <c r="TOG759" s="487"/>
      <c r="TOH759" s="487"/>
      <c r="TOI759" s="487"/>
      <c r="TOJ759" s="487"/>
      <c r="TOK759" s="487"/>
      <c r="TOL759" s="487"/>
      <c r="TOM759" s="487"/>
      <c r="TON759" s="487"/>
      <c r="TOO759" s="487"/>
      <c r="TOP759" s="487"/>
      <c r="TOQ759" s="487"/>
      <c r="TOR759" s="487"/>
      <c r="TOS759" s="487"/>
      <c r="TOT759" s="487"/>
      <c r="TOU759" s="487"/>
      <c r="TOV759" s="487"/>
      <c r="TOW759" s="487"/>
      <c r="TOX759" s="487"/>
      <c r="TOY759" s="487"/>
      <c r="TOZ759" s="487"/>
      <c r="TPA759" s="487"/>
      <c r="TPB759" s="487"/>
      <c r="TPC759" s="487"/>
      <c r="TPD759" s="487"/>
      <c r="TPE759" s="487"/>
      <c r="TPF759" s="487"/>
      <c r="TPG759" s="487"/>
      <c r="TPH759" s="487"/>
      <c r="TPI759" s="487"/>
      <c r="TPJ759" s="487"/>
      <c r="TPK759" s="487"/>
      <c r="TPL759" s="487"/>
      <c r="TPM759" s="487"/>
      <c r="TPN759" s="487"/>
      <c r="TPO759" s="487"/>
      <c r="TPP759" s="487"/>
      <c r="TPQ759" s="487"/>
      <c r="TPR759" s="487"/>
      <c r="TPS759" s="487"/>
      <c r="TPT759" s="487"/>
      <c r="TPU759" s="487"/>
      <c r="TPV759" s="487"/>
      <c r="TPW759" s="487"/>
      <c r="TPX759" s="487"/>
      <c r="TPY759" s="487"/>
      <c r="TPZ759" s="487"/>
      <c r="TQA759" s="487"/>
      <c r="TQB759" s="487"/>
      <c r="TQC759" s="487"/>
      <c r="TQD759" s="487"/>
      <c r="TQE759" s="487"/>
      <c r="TQF759" s="487"/>
      <c r="TQG759" s="487"/>
      <c r="TQH759" s="487"/>
      <c r="TQI759" s="487"/>
      <c r="TQJ759" s="487"/>
      <c r="TQK759" s="487"/>
      <c r="TQL759" s="487"/>
      <c r="TQM759" s="487"/>
      <c r="TQN759" s="487"/>
      <c r="TQO759" s="487"/>
      <c r="TQP759" s="487"/>
      <c r="TQQ759" s="487"/>
      <c r="TQR759" s="487"/>
      <c r="TQS759" s="487"/>
      <c r="TQT759" s="487"/>
      <c r="TQU759" s="487"/>
      <c r="TQV759" s="487"/>
      <c r="TQW759" s="487"/>
      <c r="TQX759" s="487"/>
      <c r="TQY759" s="487"/>
      <c r="TQZ759" s="487"/>
      <c r="TRA759" s="487"/>
      <c r="TRB759" s="487"/>
      <c r="TRC759" s="487"/>
      <c r="TRD759" s="487"/>
      <c r="TRE759" s="487"/>
      <c r="TRF759" s="487"/>
      <c r="TRG759" s="487"/>
      <c r="TRH759" s="487"/>
      <c r="TRI759" s="487"/>
      <c r="TRJ759" s="487"/>
      <c r="TRK759" s="487"/>
      <c r="TRL759" s="487"/>
      <c r="TRM759" s="487"/>
      <c r="TRN759" s="487"/>
      <c r="TRO759" s="487"/>
      <c r="TRP759" s="487"/>
      <c r="TRQ759" s="487"/>
      <c r="TRR759" s="487"/>
      <c r="TRS759" s="487"/>
      <c r="TRT759" s="487"/>
      <c r="TRU759" s="487"/>
      <c r="TRV759" s="487"/>
      <c r="TRW759" s="487"/>
      <c r="TRX759" s="487"/>
      <c r="TRY759" s="487"/>
      <c r="TRZ759" s="487"/>
      <c r="TSA759" s="487"/>
      <c r="TSB759" s="487"/>
      <c r="TSC759" s="487"/>
      <c r="TSD759" s="487"/>
      <c r="TSE759" s="487"/>
      <c r="TSF759" s="487"/>
      <c r="TSG759" s="487"/>
      <c r="TSH759" s="487"/>
      <c r="TSI759" s="487"/>
      <c r="TSJ759" s="487"/>
      <c r="TSK759" s="487"/>
      <c r="TSL759" s="487"/>
      <c r="TSM759" s="487"/>
      <c r="TSN759" s="487"/>
      <c r="TSO759" s="487"/>
      <c r="TSP759" s="487"/>
      <c r="TSQ759" s="487"/>
      <c r="TSR759" s="487"/>
      <c r="TSS759" s="487"/>
      <c r="TST759" s="487"/>
      <c r="TSU759" s="487"/>
      <c r="TSV759" s="487"/>
      <c r="TSW759" s="487"/>
      <c r="TSX759" s="487"/>
      <c r="TSY759" s="487"/>
      <c r="TSZ759" s="487"/>
      <c r="TTA759" s="487"/>
      <c r="TTB759" s="487"/>
      <c r="TTC759" s="487"/>
      <c r="TTD759" s="487"/>
      <c r="TTE759" s="487"/>
      <c r="TTF759" s="487"/>
      <c r="TTG759" s="487"/>
      <c r="TTH759" s="487"/>
      <c r="TTI759" s="487"/>
      <c r="TTJ759" s="487"/>
      <c r="TTK759" s="487"/>
      <c r="TTL759" s="487"/>
      <c r="TTM759" s="487"/>
      <c r="TTN759" s="487"/>
      <c r="TTO759" s="487"/>
      <c r="TTP759" s="487"/>
      <c r="TTQ759" s="487"/>
      <c r="TTR759" s="487"/>
      <c r="TTS759" s="487"/>
      <c r="TTT759" s="487"/>
      <c r="TTU759" s="487"/>
      <c r="TTV759" s="487"/>
      <c r="TTW759" s="487"/>
      <c r="TTX759" s="487"/>
      <c r="TTY759" s="487"/>
      <c r="TTZ759" s="487"/>
      <c r="TUA759" s="487"/>
      <c r="TUB759" s="487"/>
      <c r="TUC759" s="487"/>
      <c r="TUD759" s="487"/>
      <c r="TUE759" s="487"/>
      <c r="TUF759" s="487"/>
      <c r="TUG759" s="487"/>
      <c r="TUH759" s="487"/>
      <c r="TUI759" s="487"/>
      <c r="TUJ759" s="487"/>
      <c r="TUK759" s="487"/>
      <c r="TUL759" s="487"/>
      <c r="TUM759" s="487"/>
      <c r="TUN759" s="487"/>
      <c r="TUO759" s="487"/>
      <c r="TUP759" s="487"/>
      <c r="TUQ759" s="487"/>
      <c r="TUR759" s="487"/>
      <c r="TUS759" s="487"/>
      <c r="TUT759" s="487"/>
      <c r="TUU759" s="487"/>
      <c r="TUV759" s="487"/>
      <c r="TUW759" s="487"/>
      <c r="TUX759" s="487"/>
      <c r="TUY759" s="487"/>
      <c r="TUZ759" s="487"/>
      <c r="TVA759" s="487"/>
      <c r="TVB759" s="487"/>
      <c r="TVC759" s="487"/>
      <c r="TVD759" s="487"/>
      <c r="TVE759" s="487"/>
      <c r="TVF759" s="487"/>
      <c r="TVG759" s="487"/>
      <c r="TVH759" s="487"/>
      <c r="TVI759" s="487"/>
      <c r="TVJ759" s="487"/>
      <c r="TVK759" s="487"/>
      <c r="TVL759" s="487"/>
      <c r="TVM759" s="487"/>
      <c r="TVN759" s="487"/>
      <c r="TVO759" s="487"/>
      <c r="TVP759" s="487"/>
      <c r="TVQ759" s="487"/>
      <c r="TVR759" s="487"/>
      <c r="TVS759" s="487"/>
      <c r="TVT759" s="487"/>
      <c r="TVU759" s="487"/>
      <c r="TVV759" s="487"/>
      <c r="TVW759" s="487"/>
      <c r="TVX759" s="487"/>
      <c r="TVY759" s="487"/>
      <c r="TVZ759" s="487"/>
      <c r="TWA759" s="487"/>
      <c r="TWB759" s="487"/>
      <c r="TWC759" s="487"/>
      <c r="TWD759" s="487"/>
      <c r="TWE759" s="487"/>
      <c r="TWF759" s="487"/>
      <c r="TWG759" s="487"/>
      <c r="TWH759" s="487"/>
      <c r="TWI759" s="487"/>
      <c r="TWJ759" s="487"/>
      <c r="TWK759" s="487"/>
      <c r="TWL759" s="487"/>
      <c r="TWM759" s="487"/>
      <c r="TWN759" s="487"/>
      <c r="TWO759" s="487"/>
      <c r="TWP759" s="487"/>
      <c r="TWQ759" s="487"/>
      <c r="TWR759" s="487"/>
      <c r="TWS759" s="487"/>
      <c r="TWT759" s="487"/>
      <c r="TWU759" s="487"/>
      <c r="TWV759" s="487"/>
      <c r="TWW759" s="487"/>
      <c r="TWX759" s="487"/>
      <c r="TWY759" s="487"/>
      <c r="TWZ759" s="487"/>
      <c r="TXA759" s="487"/>
      <c r="TXB759" s="487"/>
      <c r="TXC759" s="487"/>
      <c r="TXD759" s="487"/>
      <c r="TXE759" s="487"/>
      <c r="TXF759" s="487"/>
      <c r="TXG759" s="487"/>
      <c r="TXH759" s="487"/>
      <c r="TXI759" s="487"/>
      <c r="TXJ759" s="487"/>
      <c r="TXK759" s="487"/>
      <c r="TXL759" s="487"/>
      <c r="TXM759" s="487"/>
      <c r="TXN759" s="487"/>
      <c r="TXO759" s="487"/>
      <c r="TXP759" s="487"/>
      <c r="TXQ759" s="487"/>
      <c r="TXR759" s="487"/>
      <c r="TXS759" s="487"/>
      <c r="TXT759" s="487"/>
      <c r="TXU759" s="487"/>
      <c r="TXV759" s="487"/>
      <c r="TXW759" s="487"/>
      <c r="TXX759" s="487"/>
      <c r="TXY759" s="487"/>
      <c r="TXZ759" s="487"/>
      <c r="TYA759" s="487"/>
      <c r="TYB759" s="487"/>
      <c r="TYC759" s="487"/>
      <c r="TYD759" s="487"/>
      <c r="TYE759" s="487"/>
      <c r="TYF759" s="487"/>
      <c r="TYG759" s="487"/>
      <c r="TYH759" s="487"/>
      <c r="TYI759" s="487"/>
      <c r="TYJ759" s="487"/>
      <c r="TYK759" s="487"/>
      <c r="TYL759" s="487"/>
      <c r="TYM759" s="487"/>
      <c r="TYN759" s="487"/>
      <c r="TYO759" s="487"/>
      <c r="TYP759" s="487"/>
      <c r="TYQ759" s="487"/>
      <c r="TYR759" s="487"/>
      <c r="TYS759" s="487"/>
      <c r="TYT759" s="487"/>
      <c r="TYU759" s="487"/>
      <c r="TYV759" s="487"/>
      <c r="TYW759" s="487"/>
      <c r="TYX759" s="487"/>
      <c r="TYY759" s="487"/>
      <c r="TYZ759" s="487"/>
      <c r="TZA759" s="487"/>
      <c r="TZB759" s="487"/>
      <c r="TZC759" s="487"/>
      <c r="TZD759" s="487"/>
      <c r="TZE759" s="487"/>
      <c r="TZF759" s="487"/>
      <c r="TZG759" s="487"/>
      <c r="TZH759" s="487"/>
      <c r="TZI759" s="487"/>
      <c r="TZJ759" s="487"/>
      <c r="TZK759" s="487"/>
      <c r="TZL759" s="487"/>
      <c r="TZM759" s="487"/>
      <c r="TZN759" s="487"/>
      <c r="TZO759" s="487"/>
      <c r="TZP759" s="487"/>
      <c r="TZQ759" s="487"/>
      <c r="TZR759" s="487"/>
      <c r="TZS759" s="487"/>
      <c r="TZT759" s="487"/>
      <c r="TZU759" s="487"/>
      <c r="TZV759" s="487"/>
      <c r="TZW759" s="487"/>
      <c r="TZX759" s="487"/>
      <c r="TZY759" s="487"/>
      <c r="TZZ759" s="487"/>
      <c r="UAA759" s="487"/>
      <c r="UAB759" s="487"/>
      <c r="UAC759" s="487"/>
      <c r="UAD759" s="487"/>
      <c r="UAE759" s="487"/>
      <c r="UAF759" s="487"/>
      <c r="UAG759" s="487"/>
      <c r="UAH759" s="487"/>
      <c r="UAI759" s="487"/>
      <c r="UAJ759" s="487"/>
      <c r="UAK759" s="487"/>
      <c r="UAL759" s="487"/>
      <c r="UAM759" s="487"/>
      <c r="UAN759" s="487"/>
      <c r="UAO759" s="487"/>
      <c r="UAP759" s="487"/>
      <c r="UAQ759" s="487"/>
      <c r="UAR759" s="487"/>
      <c r="UAS759" s="487"/>
      <c r="UAT759" s="487"/>
      <c r="UAU759" s="487"/>
      <c r="UAV759" s="487"/>
      <c r="UAW759" s="487"/>
      <c r="UAX759" s="487"/>
      <c r="UAY759" s="487"/>
      <c r="UAZ759" s="487"/>
      <c r="UBA759" s="487"/>
      <c r="UBB759" s="487"/>
      <c r="UBC759" s="487"/>
      <c r="UBD759" s="487"/>
      <c r="UBE759" s="487"/>
      <c r="UBF759" s="487"/>
      <c r="UBG759" s="487"/>
      <c r="UBH759" s="487"/>
      <c r="UBI759" s="487"/>
      <c r="UBJ759" s="487"/>
      <c r="UBK759" s="487"/>
      <c r="UBL759" s="487"/>
      <c r="UBM759" s="487"/>
      <c r="UBN759" s="487"/>
      <c r="UBO759" s="487"/>
      <c r="UBP759" s="487"/>
      <c r="UBQ759" s="487"/>
      <c r="UBR759" s="487"/>
      <c r="UBS759" s="487"/>
      <c r="UBT759" s="487"/>
      <c r="UBU759" s="487"/>
      <c r="UBV759" s="487"/>
      <c r="UBW759" s="487"/>
      <c r="UBX759" s="487"/>
      <c r="UBY759" s="487"/>
      <c r="UBZ759" s="487"/>
      <c r="UCA759" s="487"/>
      <c r="UCB759" s="487"/>
      <c r="UCC759" s="487"/>
      <c r="UCD759" s="487"/>
      <c r="UCE759" s="487"/>
      <c r="UCF759" s="487"/>
      <c r="UCG759" s="487"/>
      <c r="UCH759" s="487"/>
      <c r="UCI759" s="487"/>
      <c r="UCJ759" s="487"/>
      <c r="UCK759" s="487"/>
      <c r="UCL759" s="487"/>
      <c r="UCM759" s="487"/>
      <c r="UCN759" s="487"/>
      <c r="UCO759" s="487"/>
      <c r="UCP759" s="487"/>
      <c r="UCQ759" s="487"/>
      <c r="UCR759" s="487"/>
      <c r="UCS759" s="487"/>
      <c r="UCT759" s="487"/>
      <c r="UCU759" s="487"/>
      <c r="UCV759" s="487"/>
      <c r="UCW759" s="487"/>
      <c r="UCX759" s="487"/>
      <c r="UCY759" s="487"/>
      <c r="UCZ759" s="487"/>
      <c r="UDA759" s="487"/>
      <c r="UDB759" s="487"/>
      <c r="UDC759" s="487"/>
      <c r="UDD759" s="487"/>
      <c r="UDE759" s="487"/>
      <c r="UDF759" s="487"/>
      <c r="UDG759" s="487"/>
      <c r="UDH759" s="487"/>
      <c r="UDI759" s="487"/>
      <c r="UDJ759" s="487"/>
      <c r="UDK759" s="487"/>
      <c r="UDL759" s="487"/>
      <c r="UDM759" s="487"/>
      <c r="UDN759" s="487"/>
      <c r="UDO759" s="487"/>
      <c r="UDP759" s="487"/>
      <c r="UDQ759" s="487"/>
      <c r="UDR759" s="487"/>
      <c r="UDS759" s="487"/>
      <c r="UDT759" s="487"/>
      <c r="UDU759" s="487"/>
      <c r="UDV759" s="487"/>
      <c r="UDW759" s="487"/>
      <c r="UDX759" s="487"/>
      <c r="UDY759" s="487"/>
      <c r="UDZ759" s="487"/>
      <c r="UEA759" s="487"/>
      <c r="UEB759" s="487"/>
      <c r="UEC759" s="487"/>
      <c r="UED759" s="487"/>
      <c r="UEE759" s="487"/>
      <c r="UEF759" s="487"/>
      <c r="UEG759" s="487"/>
      <c r="UEH759" s="487"/>
      <c r="UEI759" s="487"/>
      <c r="UEJ759" s="487"/>
      <c r="UEK759" s="487"/>
      <c r="UEL759" s="487"/>
      <c r="UEM759" s="487"/>
      <c r="UEN759" s="487"/>
      <c r="UEO759" s="487"/>
      <c r="UEP759" s="487"/>
      <c r="UEQ759" s="487"/>
      <c r="UER759" s="487"/>
      <c r="UES759" s="487"/>
      <c r="UET759" s="487"/>
      <c r="UEU759" s="487"/>
      <c r="UEV759" s="487"/>
      <c r="UEW759" s="487"/>
      <c r="UEX759" s="487"/>
      <c r="UEY759" s="487"/>
      <c r="UEZ759" s="487"/>
      <c r="UFA759" s="487"/>
      <c r="UFB759" s="487"/>
      <c r="UFC759" s="487"/>
      <c r="UFD759" s="487"/>
      <c r="UFE759" s="487"/>
      <c r="UFF759" s="487"/>
      <c r="UFG759" s="487"/>
      <c r="UFH759" s="487"/>
      <c r="UFI759" s="487"/>
      <c r="UFJ759" s="487"/>
      <c r="UFK759" s="487"/>
      <c r="UFL759" s="487"/>
      <c r="UFM759" s="487"/>
      <c r="UFN759" s="487"/>
      <c r="UFO759" s="487"/>
      <c r="UFP759" s="487"/>
      <c r="UFQ759" s="487"/>
      <c r="UFR759" s="487"/>
      <c r="UFS759" s="487"/>
      <c r="UFT759" s="487"/>
      <c r="UFU759" s="487"/>
      <c r="UFV759" s="487"/>
      <c r="UFW759" s="487"/>
      <c r="UFX759" s="487"/>
      <c r="UFY759" s="487"/>
      <c r="UFZ759" s="487"/>
      <c r="UGA759" s="487"/>
      <c r="UGB759" s="487"/>
      <c r="UGC759" s="487"/>
      <c r="UGD759" s="487"/>
      <c r="UGE759" s="487"/>
      <c r="UGF759" s="487"/>
      <c r="UGG759" s="487"/>
      <c r="UGH759" s="487"/>
      <c r="UGI759" s="487"/>
      <c r="UGJ759" s="487"/>
      <c r="UGK759" s="487"/>
      <c r="UGL759" s="487"/>
      <c r="UGM759" s="487"/>
      <c r="UGN759" s="487"/>
      <c r="UGO759" s="487"/>
      <c r="UGP759" s="487"/>
      <c r="UGQ759" s="487"/>
      <c r="UGR759" s="487"/>
      <c r="UGS759" s="487"/>
      <c r="UGT759" s="487"/>
      <c r="UGU759" s="487"/>
      <c r="UGV759" s="487"/>
      <c r="UGW759" s="487"/>
      <c r="UGX759" s="487"/>
      <c r="UGY759" s="487"/>
      <c r="UGZ759" s="487"/>
      <c r="UHA759" s="487"/>
      <c r="UHB759" s="487"/>
      <c r="UHC759" s="487"/>
      <c r="UHD759" s="487"/>
      <c r="UHE759" s="487"/>
      <c r="UHF759" s="487"/>
      <c r="UHG759" s="487"/>
      <c r="UHH759" s="487"/>
      <c r="UHI759" s="487"/>
      <c r="UHJ759" s="487"/>
      <c r="UHK759" s="487"/>
      <c r="UHL759" s="487"/>
      <c r="UHM759" s="487"/>
      <c r="UHN759" s="487"/>
      <c r="UHO759" s="487"/>
      <c r="UHP759" s="487"/>
      <c r="UHQ759" s="487"/>
      <c r="UHR759" s="487"/>
      <c r="UHS759" s="487"/>
      <c r="UHT759" s="487"/>
      <c r="UHU759" s="487"/>
      <c r="UHV759" s="487"/>
      <c r="UHW759" s="487"/>
      <c r="UHX759" s="487"/>
      <c r="UHY759" s="487"/>
      <c r="UHZ759" s="487"/>
      <c r="UIA759" s="487"/>
      <c r="UIB759" s="487"/>
      <c r="UIC759" s="487"/>
      <c r="UID759" s="487"/>
      <c r="UIE759" s="487"/>
      <c r="UIF759" s="487"/>
      <c r="UIG759" s="487"/>
      <c r="UIH759" s="487"/>
      <c r="UII759" s="487"/>
      <c r="UIJ759" s="487"/>
      <c r="UIK759" s="487"/>
      <c r="UIL759" s="487"/>
      <c r="UIM759" s="487"/>
      <c r="UIN759" s="487"/>
      <c r="UIO759" s="487"/>
      <c r="UIP759" s="487"/>
      <c r="UIQ759" s="487"/>
      <c r="UIR759" s="487"/>
      <c r="UIS759" s="487"/>
      <c r="UIT759" s="487"/>
      <c r="UIU759" s="487"/>
      <c r="UIV759" s="487"/>
      <c r="UIW759" s="487"/>
      <c r="UIX759" s="487"/>
      <c r="UIY759" s="487"/>
      <c r="UIZ759" s="487"/>
      <c r="UJA759" s="487"/>
      <c r="UJB759" s="487"/>
      <c r="UJC759" s="487"/>
      <c r="UJD759" s="487"/>
      <c r="UJE759" s="487"/>
      <c r="UJF759" s="487"/>
      <c r="UJG759" s="487"/>
      <c r="UJH759" s="487"/>
      <c r="UJI759" s="487"/>
      <c r="UJJ759" s="487"/>
      <c r="UJK759" s="487"/>
      <c r="UJL759" s="487"/>
      <c r="UJM759" s="487"/>
      <c r="UJN759" s="487"/>
      <c r="UJO759" s="487"/>
      <c r="UJP759" s="487"/>
      <c r="UJQ759" s="487"/>
      <c r="UJR759" s="487"/>
      <c r="UJS759" s="487"/>
      <c r="UJT759" s="487"/>
      <c r="UJU759" s="487"/>
      <c r="UJV759" s="487"/>
      <c r="UJW759" s="487"/>
      <c r="UJX759" s="487"/>
      <c r="UJY759" s="487"/>
      <c r="UJZ759" s="487"/>
      <c r="UKA759" s="487"/>
      <c r="UKB759" s="487"/>
      <c r="UKC759" s="487"/>
      <c r="UKD759" s="487"/>
      <c r="UKE759" s="487"/>
      <c r="UKF759" s="487"/>
      <c r="UKG759" s="487"/>
      <c r="UKH759" s="487"/>
      <c r="UKI759" s="487"/>
      <c r="UKJ759" s="487"/>
      <c r="UKK759" s="487"/>
      <c r="UKL759" s="487"/>
      <c r="UKM759" s="487"/>
      <c r="UKN759" s="487"/>
      <c r="UKO759" s="487"/>
      <c r="UKP759" s="487"/>
      <c r="UKQ759" s="487"/>
      <c r="UKR759" s="487"/>
      <c r="UKS759" s="487"/>
      <c r="UKT759" s="487"/>
      <c r="UKU759" s="487"/>
      <c r="UKV759" s="487"/>
      <c r="UKW759" s="487"/>
      <c r="UKX759" s="487"/>
      <c r="UKY759" s="487"/>
      <c r="UKZ759" s="487"/>
      <c r="ULA759" s="487"/>
      <c r="ULB759" s="487"/>
      <c r="ULC759" s="487"/>
      <c r="ULD759" s="487"/>
      <c r="ULE759" s="487"/>
      <c r="ULF759" s="487"/>
      <c r="ULG759" s="487"/>
      <c r="ULH759" s="487"/>
      <c r="ULI759" s="487"/>
      <c r="ULJ759" s="487"/>
      <c r="ULK759" s="487"/>
      <c r="ULL759" s="487"/>
      <c r="ULM759" s="487"/>
      <c r="ULN759" s="487"/>
      <c r="ULO759" s="487"/>
      <c r="ULP759" s="487"/>
      <c r="ULQ759" s="487"/>
      <c r="ULR759" s="487"/>
      <c r="ULS759" s="487"/>
      <c r="ULT759" s="487"/>
      <c r="ULU759" s="487"/>
      <c r="ULV759" s="487"/>
      <c r="ULW759" s="487"/>
      <c r="ULX759" s="487"/>
      <c r="ULY759" s="487"/>
      <c r="ULZ759" s="487"/>
      <c r="UMA759" s="487"/>
      <c r="UMB759" s="487"/>
      <c r="UMC759" s="487"/>
      <c r="UMD759" s="487"/>
      <c r="UME759" s="487"/>
      <c r="UMF759" s="487"/>
      <c r="UMG759" s="487"/>
      <c r="UMH759" s="487"/>
      <c r="UMI759" s="487"/>
      <c r="UMJ759" s="487"/>
      <c r="UMK759" s="487"/>
      <c r="UML759" s="487"/>
      <c r="UMM759" s="487"/>
      <c r="UMN759" s="487"/>
      <c r="UMO759" s="487"/>
      <c r="UMP759" s="487"/>
      <c r="UMQ759" s="487"/>
      <c r="UMR759" s="487"/>
      <c r="UMS759" s="487"/>
      <c r="UMT759" s="487"/>
      <c r="UMU759" s="487"/>
      <c r="UMV759" s="487"/>
      <c r="UMW759" s="487"/>
      <c r="UMX759" s="487"/>
      <c r="UMY759" s="487"/>
      <c r="UMZ759" s="487"/>
      <c r="UNA759" s="487"/>
      <c r="UNB759" s="487"/>
      <c r="UNC759" s="487"/>
      <c r="UND759" s="487"/>
      <c r="UNE759" s="487"/>
      <c r="UNF759" s="487"/>
      <c r="UNG759" s="487"/>
      <c r="UNH759" s="487"/>
      <c r="UNI759" s="487"/>
      <c r="UNJ759" s="487"/>
      <c r="UNK759" s="487"/>
      <c r="UNL759" s="487"/>
      <c r="UNM759" s="487"/>
      <c r="UNN759" s="487"/>
      <c r="UNO759" s="487"/>
      <c r="UNP759" s="487"/>
      <c r="UNQ759" s="487"/>
      <c r="UNR759" s="487"/>
      <c r="UNS759" s="487"/>
      <c r="UNT759" s="487"/>
      <c r="UNU759" s="487"/>
      <c r="UNV759" s="487"/>
      <c r="UNW759" s="487"/>
      <c r="UNX759" s="487"/>
      <c r="UNY759" s="487"/>
      <c r="UNZ759" s="487"/>
      <c r="UOA759" s="487"/>
      <c r="UOB759" s="487"/>
      <c r="UOC759" s="487"/>
      <c r="UOD759" s="487"/>
      <c r="UOE759" s="487"/>
      <c r="UOF759" s="487"/>
      <c r="UOG759" s="487"/>
      <c r="UOH759" s="487"/>
      <c r="UOI759" s="487"/>
      <c r="UOJ759" s="487"/>
      <c r="UOK759" s="487"/>
      <c r="UOL759" s="487"/>
      <c r="UOM759" s="487"/>
      <c r="UON759" s="487"/>
      <c r="UOO759" s="487"/>
      <c r="UOP759" s="487"/>
      <c r="UOQ759" s="487"/>
      <c r="UOR759" s="487"/>
      <c r="UOS759" s="487"/>
      <c r="UOT759" s="487"/>
      <c r="UOU759" s="487"/>
      <c r="UOV759" s="487"/>
      <c r="UOW759" s="487"/>
      <c r="UOX759" s="487"/>
      <c r="UOY759" s="487"/>
      <c r="UOZ759" s="487"/>
      <c r="UPA759" s="487"/>
      <c r="UPB759" s="487"/>
      <c r="UPC759" s="487"/>
      <c r="UPD759" s="487"/>
      <c r="UPE759" s="487"/>
      <c r="UPF759" s="487"/>
      <c r="UPG759" s="487"/>
      <c r="UPH759" s="487"/>
      <c r="UPI759" s="487"/>
      <c r="UPJ759" s="487"/>
      <c r="UPK759" s="487"/>
      <c r="UPL759" s="487"/>
      <c r="UPM759" s="487"/>
      <c r="UPN759" s="487"/>
      <c r="UPO759" s="487"/>
      <c r="UPP759" s="487"/>
      <c r="UPQ759" s="487"/>
      <c r="UPR759" s="487"/>
      <c r="UPS759" s="487"/>
      <c r="UPT759" s="487"/>
      <c r="UPU759" s="487"/>
      <c r="UPV759" s="487"/>
      <c r="UPW759" s="487"/>
      <c r="UPX759" s="487"/>
      <c r="UPY759" s="487"/>
      <c r="UPZ759" s="487"/>
      <c r="UQA759" s="487"/>
      <c r="UQB759" s="487"/>
      <c r="UQC759" s="487"/>
      <c r="UQD759" s="487"/>
      <c r="UQE759" s="487"/>
      <c r="UQF759" s="487"/>
      <c r="UQG759" s="487"/>
      <c r="UQH759" s="487"/>
      <c r="UQI759" s="487"/>
      <c r="UQJ759" s="487"/>
      <c r="UQK759" s="487"/>
      <c r="UQL759" s="487"/>
      <c r="UQM759" s="487"/>
      <c r="UQN759" s="487"/>
      <c r="UQO759" s="487"/>
      <c r="UQP759" s="487"/>
      <c r="UQQ759" s="487"/>
      <c r="UQR759" s="487"/>
      <c r="UQS759" s="487"/>
      <c r="UQT759" s="487"/>
      <c r="UQU759" s="487"/>
      <c r="UQV759" s="487"/>
      <c r="UQW759" s="487"/>
      <c r="UQX759" s="487"/>
      <c r="UQY759" s="487"/>
      <c r="UQZ759" s="487"/>
      <c r="URA759" s="487"/>
      <c r="URB759" s="487"/>
      <c r="URC759" s="487"/>
      <c r="URD759" s="487"/>
      <c r="URE759" s="487"/>
      <c r="URF759" s="487"/>
      <c r="URG759" s="487"/>
      <c r="URH759" s="487"/>
      <c r="URI759" s="487"/>
      <c r="URJ759" s="487"/>
      <c r="URK759" s="487"/>
      <c r="URL759" s="487"/>
      <c r="URM759" s="487"/>
      <c r="URN759" s="487"/>
      <c r="URO759" s="487"/>
      <c r="URP759" s="487"/>
      <c r="URQ759" s="487"/>
      <c r="URR759" s="487"/>
      <c r="URS759" s="487"/>
      <c r="URT759" s="487"/>
      <c r="URU759" s="487"/>
      <c r="URV759" s="487"/>
      <c r="URW759" s="487"/>
      <c r="URX759" s="487"/>
      <c r="URY759" s="487"/>
      <c r="URZ759" s="487"/>
      <c r="USA759" s="487"/>
      <c r="USB759" s="487"/>
      <c r="USC759" s="487"/>
      <c r="USD759" s="487"/>
      <c r="USE759" s="487"/>
      <c r="USF759" s="487"/>
      <c r="USG759" s="487"/>
      <c r="USH759" s="487"/>
      <c r="USI759" s="487"/>
      <c r="USJ759" s="487"/>
      <c r="USK759" s="487"/>
      <c r="USL759" s="487"/>
      <c r="USM759" s="487"/>
      <c r="USN759" s="487"/>
      <c r="USO759" s="487"/>
      <c r="USP759" s="487"/>
      <c r="USQ759" s="487"/>
      <c r="USR759" s="487"/>
      <c r="USS759" s="487"/>
      <c r="UST759" s="487"/>
      <c r="USU759" s="487"/>
      <c r="USV759" s="487"/>
      <c r="USW759" s="487"/>
      <c r="USX759" s="487"/>
      <c r="USY759" s="487"/>
      <c r="USZ759" s="487"/>
      <c r="UTA759" s="487"/>
      <c r="UTB759" s="487"/>
      <c r="UTC759" s="487"/>
      <c r="UTD759" s="487"/>
      <c r="UTE759" s="487"/>
      <c r="UTF759" s="487"/>
      <c r="UTG759" s="487"/>
      <c r="UTH759" s="487"/>
      <c r="UTI759" s="487"/>
      <c r="UTJ759" s="487"/>
      <c r="UTK759" s="487"/>
      <c r="UTL759" s="487"/>
      <c r="UTM759" s="487"/>
      <c r="UTN759" s="487"/>
      <c r="UTO759" s="487"/>
      <c r="UTP759" s="487"/>
      <c r="UTQ759" s="487"/>
      <c r="UTR759" s="487"/>
      <c r="UTS759" s="487"/>
      <c r="UTT759" s="487"/>
      <c r="UTU759" s="487"/>
      <c r="UTV759" s="487"/>
      <c r="UTW759" s="487"/>
      <c r="UTX759" s="487"/>
      <c r="UTY759" s="487"/>
      <c r="UTZ759" s="487"/>
      <c r="UUA759" s="487"/>
      <c r="UUB759" s="487"/>
      <c r="UUC759" s="487"/>
      <c r="UUD759" s="487"/>
      <c r="UUE759" s="487"/>
      <c r="UUF759" s="487"/>
      <c r="UUG759" s="487"/>
      <c r="UUH759" s="487"/>
      <c r="UUI759" s="487"/>
      <c r="UUJ759" s="487"/>
      <c r="UUK759" s="487"/>
      <c r="UUL759" s="487"/>
      <c r="UUM759" s="487"/>
      <c r="UUN759" s="487"/>
      <c r="UUO759" s="487"/>
      <c r="UUP759" s="487"/>
      <c r="UUQ759" s="487"/>
      <c r="UUR759" s="487"/>
      <c r="UUS759" s="487"/>
      <c r="UUT759" s="487"/>
      <c r="UUU759" s="487"/>
      <c r="UUV759" s="487"/>
      <c r="UUW759" s="487"/>
      <c r="UUX759" s="487"/>
      <c r="UUY759" s="487"/>
      <c r="UUZ759" s="487"/>
      <c r="UVA759" s="487"/>
      <c r="UVB759" s="487"/>
      <c r="UVC759" s="487"/>
      <c r="UVD759" s="487"/>
      <c r="UVE759" s="487"/>
      <c r="UVF759" s="487"/>
      <c r="UVG759" s="487"/>
      <c r="UVH759" s="487"/>
      <c r="UVI759" s="487"/>
      <c r="UVJ759" s="487"/>
      <c r="UVK759" s="487"/>
      <c r="UVL759" s="487"/>
      <c r="UVM759" s="487"/>
      <c r="UVN759" s="487"/>
      <c r="UVO759" s="487"/>
      <c r="UVP759" s="487"/>
      <c r="UVQ759" s="487"/>
      <c r="UVR759" s="487"/>
      <c r="UVS759" s="487"/>
      <c r="UVT759" s="487"/>
      <c r="UVU759" s="487"/>
      <c r="UVV759" s="487"/>
      <c r="UVW759" s="487"/>
      <c r="UVX759" s="487"/>
      <c r="UVY759" s="487"/>
      <c r="UVZ759" s="487"/>
      <c r="UWA759" s="487"/>
      <c r="UWB759" s="487"/>
      <c r="UWC759" s="487"/>
      <c r="UWD759" s="487"/>
      <c r="UWE759" s="487"/>
      <c r="UWF759" s="487"/>
      <c r="UWG759" s="487"/>
      <c r="UWH759" s="487"/>
      <c r="UWI759" s="487"/>
      <c r="UWJ759" s="487"/>
      <c r="UWK759" s="487"/>
      <c r="UWL759" s="487"/>
      <c r="UWM759" s="487"/>
      <c r="UWN759" s="487"/>
      <c r="UWO759" s="487"/>
      <c r="UWP759" s="487"/>
      <c r="UWQ759" s="487"/>
      <c r="UWR759" s="487"/>
      <c r="UWS759" s="487"/>
      <c r="UWT759" s="487"/>
      <c r="UWU759" s="487"/>
      <c r="UWV759" s="487"/>
      <c r="UWW759" s="487"/>
      <c r="UWX759" s="487"/>
      <c r="UWY759" s="487"/>
      <c r="UWZ759" s="487"/>
      <c r="UXA759" s="487"/>
      <c r="UXB759" s="487"/>
      <c r="UXC759" s="487"/>
      <c r="UXD759" s="487"/>
      <c r="UXE759" s="487"/>
      <c r="UXF759" s="487"/>
      <c r="UXG759" s="487"/>
      <c r="UXH759" s="487"/>
      <c r="UXI759" s="487"/>
      <c r="UXJ759" s="487"/>
      <c r="UXK759" s="487"/>
      <c r="UXL759" s="487"/>
      <c r="UXM759" s="487"/>
      <c r="UXN759" s="487"/>
      <c r="UXO759" s="487"/>
      <c r="UXP759" s="487"/>
      <c r="UXQ759" s="487"/>
      <c r="UXR759" s="487"/>
      <c r="UXS759" s="487"/>
      <c r="UXT759" s="487"/>
      <c r="UXU759" s="487"/>
      <c r="UXV759" s="487"/>
      <c r="UXW759" s="487"/>
      <c r="UXX759" s="487"/>
      <c r="UXY759" s="487"/>
      <c r="UXZ759" s="487"/>
      <c r="UYA759" s="487"/>
      <c r="UYB759" s="487"/>
      <c r="UYC759" s="487"/>
      <c r="UYD759" s="487"/>
      <c r="UYE759" s="487"/>
      <c r="UYF759" s="487"/>
      <c r="UYG759" s="487"/>
      <c r="UYH759" s="487"/>
      <c r="UYI759" s="487"/>
      <c r="UYJ759" s="487"/>
      <c r="UYK759" s="487"/>
      <c r="UYL759" s="487"/>
      <c r="UYM759" s="487"/>
      <c r="UYN759" s="487"/>
      <c r="UYO759" s="487"/>
      <c r="UYP759" s="487"/>
      <c r="UYQ759" s="487"/>
      <c r="UYR759" s="487"/>
      <c r="UYS759" s="487"/>
      <c r="UYT759" s="487"/>
      <c r="UYU759" s="487"/>
      <c r="UYV759" s="487"/>
      <c r="UYW759" s="487"/>
      <c r="UYX759" s="487"/>
      <c r="UYY759" s="487"/>
      <c r="UYZ759" s="487"/>
      <c r="UZA759" s="487"/>
      <c r="UZB759" s="487"/>
      <c r="UZC759" s="487"/>
      <c r="UZD759" s="487"/>
      <c r="UZE759" s="487"/>
      <c r="UZF759" s="487"/>
      <c r="UZG759" s="487"/>
      <c r="UZH759" s="487"/>
      <c r="UZI759" s="487"/>
      <c r="UZJ759" s="487"/>
      <c r="UZK759" s="487"/>
      <c r="UZL759" s="487"/>
      <c r="UZM759" s="487"/>
      <c r="UZN759" s="487"/>
      <c r="UZO759" s="487"/>
      <c r="UZP759" s="487"/>
      <c r="UZQ759" s="487"/>
      <c r="UZR759" s="487"/>
      <c r="UZS759" s="487"/>
      <c r="UZT759" s="487"/>
      <c r="UZU759" s="487"/>
      <c r="UZV759" s="487"/>
      <c r="UZW759" s="487"/>
      <c r="UZX759" s="487"/>
      <c r="UZY759" s="487"/>
      <c r="UZZ759" s="487"/>
      <c r="VAA759" s="487"/>
      <c r="VAB759" s="487"/>
      <c r="VAC759" s="487"/>
      <c r="VAD759" s="487"/>
      <c r="VAE759" s="487"/>
      <c r="VAF759" s="487"/>
      <c r="VAG759" s="487"/>
      <c r="VAH759" s="487"/>
      <c r="VAI759" s="487"/>
      <c r="VAJ759" s="487"/>
      <c r="VAK759" s="487"/>
      <c r="VAL759" s="487"/>
      <c r="VAM759" s="487"/>
      <c r="VAN759" s="487"/>
      <c r="VAO759" s="487"/>
      <c r="VAP759" s="487"/>
      <c r="VAQ759" s="487"/>
      <c r="VAR759" s="487"/>
      <c r="VAS759" s="487"/>
      <c r="VAT759" s="487"/>
      <c r="VAU759" s="487"/>
      <c r="VAV759" s="487"/>
      <c r="VAW759" s="487"/>
      <c r="VAX759" s="487"/>
      <c r="VAY759" s="487"/>
      <c r="VAZ759" s="487"/>
      <c r="VBA759" s="487"/>
      <c r="VBB759" s="487"/>
      <c r="VBC759" s="487"/>
      <c r="VBD759" s="487"/>
      <c r="VBE759" s="487"/>
      <c r="VBF759" s="487"/>
      <c r="VBG759" s="487"/>
      <c r="VBH759" s="487"/>
      <c r="VBI759" s="487"/>
      <c r="VBJ759" s="487"/>
      <c r="VBK759" s="487"/>
      <c r="VBL759" s="487"/>
      <c r="VBM759" s="487"/>
      <c r="VBN759" s="487"/>
      <c r="VBO759" s="487"/>
      <c r="VBP759" s="487"/>
      <c r="VBQ759" s="487"/>
      <c r="VBR759" s="487"/>
      <c r="VBS759" s="487"/>
      <c r="VBT759" s="487"/>
      <c r="VBU759" s="487"/>
      <c r="VBV759" s="487"/>
      <c r="VBW759" s="487"/>
      <c r="VBX759" s="487"/>
      <c r="VBY759" s="487"/>
      <c r="VBZ759" s="487"/>
      <c r="VCA759" s="487"/>
      <c r="VCB759" s="487"/>
      <c r="VCC759" s="487"/>
      <c r="VCD759" s="487"/>
      <c r="VCE759" s="487"/>
      <c r="VCF759" s="487"/>
      <c r="VCG759" s="487"/>
      <c r="VCH759" s="487"/>
      <c r="VCI759" s="487"/>
      <c r="VCJ759" s="487"/>
      <c r="VCK759" s="487"/>
      <c r="VCL759" s="487"/>
      <c r="VCM759" s="487"/>
      <c r="VCN759" s="487"/>
      <c r="VCO759" s="487"/>
      <c r="VCP759" s="487"/>
      <c r="VCQ759" s="487"/>
      <c r="VCR759" s="487"/>
      <c r="VCS759" s="487"/>
      <c r="VCT759" s="487"/>
      <c r="VCU759" s="487"/>
      <c r="VCV759" s="487"/>
      <c r="VCW759" s="487"/>
      <c r="VCX759" s="487"/>
      <c r="VCY759" s="487"/>
      <c r="VCZ759" s="487"/>
      <c r="VDA759" s="487"/>
      <c r="VDB759" s="487"/>
      <c r="VDC759" s="487"/>
      <c r="VDD759" s="487"/>
      <c r="VDE759" s="487"/>
      <c r="VDF759" s="487"/>
      <c r="VDG759" s="487"/>
      <c r="VDH759" s="487"/>
      <c r="VDI759" s="487"/>
      <c r="VDJ759" s="487"/>
      <c r="VDK759" s="487"/>
      <c r="VDL759" s="487"/>
      <c r="VDM759" s="487"/>
      <c r="VDN759" s="487"/>
      <c r="VDO759" s="487"/>
      <c r="VDP759" s="487"/>
      <c r="VDQ759" s="487"/>
      <c r="VDR759" s="487"/>
      <c r="VDS759" s="487"/>
      <c r="VDT759" s="487"/>
      <c r="VDU759" s="487"/>
      <c r="VDV759" s="487"/>
      <c r="VDW759" s="487"/>
      <c r="VDX759" s="487"/>
      <c r="VDY759" s="487"/>
      <c r="VDZ759" s="487"/>
      <c r="VEA759" s="487"/>
      <c r="VEB759" s="487"/>
      <c r="VEC759" s="487"/>
      <c r="VED759" s="487"/>
      <c r="VEE759" s="487"/>
      <c r="VEF759" s="487"/>
      <c r="VEG759" s="487"/>
      <c r="VEH759" s="487"/>
      <c r="VEI759" s="487"/>
      <c r="VEJ759" s="487"/>
      <c r="VEK759" s="487"/>
      <c r="VEL759" s="487"/>
      <c r="VEM759" s="487"/>
      <c r="VEN759" s="487"/>
      <c r="VEO759" s="487"/>
      <c r="VEP759" s="487"/>
      <c r="VEQ759" s="487"/>
      <c r="VER759" s="487"/>
      <c r="VES759" s="487"/>
      <c r="VET759" s="487"/>
      <c r="VEU759" s="487"/>
      <c r="VEV759" s="487"/>
      <c r="VEW759" s="487"/>
      <c r="VEX759" s="487"/>
      <c r="VEY759" s="487"/>
      <c r="VEZ759" s="487"/>
      <c r="VFA759" s="487"/>
      <c r="VFB759" s="487"/>
      <c r="VFC759" s="487"/>
      <c r="VFD759" s="487"/>
      <c r="VFE759" s="487"/>
      <c r="VFF759" s="487"/>
      <c r="VFG759" s="487"/>
      <c r="VFH759" s="487"/>
      <c r="VFI759" s="487"/>
      <c r="VFJ759" s="487"/>
      <c r="VFK759" s="487"/>
      <c r="VFL759" s="487"/>
      <c r="VFM759" s="487"/>
      <c r="VFN759" s="487"/>
      <c r="VFO759" s="487"/>
      <c r="VFP759" s="487"/>
      <c r="VFQ759" s="487"/>
      <c r="VFR759" s="487"/>
      <c r="VFS759" s="487"/>
      <c r="VFT759" s="487"/>
      <c r="VFU759" s="487"/>
      <c r="VFV759" s="487"/>
      <c r="VFW759" s="487"/>
      <c r="VFX759" s="487"/>
      <c r="VFY759" s="487"/>
      <c r="VFZ759" s="487"/>
      <c r="VGA759" s="487"/>
      <c r="VGB759" s="487"/>
      <c r="VGC759" s="487"/>
      <c r="VGD759" s="487"/>
      <c r="VGE759" s="487"/>
      <c r="VGF759" s="487"/>
      <c r="VGG759" s="487"/>
      <c r="VGH759" s="487"/>
      <c r="VGI759" s="487"/>
      <c r="VGJ759" s="487"/>
      <c r="VGK759" s="487"/>
      <c r="VGL759" s="487"/>
      <c r="VGM759" s="487"/>
      <c r="VGN759" s="487"/>
      <c r="VGO759" s="487"/>
      <c r="VGP759" s="487"/>
      <c r="VGQ759" s="487"/>
      <c r="VGR759" s="487"/>
      <c r="VGS759" s="487"/>
      <c r="VGT759" s="487"/>
      <c r="VGU759" s="487"/>
      <c r="VGV759" s="487"/>
      <c r="VGW759" s="487"/>
      <c r="VGX759" s="487"/>
      <c r="VGY759" s="487"/>
      <c r="VGZ759" s="487"/>
      <c r="VHA759" s="487"/>
      <c r="VHB759" s="487"/>
      <c r="VHC759" s="487"/>
      <c r="VHD759" s="487"/>
      <c r="VHE759" s="487"/>
      <c r="VHF759" s="487"/>
      <c r="VHG759" s="487"/>
      <c r="VHH759" s="487"/>
      <c r="VHI759" s="487"/>
      <c r="VHJ759" s="487"/>
      <c r="VHK759" s="487"/>
      <c r="VHL759" s="487"/>
      <c r="VHM759" s="487"/>
      <c r="VHN759" s="487"/>
      <c r="VHO759" s="487"/>
      <c r="VHP759" s="487"/>
      <c r="VHQ759" s="487"/>
      <c r="VHR759" s="487"/>
      <c r="VHS759" s="487"/>
      <c r="VHT759" s="487"/>
      <c r="VHU759" s="487"/>
      <c r="VHV759" s="487"/>
      <c r="VHW759" s="487"/>
      <c r="VHX759" s="487"/>
      <c r="VHY759" s="487"/>
      <c r="VHZ759" s="487"/>
      <c r="VIA759" s="487"/>
      <c r="VIB759" s="487"/>
      <c r="VIC759" s="487"/>
      <c r="VID759" s="487"/>
      <c r="VIE759" s="487"/>
      <c r="VIF759" s="487"/>
      <c r="VIG759" s="487"/>
      <c r="VIH759" s="487"/>
      <c r="VII759" s="487"/>
      <c r="VIJ759" s="487"/>
      <c r="VIK759" s="487"/>
      <c r="VIL759" s="487"/>
      <c r="VIM759" s="487"/>
      <c r="VIN759" s="487"/>
      <c r="VIO759" s="487"/>
      <c r="VIP759" s="487"/>
      <c r="VIQ759" s="487"/>
      <c r="VIR759" s="487"/>
      <c r="VIS759" s="487"/>
      <c r="VIT759" s="487"/>
      <c r="VIU759" s="487"/>
      <c r="VIV759" s="487"/>
      <c r="VIW759" s="487"/>
      <c r="VIX759" s="487"/>
      <c r="VIY759" s="487"/>
      <c r="VIZ759" s="487"/>
      <c r="VJA759" s="487"/>
      <c r="VJB759" s="487"/>
      <c r="VJC759" s="487"/>
      <c r="VJD759" s="487"/>
      <c r="VJE759" s="487"/>
      <c r="VJF759" s="487"/>
      <c r="VJG759" s="487"/>
      <c r="VJH759" s="487"/>
      <c r="VJI759" s="487"/>
      <c r="VJJ759" s="487"/>
      <c r="VJK759" s="487"/>
      <c r="VJL759" s="487"/>
      <c r="VJM759" s="487"/>
      <c r="VJN759" s="487"/>
      <c r="VJO759" s="487"/>
      <c r="VJP759" s="487"/>
      <c r="VJQ759" s="487"/>
      <c r="VJR759" s="487"/>
      <c r="VJS759" s="487"/>
      <c r="VJT759" s="487"/>
      <c r="VJU759" s="487"/>
      <c r="VJV759" s="487"/>
      <c r="VJW759" s="487"/>
      <c r="VJX759" s="487"/>
      <c r="VJY759" s="487"/>
      <c r="VJZ759" s="487"/>
      <c r="VKA759" s="487"/>
      <c r="VKB759" s="487"/>
      <c r="VKC759" s="487"/>
      <c r="VKD759" s="487"/>
      <c r="VKE759" s="487"/>
      <c r="VKF759" s="487"/>
      <c r="VKG759" s="487"/>
      <c r="VKH759" s="487"/>
      <c r="VKI759" s="487"/>
      <c r="VKJ759" s="487"/>
      <c r="VKK759" s="487"/>
      <c r="VKL759" s="487"/>
      <c r="VKM759" s="487"/>
      <c r="VKN759" s="487"/>
      <c r="VKO759" s="487"/>
      <c r="VKP759" s="487"/>
      <c r="VKQ759" s="487"/>
      <c r="VKR759" s="487"/>
      <c r="VKS759" s="487"/>
      <c r="VKT759" s="487"/>
      <c r="VKU759" s="487"/>
      <c r="VKV759" s="487"/>
      <c r="VKW759" s="487"/>
      <c r="VKX759" s="487"/>
      <c r="VKY759" s="487"/>
      <c r="VKZ759" s="487"/>
      <c r="VLA759" s="487"/>
      <c r="VLB759" s="487"/>
      <c r="VLC759" s="487"/>
      <c r="VLD759" s="487"/>
      <c r="VLE759" s="487"/>
      <c r="VLF759" s="487"/>
      <c r="VLG759" s="487"/>
      <c r="VLH759" s="487"/>
      <c r="VLI759" s="487"/>
      <c r="VLJ759" s="487"/>
      <c r="VLK759" s="487"/>
      <c r="VLL759" s="487"/>
      <c r="VLM759" s="487"/>
      <c r="VLN759" s="487"/>
      <c r="VLO759" s="487"/>
      <c r="VLP759" s="487"/>
      <c r="VLQ759" s="487"/>
      <c r="VLR759" s="487"/>
      <c r="VLS759" s="487"/>
      <c r="VLT759" s="487"/>
      <c r="VLU759" s="487"/>
      <c r="VLV759" s="487"/>
      <c r="VLW759" s="487"/>
      <c r="VLX759" s="487"/>
      <c r="VLY759" s="487"/>
      <c r="VLZ759" s="487"/>
      <c r="VMA759" s="487"/>
      <c r="VMB759" s="487"/>
      <c r="VMC759" s="487"/>
      <c r="VMD759" s="487"/>
      <c r="VME759" s="487"/>
      <c r="VMF759" s="487"/>
      <c r="VMG759" s="487"/>
      <c r="VMH759" s="487"/>
      <c r="VMI759" s="487"/>
      <c r="VMJ759" s="487"/>
      <c r="VMK759" s="487"/>
      <c r="VML759" s="487"/>
      <c r="VMM759" s="487"/>
      <c r="VMN759" s="487"/>
      <c r="VMO759" s="487"/>
      <c r="VMP759" s="487"/>
      <c r="VMQ759" s="487"/>
      <c r="VMR759" s="487"/>
      <c r="VMS759" s="487"/>
      <c r="VMT759" s="487"/>
      <c r="VMU759" s="487"/>
      <c r="VMV759" s="487"/>
      <c r="VMW759" s="487"/>
      <c r="VMX759" s="487"/>
      <c r="VMY759" s="487"/>
      <c r="VMZ759" s="487"/>
      <c r="VNA759" s="487"/>
      <c r="VNB759" s="487"/>
      <c r="VNC759" s="487"/>
      <c r="VND759" s="487"/>
      <c r="VNE759" s="487"/>
      <c r="VNF759" s="487"/>
      <c r="VNG759" s="487"/>
      <c r="VNH759" s="487"/>
      <c r="VNI759" s="487"/>
      <c r="VNJ759" s="487"/>
      <c r="VNK759" s="487"/>
      <c r="VNL759" s="487"/>
      <c r="VNM759" s="487"/>
      <c r="VNN759" s="487"/>
      <c r="VNO759" s="487"/>
      <c r="VNP759" s="487"/>
      <c r="VNQ759" s="487"/>
      <c r="VNR759" s="487"/>
      <c r="VNS759" s="487"/>
      <c r="VNT759" s="487"/>
      <c r="VNU759" s="487"/>
      <c r="VNV759" s="487"/>
      <c r="VNW759" s="487"/>
      <c r="VNX759" s="487"/>
      <c r="VNY759" s="487"/>
      <c r="VNZ759" s="487"/>
      <c r="VOA759" s="487"/>
      <c r="VOB759" s="487"/>
      <c r="VOC759" s="487"/>
      <c r="VOD759" s="487"/>
      <c r="VOE759" s="487"/>
      <c r="VOF759" s="487"/>
      <c r="VOG759" s="487"/>
      <c r="VOH759" s="487"/>
      <c r="VOI759" s="487"/>
      <c r="VOJ759" s="487"/>
      <c r="VOK759" s="487"/>
      <c r="VOL759" s="487"/>
      <c r="VOM759" s="487"/>
      <c r="VON759" s="487"/>
      <c r="VOO759" s="487"/>
      <c r="VOP759" s="487"/>
      <c r="VOQ759" s="487"/>
      <c r="VOR759" s="487"/>
      <c r="VOS759" s="487"/>
      <c r="VOT759" s="487"/>
      <c r="VOU759" s="487"/>
      <c r="VOV759" s="487"/>
      <c r="VOW759" s="487"/>
      <c r="VOX759" s="487"/>
      <c r="VOY759" s="487"/>
      <c r="VOZ759" s="487"/>
      <c r="VPA759" s="487"/>
      <c r="VPB759" s="487"/>
      <c r="VPC759" s="487"/>
      <c r="VPD759" s="487"/>
      <c r="VPE759" s="487"/>
      <c r="VPF759" s="487"/>
      <c r="VPG759" s="487"/>
      <c r="VPH759" s="487"/>
      <c r="VPI759" s="487"/>
      <c r="VPJ759" s="487"/>
      <c r="VPK759" s="487"/>
      <c r="VPL759" s="487"/>
      <c r="VPM759" s="487"/>
      <c r="VPN759" s="487"/>
      <c r="VPO759" s="487"/>
      <c r="VPP759" s="487"/>
      <c r="VPQ759" s="487"/>
      <c r="VPR759" s="487"/>
      <c r="VPS759" s="487"/>
      <c r="VPT759" s="487"/>
      <c r="VPU759" s="487"/>
      <c r="VPV759" s="487"/>
      <c r="VPW759" s="487"/>
      <c r="VPX759" s="487"/>
      <c r="VPY759" s="487"/>
      <c r="VPZ759" s="487"/>
      <c r="VQA759" s="487"/>
      <c r="VQB759" s="487"/>
      <c r="VQC759" s="487"/>
      <c r="VQD759" s="487"/>
      <c r="VQE759" s="487"/>
      <c r="VQF759" s="487"/>
      <c r="VQG759" s="487"/>
      <c r="VQH759" s="487"/>
      <c r="VQI759" s="487"/>
      <c r="VQJ759" s="487"/>
      <c r="VQK759" s="487"/>
      <c r="VQL759" s="487"/>
      <c r="VQM759" s="487"/>
      <c r="VQN759" s="487"/>
      <c r="VQO759" s="487"/>
      <c r="VQP759" s="487"/>
      <c r="VQQ759" s="487"/>
      <c r="VQR759" s="487"/>
      <c r="VQS759" s="487"/>
      <c r="VQT759" s="487"/>
      <c r="VQU759" s="487"/>
      <c r="VQV759" s="487"/>
      <c r="VQW759" s="487"/>
      <c r="VQX759" s="487"/>
      <c r="VQY759" s="487"/>
      <c r="VQZ759" s="487"/>
      <c r="VRA759" s="487"/>
      <c r="VRB759" s="487"/>
      <c r="VRC759" s="487"/>
      <c r="VRD759" s="487"/>
      <c r="VRE759" s="487"/>
      <c r="VRF759" s="487"/>
      <c r="VRG759" s="487"/>
      <c r="VRH759" s="487"/>
      <c r="VRI759" s="487"/>
      <c r="VRJ759" s="487"/>
      <c r="VRK759" s="487"/>
      <c r="VRL759" s="487"/>
      <c r="VRM759" s="487"/>
      <c r="VRN759" s="487"/>
      <c r="VRO759" s="487"/>
      <c r="VRP759" s="487"/>
      <c r="VRQ759" s="487"/>
      <c r="VRR759" s="487"/>
      <c r="VRS759" s="487"/>
      <c r="VRT759" s="487"/>
      <c r="VRU759" s="487"/>
      <c r="VRV759" s="487"/>
      <c r="VRW759" s="487"/>
      <c r="VRX759" s="487"/>
      <c r="VRY759" s="487"/>
      <c r="VRZ759" s="487"/>
      <c r="VSA759" s="487"/>
      <c r="VSB759" s="487"/>
      <c r="VSC759" s="487"/>
      <c r="VSD759" s="487"/>
      <c r="VSE759" s="487"/>
      <c r="VSF759" s="487"/>
      <c r="VSG759" s="487"/>
      <c r="VSH759" s="487"/>
      <c r="VSI759" s="487"/>
      <c r="VSJ759" s="487"/>
      <c r="VSK759" s="487"/>
      <c r="VSL759" s="487"/>
      <c r="VSM759" s="487"/>
      <c r="VSN759" s="487"/>
      <c r="VSO759" s="487"/>
      <c r="VSP759" s="487"/>
      <c r="VSQ759" s="487"/>
      <c r="VSR759" s="487"/>
      <c r="VSS759" s="487"/>
      <c r="VST759" s="487"/>
      <c r="VSU759" s="487"/>
      <c r="VSV759" s="487"/>
      <c r="VSW759" s="487"/>
      <c r="VSX759" s="487"/>
      <c r="VSY759" s="487"/>
      <c r="VSZ759" s="487"/>
      <c r="VTA759" s="487"/>
      <c r="VTB759" s="487"/>
      <c r="VTC759" s="487"/>
      <c r="VTD759" s="487"/>
      <c r="VTE759" s="487"/>
      <c r="VTF759" s="487"/>
      <c r="VTG759" s="487"/>
      <c r="VTH759" s="487"/>
      <c r="VTI759" s="487"/>
      <c r="VTJ759" s="487"/>
      <c r="VTK759" s="487"/>
      <c r="VTL759" s="487"/>
      <c r="VTM759" s="487"/>
      <c r="VTN759" s="487"/>
      <c r="VTO759" s="487"/>
      <c r="VTP759" s="487"/>
      <c r="VTQ759" s="487"/>
      <c r="VTR759" s="487"/>
      <c r="VTS759" s="487"/>
      <c r="VTT759" s="487"/>
      <c r="VTU759" s="487"/>
      <c r="VTV759" s="487"/>
      <c r="VTW759" s="487"/>
      <c r="VTX759" s="487"/>
      <c r="VTY759" s="487"/>
      <c r="VTZ759" s="487"/>
      <c r="VUA759" s="487"/>
      <c r="VUB759" s="487"/>
      <c r="VUC759" s="487"/>
      <c r="VUD759" s="487"/>
      <c r="VUE759" s="487"/>
      <c r="VUF759" s="487"/>
      <c r="VUG759" s="487"/>
      <c r="VUH759" s="487"/>
      <c r="VUI759" s="487"/>
      <c r="VUJ759" s="487"/>
      <c r="VUK759" s="487"/>
      <c r="VUL759" s="487"/>
      <c r="VUM759" s="487"/>
      <c r="VUN759" s="487"/>
      <c r="VUO759" s="487"/>
      <c r="VUP759" s="487"/>
      <c r="VUQ759" s="487"/>
      <c r="VUR759" s="487"/>
      <c r="VUS759" s="487"/>
      <c r="VUT759" s="487"/>
      <c r="VUU759" s="487"/>
      <c r="VUV759" s="487"/>
      <c r="VUW759" s="487"/>
      <c r="VUX759" s="487"/>
      <c r="VUY759" s="487"/>
      <c r="VUZ759" s="487"/>
      <c r="VVA759" s="487"/>
      <c r="VVB759" s="487"/>
      <c r="VVC759" s="487"/>
      <c r="VVD759" s="487"/>
      <c r="VVE759" s="487"/>
      <c r="VVF759" s="487"/>
      <c r="VVG759" s="487"/>
      <c r="VVH759" s="487"/>
      <c r="VVI759" s="487"/>
      <c r="VVJ759" s="487"/>
      <c r="VVK759" s="487"/>
      <c r="VVL759" s="487"/>
      <c r="VVM759" s="487"/>
      <c r="VVN759" s="487"/>
      <c r="VVO759" s="487"/>
      <c r="VVP759" s="487"/>
      <c r="VVQ759" s="487"/>
      <c r="VVR759" s="487"/>
      <c r="VVS759" s="487"/>
      <c r="VVT759" s="487"/>
      <c r="VVU759" s="487"/>
      <c r="VVV759" s="487"/>
      <c r="VVW759" s="487"/>
      <c r="VVX759" s="487"/>
      <c r="VVY759" s="487"/>
      <c r="VVZ759" s="487"/>
      <c r="VWA759" s="487"/>
      <c r="VWB759" s="487"/>
      <c r="VWC759" s="487"/>
      <c r="VWD759" s="487"/>
      <c r="VWE759" s="487"/>
      <c r="VWF759" s="487"/>
      <c r="VWG759" s="487"/>
      <c r="VWH759" s="487"/>
      <c r="VWI759" s="487"/>
      <c r="VWJ759" s="487"/>
      <c r="VWK759" s="487"/>
      <c r="VWL759" s="487"/>
      <c r="VWM759" s="487"/>
      <c r="VWN759" s="487"/>
      <c r="VWO759" s="487"/>
      <c r="VWP759" s="487"/>
      <c r="VWQ759" s="487"/>
      <c r="VWR759" s="487"/>
      <c r="VWS759" s="487"/>
      <c r="VWT759" s="487"/>
      <c r="VWU759" s="487"/>
      <c r="VWV759" s="487"/>
      <c r="VWW759" s="487"/>
      <c r="VWX759" s="487"/>
      <c r="VWY759" s="487"/>
      <c r="VWZ759" s="487"/>
      <c r="VXA759" s="487"/>
      <c r="VXB759" s="487"/>
      <c r="VXC759" s="487"/>
      <c r="VXD759" s="487"/>
      <c r="VXE759" s="487"/>
      <c r="VXF759" s="487"/>
      <c r="VXG759" s="487"/>
      <c r="VXH759" s="487"/>
      <c r="VXI759" s="487"/>
      <c r="VXJ759" s="487"/>
      <c r="VXK759" s="487"/>
      <c r="VXL759" s="487"/>
      <c r="VXM759" s="487"/>
      <c r="VXN759" s="487"/>
      <c r="VXO759" s="487"/>
      <c r="VXP759" s="487"/>
      <c r="VXQ759" s="487"/>
      <c r="VXR759" s="487"/>
      <c r="VXS759" s="487"/>
      <c r="VXT759" s="487"/>
      <c r="VXU759" s="487"/>
      <c r="VXV759" s="487"/>
      <c r="VXW759" s="487"/>
      <c r="VXX759" s="487"/>
      <c r="VXY759" s="487"/>
      <c r="VXZ759" s="487"/>
      <c r="VYA759" s="487"/>
      <c r="VYB759" s="487"/>
      <c r="VYC759" s="487"/>
      <c r="VYD759" s="487"/>
      <c r="VYE759" s="487"/>
      <c r="VYF759" s="487"/>
      <c r="VYG759" s="487"/>
      <c r="VYH759" s="487"/>
      <c r="VYI759" s="487"/>
      <c r="VYJ759" s="487"/>
      <c r="VYK759" s="487"/>
      <c r="VYL759" s="487"/>
      <c r="VYM759" s="487"/>
      <c r="VYN759" s="487"/>
      <c r="VYO759" s="487"/>
      <c r="VYP759" s="487"/>
      <c r="VYQ759" s="487"/>
      <c r="VYR759" s="487"/>
      <c r="VYS759" s="487"/>
      <c r="VYT759" s="487"/>
      <c r="VYU759" s="487"/>
      <c r="VYV759" s="487"/>
      <c r="VYW759" s="487"/>
      <c r="VYX759" s="487"/>
      <c r="VYY759" s="487"/>
      <c r="VYZ759" s="487"/>
      <c r="VZA759" s="487"/>
      <c r="VZB759" s="487"/>
      <c r="VZC759" s="487"/>
      <c r="VZD759" s="487"/>
      <c r="VZE759" s="487"/>
      <c r="VZF759" s="487"/>
      <c r="VZG759" s="487"/>
      <c r="VZH759" s="487"/>
      <c r="VZI759" s="487"/>
      <c r="VZJ759" s="487"/>
      <c r="VZK759" s="487"/>
      <c r="VZL759" s="487"/>
      <c r="VZM759" s="487"/>
      <c r="VZN759" s="487"/>
      <c r="VZO759" s="487"/>
      <c r="VZP759" s="487"/>
      <c r="VZQ759" s="487"/>
      <c r="VZR759" s="487"/>
      <c r="VZS759" s="487"/>
      <c r="VZT759" s="487"/>
      <c r="VZU759" s="487"/>
      <c r="VZV759" s="487"/>
      <c r="VZW759" s="487"/>
      <c r="VZX759" s="487"/>
      <c r="VZY759" s="487"/>
      <c r="VZZ759" s="487"/>
      <c r="WAA759" s="487"/>
      <c r="WAB759" s="487"/>
      <c r="WAC759" s="487"/>
      <c r="WAD759" s="487"/>
      <c r="WAE759" s="487"/>
      <c r="WAF759" s="487"/>
      <c r="WAG759" s="487"/>
      <c r="WAH759" s="487"/>
      <c r="WAI759" s="487"/>
      <c r="WAJ759" s="487"/>
      <c r="WAK759" s="487"/>
      <c r="WAL759" s="487"/>
      <c r="WAM759" s="487"/>
      <c r="WAN759" s="487"/>
      <c r="WAO759" s="487"/>
      <c r="WAP759" s="487"/>
      <c r="WAQ759" s="487"/>
      <c r="WAR759" s="487"/>
      <c r="WAS759" s="487"/>
      <c r="WAT759" s="487"/>
      <c r="WAU759" s="487"/>
      <c r="WAV759" s="487"/>
      <c r="WAW759" s="487"/>
      <c r="WAX759" s="487"/>
      <c r="WAY759" s="487"/>
      <c r="WAZ759" s="487"/>
      <c r="WBA759" s="487"/>
      <c r="WBB759" s="487"/>
      <c r="WBC759" s="487"/>
      <c r="WBD759" s="487"/>
      <c r="WBE759" s="487"/>
      <c r="WBF759" s="487"/>
      <c r="WBG759" s="487"/>
      <c r="WBH759" s="487"/>
      <c r="WBI759" s="487"/>
      <c r="WBJ759" s="487"/>
      <c r="WBK759" s="487"/>
      <c r="WBL759" s="487"/>
      <c r="WBM759" s="487"/>
      <c r="WBN759" s="487"/>
      <c r="WBO759" s="487"/>
      <c r="WBP759" s="487"/>
      <c r="WBQ759" s="487"/>
      <c r="WBR759" s="487"/>
      <c r="WBS759" s="487"/>
      <c r="WBT759" s="487"/>
      <c r="WBU759" s="487"/>
      <c r="WBV759" s="487"/>
      <c r="WBW759" s="487"/>
      <c r="WBX759" s="487"/>
      <c r="WBY759" s="487"/>
      <c r="WBZ759" s="487"/>
      <c r="WCA759" s="487"/>
      <c r="WCB759" s="487"/>
      <c r="WCC759" s="487"/>
      <c r="WCD759" s="487"/>
      <c r="WCE759" s="487"/>
      <c r="WCF759" s="487"/>
      <c r="WCG759" s="487"/>
      <c r="WCH759" s="487"/>
      <c r="WCI759" s="487"/>
      <c r="WCJ759" s="487"/>
      <c r="WCK759" s="487"/>
      <c r="WCL759" s="487"/>
      <c r="WCM759" s="487"/>
      <c r="WCN759" s="487"/>
      <c r="WCO759" s="487"/>
      <c r="WCP759" s="487"/>
      <c r="WCQ759" s="487"/>
      <c r="WCR759" s="487"/>
      <c r="WCS759" s="487"/>
      <c r="WCT759" s="487"/>
      <c r="WCU759" s="487"/>
      <c r="WCV759" s="487"/>
      <c r="WCW759" s="487"/>
      <c r="WCX759" s="487"/>
      <c r="WCY759" s="487"/>
      <c r="WCZ759" s="487"/>
      <c r="WDA759" s="487"/>
      <c r="WDB759" s="487"/>
      <c r="WDC759" s="487"/>
      <c r="WDD759" s="487"/>
      <c r="WDE759" s="487"/>
      <c r="WDF759" s="487"/>
      <c r="WDG759" s="487"/>
      <c r="WDH759" s="487"/>
      <c r="WDI759" s="487"/>
      <c r="WDJ759" s="487"/>
      <c r="WDK759" s="487"/>
      <c r="WDL759" s="487"/>
      <c r="WDM759" s="487"/>
      <c r="WDN759" s="487"/>
      <c r="WDO759" s="487"/>
      <c r="WDP759" s="487"/>
      <c r="WDQ759" s="487"/>
      <c r="WDR759" s="487"/>
      <c r="WDS759" s="487"/>
      <c r="WDT759" s="487"/>
      <c r="WDU759" s="487"/>
      <c r="WDV759" s="487"/>
      <c r="WDW759" s="487"/>
      <c r="WDX759" s="487"/>
      <c r="WDY759" s="487"/>
      <c r="WDZ759" s="487"/>
      <c r="WEA759" s="487"/>
      <c r="WEB759" s="487"/>
      <c r="WEC759" s="487"/>
      <c r="WED759" s="487"/>
      <c r="WEE759" s="487"/>
      <c r="WEF759" s="487"/>
      <c r="WEG759" s="487"/>
      <c r="WEH759" s="487"/>
      <c r="WEI759" s="487"/>
      <c r="WEJ759" s="487"/>
      <c r="WEK759" s="487"/>
      <c r="WEL759" s="487"/>
      <c r="WEM759" s="487"/>
      <c r="WEN759" s="487"/>
      <c r="WEO759" s="487"/>
      <c r="WEP759" s="487"/>
      <c r="WEQ759" s="487"/>
      <c r="WER759" s="487"/>
      <c r="WES759" s="487"/>
      <c r="WET759" s="487"/>
      <c r="WEU759" s="487"/>
      <c r="WEV759" s="487"/>
      <c r="WEW759" s="487"/>
      <c r="WEX759" s="487"/>
      <c r="WEY759" s="487"/>
      <c r="WEZ759" s="487"/>
      <c r="WFA759" s="487"/>
      <c r="WFB759" s="487"/>
      <c r="WFC759" s="487"/>
      <c r="WFD759" s="487"/>
      <c r="WFE759" s="487"/>
      <c r="WFF759" s="487"/>
      <c r="WFG759" s="487"/>
      <c r="WFH759" s="487"/>
      <c r="WFI759" s="487"/>
      <c r="WFJ759" s="487"/>
      <c r="WFK759" s="487"/>
      <c r="WFL759" s="487"/>
      <c r="WFM759" s="487"/>
      <c r="WFN759" s="487"/>
      <c r="WFO759" s="487"/>
      <c r="WFP759" s="487"/>
      <c r="WFQ759" s="487"/>
      <c r="WFR759" s="487"/>
      <c r="WFS759" s="487"/>
      <c r="WFT759" s="487"/>
      <c r="WFU759" s="487"/>
      <c r="WFV759" s="487"/>
      <c r="WFW759" s="487"/>
      <c r="WFX759" s="487"/>
      <c r="WFY759" s="487"/>
      <c r="WFZ759" s="487"/>
      <c r="WGA759" s="487"/>
      <c r="WGB759" s="487"/>
      <c r="WGC759" s="487"/>
      <c r="WGD759" s="487"/>
      <c r="WGE759" s="487"/>
      <c r="WGF759" s="487"/>
      <c r="WGG759" s="487"/>
      <c r="WGH759" s="487"/>
      <c r="WGI759" s="487"/>
      <c r="WGJ759" s="487"/>
      <c r="WGK759" s="487"/>
      <c r="WGL759" s="487"/>
      <c r="WGM759" s="487"/>
      <c r="WGN759" s="487"/>
      <c r="WGO759" s="487"/>
      <c r="WGP759" s="487"/>
      <c r="WGQ759" s="487"/>
      <c r="WGR759" s="487"/>
      <c r="WGS759" s="487"/>
      <c r="WGT759" s="487"/>
      <c r="WGU759" s="487"/>
      <c r="WGV759" s="487"/>
      <c r="WGW759" s="487"/>
      <c r="WGX759" s="487"/>
      <c r="WGY759" s="487"/>
      <c r="WGZ759" s="487"/>
      <c r="WHA759" s="487"/>
      <c r="WHB759" s="487"/>
      <c r="WHC759" s="487"/>
      <c r="WHD759" s="487"/>
      <c r="WHE759" s="487"/>
      <c r="WHF759" s="487"/>
      <c r="WHG759" s="487"/>
      <c r="WHH759" s="487"/>
      <c r="WHI759" s="487"/>
      <c r="WHJ759" s="487"/>
      <c r="WHK759" s="487"/>
      <c r="WHL759" s="487"/>
      <c r="WHM759" s="487"/>
      <c r="WHN759" s="487"/>
      <c r="WHO759" s="487"/>
      <c r="WHP759" s="487"/>
      <c r="WHQ759" s="487"/>
      <c r="WHR759" s="487"/>
      <c r="WHS759" s="487"/>
      <c r="WHT759" s="487"/>
      <c r="WHU759" s="487"/>
      <c r="WHV759" s="487"/>
      <c r="WHW759" s="487"/>
      <c r="WHX759" s="487"/>
      <c r="WHY759" s="487"/>
      <c r="WHZ759" s="487"/>
      <c r="WIA759" s="487"/>
      <c r="WIB759" s="487"/>
      <c r="WIC759" s="487"/>
      <c r="WID759" s="487"/>
      <c r="WIE759" s="487"/>
      <c r="WIF759" s="487"/>
      <c r="WIG759" s="487"/>
      <c r="WIH759" s="487"/>
      <c r="WII759" s="487"/>
      <c r="WIJ759" s="487"/>
      <c r="WIK759" s="487"/>
      <c r="WIL759" s="487"/>
      <c r="WIM759" s="487"/>
      <c r="WIN759" s="487"/>
      <c r="WIO759" s="487"/>
      <c r="WIP759" s="487"/>
      <c r="WIQ759" s="487"/>
      <c r="WIR759" s="487"/>
      <c r="WIS759" s="487"/>
      <c r="WIT759" s="487"/>
      <c r="WIU759" s="487"/>
      <c r="WIV759" s="487"/>
      <c r="WIW759" s="487"/>
      <c r="WIX759" s="487"/>
      <c r="WIY759" s="487"/>
      <c r="WIZ759" s="487"/>
      <c r="WJA759" s="487"/>
      <c r="WJB759" s="487"/>
      <c r="WJC759" s="487"/>
      <c r="WJD759" s="487"/>
      <c r="WJE759" s="487"/>
      <c r="WJF759" s="487"/>
      <c r="WJG759" s="487"/>
      <c r="WJH759" s="487"/>
      <c r="WJI759" s="487"/>
      <c r="WJJ759" s="487"/>
      <c r="WJK759" s="487"/>
      <c r="WJL759" s="487"/>
      <c r="WJM759" s="487"/>
      <c r="WJN759" s="487"/>
      <c r="WJO759" s="487"/>
      <c r="WJP759" s="487"/>
      <c r="WJQ759" s="487"/>
      <c r="WJR759" s="487"/>
      <c r="WJS759" s="487"/>
      <c r="WJT759" s="487"/>
      <c r="WJU759" s="487"/>
      <c r="WJV759" s="487"/>
      <c r="WJW759" s="487"/>
      <c r="WJX759" s="487"/>
      <c r="WJY759" s="487"/>
      <c r="WJZ759" s="487"/>
      <c r="WKA759" s="487"/>
      <c r="WKB759" s="487"/>
      <c r="WKC759" s="487"/>
      <c r="WKD759" s="487"/>
      <c r="WKE759" s="487"/>
      <c r="WKF759" s="487"/>
      <c r="WKG759" s="487"/>
      <c r="WKH759" s="487"/>
      <c r="WKI759" s="487"/>
      <c r="WKJ759" s="487"/>
      <c r="WKK759" s="487"/>
      <c r="WKL759" s="487"/>
      <c r="WKM759" s="487"/>
      <c r="WKN759" s="487"/>
      <c r="WKO759" s="487"/>
      <c r="WKP759" s="487"/>
      <c r="WKQ759" s="487"/>
      <c r="WKR759" s="487"/>
      <c r="WKS759" s="487"/>
      <c r="WKT759" s="487"/>
      <c r="WKU759" s="487"/>
      <c r="WKV759" s="487"/>
      <c r="WKW759" s="487"/>
      <c r="WKX759" s="487"/>
      <c r="WKY759" s="487"/>
      <c r="WKZ759" s="487"/>
      <c r="WLA759" s="487"/>
      <c r="WLB759" s="487"/>
      <c r="WLC759" s="487"/>
      <c r="WLD759" s="487"/>
      <c r="WLE759" s="487"/>
      <c r="WLF759" s="487"/>
      <c r="WLG759" s="487"/>
      <c r="WLH759" s="487"/>
      <c r="WLI759" s="487"/>
      <c r="WLJ759" s="487"/>
      <c r="WLK759" s="487"/>
      <c r="WLL759" s="487"/>
      <c r="WLM759" s="487"/>
      <c r="WLN759" s="487"/>
      <c r="WLO759" s="487"/>
      <c r="WLP759" s="487"/>
      <c r="WLQ759" s="487"/>
      <c r="WLR759" s="487"/>
      <c r="WLS759" s="487"/>
      <c r="WLT759" s="487"/>
      <c r="WLU759" s="487"/>
      <c r="WLV759" s="487"/>
      <c r="WLW759" s="487"/>
      <c r="WLX759" s="487"/>
      <c r="WLY759" s="487"/>
      <c r="WLZ759" s="487"/>
      <c r="WMA759" s="487"/>
      <c r="WMB759" s="487"/>
      <c r="WMC759" s="487"/>
      <c r="WMD759" s="487"/>
      <c r="WME759" s="487"/>
      <c r="WMF759" s="487"/>
      <c r="WMG759" s="487"/>
      <c r="WMH759" s="487"/>
      <c r="WMI759" s="487"/>
      <c r="WMJ759" s="487"/>
      <c r="WMK759" s="487"/>
      <c r="WML759" s="487"/>
      <c r="WMM759" s="487"/>
      <c r="WMN759" s="487"/>
      <c r="WMO759" s="487"/>
      <c r="WMP759" s="487"/>
      <c r="WMQ759" s="487"/>
      <c r="WMR759" s="487"/>
      <c r="WMS759" s="487"/>
      <c r="WMT759" s="487"/>
      <c r="WMU759" s="487"/>
      <c r="WMV759" s="487"/>
      <c r="WMW759" s="487"/>
      <c r="WMX759" s="487"/>
      <c r="WMY759" s="487"/>
      <c r="WMZ759" s="487"/>
      <c r="WNA759" s="487"/>
      <c r="WNB759" s="487"/>
      <c r="WNC759" s="487"/>
      <c r="WND759" s="487"/>
      <c r="WNE759" s="487"/>
      <c r="WNF759" s="487"/>
      <c r="WNG759" s="487"/>
      <c r="WNH759" s="487"/>
      <c r="WNI759" s="487"/>
      <c r="WNJ759" s="487"/>
      <c r="WNK759" s="487"/>
      <c r="WNL759" s="487"/>
      <c r="WNM759" s="487"/>
      <c r="WNN759" s="487"/>
      <c r="WNO759" s="487"/>
      <c r="WNP759" s="487"/>
      <c r="WNQ759" s="487"/>
      <c r="WNR759" s="487"/>
      <c r="WNS759" s="487"/>
      <c r="WNT759" s="487"/>
      <c r="WNU759" s="487"/>
      <c r="WNV759" s="487"/>
      <c r="WNW759" s="487"/>
      <c r="WNX759" s="487"/>
      <c r="WNY759" s="487"/>
      <c r="WNZ759" s="487"/>
      <c r="WOA759" s="487"/>
      <c r="WOB759" s="487"/>
      <c r="WOC759" s="487"/>
      <c r="WOD759" s="487"/>
      <c r="WOE759" s="487"/>
      <c r="WOF759" s="487"/>
      <c r="WOG759" s="487"/>
      <c r="WOH759" s="487"/>
      <c r="WOI759" s="487"/>
      <c r="WOJ759" s="487"/>
      <c r="WOK759" s="487"/>
      <c r="WOL759" s="487"/>
      <c r="WOM759" s="487"/>
      <c r="WON759" s="487"/>
      <c r="WOO759" s="487"/>
      <c r="WOP759" s="487"/>
      <c r="WOQ759" s="487"/>
      <c r="WOR759" s="487"/>
      <c r="WOS759" s="487"/>
      <c r="WOT759" s="487"/>
      <c r="WOU759" s="487"/>
      <c r="WOV759" s="487"/>
      <c r="WOW759" s="487"/>
      <c r="WOX759" s="487"/>
      <c r="WOY759" s="487"/>
      <c r="WOZ759" s="487"/>
      <c r="WPA759" s="487"/>
      <c r="WPB759" s="487"/>
      <c r="WPC759" s="487"/>
      <c r="WPD759" s="487"/>
      <c r="WPE759" s="487"/>
      <c r="WPF759" s="487"/>
      <c r="WPG759" s="487"/>
      <c r="WPH759" s="487"/>
      <c r="WPI759" s="487"/>
      <c r="WPJ759" s="487"/>
      <c r="WPK759" s="487"/>
      <c r="WPL759" s="487"/>
      <c r="WPM759" s="487"/>
      <c r="WPN759" s="487"/>
      <c r="WPO759" s="487"/>
      <c r="WPP759" s="487"/>
      <c r="WPQ759" s="487"/>
      <c r="WPR759" s="487"/>
      <c r="WPS759" s="487"/>
      <c r="WPT759" s="487"/>
      <c r="WPU759" s="487"/>
      <c r="WPV759" s="487"/>
      <c r="WPW759" s="487"/>
      <c r="WPX759" s="487"/>
      <c r="WPY759" s="487"/>
      <c r="WPZ759" s="487"/>
      <c r="WQA759" s="487"/>
      <c r="WQB759" s="487"/>
      <c r="WQC759" s="487"/>
      <c r="WQD759" s="487"/>
      <c r="WQE759" s="487"/>
      <c r="WQF759" s="487"/>
      <c r="WQG759" s="487"/>
      <c r="WQH759" s="487"/>
      <c r="WQI759" s="487"/>
      <c r="WQJ759" s="487"/>
      <c r="WQK759" s="487"/>
      <c r="WQL759" s="487"/>
      <c r="WQM759" s="487"/>
      <c r="WQN759" s="487"/>
      <c r="WQO759" s="487"/>
      <c r="WQP759" s="487"/>
      <c r="WQQ759" s="487"/>
      <c r="WQR759" s="487"/>
      <c r="WQS759" s="487"/>
      <c r="WQT759" s="487"/>
      <c r="WQU759" s="487"/>
      <c r="WQV759" s="487"/>
      <c r="WQW759" s="487"/>
      <c r="WQX759" s="487"/>
      <c r="WQY759" s="487"/>
      <c r="WQZ759" s="487"/>
      <c r="WRA759" s="487"/>
      <c r="WRB759" s="487"/>
      <c r="WRC759" s="487"/>
      <c r="WRD759" s="487"/>
      <c r="WRE759" s="487"/>
      <c r="WRF759" s="487"/>
      <c r="WRG759" s="487"/>
      <c r="WRH759" s="487"/>
      <c r="WRI759" s="487"/>
      <c r="WRJ759" s="487"/>
      <c r="WRK759" s="487"/>
      <c r="WRL759" s="487"/>
      <c r="WRM759" s="487"/>
      <c r="WRN759" s="487"/>
      <c r="WRO759" s="487"/>
      <c r="WRP759" s="487"/>
      <c r="WRQ759" s="487"/>
      <c r="WRR759" s="487"/>
      <c r="WRS759" s="487"/>
      <c r="WRT759" s="487"/>
      <c r="WRU759" s="487"/>
      <c r="WRV759" s="487"/>
      <c r="WRW759" s="487"/>
      <c r="WRX759" s="487"/>
      <c r="WRY759" s="487"/>
      <c r="WRZ759" s="487"/>
      <c r="WSA759" s="487"/>
      <c r="WSB759" s="487"/>
      <c r="WSC759" s="487"/>
      <c r="WSD759" s="487"/>
      <c r="WSE759" s="487"/>
      <c r="WSF759" s="487"/>
      <c r="WSG759" s="487"/>
      <c r="WSH759" s="487"/>
      <c r="WSI759" s="487"/>
      <c r="WSJ759" s="487"/>
      <c r="WSK759" s="487"/>
      <c r="WSL759" s="487"/>
      <c r="WSM759" s="487"/>
      <c r="WSN759" s="487"/>
      <c r="WSO759" s="487"/>
      <c r="WSP759" s="487"/>
      <c r="WSQ759" s="487"/>
      <c r="WSR759" s="487"/>
      <c r="WSS759" s="487"/>
      <c r="WST759" s="487"/>
      <c r="WSU759" s="487"/>
      <c r="WSV759" s="487"/>
      <c r="WSW759" s="487"/>
      <c r="WSX759" s="487"/>
      <c r="WSY759" s="487"/>
      <c r="WSZ759" s="487"/>
      <c r="WTA759" s="487"/>
      <c r="WTB759" s="487"/>
      <c r="WTC759" s="487"/>
      <c r="WTD759" s="487"/>
      <c r="WTE759" s="487"/>
      <c r="WTF759" s="487"/>
      <c r="WTG759" s="487"/>
      <c r="WTH759" s="487"/>
      <c r="WTI759" s="487"/>
      <c r="WTJ759" s="487"/>
      <c r="WTK759" s="487"/>
      <c r="WTL759" s="487"/>
      <c r="WTM759" s="487"/>
      <c r="WTN759" s="487"/>
      <c r="WTO759" s="487"/>
      <c r="WTP759" s="487"/>
      <c r="WTQ759" s="487"/>
      <c r="WTR759" s="487"/>
      <c r="WTS759" s="487"/>
      <c r="WTT759" s="487"/>
      <c r="WTU759" s="487"/>
      <c r="WTV759" s="487"/>
      <c r="WTW759" s="487"/>
      <c r="WTX759" s="487"/>
      <c r="WTY759" s="487"/>
      <c r="WTZ759" s="487"/>
      <c r="WUA759" s="487"/>
      <c r="WUB759" s="487"/>
      <c r="WUC759" s="487"/>
      <c r="WUD759" s="487"/>
      <c r="WUE759" s="487"/>
      <c r="WUF759" s="487"/>
      <c r="WUG759" s="487"/>
      <c r="WUH759" s="487"/>
      <c r="WUI759" s="487"/>
      <c r="WUJ759" s="487"/>
      <c r="WUK759" s="487"/>
      <c r="WUL759" s="487"/>
      <c r="WUM759" s="487"/>
      <c r="WUN759" s="487"/>
      <c r="WUO759" s="487"/>
      <c r="WUP759" s="487"/>
      <c r="WUQ759" s="487"/>
      <c r="WUR759" s="487"/>
      <c r="WUS759" s="487"/>
      <c r="WUT759" s="487"/>
      <c r="WUU759" s="487"/>
      <c r="WUV759" s="487"/>
      <c r="WUW759" s="487"/>
      <c r="WUX759" s="487"/>
      <c r="WUY759" s="487"/>
      <c r="WUZ759" s="487"/>
      <c r="WVA759" s="487"/>
      <c r="WVB759" s="487"/>
      <c r="WVC759" s="487"/>
      <c r="WVD759" s="487"/>
      <c r="WVE759" s="487"/>
      <c r="WVF759" s="487"/>
      <c r="WVG759" s="487"/>
      <c r="WVH759" s="487"/>
      <c r="WVI759" s="487"/>
      <c r="WVJ759" s="487"/>
      <c r="WVK759" s="487"/>
      <c r="WVL759" s="487"/>
      <c r="WVM759" s="487"/>
      <c r="WVN759" s="487"/>
      <c r="WVO759" s="487"/>
      <c r="WVP759" s="487"/>
      <c r="WVQ759" s="487"/>
      <c r="WVR759" s="487"/>
      <c r="WVS759" s="487"/>
      <c r="WVT759" s="487"/>
      <c r="WVU759" s="487"/>
      <c r="WVV759" s="487"/>
      <c r="WVW759" s="487"/>
      <c r="WVX759" s="487"/>
      <c r="WVY759" s="487"/>
      <c r="WVZ759" s="487"/>
      <c r="WWA759" s="487"/>
      <c r="WWB759" s="487"/>
      <c r="WWC759" s="487"/>
      <c r="WWD759" s="487"/>
      <c r="WWE759" s="487"/>
      <c r="WWF759" s="487"/>
      <c r="WWG759" s="487"/>
      <c r="WWH759" s="487"/>
      <c r="WWI759" s="487"/>
      <c r="WWJ759" s="487"/>
      <c r="WWK759" s="487"/>
      <c r="WWL759" s="487"/>
      <c r="WWM759" s="487"/>
      <c r="WWN759" s="487"/>
      <c r="WWO759" s="487"/>
      <c r="WWP759" s="487"/>
      <c r="WWQ759" s="487"/>
      <c r="WWR759" s="487"/>
      <c r="WWS759" s="487"/>
      <c r="WWT759" s="487"/>
      <c r="WWU759" s="487"/>
      <c r="WWV759" s="487"/>
      <c r="WWW759" s="487"/>
      <c r="WWX759" s="487"/>
      <c r="WWY759" s="487"/>
      <c r="WWZ759" s="487"/>
      <c r="WXA759" s="487"/>
      <c r="WXB759" s="487"/>
      <c r="WXC759" s="487"/>
      <c r="WXD759" s="487"/>
      <c r="WXE759" s="487"/>
      <c r="WXF759" s="487"/>
      <c r="WXG759" s="487"/>
      <c r="WXH759" s="487"/>
      <c r="WXI759" s="487"/>
      <c r="WXJ759" s="487"/>
      <c r="WXK759" s="487"/>
      <c r="WXL759" s="487"/>
      <c r="WXM759" s="487"/>
      <c r="WXN759" s="487"/>
      <c r="WXO759" s="487"/>
      <c r="WXP759" s="487"/>
      <c r="WXQ759" s="487"/>
      <c r="WXR759" s="487"/>
      <c r="WXS759" s="487"/>
      <c r="WXT759" s="487"/>
      <c r="WXU759" s="487"/>
      <c r="WXV759" s="487"/>
      <c r="WXW759" s="487"/>
      <c r="WXX759" s="487"/>
      <c r="WXY759" s="487"/>
      <c r="WXZ759" s="487"/>
      <c r="WYA759" s="487"/>
      <c r="WYB759" s="487"/>
      <c r="WYC759" s="487"/>
      <c r="WYD759" s="487"/>
      <c r="WYE759" s="487"/>
      <c r="WYF759" s="487"/>
      <c r="WYG759" s="487"/>
      <c r="WYH759" s="487"/>
      <c r="WYI759" s="487"/>
      <c r="WYJ759" s="487"/>
      <c r="WYK759" s="487"/>
      <c r="WYL759" s="487"/>
      <c r="WYM759" s="487"/>
      <c r="WYN759" s="487"/>
      <c r="WYO759" s="487"/>
      <c r="WYP759" s="487"/>
      <c r="WYQ759" s="487"/>
      <c r="WYR759" s="487"/>
      <c r="WYS759" s="487"/>
      <c r="WYT759" s="487"/>
      <c r="WYU759" s="487"/>
      <c r="WYV759" s="487"/>
      <c r="WYW759" s="487"/>
      <c r="WYX759" s="487"/>
      <c r="WYY759" s="487"/>
      <c r="WYZ759" s="487"/>
      <c r="WZA759" s="487"/>
      <c r="WZB759" s="487"/>
      <c r="WZC759" s="487"/>
      <c r="WZD759" s="487"/>
      <c r="WZE759" s="487"/>
      <c r="WZF759" s="487"/>
      <c r="WZG759" s="487"/>
      <c r="WZH759" s="487"/>
      <c r="WZI759" s="487"/>
      <c r="WZJ759" s="487"/>
      <c r="WZK759" s="487"/>
      <c r="WZL759" s="487"/>
      <c r="WZM759" s="487"/>
      <c r="WZN759" s="487"/>
      <c r="WZO759" s="487"/>
      <c r="WZP759" s="487"/>
      <c r="WZQ759" s="487"/>
      <c r="WZR759" s="487"/>
      <c r="WZS759" s="487"/>
      <c r="WZT759" s="487"/>
      <c r="WZU759" s="487"/>
      <c r="WZV759" s="487"/>
      <c r="WZW759" s="487"/>
      <c r="WZX759" s="487"/>
      <c r="WZY759" s="487"/>
      <c r="WZZ759" s="487"/>
      <c r="XAA759" s="487"/>
      <c r="XAB759" s="487"/>
      <c r="XAC759" s="487"/>
      <c r="XAD759" s="487"/>
      <c r="XAE759" s="487"/>
      <c r="XAF759" s="487"/>
      <c r="XAG759" s="487"/>
      <c r="XAH759" s="487"/>
      <c r="XAI759" s="487"/>
      <c r="XAJ759" s="487"/>
      <c r="XAK759" s="487"/>
      <c r="XAL759" s="487"/>
      <c r="XAM759" s="487"/>
      <c r="XAN759" s="487"/>
      <c r="XAO759" s="487"/>
      <c r="XAP759" s="487"/>
      <c r="XAQ759" s="487"/>
      <c r="XAR759" s="487"/>
      <c r="XAS759" s="487"/>
      <c r="XAT759" s="487"/>
      <c r="XAU759" s="487"/>
      <c r="XAV759" s="487"/>
      <c r="XAW759" s="487"/>
      <c r="XAX759" s="487"/>
      <c r="XAY759" s="487"/>
      <c r="XAZ759" s="487"/>
      <c r="XBA759" s="487"/>
      <c r="XBB759" s="487"/>
      <c r="XBC759" s="487"/>
      <c r="XBD759" s="487"/>
      <c r="XBE759" s="487"/>
      <c r="XBF759" s="487"/>
      <c r="XBG759" s="487"/>
      <c r="XBH759" s="487"/>
      <c r="XBI759" s="487"/>
      <c r="XBJ759" s="487"/>
      <c r="XBK759" s="487"/>
      <c r="XBL759" s="487"/>
      <c r="XBM759" s="487"/>
      <c r="XBN759" s="487"/>
      <c r="XBO759" s="487"/>
      <c r="XBP759" s="487"/>
      <c r="XBQ759" s="487"/>
      <c r="XBR759" s="487"/>
      <c r="XBS759" s="487"/>
      <c r="XBT759" s="487"/>
      <c r="XBU759" s="487"/>
      <c r="XBV759" s="487"/>
      <c r="XBW759" s="487"/>
      <c r="XBX759" s="487"/>
      <c r="XBY759" s="487"/>
      <c r="XBZ759" s="487"/>
      <c r="XCA759" s="487"/>
      <c r="XCB759" s="487"/>
      <c r="XCC759" s="487"/>
      <c r="XCD759" s="487"/>
      <c r="XCE759" s="487"/>
      <c r="XCF759" s="487"/>
      <c r="XCG759" s="487"/>
      <c r="XCH759" s="487"/>
      <c r="XCI759" s="487"/>
      <c r="XCJ759" s="487"/>
      <c r="XCK759" s="487"/>
      <c r="XCL759" s="487"/>
      <c r="XCM759" s="487"/>
      <c r="XCN759" s="487"/>
      <c r="XCO759" s="487"/>
      <c r="XCP759" s="487"/>
      <c r="XCQ759" s="487"/>
      <c r="XCR759" s="487"/>
      <c r="XCS759" s="487"/>
      <c r="XCT759" s="487"/>
      <c r="XCU759" s="487"/>
      <c r="XCV759" s="487"/>
      <c r="XCW759" s="487"/>
      <c r="XCX759" s="487"/>
      <c r="XCY759" s="487"/>
      <c r="XCZ759" s="487"/>
      <c r="XDA759" s="487"/>
      <c r="XDB759" s="487"/>
      <c r="XDC759" s="487"/>
      <c r="XDD759" s="487"/>
      <c r="XDE759" s="487"/>
      <c r="XDF759" s="487"/>
      <c r="XDG759" s="487"/>
      <c r="XDH759" s="487"/>
      <c r="XDI759" s="487"/>
      <c r="XDJ759" s="487"/>
      <c r="XDK759" s="487"/>
      <c r="XDL759" s="487"/>
      <c r="XDM759" s="487"/>
      <c r="XDN759" s="487"/>
      <c r="XDO759" s="487"/>
      <c r="XDP759" s="487"/>
      <c r="XDQ759" s="487"/>
      <c r="XDR759" s="487"/>
      <c r="XDS759" s="487"/>
      <c r="XDT759" s="487"/>
      <c r="XDU759" s="487"/>
      <c r="XDV759" s="487"/>
      <c r="XDW759" s="487"/>
      <c r="XDX759" s="487"/>
      <c r="XDY759" s="487"/>
      <c r="XDZ759" s="487"/>
      <c r="XEA759" s="487"/>
      <c r="XEB759" s="487"/>
      <c r="XEC759" s="487"/>
      <c r="XED759" s="487"/>
      <c r="XEE759" s="487"/>
      <c r="XEF759" s="487"/>
      <c r="XEG759" s="487"/>
      <c r="XEH759" s="487"/>
      <c r="XEI759" s="487"/>
      <c r="XEJ759" s="487"/>
      <c r="XEK759" s="487"/>
      <c r="XEL759" s="487"/>
      <c r="XEM759" s="487"/>
      <c r="XEN759" s="487"/>
      <c r="XEO759" s="487"/>
      <c r="XEP759" s="487"/>
      <c r="XEQ759" s="487"/>
      <c r="XER759" s="487"/>
      <c r="XES759" s="487"/>
      <c r="XET759" s="487"/>
      <c r="XEU759" s="487"/>
      <c r="XEV759" s="487"/>
      <c r="XEW759" s="487"/>
      <c r="XEX759" s="487"/>
      <c r="XEY759" s="487"/>
      <c r="XEZ759" s="487"/>
      <c r="XFA759" s="487"/>
      <c r="XFB759" s="487"/>
      <c r="XFC759" s="487"/>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8"/>
      <c r="C761" s="254" t="s">
        <v>181</v>
      </c>
      <c r="D761" s="1698"/>
      <c r="E761" s="1698"/>
      <c r="F761" s="1698"/>
      <c r="G761" s="1430"/>
      <c r="H761" s="1430"/>
      <c r="I761" s="1430"/>
      <c r="J761" s="1430"/>
      <c r="K761" s="1430"/>
      <c r="L761" s="1698"/>
      <c r="M761" s="1698"/>
      <c r="N761" s="1698"/>
      <c r="O761" s="1698"/>
      <c r="P761" s="1698"/>
      <c r="Q761" s="1430"/>
      <c r="R761" s="1430"/>
      <c r="S761" s="1430"/>
      <c r="T761" s="1430"/>
      <c r="U761" s="1430"/>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8"/>
      <c r="C762" s="2468" t="s">
        <v>2587</v>
      </c>
      <c r="D762" s="2468"/>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2468"/>
      <c r="AC762" s="2468"/>
      <c r="AD762" s="2468"/>
      <c r="AE762" s="2468"/>
      <c r="AF762" s="2468"/>
      <c r="AG762" s="2468"/>
      <c r="AH762" s="2468"/>
      <c r="AI762" s="2468"/>
      <c r="AJ762" s="2468"/>
      <c r="AK762" s="2468"/>
      <c r="AL762" s="2468"/>
      <c r="AM762" s="2468"/>
      <c r="AN762" s="2468"/>
      <c r="AO762" s="2468"/>
      <c r="AP762" s="2468"/>
      <c r="AQ762" s="2468"/>
      <c r="AR762" s="2468"/>
      <c r="AS762" s="239"/>
      <c r="AT762" s="88"/>
      <c r="AU762" s="88"/>
      <c r="AV762" s="88"/>
      <c r="AW762" s="88"/>
      <c r="AX762" s="88"/>
      <c r="AY762" s="88"/>
      <c r="CR762" s="177"/>
    </row>
    <row r="763" spans="1:16383" s="58" customFormat="1" ht="12.75" customHeight="1">
      <c r="A763" s="239"/>
      <c r="B763" s="1698"/>
      <c r="C763" s="2468"/>
      <c r="D763" s="2468"/>
      <c r="E763" s="2468"/>
      <c r="F763" s="2468"/>
      <c r="G763" s="2468"/>
      <c r="H763" s="2468"/>
      <c r="I763" s="2468"/>
      <c r="J763" s="2468"/>
      <c r="K763" s="2468"/>
      <c r="L763" s="2468"/>
      <c r="M763" s="2468"/>
      <c r="N763" s="2468"/>
      <c r="O763" s="2468"/>
      <c r="P763" s="2468"/>
      <c r="Q763" s="2468"/>
      <c r="R763" s="2468"/>
      <c r="S763" s="2468"/>
      <c r="T763" s="2468"/>
      <c r="U763" s="2468"/>
      <c r="V763" s="2468"/>
      <c r="W763" s="2468"/>
      <c r="X763" s="2468"/>
      <c r="Y763" s="2468"/>
      <c r="Z763" s="2468"/>
      <c r="AA763" s="2468"/>
      <c r="AB763" s="2468"/>
      <c r="AC763" s="2468"/>
      <c r="AD763" s="2468"/>
      <c r="AE763" s="2468"/>
      <c r="AF763" s="2468"/>
      <c r="AG763" s="2468"/>
      <c r="AH763" s="2468"/>
      <c r="AI763" s="2468"/>
      <c r="AJ763" s="2468"/>
      <c r="AK763" s="2468"/>
      <c r="AL763" s="2468"/>
      <c r="AM763" s="2468"/>
      <c r="AN763" s="2468"/>
      <c r="AO763" s="2468"/>
      <c r="AP763" s="2468"/>
      <c r="AQ763" s="2468"/>
      <c r="AR763" s="2468"/>
      <c r="AS763" s="239"/>
      <c r="AT763" s="88"/>
      <c r="AU763" s="88"/>
      <c r="AV763" s="88"/>
      <c r="AW763" s="88"/>
      <c r="AX763" s="88"/>
      <c r="AY763" s="88"/>
      <c r="CR763" s="177"/>
    </row>
    <row r="764" spans="1:16383" s="58" customFormat="1" ht="12.75" customHeight="1">
      <c r="B764" s="1698"/>
      <c r="C764" s="2468"/>
      <c r="D764" s="2468"/>
      <c r="E764" s="2468"/>
      <c r="F764" s="2468"/>
      <c r="G764" s="2468"/>
      <c r="H764" s="2468"/>
      <c r="I764" s="2468"/>
      <c r="J764" s="2468"/>
      <c r="K764" s="2468"/>
      <c r="L764" s="2468"/>
      <c r="M764" s="2468"/>
      <c r="N764" s="2468"/>
      <c r="O764" s="2468"/>
      <c r="P764" s="2468"/>
      <c r="Q764" s="2468"/>
      <c r="R764" s="2468"/>
      <c r="S764" s="2468"/>
      <c r="T764" s="2468"/>
      <c r="U764" s="2468"/>
      <c r="V764" s="2468"/>
      <c r="W764" s="2468"/>
      <c r="X764" s="2468"/>
      <c r="Y764" s="2468"/>
      <c r="Z764" s="2468"/>
      <c r="AA764" s="2468"/>
      <c r="AB764" s="2468"/>
      <c r="AC764" s="2468"/>
      <c r="AD764" s="2468"/>
      <c r="AE764" s="2468"/>
      <c r="AF764" s="2468"/>
      <c r="AG764" s="2468"/>
      <c r="AH764" s="2468"/>
      <c r="AI764" s="2468"/>
      <c r="AJ764" s="2468"/>
      <c r="AK764" s="2468"/>
      <c r="AL764" s="2468"/>
      <c r="AM764" s="2468"/>
      <c r="AN764" s="2468"/>
      <c r="AO764" s="2468"/>
      <c r="AP764" s="2468"/>
      <c r="AQ764" s="2468"/>
      <c r="AR764" s="2468"/>
      <c r="AS764" s="239"/>
      <c r="AT764" s="88"/>
      <c r="AU764" s="88"/>
      <c r="AV764" s="88"/>
      <c r="AW764" s="88"/>
      <c r="AX764" s="88"/>
      <c r="AY764" s="88"/>
      <c r="CR764" s="177"/>
    </row>
    <row r="765" spans="1:16383" s="58" customFormat="1" ht="12.75" customHeight="1">
      <c r="B765" s="1698"/>
      <c r="C765" s="2468" t="s">
        <v>2588</v>
      </c>
      <c r="D765" s="2468"/>
      <c r="E765" s="2468"/>
      <c r="F765" s="2468"/>
      <c r="G765" s="2468"/>
      <c r="H765" s="2468"/>
      <c r="I765" s="2468"/>
      <c r="J765" s="2468"/>
      <c r="K765" s="2468"/>
      <c r="L765" s="2468"/>
      <c r="M765" s="2468"/>
      <c r="N765" s="2468"/>
      <c r="O765" s="2468"/>
      <c r="P765" s="2468"/>
      <c r="Q765" s="2468"/>
      <c r="R765" s="2468"/>
      <c r="S765" s="2468"/>
      <c r="T765" s="2468"/>
      <c r="U765" s="2468"/>
      <c r="V765" s="2468"/>
      <c r="W765" s="2468"/>
      <c r="X765" s="2468"/>
      <c r="Y765" s="2468"/>
      <c r="Z765" s="2468"/>
      <c r="AA765" s="2468"/>
      <c r="AB765" s="2468"/>
      <c r="AC765" s="2468"/>
      <c r="AD765" s="2468"/>
      <c r="AE765" s="2468"/>
      <c r="AF765" s="2468"/>
      <c r="AG765" s="2468"/>
      <c r="AH765" s="2468"/>
      <c r="AI765" s="2468"/>
      <c r="AJ765" s="2468"/>
      <c r="AK765" s="2468"/>
      <c r="AL765" s="2468"/>
      <c r="AM765" s="2468"/>
      <c r="AN765" s="2468"/>
      <c r="AO765" s="2468"/>
      <c r="AP765" s="2468"/>
      <c r="AQ765" s="2468"/>
      <c r="AR765" s="2468"/>
      <c r="AS765" s="239"/>
      <c r="AT765" s="88"/>
      <c r="AU765" s="88"/>
      <c r="AV765" s="88"/>
      <c r="AW765" s="88"/>
      <c r="AX765" s="88"/>
      <c r="AY765" s="88"/>
      <c r="CR765" s="177"/>
    </row>
    <row r="766" spans="1:16383" s="58" customFormat="1" ht="12.75" customHeight="1">
      <c r="B766" s="1698"/>
      <c r="C766" s="2468"/>
      <c r="D766" s="2468"/>
      <c r="E766" s="2468"/>
      <c r="F766" s="2468"/>
      <c r="G766" s="2468"/>
      <c r="H766" s="2468"/>
      <c r="I766" s="2468"/>
      <c r="J766" s="2468"/>
      <c r="K766" s="2468"/>
      <c r="L766" s="2468"/>
      <c r="M766" s="2468"/>
      <c r="N766" s="2468"/>
      <c r="O766" s="2468"/>
      <c r="P766" s="2468"/>
      <c r="Q766" s="2468"/>
      <c r="R766" s="2468"/>
      <c r="S766" s="2468"/>
      <c r="T766" s="2468"/>
      <c r="U766" s="2468"/>
      <c r="V766" s="2468"/>
      <c r="W766" s="2468"/>
      <c r="X766" s="2468"/>
      <c r="Y766" s="2468"/>
      <c r="Z766" s="2468"/>
      <c r="AA766" s="2468"/>
      <c r="AB766" s="2468"/>
      <c r="AC766" s="2468"/>
      <c r="AD766" s="2468"/>
      <c r="AE766" s="2468"/>
      <c r="AF766" s="2468"/>
      <c r="AG766" s="2468"/>
      <c r="AH766" s="2468"/>
      <c r="AI766" s="2468"/>
      <c r="AJ766" s="2468"/>
      <c r="AK766" s="2468"/>
      <c r="AL766" s="2468"/>
      <c r="AM766" s="2468"/>
      <c r="AN766" s="2468"/>
      <c r="AO766" s="2468"/>
      <c r="AP766" s="2468"/>
      <c r="AQ766" s="2468"/>
      <c r="AR766" s="2468"/>
      <c r="AS766" s="239"/>
      <c r="AT766" s="88"/>
      <c r="AU766" s="88"/>
      <c r="AV766" s="88"/>
      <c r="AW766" s="88"/>
      <c r="AX766" s="88"/>
      <c r="AY766" s="88"/>
      <c r="CR766" s="177"/>
    </row>
    <row r="767" spans="1:16383" s="58" customFormat="1" ht="12.75" customHeight="1">
      <c r="B767" s="1698"/>
      <c r="C767" s="2468"/>
      <c r="D767" s="2468"/>
      <c r="E767" s="2468"/>
      <c r="F767" s="2468"/>
      <c r="G767" s="2468"/>
      <c r="H767" s="2468"/>
      <c r="I767" s="2468"/>
      <c r="J767" s="2468"/>
      <c r="K767" s="2468"/>
      <c r="L767" s="2468"/>
      <c r="M767" s="2468"/>
      <c r="N767" s="2468"/>
      <c r="O767" s="2468"/>
      <c r="P767" s="2468"/>
      <c r="Q767" s="2468"/>
      <c r="R767" s="2468"/>
      <c r="S767" s="2468"/>
      <c r="T767" s="2468"/>
      <c r="U767" s="2468"/>
      <c r="V767" s="2468"/>
      <c r="W767" s="2468"/>
      <c r="X767" s="2468"/>
      <c r="Y767" s="2468"/>
      <c r="Z767" s="2468"/>
      <c r="AA767" s="2468"/>
      <c r="AB767" s="2468"/>
      <c r="AC767" s="2468"/>
      <c r="AD767" s="2468"/>
      <c r="AE767" s="2468"/>
      <c r="AF767" s="2468"/>
      <c r="AG767" s="2468"/>
      <c r="AH767" s="2468"/>
      <c r="AI767" s="2468"/>
      <c r="AJ767" s="2468"/>
      <c r="AK767" s="2468"/>
      <c r="AL767" s="2468"/>
      <c r="AM767" s="2468"/>
      <c r="AN767" s="2468"/>
      <c r="AO767" s="2468"/>
      <c r="AP767" s="2468"/>
      <c r="AQ767" s="2468"/>
      <c r="AR767" s="2468"/>
      <c r="AS767" s="239"/>
      <c r="AT767" s="88"/>
      <c r="AU767" s="88"/>
      <c r="AV767" s="88"/>
      <c r="AW767" s="88"/>
      <c r="AX767" s="88"/>
      <c r="AY767" s="88"/>
      <c r="CR767" s="177"/>
    </row>
    <row r="768" spans="1:16383" ht="12.75" customHeight="1">
      <c r="J768" s="2304" t="s">
        <v>403</v>
      </c>
      <c r="K768" s="2305"/>
      <c r="L768" s="2305"/>
      <c r="M768" s="2305"/>
      <c r="N768" s="2306"/>
      <c r="O768" s="2408" t="s">
        <v>290</v>
      </c>
      <c r="P768" s="2408"/>
      <c r="Q768" s="2408"/>
      <c r="R768" s="2408"/>
      <c r="S768" s="2408"/>
      <c r="T768" s="2313" t="s">
        <v>1991</v>
      </c>
      <c r="U768" s="2314"/>
      <c r="V768" s="2314"/>
      <c r="W768" s="2315"/>
      <c r="X768" s="2304" t="s">
        <v>471</v>
      </c>
      <c r="Y768" s="2305"/>
      <c r="Z768" s="2305"/>
      <c r="AA768" s="2305"/>
      <c r="AB768" s="2306"/>
      <c r="AC768" s="2304" t="s">
        <v>291</v>
      </c>
      <c r="AD768" s="2305"/>
      <c r="AE768" s="2305"/>
      <c r="AF768" s="2305"/>
      <c r="AG768" s="2306"/>
      <c r="AH768" s="1599"/>
      <c r="AI768" s="1662"/>
      <c r="AJ768" s="1662"/>
      <c r="AK768" s="1662"/>
      <c r="AL768" s="1662"/>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7"/>
      <c r="K769" s="2308"/>
      <c r="L769" s="2308"/>
      <c r="M769" s="2308"/>
      <c r="N769" s="2309"/>
      <c r="O769" s="2408"/>
      <c r="P769" s="2408"/>
      <c r="Q769" s="2408"/>
      <c r="R769" s="2408"/>
      <c r="S769" s="2408"/>
      <c r="T769" s="2316"/>
      <c r="U769" s="2317"/>
      <c r="V769" s="2317"/>
      <c r="W769" s="2318"/>
      <c r="X769" s="2307"/>
      <c r="Y769" s="2308"/>
      <c r="Z769" s="2308"/>
      <c r="AA769" s="2308"/>
      <c r="AB769" s="2309"/>
      <c r="AC769" s="2307"/>
      <c r="AD769" s="2308"/>
      <c r="AE769" s="2308"/>
      <c r="AF769" s="2308"/>
      <c r="AG769" s="2309"/>
      <c r="AH769" s="1662"/>
      <c r="AI769" s="1662"/>
      <c r="AJ769" s="1662"/>
      <c r="AK769" s="1662"/>
      <c r="AL769" s="1662"/>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7"/>
      <c r="K770" s="2308"/>
      <c r="L770" s="2308"/>
      <c r="M770" s="2308"/>
      <c r="N770" s="2309"/>
      <c r="O770" s="2408"/>
      <c r="P770" s="2408"/>
      <c r="Q770" s="2408"/>
      <c r="R770" s="2408"/>
      <c r="S770" s="2408"/>
      <c r="T770" s="2316"/>
      <c r="U770" s="2317"/>
      <c r="V770" s="2317"/>
      <c r="W770" s="2318"/>
      <c r="X770" s="2307"/>
      <c r="Y770" s="2308"/>
      <c r="Z770" s="2308"/>
      <c r="AA770" s="2308"/>
      <c r="AB770" s="2309"/>
      <c r="AC770" s="2307"/>
      <c r="AD770" s="2308"/>
      <c r="AE770" s="2308"/>
      <c r="AF770" s="2308"/>
      <c r="AG770" s="2309"/>
      <c r="AH770" s="1662"/>
      <c r="AI770" s="39"/>
      <c r="AJ770" s="39"/>
      <c r="AK770" s="1662"/>
      <c r="AL770" s="1662"/>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0"/>
      <c r="K771" s="2311"/>
      <c r="L771" s="2311"/>
      <c r="M771" s="2311"/>
      <c r="N771" s="2312"/>
      <c r="O771" s="2408"/>
      <c r="P771" s="2408"/>
      <c r="Q771" s="2408"/>
      <c r="R771" s="2408"/>
      <c r="S771" s="2408"/>
      <c r="T771" s="2319"/>
      <c r="U771" s="2320"/>
      <c r="V771" s="2320"/>
      <c r="W771" s="2321"/>
      <c r="X771" s="2310"/>
      <c r="Y771" s="2311"/>
      <c r="Z771" s="2311"/>
      <c r="AA771" s="2311"/>
      <c r="AB771" s="2312"/>
      <c r="AC771" s="2310"/>
      <c r="AD771" s="2311"/>
      <c r="AE771" s="2311"/>
      <c r="AF771" s="2311"/>
      <c r="AG771" s="2312"/>
      <c r="AH771" s="1662"/>
      <c r="AI771" s="1662"/>
      <c r="AJ771" s="1662"/>
      <c r="AK771" s="1662"/>
      <c r="AL771" s="1662"/>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323">
        <v>1</v>
      </c>
      <c r="P772" s="2323"/>
      <c r="Q772" s="2323"/>
      <c r="R772" s="2323"/>
      <c r="S772" s="2323"/>
      <c r="T772" s="2289">
        <v>825</v>
      </c>
      <c r="U772" s="2290"/>
      <c r="V772" s="2290"/>
      <c r="W772" s="2291"/>
      <c r="X772" s="2285">
        <v>0</v>
      </c>
      <c r="Y772" s="2286"/>
      <c r="Z772" s="2286"/>
      <c r="AA772" s="2286"/>
      <c r="AB772" s="2287"/>
      <c r="AC772" s="2059">
        <f>X772*O772</f>
        <v>0</v>
      </c>
      <c r="AD772" s="2060"/>
      <c r="AE772" s="2060"/>
      <c r="AF772" s="2060"/>
      <c r="AG772" s="2061"/>
      <c r="AH772" s="1663"/>
      <c r="AI772" s="1662"/>
      <c r="AJ772" s="1662"/>
      <c r="AK772" s="1663"/>
      <c r="AL772" s="1663"/>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323"/>
      <c r="P773" s="2323"/>
      <c r="Q773" s="2323"/>
      <c r="R773" s="2323"/>
      <c r="S773" s="2323"/>
      <c r="T773" s="2289"/>
      <c r="U773" s="2290"/>
      <c r="V773" s="2290"/>
      <c r="W773" s="2291"/>
      <c r="X773" s="2285"/>
      <c r="Y773" s="2286"/>
      <c r="Z773" s="2286"/>
      <c r="AA773" s="2286"/>
      <c r="AB773" s="2287"/>
      <c r="AC773" s="2059">
        <f>X773*O773</f>
        <v>0</v>
      </c>
      <c r="AD773" s="2060"/>
      <c r="AE773" s="2060"/>
      <c r="AF773" s="2060"/>
      <c r="AG773" s="2061"/>
      <c r="AH773" s="1663"/>
      <c r="AI773" s="1663"/>
      <c r="AJ773" s="1663"/>
      <c r="AK773" s="1663"/>
      <c r="AL773" s="1663"/>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323"/>
      <c r="P774" s="2323"/>
      <c r="Q774" s="2323"/>
      <c r="R774" s="2323"/>
      <c r="S774" s="2323"/>
      <c r="T774" s="2289"/>
      <c r="U774" s="2290"/>
      <c r="V774" s="2290"/>
      <c r="W774" s="2291"/>
      <c r="X774" s="2285"/>
      <c r="Y774" s="2286"/>
      <c r="Z774" s="2286"/>
      <c r="AA774" s="2286"/>
      <c r="AB774" s="2287"/>
      <c r="AC774" s="2059">
        <f>X774*O774</f>
        <v>0</v>
      </c>
      <c r="AD774" s="2060"/>
      <c r="AE774" s="2060"/>
      <c r="AF774" s="2060"/>
      <c r="AG774" s="2061"/>
      <c r="AH774" s="1663"/>
      <c r="AI774" s="1663"/>
      <c r="AJ774" s="1663"/>
      <c r="AK774" s="1663"/>
      <c r="AL774" s="1663"/>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323"/>
      <c r="P775" s="2323"/>
      <c r="Q775" s="2323"/>
      <c r="R775" s="2323"/>
      <c r="S775" s="2323"/>
      <c r="T775" s="2289"/>
      <c r="U775" s="2290"/>
      <c r="V775" s="2290"/>
      <c r="W775" s="2291"/>
      <c r="X775" s="2285"/>
      <c r="Y775" s="2286"/>
      <c r="Z775" s="2286"/>
      <c r="AA775" s="2286"/>
      <c r="AB775" s="2287"/>
      <c r="AC775" s="2059">
        <f>X775*O775</f>
        <v>0</v>
      </c>
      <c r="AD775" s="2060"/>
      <c r="AE775" s="2060"/>
      <c r="AF775" s="2060"/>
      <c r="AG775" s="2061"/>
      <c r="AH775" s="1663"/>
      <c r="AI775" s="1663"/>
      <c r="AJ775" s="1663"/>
      <c r="AK775" s="1663"/>
      <c r="AL775" s="1663"/>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1" t="s">
        <v>130</v>
      </c>
      <c r="K776" s="2372"/>
      <c r="L776" s="2372"/>
      <c r="M776" s="2372"/>
      <c r="N776" s="2373"/>
      <c r="O776" s="2368">
        <f>SUM(O772:S775)</f>
        <v>1</v>
      </c>
      <c r="P776" s="2369"/>
      <c r="Q776" s="2369"/>
      <c r="R776" s="2369"/>
      <c r="S776" s="2370"/>
      <c r="X776" s="2301" t="s">
        <v>129</v>
      </c>
      <c r="Y776" s="2302"/>
      <c r="Z776" s="2302"/>
      <c r="AA776" s="2302"/>
      <c r="AB776" s="2303"/>
      <c r="AC776" s="2059">
        <f>SUM(AC772:AG775)</f>
        <v>0</v>
      </c>
      <c r="AD776" s="2060"/>
      <c r="AE776" s="2060"/>
      <c r="AF776" s="2060"/>
      <c r="AG776" s="2061"/>
      <c r="AH776" s="39"/>
      <c r="AI776" s="1663"/>
      <c r="AJ776" s="1663"/>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3" t="s">
        <v>695</v>
      </c>
      <c r="K778" s="2393"/>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4" t="s">
        <v>403</v>
      </c>
      <c r="K782" s="2305"/>
      <c r="L782" s="2305"/>
      <c r="M782" s="2305"/>
      <c r="N782" s="2306"/>
      <c r="O782" s="2408" t="s">
        <v>290</v>
      </c>
      <c r="P782" s="2408"/>
      <c r="Q782" s="2408"/>
      <c r="R782" s="2408"/>
      <c r="S782" s="2408"/>
      <c r="T782" s="2313" t="s">
        <v>1991</v>
      </c>
      <c r="U782" s="2314"/>
      <c r="V782" s="2314"/>
      <c r="W782" s="2315"/>
      <c r="X782" s="2304" t="s">
        <v>471</v>
      </c>
      <c r="Y782" s="2305"/>
      <c r="Z782" s="2305"/>
      <c r="AA782" s="2305"/>
      <c r="AB782" s="2306"/>
      <c r="AC782" s="2304" t="s">
        <v>291</v>
      </c>
      <c r="AD782" s="2305"/>
      <c r="AE782" s="2305"/>
      <c r="AF782" s="2305"/>
      <c r="AG782" s="2306"/>
      <c r="AH782" s="2464" t="s">
        <v>2186</v>
      </c>
      <c r="AI782" s="2465"/>
      <c r="AJ782" s="2465"/>
      <c r="AK782" s="2465"/>
      <c r="AL782" s="246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7"/>
      <c r="K783" s="2308"/>
      <c r="L783" s="2308"/>
      <c r="M783" s="2308"/>
      <c r="N783" s="2309"/>
      <c r="O783" s="2408"/>
      <c r="P783" s="2408"/>
      <c r="Q783" s="2408"/>
      <c r="R783" s="2408"/>
      <c r="S783" s="2408"/>
      <c r="T783" s="2316"/>
      <c r="U783" s="2317"/>
      <c r="V783" s="2317"/>
      <c r="W783" s="2318"/>
      <c r="X783" s="2307"/>
      <c r="Y783" s="2308"/>
      <c r="Z783" s="2308"/>
      <c r="AA783" s="2308"/>
      <c r="AB783" s="2309"/>
      <c r="AC783" s="2307"/>
      <c r="AD783" s="2308"/>
      <c r="AE783" s="2308"/>
      <c r="AF783" s="2308"/>
      <c r="AG783" s="2309"/>
      <c r="AH783" s="2464"/>
      <c r="AI783" s="2465"/>
      <c r="AJ783" s="2465"/>
      <c r="AK783" s="2465"/>
      <c r="AL783" s="246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7"/>
      <c r="K784" s="2308"/>
      <c r="L784" s="2308"/>
      <c r="M784" s="2308"/>
      <c r="N784" s="2309"/>
      <c r="O784" s="2408"/>
      <c r="P784" s="2408"/>
      <c r="Q784" s="2408"/>
      <c r="R784" s="2408"/>
      <c r="S784" s="2408"/>
      <c r="T784" s="2316"/>
      <c r="U784" s="2317"/>
      <c r="V784" s="2317"/>
      <c r="W784" s="2318"/>
      <c r="X784" s="2307"/>
      <c r="Y784" s="2308"/>
      <c r="Z784" s="2308"/>
      <c r="AA784" s="2308"/>
      <c r="AB784" s="2309"/>
      <c r="AC784" s="2307"/>
      <c r="AD784" s="2308"/>
      <c r="AE784" s="2308"/>
      <c r="AF784" s="2308"/>
      <c r="AG784" s="2309"/>
      <c r="AH784" s="2464"/>
      <c r="AI784" s="2465"/>
      <c r="AJ784" s="2465"/>
      <c r="AK784" s="2465"/>
      <c r="AL784" s="246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0"/>
      <c r="K785" s="2311"/>
      <c r="L785" s="2311"/>
      <c r="M785" s="2311"/>
      <c r="N785" s="2312"/>
      <c r="O785" s="2408"/>
      <c r="P785" s="2408"/>
      <c r="Q785" s="2408"/>
      <c r="R785" s="2408"/>
      <c r="S785" s="2408"/>
      <c r="T785" s="2319"/>
      <c r="U785" s="2320"/>
      <c r="V785" s="2320"/>
      <c r="W785" s="2321"/>
      <c r="X785" s="2310"/>
      <c r="Y785" s="2311"/>
      <c r="Z785" s="2311"/>
      <c r="AA785" s="2311"/>
      <c r="AB785" s="2312"/>
      <c r="AC785" s="2310"/>
      <c r="AD785" s="2311"/>
      <c r="AE785" s="2311"/>
      <c r="AF785" s="2311"/>
      <c r="AG785" s="2312"/>
      <c r="AH785" s="2464"/>
      <c r="AI785" s="2465"/>
      <c r="AJ785" s="2465"/>
      <c r="AK785" s="2465"/>
      <c r="AL785" s="246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323"/>
      <c r="P786" s="2323"/>
      <c r="Q786" s="2323"/>
      <c r="R786" s="2323"/>
      <c r="S786" s="2323"/>
      <c r="T786" s="2289"/>
      <c r="U786" s="2290"/>
      <c r="V786" s="2290"/>
      <c r="W786" s="2291"/>
      <c r="X786" s="2285"/>
      <c r="Y786" s="2286"/>
      <c r="Z786" s="2286"/>
      <c r="AA786" s="2286"/>
      <c r="AB786" s="2287"/>
      <c r="AC786" s="2059">
        <f t="shared" ref="AC786:AC795" si="49">X786*O786</f>
        <v>0</v>
      </c>
      <c r="AD786" s="2060"/>
      <c r="AE786" s="2060"/>
      <c r="AF786" s="2060"/>
      <c r="AG786" s="2061"/>
      <c r="AH786" s="2324"/>
      <c r="AI786" s="2325"/>
      <c r="AJ786" s="2325"/>
      <c r="AK786" s="2325"/>
      <c r="AL786" s="232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323"/>
      <c r="P787" s="2323"/>
      <c r="Q787" s="2323"/>
      <c r="R787" s="2323"/>
      <c r="S787" s="2323"/>
      <c r="T787" s="2289"/>
      <c r="U787" s="2290"/>
      <c r="V787" s="2290"/>
      <c r="W787" s="2291"/>
      <c r="X787" s="2285"/>
      <c r="Y787" s="2286"/>
      <c r="Z787" s="2286"/>
      <c r="AA787" s="2286"/>
      <c r="AB787" s="2287"/>
      <c r="AC787" s="2059">
        <f t="shared" si="49"/>
        <v>0</v>
      </c>
      <c r="AD787" s="2060"/>
      <c r="AE787" s="2060"/>
      <c r="AF787" s="2060"/>
      <c r="AG787" s="2061"/>
      <c r="AH787" s="2324"/>
      <c r="AI787" s="2325"/>
      <c r="AJ787" s="2325"/>
      <c r="AK787" s="2325"/>
      <c r="AL787" s="232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323"/>
      <c r="P788" s="2323"/>
      <c r="Q788" s="2323"/>
      <c r="R788" s="2323"/>
      <c r="S788" s="2323"/>
      <c r="T788" s="2289"/>
      <c r="U788" s="2290"/>
      <c r="V788" s="2290"/>
      <c r="W788" s="2291"/>
      <c r="X788" s="2285"/>
      <c r="Y788" s="2286"/>
      <c r="Z788" s="2286"/>
      <c r="AA788" s="2286"/>
      <c r="AB788" s="2287"/>
      <c r="AC788" s="2059">
        <f t="shared" si="49"/>
        <v>0</v>
      </c>
      <c r="AD788" s="2060"/>
      <c r="AE788" s="2060"/>
      <c r="AF788" s="2060"/>
      <c r="AG788" s="2061"/>
      <c r="AH788" s="2324"/>
      <c r="AI788" s="2325"/>
      <c r="AJ788" s="2325"/>
      <c r="AK788" s="2325"/>
      <c r="AL788" s="232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323"/>
      <c r="P789" s="2323"/>
      <c r="Q789" s="2323"/>
      <c r="R789" s="2323"/>
      <c r="S789" s="2323"/>
      <c r="T789" s="2289"/>
      <c r="U789" s="2290"/>
      <c r="V789" s="2290"/>
      <c r="W789" s="2291"/>
      <c r="X789" s="2285"/>
      <c r="Y789" s="2286"/>
      <c r="Z789" s="2286"/>
      <c r="AA789" s="2286"/>
      <c r="AB789" s="2287"/>
      <c r="AC789" s="2059">
        <f t="shared" si="49"/>
        <v>0</v>
      </c>
      <c r="AD789" s="2060"/>
      <c r="AE789" s="2060"/>
      <c r="AF789" s="2060"/>
      <c r="AG789" s="2061"/>
      <c r="AH789" s="2324"/>
      <c r="AI789" s="2325"/>
      <c r="AJ789" s="2325"/>
      <c r="AK789" s="2325"/>
      <c r="AL789" s="232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323"/>
      <c r="P790" s="2323"/>
      <c r="Q790" s="2323"/>
      <c r="R790" s="2323"/>
      <c r="S790" s="2323"/>
      <c r="T790" s="2289"/>
      <c r="U790" s="2290"/>
      <c r="V790" s="2290"/>
      <c r="W790" s="2291"/>
      <c r="X790" s="2285"/>
      <c r="Y790" s="2286"/>
      <c r="Z790" s="2286"/>
      <c r="AA790" s="2286"/>
      <c r="AB790" s="2287"/>
      <c r="AC790" s="2059">
        <f t="shared" si="49"/>
        <v>0</v>
      </c>
      <c r="AD790" s="2060"/>
      <c r="AE790" s="2060"/>
      <c r="AF790" s="2060"/>
      <c r="AG790" s="2061"/>
      <c r="AH790" s="2324"/>
      <c r="AI790" s="2325"/>
      <c r="AJ790" s="2325"/>
      <c r="AK790" s="2325"/>
      <c r="AL790" s="232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323"/>
      <c r="P791" s="2323"/>
      <c r="Q791" s="2323"/>
      <c r="R791" s="2323"/>
      <c r="S791" s="2323"/>
      <c r="T791" s="2289"/>
      <c r="U791" s="2290"/>
      <c r="V791" s="2290"/>
      <c r="W791" s="2291"/>
      <c r="X791" s="2285"/>
      <c r="Y791" s="2286"/>
      <c r="Z791" s="2286"/>
      <c r="AA791" s="2286"/>
      <c r="AB791" s="2287"/>
      <c r="AC791" s="2059">
        <f t="shared" si="49"/>
        <v>0</v>
      </c>
      <c r="AD791" s="2060"/>
      <c r="AE791" s="2060"/>
      <c r="AF791" s="2060"/>
      <c r="AG791" s="2061"/>
      <c r="AH791" s="2324"/>
      <c r="AI791" s="2325"/>
      <c r="AJ791" s="2325"/>
      <c r="AK791" s="2325"/>
      <c r="AL791" s="232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323"/>
      <c r="P792" s="2323"/>
      <c r="Q792" s="2323"/>
      <c r="R792" s="2323"/>
      <c r="S792" s="2323"/>
      <c r="T792" s="2289"/>
      <c r="U792" s="2290"/>
      <c r="V792" s="2290"/>
      <c r="W792" s="2291"/>
      <c r="X792" s="2285"/>
      <c r="Y792" s="2286"/>
      <c r="Z792" s="2286"/>
      <c r="AA792" s="2286"/>
      <c r="AB792" s="2287"/>
      <c r="AC792" s="2059">
        <f t="shared" si="49"/>
        <v>0</v>
      </c>
      <c r="AD792" s="2060"/>
      <c r="AE792" s="2060"/>
      <c r="AF792" s="2060"/>
      <c r="AG792" s="2061"/>
      <c r="AH792" s="2324"/>
      <c r="AI792" s="2325"/>
      <c r="AJ792" s="2325"/>
      <c r="AK792" s="2325"/>
      <c r="AL792" s="232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323"/>
      <c r="P793" s="2323"/>
      <c r="Q793" s="2323"/>
      <c r="R793" s="2323"/>
      <c r="S793" s="2323"/>
      <c r="T793" s="2289"/>
      <c r="U793" s="2290"/>
      <c r="V793" s="2290"/>
      <c r="W793" s="2291"/>
      <c r="X793" s="2285"/>
      <c r="Y793" s="2286"/>
      <c r="Z793" s="2286"/>
      <c r="AA793" s="2286"/>
      <c r="AB793" s="2287"/>
      <c r="AC793" s="2059">
        <f t="shared" si="49"/>
        <v>0</v>
      </c>
      <c r="AD793" s="2060"/>
      <c r="AE793" s="2060"/>
      <c r="AF793" s="2060"/>
      <c r="AG793" s="2061"/>
      <c r="AH793" s="2324"/>
      <c r="AI793" s="2325"/>
      <c r="AJ793" s="2325"/>
      <c r="AK793" s="2325"/>
      <c r="AL793" s="232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323"/>
      <c r="P794" s="2323"/>
      <c r="Q794" s="2323"/>
      <c r="R794" s="2323"/>
      <c r="S794" s="2323"/>
      <c r="T794" s="2289"/>
      <c r="U794" s="2290"/>
      <c r="V794" s="2290"/>
      <c r="W794" s="2291"/>
      <c r="X794" s="2285"/>
      <c r="Y794" s="2286"/>
      <c r="Z794" s="2286"/>
      <c r="AA794" s="2286"/>
      <c r="AB794" s="2287"/>
      <c r="AC794" s="2059">
        <f t="shared" si="49"/>
        <v>0</v>
      </c>
      <c r="AD794" s="2060"/>
      <c r="AE794" s="2060"/>
      <c r="AF794" s="2060"/>
      <c r="AG794" s="2061"/>
      <c r="AH794" s="2324"/>
      <c r="AI794" s="2325"/>
      <c r="AJ794" s="2325"/>
      <c r="AK794" s="2325"/>
      <c r="AL794" s="232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323"/>
      <c r="P795" s="2323"/>
      <c r="Q795" s="2323"/>
      <c r="R795" s="2323"/>
      <c r="S795" s="2323"/>
      <c r="T795" s="2289"/>
      <c r="U795" s="2290"/>
      <c r="V795" s="2290"/>
      <c r="W795" s="2291"/>
      <c r="X795" s="2285"/>
      <c r="Y795" s="2286"/>
      <c r="Z795" s="2286"/>
      <c r="AA795" s="2286"/>
      <c r="AB795" s="2287"/>
      <c r="AC795" s="2059">
        <f t="shared" si="49"/>
        <v>0</v>
      </c>
      <c r="AD795" s="2060"/>
      <c r="AE795" s="2060"/>
      <c r="AF795" s="2060"/>
      <c r="AG795" s="2061"/>
      <c r="AH795" s="2324"/>
      <c r="AI795" s="2325"/>
      <c r="AJ795" s="2325"/>
      <c r="AK795" s="2325"/>
      <c r="AL795" s="232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1" t="s">
        <v>130</v>
      </c>
      <c r="K796" s="2372"/>
      <c r="L796" s="2372"/>
      <c r="M796" s="2372"/>
      <c r="N796" s="2373"/>
      <c r="O796" s="2467">
        <f>SUM(O786:S795)</f>
        <v>0</v>
      </c>
      <c r="P796" s="2467"/>
      <c r="Q796" s="2467"/>
      <c r="R796" s="2467"/>
      <c r="S796" s="2467"/>
      <c r="X796" s="1451" t="s">
        <v>129</v>
      </c>
      <c r="Y796" s="1452"/>
      <c r="Z796" s="1452"/>
      <c r="AA796" s="1452"/>
      <c r="AB796" s="1453"/>
      <c r="AC796" s="2059">
        <f>SUM(AC786:AG795)</f>
        <v>0</v>
      </c>
      <c r="AD796" s="2060"/>
      <c r="AE796" s="2060"/>
      <c r="AF796" s="2060"/>
      <c r="AG796" s="2061"/>
      <c r="AH796" s="709"/>
      <c r="AI796" s="709"/>
      <c r="AJ796" s="709"/>
      <c r="AK796" s="709"/>
      <c r="AL796" s="7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9">
        <f>O753+AC776+AC796</f>
        <v>21681</v>
      </c>
      <c r="Z798" s="2409"/>
      <c r="AA798" s="2409"/>
      <c r="AB798" s="2409"/>
      <c r="AC798" s="24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9">
        <f>(O753+AC776+AC796)*12</f>
        <v>260172</v>
      </c>
      <c r="Z799" s="2409"/>
      <c r="AA799" s="2409"/>
      <c r="AB799" s="2409"/>
      <c r="AC799" s="2409"/>
      <c r="AZ799" s="58"/>
      <c r="BA799" s="51" t="s">
        <v>658</v>
      </c>
      <c r="BB799" s="51"/>
      <c r="BC799" s="51"/>
      <c r="BD799" s="51"/>
      <c r="BE799" s="51"/>
      <c r="BF799" s="51"/>
      <c r="BG799" s="51"/>
      <c r="BH799" s="51"/>
      <c r="BI799" s="51"/>
      <c r="BJ799" s="51"/>
      <c r="BK799" s="51"/>
      <c r="BL799" s="51"/>
      <c r="BM799" s="51"/>
      <c r="BN799" s="2406" t="s">
        <v>494</v>
      </c>
      <c r="BO799" s="2407"/>
      <c r="BP799" s="58"/>
      <c r="BQ799" s="58"/>
      <c r="BR799" s="58"/>
      <c r="BS799" s="51" t="s">
        <v>660</v>
      </c>
      <c r="BT799" s="51"/>
      <c r="BU799" s="51"/>
      <c r="BV799" s="51"/>
      <c r="BW799" s="51"/>
      <c r="BX799" s="51"/>
      <c r="BY799" s="51"/>
      <c r="BZ799" s="51"/>
      <c r="CA799" s="51"/>
      <c r="CB799" s="2403" t="str">
        <f>T189</f>
        <v>Merced</v>
      </c>
      <c r="CC799" s="2404"/>
      <c r="CD799" s="2404"/>
      <c r="CE799" s="2404"/>
      <c r="CF799" s="2404"/>
      <c r="CG799" s="2404"/>
      <c r="CH799" s="240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4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19">
        <v>65</v>
      </c>
      <c r="AA804" s="2420"/>
      <c r="AB804" s="2420"/>
      <c r="AC804" s="2420"/>
      <c r="AD804" s="2420"/>
      <c r="AE804" s="24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66">
        <v>20</v>
      </c>
      <c r="AA805" s="2420"/>
      <c r="AB805" s="2420"/>
      <c r="AC805" s="2420"/>
      <c r="AD805" s="2420"/>
      <c r="AE805" s="24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8"/>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6">
        <v>52779</v>
      </c>
      <c r="AA806" s="2257"/>
      <c r="AB806" s="2257"/>
      <c r="AC806" s="2257"/>
      <c r="AD806" s="2257"/>
      <c r="AE806" s="225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8"/>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6">
        <f>'Subsidy Contract Calculation'!J30</f>
        <v>452748</v>
      </c>
      <c r="AA807" s="2377"/>
      <c r="AB807" s="2377"/>
      <c r="AC807" s="2377"/>
      <c r="AD807" s="2377"/>
      <c r="AE807" s="237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8"/>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8"/>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3">
        <v>384234</v>
      </c>
      <c r="BQ809" s="503">
        <v>443018</v>
      </c>
      <c r="BR809" s="503">
        <v>534400</v>
      </c>
      <c r="BS809" s="503">
        <v>684032</v>
      </c>
      <c r="BT809" s="503">
        <v>762054</v>
      </c>
      <c r="BU809" s="56"/>
      <c r="BV809" s="36" t="s">
        <v>662</v>
      </c>
      <c r="BW809" s="503">
        <v>384234</v>
      </c>
      <c r="BX809" s="503">
        <v>443018</v>
      </c>
      <c r="BY809" s="503">
        <v>534400</v>
      </c>
      <c r="BZ809" s="503">
        <v>684032</v>
      </c>
      <c r="CA809" s="503">
        <v>762054</v>
      </c>
      <c r="CB809" s="61"/>
      <c r="CC809" s="61"/>
      <c r="CD809" s="61"/>
      <c r="CE809" s="61"/>
      <c r="CF809" s="61"/>
      <c r="CG809" s="61"/>
      <c r="CH809" s="61"/>
      <c r="CI809" s="61"/>
      <c r="CJ809" s="61"/>
      <c r="CK809" s="61"/>
      <c r="CL809" s="61"/>
      <c r="CM809" s="61"/>
      <c r="CN809" s="61"/>
      <c r="CO809" s="61"/>
      <c r="CP809" s="61"/>
      <c r="CQ809" s="61"/>
      <c r="CR809" s="145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1">
        <v>278972</v>
      </c>
      <c r="BQ810" s="501">
        <v>321652</v>
      </c>
      <c r="BR810" s="501">
        <v>388000</v>
      </c>
      <c r="BS810" s="501">
        <v>496640</v>
      </c>
      <c r="BT810" s="501">
        <v>553288</v>
      </c>
      <c r="BU810" s="56"/>
      <c r="BV810" s="36" t="s">
        <v>663</v>
      </c>
      <c r="BW810" s="501">
        <v>278972</v>
      </c>
      <c r="BX810" s="501">
        <v>321652</v>
      </c>
      <c r="BY810" s="501">
        <v>388000</v>
      </c>
      <c r="BZ810" s="501">
        <v>496640</v>
      </c>
      <c r="CA810" s="501">
        <v>553288</v>
      </c>
      <c r="CB810" s="61"/>
      <c r="CC810" s="61"/>
      <c r="CD810" s="61"/>
      <c r="CE810" s="61"/>
      <c r="CF810" s="61"/>
      <c r="CG810" s="61"/>
      <c r="CH810" s="61"/>
      <c r="CI810" s="61"/>
      <c r="CJ810" s="61"/>
      <c r="CK810" s="61"/>
      <c r="CL810" s="61"/>
      <c r="CM810" s="61"/>
      <c r="CN810" s="61"/>
      <c r="CO810" s="61"/>
      <c r="CP810" s="61"/>
      <c r="CQ810" s="61"/>
      <c r="CR810" s="145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32">
        <f>+[10]EVERYTHING!$U$17</f>
        <v>5000</v>
      </c>
      <c r="AA811" s="2233"/>
      <c r="AB811" s="2233"/>
      <c r="AC811" s="2233"/>
      <c r="AD811" s="2233"/>
      <c r="AE811" s="22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3">
        <v>278972</v>
      </c>
      <c r="BQ811" s="503">
        <v>321652</v>
      </c>
      <c r="BR811" s="503">
        <v>388000</v>
      </c>
      <c r="BS811" s="503">
        <v>496640</v>
      </c>
      <c r="BT811" s="503">
        <v>553288</v>
      </c>
      <c r="BU811" s="56"/>
      <c r="BV811" s="36" t="s">
        <v>345</v>
      </c>
      <c r="BW811" s="503">
        <v>278972</v>
      </c>
      <c r="BX811" s="503">
        <v>321652</v>
      </c>
      <c r="BY811" s="503">
        <v>388000</v>
      </c>
      <c r="BZ811" s="503">
        <v>496640</v>
      </c>
      <c r="CA811" s="503">
        <v>553288</v>
      </c>
      <c r="CB811" s="61"/>
      <c r="CC811" s="61"/>
      <c r="CD811" s="61"/>
      <c r="CE811" s="61"/>
      <c r="CF811" s="61"/>
      <c r="CG811" s="61"/>
      <c r="CH811" s="61"/>
      <c r="CI811" s="61"/>
      <c r="CJ811" s="61"/>
      <c r="CK811" s="61"/>
      <c r="CL811" s="61"/>
      <c r="CM811" s="61"/>
      <c r="CN811" s="61"/>
      <c r="CO811" s="61"/>
      <c r="CP811" s="61"/>
      <c r="CQ811" s="61"/>
      <c r="CR811" s="145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32"/>
      <c r="AA812" s="2233"/>
      <c r="AB812" s="2233"/>
      <c r="AC812" s="2233"/>
      <c r="AD812" s="2233"/>
      <c r="AE812" s="22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1">
        <v>246186</v>
      </c>
      <c r="BQ812" s="501">
        <v>283850</v>
      </c>
      <c r="BR812" s="501">
        <v>342400</v>
      </c>
      <c r="BS812" s="501">
        <v>438272</v>
      </c>
      <c r="BT812" s="501">
        <v>488262</v>
      </c>
      <c r="BU812" s="56"/>
      <c r="BV812" s="36" t="s">
        <v>686</v>
      </c>
      <c r="BW812" s="501">
        <v>246186</v>
      </c>
      <c r="BX812" s="501">
        <v>283850</v>
      </c>
      <c r="BY812" s="501">
        <v>342400</v>
      </c>
      <c r="BZ812" s="501">
        <v>438272</v>
      </c>
      <c r="CA812" s="501">
        <v>488262</v>
      </c>
      <c r="CB812" s="61"/>
      <c r="CC812" s="61"/>
      <c r="CD812" s="61"/>
      <c r="CE812" s="61"/>
      <c r="CF812" s="61"/>
      <c r="CG812" s="61"/>
      <c r="CH812" s="61"/>
      <c r="CI812" s="61"/>
      <c r="CJ812" s="61"/>
      <c r="CK812" s="61"/>
      <c r="CL812" s="61"/>
      <c r="CM812" s="61"/>
      <c r="CN812" s="61"/>
      <c r="CO812" s="61"/>
      <c r="CP812" s="61"/>
      <c r="CQ812" s="61"/>
      <c r="CR812" s="145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32"/>
      <c r="AA813" s="2233"/>
      <c r="AB813" s="2233"/>
      <c r="AC813" s="2233"/>
      <c r="AD813" s="2233"/>
      <c r="AE813" s="22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3">
        <v>278972</v>
      </c>
      <c r="BQ813" s="503">
        <v>321652</v>
      </c>
      <c r="BR813" s="503">
        <v>388000</v>
      </c>
      <c r="BS813" s="503">
        <v>496640</v>
      </c>
      <c r="BT813" s="503">
        <v>553288</v>
      </c>
      <c r="BU813" s="56"/>
      <c r="BV813" s="36" t="s">
        <v>687</v>
      </c>
      <c r="BW813" s="503">
        <v>278972</v>
      </c>
      <c r="BX813" s="503">
        <v>321652</v>
      </c>
      <c r="BY813" s="503">
        <v>388000</v>
      </c>
      <c r="BZ813" s="503">
        <v>496640</v>
      </c>
      <c r="CA813" s="503">
        <v>553288</v>
      </c>
      <c r="CB813" s="61"/>
      <c r="CC813" s="61"/>
      <c r="CD813" s="61"/>
      <c r="CE813" s="61"/>
      <c r="CF813" s="61"/>
      <c r="CG813" s="61"/>
      <c r="CH813" s="61"/>
      <c r="CI813" s="61"/>
      <c r="CJ813" s="61"/>
      <c r="CK813" s="61"/>
      <c r="CL813" s="61"/>
      <c r="CM813" s="61"/>
      <c r="CN813" s="61"/>
      <c r="CO813" s="61"/>
      <c r="CP813" s="61"/>
      <c r="CQ813" s="61"/>
      <c r="CR813" s="145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44" t="s">
        <v>339</v>
      </c>
      <c r="Q814" s="2254"/>
      <c r="R814" s="2254"/>
      <c r="S814" s="2254"/>
      <c r="T814" s="2254"/>
      <c r="U814" s="2254"/>
      <c r="V814" s="2254"/>
      <c r="W814" s="2254"/>
      <c r="X814" s="2254"/>
      <c r="Y814" s="2255"/>
      <c r="Z814" s="2232"/>
      <c r="AA814" s="2233"/>
      <c r="AB814" s="2233"/>
      <c r="AC814" s="2233"/>
      <c r="AD814" s="2233"/>
      <c r="AE814" s="22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1">
        <v>278972</v>
      </c>
      <c r="BQ814" s="501">
        <v>321652</v>
      </c>
      <c r="BR814" s="501">
        <v>388000</v>
      </c>
      <c r="BS814" s="501">
        <v>496640</v>
      </c>
      <c r="BT814" s="501">
        <v>553288</v>
      </c>
      <c r="BU814" s="56"/>
      <c r="BV814" s="36" t="s">
        <v>688</v>
      </c>
      <c r="BW814" s="501">
        <v>278972</v>
      </c>
      <c r="BX814" s="501">
        <v>321652</v>
      </c>
      <c r="BY814" s="501">
        <v>388000</v>
      </c>
      <c r="BZ814" s="501">
        <v>496640</v>
      </c>
      <c r="CA814" s="501">
        <v>553288</v>
      </c>
      <c r="CB814" s="61"/>
      <c r="CC814" s="61"/>
      <c r="CD814" s="61"/>
      <c r="CE814" s="61"/>
      <c r="CF814" s="61"/>
      <c r="CG814" s="61"/>
      <c r="CH814" s="61"/>
      <c r="CI814" s="61"/>
      <c r="CJ814" s="61"/>
      <c r="CK814" s="61"/>
      <c r="CL814" s="61"/>
      <c r="CM814" s="61"/>
      <c r="CN814" s="61"/>
      <c r="CO814" s="61"/>
      <c r="CP814" s="61"/>
      <c r="CQ814" s="61"/>
      <c r="CR814" s="145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6">
        <f>SUM(Z811:AE814)</f>
        <v>5000</v>
      </c>
      <c r="AA815" s="2377"/>
      <c r="AB815" s="2377"/>
      <c r="AC815" s="2377"/>
      <c r="AD815" s="2377"/>
      <c r="AE815" s="237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3">
        <v>384234</v>
      </c>
      <c r="BQ815" s="503">
        <v>443018</v>
      </c>
      <c r="BR815" s="503">
        <v>534400</v>
      </c>
      <c r="BS815" s="503">
        <v>684032</v>
      </c>
      <c r="BT815" s="503">
        <v>762054</v>
      </c>
      <c r="BU815" s="56"/>
      <c r="BV815" s="36" t="s">
        <v>689</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5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76">
        <f>Z815+Y799+Z807</f>
        <v>717920</v>
      </c>
      <c r="AA816" s="2377"/>
      <c r="AB816" s="2377"/>
      <c r="AC816" s="2377"/>
      <c r="AD816" s="2377"/>
      <c r="AE816" s="237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1">
        <v>278972</v>
      </c>
      <c r="BQ816" s="501">
        <v>321652</v>
      </c>
      <c r="BR816" s="501">
        <v>388000</v>
      </c>
      <c r="BS816" s="501">
        <v>496640</v>
      </c>
      <c r="BT816" s="501">
        <v>553288</v>
      </c>
      <c r="BU816" s="56"/>
      <c r="BV816" s="36" t="s">
        <v>690</v>
      </c>
      <c r="BW816" s="501">
        <v>278972</v>
      </c>
      <c r="BX816" s="501">
        <v>321652</v>
      </c>
      <c r="BY816" s="501">
        <v>388000</v>
      </c>
      <c r="BZ816" s="501">
        <v>496640</v>
      </c>
      <c r="CA816" s="501">
        <v>553288</v>
      </c>
      <c r="CB816" s="61"/>
      <c r="CC816" s="61"/>
      <c r="CD816" s="61"/>
      <c r="CE816" s="61"/>
      <c r="CF816" s="61"/>
      <c r="CG816" s="61"/>
      <c r="CH816" s="61"/>
      <c r="CI816" s="61"/>
      <c r="CJ816" s="61"/>
      <c r="CK816" s="61"/>
      <c r="CL816" s="61"/>
      <c r="CM816" s="61"/>
      <c r="CN816" s="61"/>
      <c r="CO816" s="61"/>
      <c r="CP816" s="61"/>
      <c r="CQ816" s="61"/>
      <c r="CR816" s="145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3">
        <v>278397</v>
      </c>
      <c r="BQ817" s="503">
        <v>320989</v>
      </c>
      <c r="BR817" s="503">
        <v>387200</v>
      </c>
      <c r="BS817" s="503">
        <v>495616</v>
      </c>
      <c r="BT817" s="503">
        <v>552147</v>
      </c>
      <c r="BU817" s="56"/>
      <c r="BV817" s="36" t="s">
        <v>691</v>
      </c>
      <c r="BW817" s="503">
        <v>278397</v>
      </c>
      <c r="BX817" s="503">
        <v>320989</v>
      </c>
      <c r="BY817" s="503">
        <v>387200</v>
      </c>
      <c r="BZ817" s="503">
        <v>495616</v>
      </c>
      <c r="CA817" s="503">
        <v>552147</v>
      </c>
      <c r="CB817" s="61"/>
      <c r="CC817" s="61"/>
      <c r="CD817" s="61"/>
      <c r="CE817" s="61"/>
      <c r="CF817" s="61"/>
      <c r="CG817" s="61"/>
      <c r="CH817" s="61"/>
      <c r="CI817" s="61"/>
      <c r="CJ817" s="61"/>
      <c r="CK817" s="61"/>
      <c r="CL817" s="61"/>
      <c r="CM817" s="61"/>
      <c r="CN817" s="61"/>
      <c r="CO817" s="61"/>
      <c r="CP817" s="61"/>
      <c r="CQ817" s="61"/>
      <c r="CR817" s="1455"/>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1">
        <v>238133</v>
      </c>
      <c r="BQ818" s="501">
        <v>274565</v>
      </c>
      <c r="BR818" s="501">
        <v>331200</v>
      </c>
      <c r="BS818" s="501">
        <v>423936</v>
      </c>
      <c r="BT818" s="501">
        <v>472291</v>
      </c>
      <c r="BU818" s="56"/>
      <c r="BV818" s="36" t="s">
        <v>693</v>
      </c>
      <c r="BW818" s="501">
        <v>238133</v>
      </c>
      <c r="BX818" s="501">
        <v>274565</v>
      </c>
      <c r="BY818" s="501">
        <v>331200</v>
      </c>
      <c r="BZ818" s="501">
        <v>423936</v>
      </c>
      <c r="CA818" s="501">
        <v>472291</v>
      </c>
      <c r="CB818" s="61"/>
      <c r="CC818" s="61"/>
      <c r="CD818" s="61"/>
      <c r="CE818" s="61"/>
      <c r="CF818" s="61"/>
      <c r="CG818" s="61"/>
      <c r="CH818" s="61"/>
      <c r="CI818" s="61"/>
      <c r="CJ818" s="61"/>
      <c r="CK818" s="61"/>
      <c r="CL818" s="61"/>
      <c r="CM818" s="61"/>
      <c r="CN818" s="61"/>
      <c r="CO818" s="61"/>
      <c r="CP818" s="61"/>
      <c r="CQ818" s="61"/>
      <c r="CR818" s="145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3">
        <v>278972</v>
      </c>
      <c r="BQ819" s="503">
        <v>321652</v>
      </c>
      <c r="BR819" s="503">
        <v>388000</v>
      </c>
      <c r="BS819" s="503">
        <v>496640</v>
      </c>
      <c r="BT819" s="503">
        <v>553288</v>
      </c>
      <c r="BU819" s="56"/>
      <c r="BV819" s="36" t="s">
        <v>696</v>
      </c>
      <c r="BW819" s="503">
        <v>278972</v>
      </c>
      <c r="BX819" s="503">
        <v>321652</v>
      </c>
      <c r="BY819" s="503">
        <v>388000</v>
      </c>
      <c r="BZ819" s="503">
        <v>496640</v>
      </c>
      <c r="CA819" s="503">
        <v>553288</v>
      </c>
      <c r="CB819" s="61"/>
      <c r="CC819" s="61"/>
      <c r="CD819" s="61"/>
      <c r="CE819" s="61"/>
      <c r="CF819" s="61"/>
      <c r="CG819" s="61"/>
      <c r="CH819" s="61"/>
      <c r="CI819" s="61"/>
      <c r="CJ819" s="61"/>
      <c r="CK819" s="61"/>
      <c r="CL819" s="61"/>
      <c r="CM819" s="61"/>
      <c r="CN819" s="61"/>
      <c r="CO819" s="61"/>
      <c r="CP819" s="61"/>
      <c r="CQ819" s="61"/>
      <c r="CR819" s="145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1">
        <v>278972</v>
      </c>
      <c r="BQ820" s="501">
        <v>321652</v>
      </c>
      <c r="BR820" s="501">
        <v>388000</v>
      </c>
      <c r="BS820" s="501">
        <v>496640</v>
      </c>
      <c r="BT820" s="501">
        <v>553288</v>
      </c>
      <c r="BU820" s="56"/>
      <c r="BV820" s="36" t="s">
        <v>697</v>
      </c>
      <c r="BW820" s="501">
        <v>278972</v>
      </c>
      <c r="BX820" s="501">
        <v>321652</v>
      </c>
      <c r="BY820" s="501">
        <v>388000</v>
      </c>
      <c r="BZ820" s="501">
        <v>496640</v>
      </c>
      <c r="CA820" s="501">
        <v>553288</v>
      </c>
      <c r="CB820" s="61"/>
      <c r="CC820" s="61"/>
      <c r="CD820" s="61"/>
      <c r="CE820" s="61"/>
      <c r="CF820" s="61"/>
      <c r="CG820" s="61"/>
      <c r="CH820" s="61"/>
      <c r="CI820" s="61"/>
      <c r="CJ820" s="61"/>
      <c r="CK820" s="61"/>
      <c r="CL820" s="61"/>
      <c r="CM820" s="61"/>
      <c r="CN820" s="61"/>
      <c r="CO820" s="61"/>
      <c r="CP820" s="61"/>
      <c r="CQ820" s="61"/>
      <c r="CR820" s="145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8" t="s">
        <v>131</v>
      </c>
      <c r="N821" s="2458"/>
      <c r="O821" s="2458"/>
      <c r="P821" s="2459"/>
      <c r="Q821" s="2365" t="s">
        <v>295</v>
      </c>
      <c r="R821" s="2365"/>
      <c r="S821" s="2365"/>
      <c r="T821" s="2365"/>
      <c r="U821" s="2365" t="s">
        <v>296</v>
      </c>
      <c r="V821" s="2365"/>
      <c r="W821" s="2365"/>
      <c r="X821" s="2365"/>
      <c r="Y821" s="2365" t="s">
        <v>297</v>
      </c>
      <c r="Z821" s="2365"/>
      <c r="AA821" s="2365"/>
      <c r="AB821" s="2365"/>
      <c r="AC821" s="2365" t="s">
        <v>367</v>
      </c>
      <c r="AD821" s="2365"/>
      <c r="AE821" s="2365"/>
      <c r="AF821" s="2365"/>
      <c r="AG821" s="2295" t="s">
        <v>340</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3">
        <v>240434</v>
      </c>
      <c r="BQ821" s="503">
        <v>277218</v>
      </c>
      <c r="BR821" s="503">
        <v>334400</v>
      </c>
      <c r="BS821" s="503">
        <v>428032</v>
      </c>
      <c r="BT821" s="503">
        <v>476854</v>
      </c>
      <c r="BU821" s="56"/>
      <c r="BV821" s="36" t="s">
        <v>699</v>
      </c>
      <c r="BW821" s="503">
        <v>240434</v>
      </c>
      <c r="BX821" s="503">
        <v>277218</v>
      </c>
      <c r="BY821" s="503">
        <v>334400</v>
      </c>
      <c r="BZ821" s="503">
        <v>428032</v>
      </c>
      <c r="CA821" s="503">
        <v>476854</v>
      </c>
      <c r="CB821" s="61"/>
      <c r="CC821" s="61"/>
      <c r="CD821" s="61"/>
      <c r="CE821" s="61"/>
      <c r="CF821" s="61"/>
      <c r="CG821" s="61"/>
      <c r="CH821" s="61"/>
      <c r="CI821" s="61"/>
      <c r="CJ821" s="61"/>
      <c r="CK821" s="61"/>
      <c r="CL821" s="61"/>
      <c r="CM821" s="61"/>
      <c r="CN821" s="61"/>
      <c r="CO821" s="61"/>
      <c r="CP821" s="61"/>
      <c r="CQ821" s="61"/>
      <c r="CR821" s="145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0"/>
      <c r="N822" s="2460"/>
      <c r="O822" s="2460"/>
      <c r="P822" s="2461"/>
      <c r="Q822" s="2365"/>
      <c r="R822" s="2365"/>
      <c r="S822" s="2365"/>
      <c r="T822" s="2365"/>
      <c r="U822" s="2365"/>
      <c r="V822" s="2365"/>
      <c r="W822" s="2365"/>
      <c r="X822" s="2365"/>
      <c r="Y822" s="2365"/>
      <c r="Z822" s="2365"/>
      <c r="AA822" s="2365"/>
      <c r="AB822" s="2365"/>
      <c r="AC822" s="2365"/>
      <c r="AD822" s="2365"/>
      <c r="AE822" s="2365"/>
      <c r="AF822" s="2365"/>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1">
        <v>278972</v>
      </c>
      <c r="BQ822" s="501">
        <v>321652</v>
      </c>
      <c r="BR822" s="501">
        <v>388000</v>
      </c>
      <c r="BS822" s="501">
        <v>496640</v>
      </c>
      <c r="BT822" s="501">
        <v>553288</v>
      </c>
      <c r="BU822" s="56"/>
      <c r="BV822" s="36" t="s">
        <v>700</v>
      </c>
      <c r="BW822" s="501">
        <v>278972</v>
      </c>
      <c r="BX822" s="501">
        <v>321652</v>
      </c>
      <c r="BY822" s="501">
        <v>388000</v>
      </c>
      <c r="BZ822" s="501">
        <v>496640</v>
      </c>
      <c r="CA822" s="501">
        <v>553288</v>
      </c>
      <c r="CB822" s="61"/>
      <c r="CC822" s="61"/>
      <c r="CD822" s="61"/>
      <c r="CE822" s="61"/>
      <c r="CF822" s="61"/>
      <c r="CG822" s="61"/>
      <c r="CH822" s="61"/>
      <c r="CI822" s="61"/>
      <c r="CJ822" s="61"/>
      <c r="CK822" s="61"/>
      <c r="CL822" s="61"/>
      <c r="CM822" s="61"/>
      <c r="CN822" s="61"/>
      <c r="CO822" s="61"/>
      <c r="CP822" s="61"/>
      <c r="CQ822" s="61"/>
      <c r="CR822" s="145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1" t="s">
        <v>43</v>
      </c>
      <c r="D823" s="2282"/>
      <c r="E823" s="2282"/>
      <c r="F823" s="2282"/>
      <c r="G823" s="2282"/>
      <c r="H823" s="2282"/>
      <c r="I823" s="80"/>
      <c r="J823" s="80"/>
      <c r="K823" s="80"/>
      <c r="L823" s="81"/>
      <c r="M823" s="2322"/>
      <c r="N823" s="2322"/>
      <c r="O823" s="2322"/>
      <c r="P823" s="2322"/>
      <c r="Q823" s="2322">
        <v>2</v>
      </c>
      <c r="R823" s="2322"/>
      <c r="S823" s="2322"/>
      <c r="T823" s="2322"/>
      <c r="U823" s="2322"/>
      <c r="V823" s="2322"/>
      <c r="W823" s="2322"/>
      <c r="X823" s="2322"/>
      <c r="Y823" s="2322"/>
      <c r="Z823" s="2322"/>
      <c r="AA823" s="2322"/>
      <c r="AB823" s="2322"/>
      <c r="AC823" s="2092"/>
      <c r="AD823" s="2093"/>
      <c r="AE823" s="2093"/>
      <c r="AF823" s="2094"/>
      <c r="AG823" s="2092"/>
      <c r="AH823" s="2093"/>
      <c r="AI823" s="2093"/>
      <c r="AJ823" s="209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3">
        <v>238133</v>
      </c>
      <c r="BQ823" s="503">
        <v>274565</v>
      </c>
      <c r="BR823" s="503">
        <v>331200</v>
      </c>
      <c r="BS823" s="503">
        <v>423936</v>
      </c>
      <c r="BT823" s="503">
        <v>472291</v>
      </c>
      <c r="BU823" s="56"/>
      <c r="BV823" s="36" t="s">
        <v>216</v>
      </c>
      <c r="BW823" s="503">
        <v>238133</v>
      </c>
      <c r="BX823" s="503">
        <v>274565</v>
      </c>
      <c r="BY823" s="503">
        <v>331200</v>
      </c>
      <c r="BZ823" s="503">
        <v>423936</v>
      </c>
      <c r="CA823" s="503">
        <v>472291</v>
      </c>
      <c r="CB823" s="61"/>
      <c r="CC823" s="61"/>
      <c r="CD823" s="61"/>
      <c r="CE823" s="61"/>
      <c r="CF823" s="61"/>
      <c r="CG823" s="61"/>
      <c r="CH823" s="61"/>
      <c r="CI823" s="61"/>
      <c r="CJ823" s="61"/>
      <c r="CK823" s="61"/>
      <c r="CL823" s="61"/>
      <c r="CM823" s="61"/>
      <c r="CN823" s="61"/>
      <c r="CO823" s="61"/>
      <c r="CP823" s="61"/>
      <c r="CQ823" s="61"/>
      <c r="CR823" s="145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3" t="s">
        <v>44</v>
      </c>
      <c r="D824" s="2284"/>
      <c r="E824" s="2284"/>
      <c r="F824" s="2284"/>
      <c r="G824" s="2284"/>
      <c r="H824" s="2284"/>
      <c r="I824" s="77"/>
      <c r="J824" s="77"/>
      <c r="K824" s="77"/>
      <c r="L824" s="78"/>
      <c r="M824" s="2322"/>
      <c r="N824" s="2322"/>
      <c r="O824" s="2322"/>
      <c r="P824" s="2322"/>
      <c r="Q824" s="2322"/>
      <c r="R824" s="2322"/>
      <c r="S824" s="2322"/>
      <c r="T824" s="2322"/>
      <c r="U824" s="2322"/>
      <c r="V824" s="2322"/>
      <c r="W824" s="2322"/>
      <c r="X824" s="2322"/>
      <c r="Y824" s="2322"/>
      <c r="Z824" s="2322"/>
      <c r="AA824" s="2322"/>
      <c r="AB824" s="2322"/>
      <c r="AC824" s="2092"/>
      <c r="AD824" s="2093"/>
      <c r="AE824" s="2093"/>
      <c r="AF824" s="2094"/>
      <c r="AG824" s="2092"/>
      <c r="AH824" s="2093"/>
      <c r="AI824" s="2093"/>
      <c r="AJ824" s="209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1">
        <v>238133</v>
      </c>
      <c r="BQ824" s="501">
        <v>274565</v>
      </c>
      <c r="BR824" s="501">
        <v>331200</v>
      </c>
      <c r="BS824" s="501">
        <v>423936</v>
      </c>
      <c r="BT824" s="501">
        <v>472291</v>
      </c>
      <c r="BU824" s="56"/>
      <c r="BV824" s="36" t="s">
        <v>218</v>
      </c>
      <c r="BW824" s="501">
        <v>238133</v>
      </c>
      <c r="BX824" s="501">
        <v>274565</v>
      </c>
      <c r="BY824" s="501">
        <v>331200</v>
      </c>
      <c r="BZ824" s="501">
        <v>423936</v>
      </c>
      <c r="CA824" s="501">
        <v>472291</v>
      </c>
      <c r="CB824" s="61"/>
      <c r="CC824" s="61"/>
      <c r="CD824" s="61"/>
      <c r="CE824" s="61"/>
      <c r="CF824" s="61"/>
      <c r="CG824" s="61"/>
      <c r="CH824" s="61"/>
      <c r="CI824" s="61"/>
      <c r="CJ824" s="61"/>
      <c r="CK824" s="61"/>
      <c r="CL824" s="61"/>
      <c r="CM824" s="61"/>
      <c r="CN824" s="61"/>
      <c r="CO824" s="61"/>
      <c r="CP824" s="61"/>
      <c r="CQ824" s="61"/>
      <c r="CR824" s="145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3" t="s">
        <v>45</v>
      </c>
      <c r="D825" s="2284"/>
      <c r="E825" s="2284"/>
      <c r="F825" s="2284"/>
      <c r="G825" s="2284"/>
      <c r="H825" s="2284"/>
      <c r="I825" s="96"/>
      <c r="J825" s="96"/>
      <c r="K825" s="96"/>
      <c r="L825" s="97"/>
      <c r="M825" s="2322"/>
      <c r="N825" s="2322"/>
      <c r="O825" s="2322"/>
      <c r="P825" s="2322"/>
      <c r="Q825" s="2322">
        <v>3</v>
      </c>
      <c r="R825" s="2322"/>
      <c r="S825" s="2322"/>
      <c r="T825" s="2322"/>
      <c r="U825" s="2322"/>
      <c r="V825" s="2322"/>
      <c r="W825" s="2322"/>
      <c r="X825" s="2322"/>
      <c r="Y825" s="2322"/>
      <c r="Z825" s="2322"/>
      <c r="AA825" s="2322"/>
      <c r="AB825" s="2322"/>
      <c r="AC825" s="2092"/>
      <c r="AD825" s="2093"/>
      <c r="AE825" s="2093"/>
      <c r="AF825" s="2094"/>
      <c r="AG825" s="2092"/>
      <c r="AH825" s="2093"/>
      <c r="AI825" s="2093"/>
      <c r="AJ825" s="209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3">
        <v>278972</v>
      </c>
      <c r="BQ825" s="503">
        <v>321652</v>
      </c>
      <c r="BR825" s="503">
        <v>388000</v>
      </c>
      <c r="BS825" s="503">
        <v>496640</v>
      </c>
      <c r="BT825" s="503">
        <v>553288</v>
      </c>
      <c r="BU825" s="56"/>
      <c r="BV825" s="36" t="s">
        <v>219</v>
      </c>
      <c r="BW825" s="503">
        <v>278972</v>
      </c>
      <c r="BX825" s="503">
        <v>321652</v>
      </c>
      <c r="BY825" s="503">
        <v>388000</v>
      </c>
      <c r="BZ825" s="503">
        <v>496640</v>
      </c>
      <c r="CA825" s="503">
        <v>553288</v>
      </c>
      <c r="CB825" s="61"/>
      <c r="CC825" s="61"/>
      <c r="CD825" s="61"/>
      <c r="CE825" s="61"/>
      <c r="CF825" s="61"/>
      <c r="CG825" s="61"/>
      <c r="CH825" s="61"/>
      <c r="CI825" s="61"/>
      <c r="CJ825" s="61"/>
      <c r="CK825" s="61"/>
      <c r="CL825" s="61"/>
      <c r="CM825" s="61"/>
      <c r="CN825" s="61"/>
      <c r="CO825" s="61"/>
      <c r="CP825" s="61"/>
      <c r="CQ825" s="61"/>
      <c r="CR825" s="145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3" t="s">
        <v>804</v>
      </c>
      <c r="D826" s="2284"/>
      <c r="E826" s="2284"/>
      <c r="F826" s="2284"/>
      <c r="G826" s="2284"/>
      <c r="H826" s="2284"/>
      <c r="I826" s="96"/>
      <c r="J826" s="96"/>
      <c r="K826" s="96"/>
      <c r="L826" s="97"/>
      <c r="M826" s="2322"/>
      <c r="N826" s="2322"/>
      <c r="O826" s="2322"/>
      <c r="P826" s="2322"/>
      <c r="Q826" s="2322">
        <v>2</v>
      </c>
      <c r="R826" s="2322"/>
      <c r="S826" s="2322"/>
      <c r="T826" s="2322"/>
      <c r="U826" s="2322"/>
      <c r="V826" s="2322"/>
      <c r="W826" s="2322"/>
      <c r="X826" s="2322"/>
      <c r="Y826" s="2322"/>
      <c r="Z826" s="2322"/>
      <c r="AA826" s="2322"/>
      <c r="AB826" s="2322"/>
      <c r="AC826" s="2092"/>
      <c r="AD826" s="2093"/>
      <c r="AE826" s="2093"/>
      <c r="AF826" s="2094"/>
      <c r="AG826" s="2092"/>
      <c r="AH826" s="2093"/>
      <c r="AI826" s="2093"/>
      <c r="AJ826" s="209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1">
        <v>278972</v>
      </c>
      <c r="BQ826" s="501">
        <v>321652</v>
      </c>
      <c r="BR826" s="501">
        <v>388000</v>
      </c>
      <c r="BS826" s="501">
        <v>496640</v>
      </c>
      <c r="BT826" s="501">
        <v>553288</v>
      </c>
      <c r="BU826" s="56"/>
      <c r="BV826" s="36" t="s">
        <v>221</v>
      </c>
      <c r="BW826" s="501">
        <v>278972</v>
      </c>
      <c r="BX826" s="501">
        <v>321652</v>
      </c>
      <c r="BY826" s="501">
        <v>388000</v>
      </c>
      <c r="BZ826" s="501">
        <v>496640</v>
      </c>
      <c r="CA826" s="501">
        <v>553288</v>
      </c>
      <c r="CB826" s="61"/>
      <c r="CC826" s="61"/>
      <c r="CD826" s="61"/>
      <c r="CE826" s="61"/>
      <c r="CF826" s="61"/>
      <c r="CG826" s="61"/>
      <c r="CH826" s="61"/>
      <c r="CI826" s="61"/>
      <c r="CJ826" s="61"/>
      <c r="CK826" s="61"/>
      <c r="CL826" s="61"/>
      <c r="CM826" s="61"/>
      <c r="CN826" s="61"/>
      <c r="CO826" s="61"/>
      <c r="CP826" s="61"/>
      <c r="CQ826" s="61"/>
      <c r="CR826" s="145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3" t="s">
        <v>484</v>
      </c>
      <c r="D827" s="2284"/>
      <c r="E827" s="2284"/>
      <c r="F827" s="2284"/>
      <c r="G827" s="2284"/>
      <c r="H827" s="2284"/>
      <c r="I827" s="96"/>
      <c r="J827" s="96"/>
      <c r="K827" s="96"/>
      <c r="L827" s="97"/>
      <c r="M827" s="2322"/>
      <c r="N827" s="2322"/>
      <c r="O827" s="2322"/>
      <c r="P827" s="2322"/>
      <c r="Q827" s="2322">
        <v>9</v>
      </c>
      <c r="R827" s="2322"/>
      <c r="S827" s="2322"/>
      <c r="T827" s="2322"/>
      <c r="U827" s="2322"/>
      <c r="V827" s="2322"/>
      <c r="W827" s="2322"/>
      <c r="X827" s="2322"/>
      <c r="Y827" s="2322"/>
      <c r="Z827" s="2322"/>
      <c r="AA827" s="2322"/>
      <c r="AB827" s="2322"/>
      <c r="AC827" s="2092"/>
      <c r="AD827" s="2093"/>
      <c r="AE827" s="2093"/>
      <c r="AF827" s="2094"/>
      <c r="AG827" s="2092"/>
      <c r="AH827" s="2093"/>
      <c r="AI827" s="2093"/>
      <c r="AJ827" s="209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3">
        <v>341094</v>
      </c>
      <c r="BQ827" s="503">
        <v>393278</v>
      </c>
      <c r="BR827" s="503">
        <v>474400</v>
      </c>
      <c r="BS827" s="503">
        <v>607232</v>
      </c>
      <c r="BT827" s="503">
        <v>676494</v>
      </c>
      <c r="BU827" s="56"/>
      <c r="BV827" s="36" t="s">
        <v>222</v>
      </c>
      <c r="BW827" s="503">
        <v>341094</v>
      </c>
      <c r="BX827" s="503">
        <v>393278</v>
      </c>
      <c r="BY827" s="503">
        <v>474400</v>
      </c>
      <c r="BZ827" s="503">
        <v>607232</v>
      </c>
      <c r="CA827" s="503">
        <v>676494</v>
      </c>
      <c r="CB827" s="61"/>
      <c r="CC827" s="61"/>
      <c r="CD827" s="61"/>
      <c r="CE827" s="61"/>
      <c r="CF827" s="61"/>
      <c r="CG827" s="61"/>
      <c r="CH827" s="61"/>
      <c r="CI827" s="61"/>
      <c r="CJ827" s="61"/>
      <c r="CK827" s="61"/>
      <c r="CL827" s="61"/>
      <c r="CM827" s="61"/>
      <c r="CN827" s="61"/>
      <c r="CO827" s="61"/>
      <c r="CP827" s="61"/>
      <c r="CQ827" s="61"/>
      <c r="CR827" s="145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9" t="s">
        <v>825</v>
      </c>
      <c r="D828" s="2284"/>
      <c r="E828" s="2284"/>
      <c r="F828" s="2284"/>
      <c r="G828" s="2284"/>
      <c r="H828" s="2284"/>
      <c r="I828" s="96"/>
      <c r="J828" s="96"/>
      <c r="K828" s="96"/>
      <c r="L828" s="97"/>
      <c r="M828" s="2322"/>
      <c r="N828" s="2322"/>
      <c r="O828" s="2322"/>
      <c r="P828" s="2322"/>
      <c r="Q828" s="2322"/>
      <c r="R828" s="2322"/>
      <c r="S828" s="2322"/>
      <c r="T828" s="2322"/>
      <c r="U828" s="2322"/>
      <c r="V828" s="2322"/>
      <c r="W828" s="2322"/>
      <c r="X828" s="2322"/>
      <c r="Y828" s="2322"/>
      <c r="Z828" s="2322"/>
      <c r="AA828" s="2322"/>
      <c r="AB828" s="2322"/>
      <c r="AC828" s="2092"/>
      <c r="AD828" s="2093"/>
      <c r="AE828" s="2093"/>
      <c r="AF828" s="2094"/>
      <c r="AG828" s="2092"/>
      <c r="AH828" s="2093"/>
      <c r="AI828" s="2093"/>
      <c r="AJ828" s="209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1">
        <v>238133</v>
      </c>
      <c r="BQ828" s="501">
        <v>274565</v>
      </c>
      <c r="BR828" s="501">
        <v>331200</v>
      </c>
      <c r="BS828" s="501">
        <v>423936</v>
      </c>
      <c r="BT828" s="501">
        <v>472291</v>
      </c>
      <c r="BU828" s="56"/>
      <c r="BV828" s="36" t="s">
        <v>224</v>
      </c>
      <c r="BW828" s="501">
        <v>238133</v>
      </c>
      <c r="BX828" s="501">
        <v>274565</v>
      </c>
      <c r="BY828" s="501">
        <v>331200</v>
      </c>
      <c r="BZ828" s="501">
        <v>423936</v>
      </c>
      <c r="CA828" s="501">
        <v>472291</v>
      </c>
      <c r="CB828" s="61"/>
      <c r="CC828" s="61"/>
      <c r="CD828" s="61"/>
      <c r="CE828" s="61"/>
      <c r="CF828" s="61"/>
      <c r="CG828" s="61"/>
      <c r="CH828" s="61"/>
      <c r="CI828" s="61"/>
      <c r="CJ828" s="61"/>
      <c r="CK828" s="61"/>
      <c r="CL828" s="61"/>
      <c r="CM828" s="61"/>
      <c r="CN828" s="61"/>
      <c r="CO828" s="61"/>
      <c r="CP828" s="61"/>
      <c r="CQ828" s="61"/>
      <c r="CR828" s="145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23" t="s">
        <v>339</v>
      </c>
      <c r="G829" s="2224"/>
      <c r="H829" s="2224"/>
      <c r="I829" s="2224"/>
      <c r="J829" s="2224"/>
      <c r="K829" s="2224"/>
      <c r="L829" s="2225"/>
      <c r="M829" s="2322"/>
      <c r="N829" s="2322"/>
      <c r="O829" s="2322"/>
      <c r="P829" s="2322"/>
      <c r="Q829" s="2322">
        <v>1</v>
      </c>
      <c r="R829" s="2322"/>
      <c r="S829" s="2322"/>
      <c r="T829" s="2322"/>
      <c r="U829" s="2322"/>
      <c r="V829" s="2322"/>
      <c r="W829" s="2322"/>
      <c r="X829" s="2322"/>
      <c r="Y829" s="2322"/>
      <c r="Z829" s="2322"/>
      <c r="AA829" s="2322"/>
      <c r="AB829" s="2322"/>
      <c r="AC829" s="2092"/>
      <c r="AD829" s="2093"/>
      <c r="AE829" s="2093"/>
      <c r="AF829" s="2094"/>
      <c r="AG829" s="2092"/>
      <c r="AH829" s="2093"/>
      <c r="AI829" s="2093"/>
      <c r="AJ829" s="209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3">
        <v>307732</v>
      </c>
      <c r="BQ829" s="503">
        <v>354812</v>
      </c>
      <c r="BR829" s="503">
        <v>428000</v>
      </c>
      <c r="BS829" s="503">
        <v>547840</v>
      </c>
      <c r="BT829" s="503">
        <v>610328</v>
      </c>
      <c r="BU829" s="56"/>
      <c r="BV829" s="36" t="s">
        <v>225</v>
      </c>
      <c r="BW829" s="503">
        <v>307732</v>
      </c>
      <c r="BX829" s="503">
        <v>354812</v>
      </c>
      <c r="BY829" s="503">
        <v>428000</v>
      </c>
      <c r="BZ829" s="503">
        <v>547840</v>
      </c>
      <c r="CA829" s="503">
        <v>610328</v>
      </c>
      <c r="CB829" s="61"/>
      <c r="CC829" s="61"/>
      <c r="CD829" s="61"/>
      <c r="CE829" s="61"/>
      <c r="CF829" s="61"/>
      <c r="CG829" s="61"/>
      <c r="CH829" s="61"/>
      <c r="CI829" s="61"/>
      <c r="CJ829" s="61"/>
      <c r="CK829" s="61"/>
      <c r="CL829" s="61"/>
      <c r="CM829" s="61"/>
      <c r="CN829" s="61"/>
      <c r="CO829" s="61"/>
      <c r="CP829" s="61"/>
      <c r="CQ829" s="61"/>
      <c r="CR829" s="145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1" t="s">
        <v>129</v>
      </c>
      <c r="D830" s="2372"/>
      <c r="E830" s="2372"/>
      <c r="F830" s="2372"/>
      <c r="G830" s="2372"/>
      <c r="H830" s="2372"/>
      <c r="I830" s="2372"/>
      <c r="J830" s="2372"/>
      <c r="K830" s="2372"/>
      <c r="L830" s="2373"/>
      <c r="M830" s="2367">
        <f>SUM(M823:P829)</f>
        <v>0</v>
      </c>
      <c r="N830" s="2367"/>
      <c r="O830" s="2367"/>
      <c r="P830" s="2367"/>
      <c r="Q830" s="2367">
        <f>SUM(Q823:T829)</f>
        <v>17</v>
      </c>
      <c r="R830" s="2367"/>
      <c r="S830" s="2367"/>
      <c r="T830" s="2367"/>
      <c r="U830" s="2367">
        <f>SUM(U823:X829)</f>
        <v>0</v>
      </c>
      <c r="V830" s="2367"/>
      <c r="W830" s="2367"/>
      <c r="X830" s="2367"/>
      <c r="Y830" s="2367">
        <f>SUM(Y823:AB829)</f>
        <v>0</v>
      </c>
      <c r="Z830" s="2367"/>
      <c r="AA830" s="2367"/>
      <c r="AB830" s="2367"/>
      <c r="AC830" s="2367">
        <f>SUM(AC823:AF829)</f>
        <v>0</v>
      </c>
      <c r="AD830" s="2367"/>
      <c r="AE830" s="2367"/>
      <c r="AF830" s="2367"/>
      <c r="AG830" s="2367">
        <f>SUM(AG823:AJ829)</f>
        <v>0</v>
      </c>
      <c r="AH830" s="2367"/>
      <c r="AI830" s="2367"/>
      <c r="AJ830" s="23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1">
        <v>278972</v>
      </c>
      <c r="BQ830" s="501">
        <v>321652</v>
      </c>
      <c r="BR830" s="501">
        <v>388000</v>
      </c>
      <c r="BS830" s="501">
        <v>496640</v>
      </c>
      <c r="BT830" s="501">
        <v>553288</v>
      </c>
      <c r="BU830" s="56"/>
      <c r="BV830" s="36" t="s">
        <v>226</v>
      </c>
      <c r="BW830" s="501">
        <v>278972</v>
      </c>
      <c r="BX830" s="501">
        <v>321652</v>
      </c>
      <c r="BY830" s="501">
        <v>388000</v>
      </c>
      <c r="BZ830" s="501">
        <v>496640</v>
      </c>
      <c r="CA830" s="501">
        <v>553288</v>
      </c>
      <c r="CB830" s="61"/>
      <c r="CC830" s="61"/>
      <c r="CD830" s="61"/>
      <c r="CE830" s="61"/>
      <c r="CF830" s="61"/>
      <c r="CG830" s="61"/>
      <c r="CH830" s="61"/>
      <c r="CI830" s="61"/>
      <c r="CJ830" s="61"/>
      <c r="CK830" s="61"/>
      <c r="CL830" s="61"/>
      <c r="CM830" s="61"/>
      <c r="CN830" s="61"/>
      <c r="CO830" s="61"/>
      <c r="CP830" s="61"/>
      <c r="CQ830" s="61"/>
      <c r="CR830" s="145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3">
        <v>278972</v>
      </c>
      <c r="BQ831" s="503">
        <v>321652</v>
      </c>
      <c r="BR831" s="503">
        <v>388000</v>
      </c>
      <c r="BS831" s="503">
        <v>496640</v>
      </c>
      <c r="BT831" s="503">
        <v>553288</v>
      </c>
      <c r="BU831" s="56"/>
      <c r="BV831" s="36" t="s">
        <v>227</v>
      </c>
      <c r="BW831" s="503">
        <v>278972</v>
      </c>
      <c r="BX831" s="503">
        <v>321652</v>
      </c>
      <c r="BY831" s="503">
        <v>388000</v>
      </c>
      <c r="BZ831" s="503">
        <v>496640</v>
      </c>
      <c r="CA831" s="503">
        <v>553288</v>
      </c>
      <c r="CB831" s="61"/>
      <c r="CC831" s="61"/>
      <c r="CD831" s="61"/>
      <c r="CE831" s="61"/>
      <c r="CF831" s="61"/>
      <c r="CG831" s="61"/>
      <c r="CH831" s="61"/>
      <c r="CI831" s="61"/>
      <c r="CJ831" s="61"/>
      <c r="CK831" s="61"/>
      <c r="CL831" s="61"/>
      <c r="CM831" s="61"/>
      <c r="CN831" s="61"/>
      <c r="CO831" s="61"/>
      <c r="CP831" s="61"/>
      <c r="CQ831" s="61"/>
      <c r="CR831" s="145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1">
        <v>238133</v>
      </c>
      <c r="BQ832" s="501">
        <v>274565</v>
      </c>
      <c r="BR832" s="501">
        <v>331200</v>
      </c>
      <c r="BS832" s="501">
        <v>423936</v>
      </c>
      <c r="BT832" s="501">
        <v>472291</v>
      </c>
      <c r="BU832" s="56"/>
      <c r="BV832" s="36" t="s">
        <v>229</v>
      </c>
      <c r="BW832" s="501">
        <v>238133</v>
      </c>
      <c r="BX832" s="501">
        <v>274565</v>
      </c>
      <c r="BY832" s="501">
        <v>331200</v>
      </c>
      <c r="BZ832" s="501">
        <v>423936</v>
      </c>
      <c r="CA832" s="501">
        <v>472291</v>
      </c>
      <c r="CB832" s="61"/>
      <c r="CC832" s="61"/>
      <c r="CD832" s="61"/>
      <c r="CE832" s="61"/>
      <c r="CF832" s="61"/>
      <c r="CG832" s="61"/>
      <c r="CH832" s="61"/>
      <c r="CI832" s="61"/>
      <c r="CJ832" s="61"/>
      <c r="CK832" s="61"/>
      <c r="CL832" s="61"/>
      <c r="CM832" s="61"/>
      <c r="CN832" s="61"/>
      <c r="CO832" s="61"/>
      <c r="CP832" s="61"/>
      <c r="CQ832" s="61"/>
      <c r="CR832" s="145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3">
        <v>278972</v>
      </c>
      <c r="BQ833" s="503">
        <v>321652</v>
      </c>
      <c r="BR833" s="503">
        <v>388000</v>
      </c>
      <c r="BS833" s="503">
        <v>496640</v>
      </c>
      <c r="BT833" s="503">
        <v>553288</v>
      </c>
      <c r="BU833" s="56"/>
      <c r="BV833" s="36" t="s">
        <v>230</v>
      </c>
      <c r="BW833" s="503">
        <v>278972</v>
      </c>
      <c r="BX833" s="503">
        <v>321652</v>
      </c>
      <c r="BY833" s="503">
        <v>388000</v>
      </c>
      <c r="BZ833" s="503">
        <v>496640</v>
      </c>
      <c r="CA833" s="503">
        <v>553288</v>
      </c>
      <c r="CB833" s="61"/>
      <c r="CC833" s="61"/>
      <c r="CD833" s="61"/>
      <c r="CE833" s="61"/>
      <c r="CF833" s="61"/>
      <c r="CG833" s="61"/>
      <c r="CH833" s="61"/>
      <c r="CI833" s="61"/>
      <c r="CJ833" s="61"/>
      <c r="CK833" s="61"/>
      <c r="CL833" s="61"/>
      <c r="CM833" s="61"/>
      <c r="CN833" s="61"/>
      <c r="CO833" s="61"/>
      <c r="CP833" s="61"/>
      <c r="CQ833" s="61"/>
      <c r="CR833" s="145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1">
        <v>278972</v>
      </c>
      <c r="BQ834" s="501">
        <v>321652</v>
      </c>
      <c r="BR834" s="501">
        <v>388000</v>
      </c>
      <c r="BS834" s="501">
        <v>496640</v>
      </c>
      <c r="BT834" s="501">
        <v>553288</v>
      </c>
      <c r="BU834" s="56"/>
      <c r="BV834" s="36" t="s">
        <v>231</v>
      </c>
      <c r="BW834" s="501">
        <v>278972</v>
      </c>
      <c r="BX834" s="501">
        <v>321652</v>
      </c>
      <c r="BY834" s="501">
        <v>388000</v>
      </c>
      <c r="BZ834" s="501">
        <v>496640</v>
      </c>
      <c r="CA834" s="501">
        <v>553288</v>
      </c>
      <c r="CB834" s="61"/>
      <c r="CC834" s="61"/>
      <c r="CD834" s="61"/>
      <c r="CE834" s="61"/>
      <c r="CF834" s="61"/>
      <c r="CG834" s="61"/>
      <c r="CH834" s="61"/>
      <c r="CI834" s="61"/>
      <c r="CJ834" s="61"/>
      <c r="CK834" s="61"/>
      <c r="CL834" s="61"/>
      <c r="CM834" s="61"/>
      <c r="CN834" s="61"/>
      <c r="CO834" s="61"/>
      <c r="CP834" s="61"/>
      <c r="CQ834" s="61"/>
      <c r="CR834" s="145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1" t="s">
        <v>2732</v>
      </c>
      <c r="D835" s="2432"/>
      <c r="E835" s="2432"/>
      <c r="F835" s="2432"/>
      <c r="G835" s="2432"/>
      <c r="H835" s="2432"/>
      <c r="I835" s="2432"/>
      <c r="J835" s="2432"/>
      <c r="K835" s="2432"/>
      <c r="L835" s="2432"/>
      <c r="M835" s="2432"/>
      <c r="N835" s="2432"/>
      <c r="O835" s="2432"/>
      <c r="P835" s="2432"/>
      <c r="Q835" s="2432"/>
      <c r="R835" s="2432"/>
      <c r="S835" s="2432"/>
      <c r="T835" s="2432"/>
      <c r="U835" s="2432"/>
      <c r="V835" s="2432"/>
      <c r="W835" s="2432"/>
      <c r="X835" s="2432"/>
      <c r="Y835" s="2432"/>
      <c r="Z835" s="2432"/>
      <c r="AA835" s="2432"/>
      <c r="AB835" s="2432"/>
      <c r="AC835" s="2432"/>
      <c r="AD835" s="2432"/>
      <c r="AE835" s="2432"/>
      <c r="AF835" s="2432"/>
      <c r="AG835" s="2432"/>
      <c r="AH835" s="2432"/>
      <c r="AI835" s="2432"/>
      <c r="AJ835" s="24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3">
        <v>311183</v>
      </c>
      <c r="BQ835" s="503">
        <v>358791</v>
      </c>
      <c r="BR835" s="503">
        <v>432800</v>
      </c>
      <c r="BS835" s="503">
        <v>553984</v>
      </c>
      <c r="BT835" s="503">
        <v>617173</v>
      </c>
      <c r="BU835" s="56"/>
      <c r="BV835" s="36" t="s">
        <v>233</v>
      </c>
      <c r="BW835" s="503">
        <v>311183</v>
      </c>
      <c r="BX835" s="503">
        <v>358791</v>
      </c>
      <c r="BY835" s="503">
        <v>432800</v>
      </c>
      <c r="BZ835" s="503">
        <v>553984</v>
      </c>
      <c r="CA835" s="503">
        <v>617173</v>
      </c>
      <c r="CB835" s="61"/>
      <c r="CC835" s="61"/>
      <c r="CD835" s="61"/>
      <c r="CE835" s="61"/>
      <c r="CF835" s="61"/>
      <c r="CG835" s="61"/>
      <c r="CH835" s="61"/>
      <c r="CI835" s="61"/>
      <c r="CJ835" s="61"/>
      <c r="CK835" s="61"/>
      <c r="CL835" s="61"/>
      <c r="CM835" s="61"/>
      <c r="CN835" s="61"/>
      <c r="CO835" s="61"/>
      <c r="CP835" s="61"/>
      <c r="CQ835" s="61"/>
      <c r="CR835" s="1455"/>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1">
        <v>307732</v>
      </c>
      <c r="BQ836" s="501">
        <v>354812</v>
      </c>
      <c r="BR836" s="501">
        <v>428000</v>
      </c>
      <c r="BS836" s="501">
        <v>547840</v>
      </c>
      <c r="BT836" s="501">
        <v>610328</v>
      </c>
      <c r="BU836" s="56"/>
      <c r="BV836" s="36" t="s">
        <v>235</v>
      </c>
      <c r="BW836" s="501">
        <v>307732</v>
      </c>
      <c r="BX836" s="501">
        <v>354812</v>
      </c>
      <c r="BY836" s="501">
        <v>428000</v>
      </c>
      <c r="BZ836" s="501">
        <v>547840</v>
      </c>
      <c r="CA836" s="501">
        <v>610328</v>
      </c>
      <c r="CB836" s="61"/>
      <c r="CC836" s="61"/>
      <c r="CD836" s="61"/>
      <c r="CE836" s="61"/>
      <c r="CF836" s="61"/>
      <c r="CG836" s="61"/>
      <c r="CH836" s="61"/>
      <c r="CI836" s="61"/>
      <c r="CJ836" s="61"/>
      <c r="CK836" s="61"/>
      <c r="CL836" s="61"/>
      <c r="CM836" s="61"/>
      <c r="CN836" s="61"/>
      <c r="CO836" s="61"/>
      <c r="CP836" s="61"/>
      <c r="CQ836" s="61"/>
      <c r="CR836" s="145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3">
        <v>278972</v>
      </c>
      <c r="BQ837" s="503">
        <v>321652</v>
      </c>
      <c r="BR837" s="503">
        <v>388000</v>
      </c>
      <c r="BS837" s="503">
        <v>496640</v>
      </c>
      <c r="BT837" s="503">
        <v>553288</v>
      </c>
      <c r="BU837" s="56"/>
      <c r="BV837" s="36" t="s">
        <v>236</v>
      </c>
      <c r="BW837" s="503">
        <v>278972</v>
      </c>
      <c r="BX837" s="503">
        <v>321652</v>
      </c>
      <c r="BY837" s="503">
        <v>388000</v>
      </c>
      <c r="BZ837" s="503">
        <v>496640</v>
      </c>
      <c r="CA837" s="503">
        <v>553288</v>
      </c>
      <c r="CB837" s="107"/>
      <c r="CC837" s="107"/>
      <c r="CD837" s="107"/>
      <c r="CE837" s="107"/>
      <c r="CF837" s="107"/>
      <c r="CG837" s="107"/>
      <c r="CH837" s="107"/>
      <c r="CI837" s="107"/>
      <c r="CJ837" s="107"/>
      <c r="CK837" s="107"/>
      <c r="CL837" s="107"/>
      <c r="CM837" s="107"/>
      <c r="CN837" s="107"/>
      <c r="CO837" s="107"/>
      <c r="CP837" s="107"/>
      <c r="CQ837" s="107"/>
      <c r="CR837" s="1648"/>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1">
        <v>308882</v>
      </c>
      <c r="BQ838" s="501">
        <v>356138</v>
      </c>
      <c r="BR838" s="501">
        <v>429600</v>
      </c>
      <c r="BS838" s="501">
        <v>549888</v>
      </c>
      <c r="BT838" s="501">
        <v>612610</v>
      </c>
      <c r="BU838" s="56"/>
      <c r="BV838" s="36" t="s">
        <v>237</v>
      </c>
      <c r="BW838" s="501">
        <v>308882</v>
      </c>
      <c r="BX838" s="501">
        <v>356138</v>
      </c>
      <c r="BY838" s="501">
        <v>429600</v>
      </c>
      <c r="BZ838" s="501">
        <v>549888</v>
      </c>
      <c r="CA838" s="501">
        <v>612610</v>
      </c>
      <c r="CB838" s="107"/>
      <c r="CC838" s="107"/>
      <c r="CD838" s="107"/>
      <c r="CE838" s="107"/>
      <c r="CF838" s="107"/>
      <c r="CG838" s="107"/>
      <c r="CH838" s="107"/>
      <c r="CI838" s="107"/>
      <c r="CJ838" s="107"/>
      <c r="CK838" s="107"/>
      <c r="CL838" s="107"/>
      <c r="CM838" s="107"/>
      <c r="CN838" s="107"/>
      <c r="CO838" s="107"/>
      <c r="CP838" s="107"/>
      <c r="CQ838" s="107"/>
      <c r="CR838" s="164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3">
        <v>278397</v>
      </c>
      <c r="BQ839" s="503">
        <v>320989</v>
      </c>
      <c r="BR839" s="503">
        <v>387200</v>
      </c>
      <c r="BS839" s="503">
        <v>495616</v>
      </c>
      <c r="BT839" s="503">
        <v>552147</v>
      </c>
      <c r="BU839" s="56"/>
      <c r="BV839" s="36" t="s">
        <v>238</v>
      </c>
      <c r="BW839" s="503">
        <v>278397</v>
      </c>
      <c r="BX839" s="503">
        <v>320989</v>
      </c>
      <c r="BY839" s="503">
        <v>387200</v>
      </c>
      <c r="BZ839" s="503">
        <v>495616</v>
      </c>
      <c r="CA839" s="503">
        <v>552147</v>
      </c>
      <c r="CB839" s="107"/>
      <c r="CC839" s="107"/>
      <c r="CD839" s="107"/>
      <c r="CE839" s="107"/>
      <c r="CF839" s="107"/>
      <c r="CG839" s="107"/>
      <c r="CH839" s="107"/>
      <c r="CI839" s="107"/>
      <c r="CJ839" s="107"/>
      <c r="CK839" s="107"/>
      <c r="CL839" s="107"/>
      <c r="CM839" s="107"/>
      <c r="CN839" s="107"/>
      <c r="CO839" s="107"/>
      <c r="CP839" s="107"/>
      <c r="CQ839" s="107"/>
      <c r="CR839" s="1648"/>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8">
        <v>5000</v>
      </c>
      <c r="X840" s="2088"/>
      <c r="Y840" s="2088"/>
      <c r="Z840" s="2088"/>
      <c r="AA840" s="2088"/>
      <c r="AB840" s="2088"/>
      <c r="AC840" s="208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1">
        <v>278972</v>
      </c>
      <c r="BQ840" s="501">
        <v>321652</v>
      </c>
      <c r="BR840" s="501">
        <v>388000</v>
      </c>
      <c r="BS840" s="501">
        <v>496640</v>
      </c>
      <c r="BT840" s="501">
        <v>553288</v>
      </c>
      <c r="BU840" s="56"/>
      <c r="BV840" s="36" t="s">
        <v>240</v>
      </c>
      <c r="BW840" s="501">
        <v>278972</v>
      </c>
      <c r="BX840" s="501">
        <v>321652</v>
      </c>
      <c r="BY840" s="501">
        <v>388000</v>
      </c>
      <c r="BZ840" s="501">
        <v>496640</v>
      </c>
      <c r="CA840" s="501">
        <v>553288</v>
      </c>
      <c r="CB840" s="107"/>
      <c r="CC840" s="107"/>
      <c r="CD840" s="107"/>
      <c r="CE840" s="107"/>
      <c r="CF840" s="107"/>
      <c r="CG840" s="107"/>
      <c r="CH840" s="107"/>
      <c r="CI840" s="107"/>
      <c r="CJ840" s="107"/>
      <c r="CK840" s="107"/>
      <c r="CL840" s="107"/>
      <c r="CM840" s="107"/>
      <c r="CN840" s="107"/>
      <c r="CO840" s="107"/>
      <c r="CP840" s="107"/>
      <c r="CQ840" s="107"/>
      <c r="CR840" s="164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8">
        <v>5000</v>
      </c>
      <c r="X841" s="2088"/>
      <c r="Y841" s="2088"/>
      <c r="Z841" s="2088"/>
      <c r="AA841" s="2088"/>
      <c r="AB841" s="2088"/>
      <c r="AC841" s="208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3">
        <v>240434</v>
      </c>
      <c r="BQ841" s="503">
        <v>277218</v>
      </c>
      <c r="BR841" s="503">
        <v>334400</v>
      </c>
      <c r="BS841" s="503">
        <v>428032</v>
      </c>
      <c r="BT841" s="503">
        <v>476854</v>
      </c>
      <c r="BU841" s="56"/>
      <c r="BV841" s="36" t="s">
        <v>241</v>
      </c>
      <c r="BW841" s="503">
        <v>240434</v>
      </c>
      <c r="BX841" s="503">
        <v>277218</v>
      </c>
      <c r="BY841" s="503">
        <v>334400</v>
      </c>
      <c r="BZ841" s="503">
        <v>428032</v>
      </c>
      <c r="CA841" s="503">
        <v>476854</v>
      </c>
      <c r="CB841" s="107"/>
      <c r="CC841" s="107"/>
      <c r="CD841" s="107"/>
      <c r="CE841" s="107"/>
      <c r="CF841" s="107"/>
      <c r="CG841" s="107"/>
      <c r="CH841" s="107"/>
      <c r="CI841" s="107"/>
      <c r="CJ841" s="107"/>
      <c r="CK841" s="107"/>
      <c r="CL841" s="107"/>
      <c r="CM841" s="107"/>
      <c r="CN841" s="107"/>
      <c r="CO841" s="107"/>
      <c r="CP841" s="107"/>
      <c r="CQ841" s="107"/>
      <c r="CR841" s="164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8">
        <v>20000</v>
      </c>
      <c r="X842" s="2088"/>
      <c r="Y842" s="2088"/>
      <c r="Z842" s="2088"/>
      <c r="AA842" s="2088"/>
      <c r="AB842" s="2088"/>
      <c r="AC842" s="208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1">
        <v>278397</v>
      </c>
      <c r="BQ842" s="501">
        <v>320989</v>
      </c>
      <c r="BR842" s="501">
        <v>387200</v>
      </c>
      <c r="BS842" s="501">
        <v>495616</v>
      </c>
      <c r="BT842" s="501">
        <v>552147</v>
      </c>
      <c r="BU842" s="56"/>
      <c r="BV842" s="36" t="s">
        <v>661</v>
      </c>
      <c r="BW842" s="501">
        <v>278397</v>
      </c>
      <c r="BX842" s="501">
        <v>320989</v>
      </c>
      <c r="BY842" s="501">
        <v>387200</v>
      </c>
      <c r="BZ842" s="501">
        <v>495616</v>
      </c>
      <c r="CA842" s="501">
        <v>552147</v>
      </c>
      <c r="CB842" s="107"/>
      <c r="CC842" s="107"/>
      <c r="CD842" s="107"/>
      <c r="CE842" s="107"/>
      <c r="CF842" s="107"/>
      <c r="CG842" s="107"/>
      <c r="CH842" s="107"/>
      <c r="CI842" s="107"/>
      <c r="CJ842" s="107"/>
      <c r="CK842" s="107"/>
      <c r="CL842" s="107"/>
      <c r="CM842" s="107"/>
      <c r="CN842" s="107"/>
      <c r="CO842" s="107"/>
      <c r="CP842" s="107"/>
      <c r="CQ842" s="107"/>
      <c r="CR842" s="164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8"/>
      <c r="X843" s="2088"/>
      <c r="Y843" s="2088"/>
      <c r="Z843" s="2088"/>
      <c r="AA843" s="2088"/>
      <c r="AB843" s="2088"/>
      <c r="AC843" s="208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3">
        <v>278972</v>
      </c>
      <c r="BQ843" s="503">
        <v>321652</v>
      </c>
      <c r="BR843" s="503">
        <v>388000</v>
      </c>
      <c r="BS843" s="503">
        <v>496640</v>
      </c>
      <c r="BT843" s="503">
        <v>553288</v>
      </c>
      <c r="BU843" s="56"/>
      <c r="BV843" s="36" t="s">
        <v>715</v>
      </c>
      <c r="BW843" s="503">
        <v>278972</v>
      </c>
      <c r="BX843" s="503">
        <v>321652</v>
      </c>
      <c r="BY843" s="503">
        <v>388000</v>
      </c>
      <c r="BZ843" s="503">
        <v>496640</v>
      </c>
      <c r="CA843" s="503">
        <v>553288</v>
      </c>
      <c r="CB843" s="107"/>
      <c r="CC843" s="107"/>
      <c r="CD843" s="107"/>
      <c r="CE843" s="107"/>
      <c r="CF843" s="107"/>
      <c r="CG843" s="107"/>
      <c r="CH843" s="107"/>
      <c r="CI843" s="107"/>
      <c r="CJ843" s="107"/>
      <c r="CK843" s="107"/>
      <c r="CL843" s="107"/>
      <c r="CM843" s="107"/>
      <c r="CN843" s="107"/>
      <c r="CO843" s="107"/>
      <c r="CP843" s="107"/>
      <c r="CQ843" s="107"/>
      <c r="CR843" s="164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23" t="s">
        <v>339</v>
      </c>
      <c r="N844" s="2224"/>
      <c r="O844" s="2224"/>
      <c r="P844" s="2224"/>
      <c r="Q844" s="2224"/>
      <c r="R844" s="2224"/>
      <c r="S844" s="2224"/>
      <c r="T844" s="2224"/>
      <c r="U844" s="2224"/>
      <c r="V844" s="2225"/>
      <c r="W844" s="2088">
        <v>12500</v>
      </c>
      <c r="X844" s="2088"/>
      <c r="Y844" s="2088"/>
      <c r="Z844" s="2088"/>
      <c r="AA844" s="2088"/>
      <c r="AB844" s="2088"/>
      <c r="AC844" s="208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716</v>
      </c>
      <c r="BP844" s="501">
        <v>240434</v>
      </c>
      <c r="BQ844" s="501">
        <v>277218</v>
      </c>
      <c r="BR844" s="501">
        <v>334400</v>
      </c>
      <c r="BS844" s="501">
        <v>428032</v>
      </c>
      <c r="BT844" s="501">
        <v>476854</v>
      </c>
      <c r="BU844" s="56"/>
      <c r="BV844" s="36" t="s">
        <v>716</v>
      </c>
      <c r="BW844" s="501">
        <v>240434</v>
      </c>
      <c r="BX844" s="501">
        <v>277218</v>
      </c>
      <c r="BY844" s="501">
        <v>334400</v>
      </c>
      <c r="BZ844" s="501">
        <v>428032</v>
      </c>
      <c r="CA844" s="501">
        <v>476854</v>
      </c>
      <c r="CB844" s="107"/>
      <c r="CC844" s="107"/>
      <c r="CD844" s="107"/>
      <c r="CE844" s="107"/>
      <c r="CF844" s="107"/>
      <c r="CG844" s="107"/>
      <c r="CH844" s="107"/>
      <c r="CI844" s="107"/>
      <c r="CJ844" s="107"/>
      <c r="CK844" s="107"/>
      <c r="CL844" s="107"/>
      <c r="CM844" s="107"/>
      <c r="CN844" s="107"/>
      <c r="CO844" s="107"/>
      <c r="CP844" s="107"/>
      <c r="CQ844" s="107"/>
      <c r="CR844" s="164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6">
        <f>SUM(W840:AC844)</f>
        <v>42500</v>
      </c>
      <c r="X845" s="2377"/>
      <c r="Y845" s="2377"/>
      <c r="Z845" s="2377"/>
      <c r="AA845" s="2377"/>
      <c r="AB845" s="2377"/>
      <c r="AC845" s="237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3">
        <v>268043</v>
      </c>
      <c r="BQ845" s="503">
        <v>309051</v>
      </c>
      <c r="BR845" s="503">
        <v>372800</v>
      </c>
      <c r="BS845" s="503">
        <v>477184</v>
      </c>
      <c r="BT845" s="503">
        <v>531613</v>
      </c>
      <c r="BU845" s="56"/>
      <c r="BV845" s="36" t="s">
        <v>717</v>
      </c>
      <c r="BW845" s="503">
        <v>268043</v>
      </c>
      <c r="BX845" s="503">
        <v>309051</v>
      </c>
      <c r="BY845" s="503">
        <v>372800</v>
      </c>
      <c r="BZ845" s="503">
        <v>477184</v>
      </c>
      <c r="CA845" s="503">
        <v>531613</v>
      </c>
      <c r="CB845" s="107"/>
      <c r="CC845" s="107"/>
      <c r="CD845" s="107"/>
      <c r="CE845" s="107"/>
      <c r="CF845" s="107"/>
      <c r="CG845" s="107"/>
      <c r="CH845" s="107"/>
      <c r="CI845" s="107"/>
      <c r="CJ845" s="107"/>
      <c r="CK845" s="107"/>
      <c r="CL845" s="107"/>
      <c r="CM845" s="107"/>
      <c r="CN845" s="107"/>
      <c r="CO845" s="107"/>
      <c r="CP845" s="107"/>
      <c r="CQ845" s="107"/>
      <c r="CR845" s="1648"/>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1">
        <v>530910</v>
      </c>
      <c r="BQ846" s="501">
        <v>612134</v>
      </c>
      <c r="BR846" s="501">
        <v>738400</v>
      </c>
      <c r="BS846" s="501">
        <v>945152</v>
      </c>
      <c r="BT846" s="501">
        <v>1052958</v>
      </c>
      <c r="BU846" s="56"/>
      <c r="BV846" s="36" t="s">
        <v>718</v>
      </c>
      <c r="BW846" s="501">
        <v>530910</v>
      </c>
      <c r="BX846" s="501">
        <v>612134</v>
      </c>
      <c r="BY846" s="501">
        <v>738400</v>
      </c>
      <c r="BZ846" s="501">
        <v>945152</v>
      </c>
      <c r="CA846" s="501">
        <v>1052958</v>
      </c>
      <c r="CB846" s="107"/>
      <c r="CC846" s="107"/>
      <c r="CD846" s="107"/>
      <c r="CE846" s="107"/>
      <c r="CF846" s="107"/>
      <c r="CG846" s="107"/>
      <c r="CH846" s="107"/>
      <c r="CI846" s="107"/>
      <c r="CJ846" s="107"/>
      <c r="CK846" s="107"/>
      <c r="CL846" s="107"/>
      <c r="CM846" s="107"/>
      <c r="CN846" s="107"/>
      <c r="CO846" s="107"/>
      <c r="CP846" s="107"/>
      <c r="CQ846" s="107"/>
      <c r="CR846" s="164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71" t="s">
        <v>351</v>
      </c>
      <c r="K847" s="2372"/>
      <c r="L847" s="2372"/>
      <c r="M847" s="2372"/>
      <c r="N847" s="2372"/>
      <c r="O847" s="2372"/>
      <c r="P847" s="2372"/>
      <c r="Q847" s="2372"/>
      <c r="R847" s="2372"/>
      <c r="S847" s="2372"/>
      <c r="T847" s="2372"/>
      <c r="U847" s="2372"/>
      <c r="V847" s="2373"/>
      <c r="W847" s="2232">
        <v>40200</v>
      </c>
      <c r="X847" s="2233"/>
      <c r="Y847" s="2233"/>
      <c r="Z847" s="2233"/>
      <c r="AA847" s="2233"/>
      <c r="AB847" s="2233"/>
      <c r="AC847" s="2234"/>
      <c r="AD847" s="90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3">
        <v>238133</v>
      </c>
      <c r="BQ847" s="503">
        <v>274565</v>
      </c>
      <c r="BR847" s="503">
        <v>331200</v>
      </c>
      <c r="BS847" s="503">
        <v>423936</v>
      </c>
      <c r="BT847" s="503">
        <v>472291</v>
      </c>
      <c r="BU847" s="56"/>
      <c r="BV847" s="36" t="s">
        <v>247</v>
      </c>
      <c r="BW847" s="503">
        <v>238133</v>
      </c>
      <c r="BX847" s="503">
        <v>274565</v>
      </c>
      <c r="BY847" s="503">
        <v>331200</v>
      </c>
      <c r="BZ847" s="503">
        <v>423936</v>
      </c>
      <c r="CA847" s="503">
        <v>472291</v>
      </c>
      <c r="CB847" s="107"/>
      <c r="CC847" s="107"/>
      <c r="CD847" s="107"/>
      <c r="CE847" s="107"/>
      <c r="CF847" s="107"/>
      <c r="CG847" s="107"/>
      <c r="CH847" s="107"/>
      <c r="CI847" s="107"/>
      <c r="CJ847" s="107"/>
      <c r="CK847" s="107"/>
      <c r="CL847" s="107"/>
      <c r="CM847" s="107"/>
      <c r="CN847" s="107"/>
      <c r="CO847" s="107"/>
      <c r="CP847" s="107"/>
      <c r="CQ847" s="107"/>
      <c r="CR847" s="164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1">
        <v>311183</v>
      </c>
      <c r="BQ848" s="501">
        <v>358791</v>
      </c>
      <c r="BR848" s="501">
        <v>432800</v>
      </c>
      <c r="BS848" s="501">
        <v>553984</v>
      </c>
      <c r="BT848" s="501">
        <v>617173</v>
      </c>
      <c r="BU848" s="56"/>
      <c r="BV848" s="36" t="s">
        <v>248</v>
      </c>
      <c r="BW848" s="501">
        <v>311183</v>
      </c>
      <c r="BX848" s="501">
        <v>358791</v>
      </c>
      <c r="BY848" s="501">
        <v>432800</v>
      </c>
      <c r="BZ848" s="501">
        <v>553984</v>
      </c>
      <c r="CA848" s="501">
        <v>617173</v>
      </c>
      <c r="CB848" s="107"/>
      <c r="CC848" s="107"/>
      <c r="CD848" s="107"/>
      <c r="CE848" s="107"/>
      <c r="CF848" s="107"/>
      <c r="CG848" s="107"/>
      <c r="CH848" s="107"/>
      <c r="CI848" s="107"/>
      <c r="CJ848" s="107"/>
      <c r="CK848" s="107"/>
      <c r="CL848" s="107"/>
      <c r="CM848" s="107"/>
      <c r="CN848" s="107"/>
      <c r="CO848" s="107"/>
      <c r="CP848" s="107"/>
      <c r="CQ848" s="107"/>
      <c r="CR848" s="164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440"/>
      <c r="X849" s="2440"/>
      <c r="Y849" s="2440"/>
      <c r="Z849" s="2440"/>
      <c r="AA849" s="2440"/>
      <c r="AB849" s="2440"/>
      <c r="AC849" s="244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2">
        <v>440028</v>
      </c>
      <c r="BQ849" s="502">
        <v>507348</v>
      </c>
      <c r="BR849" s="503">
        <v>612000</v>
      </c>
      <c r="BS849" s="502">
        <v>783360</v>
      </c>
      <c r="BT849" s="502">
        <v>872712</v>
      </c>
      <c r="BU849" s="56"/>
      <c r="BV849" s="36" t="s">
        <v>249</v>
      </c>
      <c r="BW849" s="502">
        <v>440028</v>
      </c>
      <c r="BX849" s="502">
        <v>507348</v>
      </c>
      <c r="BY849" s="502">
        <v>612000</v>
      </c>
      <c r="BZ849" s="502">
        <v>783360</v>
      </c>
      <c r="CA849" s="502">
        <v>872712</v>
      </c>
      <c r="CB849" s="107"/>
      <c r="CC849" s="107"/>
      <c r="CD849" s="107"/>
      <c r="CE849" s="107"/>
      <c r="CF849" s="107"/>
      <c r="CG849" s="107"/>
      <c r="CH849" s="107"/>
      <c r="CI849" s="107"/>
      <c r="CJ849" s="107"/>
      <c r="CK849" s="107"/>
      <c r="CL849" s="107"/>
      <c r="CM849" s="107"/>
      <c r="CN849" s="107"/>
      <c r="CO849" s="107"/>
      <c r="CP849" s="107"/>
      <c r="CQ849" s="107"/>
      <c r="CR849" s="1648"/>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440"/>
      <c r="X850" s="2440"/>
      <c r="Y850" s="2440"/>
      <c r="Z850" s="2440"/>
      <c r="AA850" s="2440"/>
      <c r="AB850" s="2440"/>
      <c r="AC850" s="244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1">
        <v>311183</v>
      </c>
      <c r="BQ850" s="501">
        <v>358791</v>
      </c>
      <c r="BR850" s="501">
        <v>432800</v>
      </c>
      <c r="BS850" s="501">
        <v>553984</v>
      </c>
      <c r="BT850" s="501">
        <v>617173</v>
      </c>
      <c r="BU850" s="56"/>
      <c r="BV850" s="36" t="s">
        <v>725</v>
      </c>
      <c r="BW850" s="501">
        <v>311183</v>
      </c>
      <c r="BX850" s="501">
        <v>358791</v>
      </c>
      <c r="BY850" s="501">
        <v>432800</v>
      </c>
      <c r="BZ850" s="501">
        <v>553984</v>
      </c>
      <c r="CA850" s="501">
        <v>617173</v>
      </c>
      <c r="CB850" s="107"/>
      <c r="CC850" s="107"/>
      <c r="CD850" s="107"/>
      <c r="CE850" s="107"/>
      <c r="CF850" s="107"/>
      <c r="CG850" s="107"/>
      <c r="CH850" s="107"/>
      <c r="CI850" s="107"/>
      <c r="CJ850" s="107"/>
      <c r="CK850" s="107"/>
      <c r="CL850" s="107"/>
      <c r="CM850" s="107"/>
      <c r="CN850" s="107"/>
      <c r="CO850" s="107"/>
      <c r="CP850" s="107"/>
      <c r="CQ850" s="107"/>
      <c r="CR850" s="1648"/>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96">
        <v>35000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9"/>
      <c r="BH851" s="2379"/>
      <c r="BI851" s="2379"/>
      <c r="BJ851" s="2379"/>
      <c r="BK851" s="2379"/>
      <c r="BL851" s="2379"/>
      <c r="BM851" s="56"/>
      <c r="BN851" s="56"/>
      <c r="BO851" s="36" t="s">
        <v>726</v>
      </c>
      <c r="BP851" s="502">
        <v>440028</v>
      </c>
      <c r="BQ851" s="502">
        <v>507348</v>
      </c>
      <c r="BR851" s="502">
        <v>612000</v>
      </c>
      <c r="BS851" s="502">
        <v>783360</v>
      </c>
      <c r="BT851" s="502">
        <v>872712</v>
      </c>
      <c r="BU851" s="56"/>
      <c r="BV851" s="36" t="s">
        <v>726</v>
      </c>
      <c r="BW851" s="502">
        <v>440028</v>
      </c>
      <c r="BX851" s="502">
        <v>507348</v>
      </c>
      <c r="BY851" s="502">
        <v>612000</v>
      </c>
      <c r="BZ851" s="502">
        <v>783360</v>
      </c>
      <c r="CA851" s="502">
        <v>872712</v>
      </c>
      <c r="CB851" s="107"/>
      <c r="CC851" s="107"/>
      <c r="CD851" s="107"/>
      <c r="CE851" s="107"/>
      <c r="CF851" s="107"/>
      <c r="CG851" s="107"/>
      <c r="CH851" s="107"/>
      <c r="CI851" s="107"/>
      <c r="CJ851" s="107"/>
      <c r="CK851" s="107"/>
      <c r="CL851" s="107"/>
      <c r="CM851" s="107"/>
      <c r="CN851" s="107"/>
      <c r="CO851" s="107"/>
      <c r="CP851" s="107"/>
      <c r="CQ851" s="107"/>
      <c r="CR851" s="1648"/>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96">
        <v>20000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1">
        <v>311183</v>
      </c>
      <c r="BQ852" s="501">
        <v>358791</v>
      </c>
      <c r="BR852" s="501">
        <v>432800</v>
      </c>
      <c r="BS852" s="501">
        <v>553984</v>
      </c>
      <c r="BT852" s="501">
        <v>617173</v>
      </c>
      <c r="BU852" s="56"/>
      <c r="BV852" s="36" t="s">
        <v>727</v>
      </c>
      <c r="BW852" s="501">
        <v>311183</v>
      </c>
      <c r="BX852" s="501">
        <v>358791</v>
      </c>
      <c r="BY852" s="501">
        <v>432800</v>
      </c>
      <c r="BZ852" s="501">
        <v>553984</v>
      </c>
      <c r="CA852" s="501">
        <v>617173</v>
      </c>
      <c r="CB852" s="107"/>
      <c r="CC852" s="107"/>
      <c r="CD852" s="107"/>
      <c r="CE852" s="107"/>
      <c r="CF852" s="107"/>
      <c r="CG852" s="107"/>
      <c r="CH852" s="107"/>
      <c r="CI852" s="107"/>
      <c r="CJ852" s="107"/>
      <c r="CK852" s="107"/>
      <c r="CL852" s="107"/>
      <c r="CM852" s="107"/>
      <c r="CN852" s="107"/>
      <c r="CO852" s="107"/>
      <c r="CP852" s="107"/>
      <c r="CQ852" s="107"/>
      <c r="CR852" s="1648"/>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50">
        <f>SUM(W849:AC852)</f>
        <v>55000</v>
      </c>
      <c r="X853" s="2450"/>
      <c r="Y853" s="2450"/>
      <c r="Z853" s="2450"/>
      <c r="AA853" s="2450"/>
      <c r="AB853" s="2450"/>
      <c r="AC853" s="24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3">
        <v>246186</v>
      </c>
      <c r="BQ853" s="503">
        <v>283850</v>
      </c>
      <c r="BR853" s="503">
        <v>342400</v>
      </c>
      <c r="BS853" s="503">
        <v>438272</v>
      </c>
      <c r="BT853" s="503">
        <v>488262</v>
      </c>
      <c r="BU853" s="56"/>
      <c r="BV853" s="36" t="s">
        <v>728</v>
      </c>
      <c r="BW853" s="503">
        <v>246186</v>
      </c>
      <c r="BX853" s="503">
        <v>283850</v>
      </c>
      <c r="BY853" s="503">
        <v>342400</v>
      </c>
      <c r="BZ853" s="503">
        <v>438272</v>
      </c>
      <c r="CA853" s="503">
        <v>488262</v>
      </c>
      <c r="CB853" s="107"/>
      <c r="CC853" s="107"/>
      <c r="CD853" s="107"/>
      <c r="CE853" s="107"/>
      <c r="CF853" s="107"/>
      <c r="CG853" s="107"/>
      <c r="CH853" s="107"/>
      <c r="CI853" s="107"/>
      <c r="CJ853" s="107"/>
      <c r="CK853" s="107"/>
      <c r="CL853" s="107"/>
      <c r="CM853" s="107"/>
      <c r="CN853" s="107"/>
      <c r="CO853" s="107"/>
      <c r="CP853" s="107"/>
      <c r="CQ853" s="107"/>
      <c r="CR853" s="164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7">
        <f>SUM(AZ821:AZ849)</f>
        <v>7.5000000000000011E-2</v>
      </c>
      <c r="BA854" s="2457"/>
      <c r="BB854" s="21"/>
      <c r="BC854" s="21"/>
      <c r="BD854" s="21"/>
      <c r="BO854" s="36" t="s">
        <v>729</v>
      </c>
      <c r="BP854" s="501">
        <v>278972</v>
      </c>
      <c r="BQ854" s="501">
        <v>321652</v>
      </c>
      <c r="BR854" s="501">
        <v>388000</v>
      </c>
      <c r="BS854" s="501">
        <v>496640</v>
      </c>
      <c r="BT854" s="501">
        <v>553288</v>
      </c>
      <c r="BU854" s="56"/>
      <c r="BV854" s="36" t="s">
        <v>729</v>
      </c>
      <c r="BW854" s="501">
        <v>278972</v>
      </c>
      <c r="BX854" s="501">
        <v>321652</v>
      </c>
      <c r="BY854" s="501">
        <v>388000</v>
      </c>
      <c r="BZ854" s="501">
        <v>496640</v>
      </c>
      <c r="CA854" s="501">
        <v>553288</v>
      </c>
      <c r="CB854" s="107"/>
      <c r="CC854" s="107"/>
      <c r="CD854" s="107"/>
      <c r="CE854" s="107"/>
      <c r="CF854" s="107"/>
      <c r="CG854" s="107"/>
      <c r="CH854" s="107"/>
      <c r="CI854" s="107"/>
      <c r="CJ854" s="107"/>
      <c r="CK854" s="107"/>
      <c r="CL854" s="107"/>
      <c r="CM854" s="107"/>
      <c r="CN854" s="107"/>
      <c r="CO854" s="107"/>
      <c r="CP854" s="107"/>
      <c r="CQ854" s="107"/>
      <c r="CR854" s="1648"/>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46">
        <v>95000</v>
      </c>
      <c r="X855" s="2447"/>
      <c r="Y855" s="2447"/>
      <c r="Z855" s="2447"/>
      <c r="AA855" s="2447"/>
      <c r="AB855" s="2447"/>
      <c r="AC855" s="2448"/>
      <c r="AD855" s="91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3">
        <v>278972</v>
      </c>
      <c r="BQ855" s="503">
        <v>321652</v>
      </c>
      <c r="BR855" s="503">
        <v>388000</v>
      </c>
      <c r="BS855" s="503">
        <v>496640</v>
      </c>
      <c r="BT855" s="503">
        <v>553288</v>
      </c>
      <c r="BU855" s="56"/>
      <c r="BV855" s="36" t="s">
        <v>730</v>
      </c>
      <c r="BW855" s="503">
        <v>278972</v>
      </c>
      <c r="BX855" s="503">
        <v>321652</v>
      </c>
      <c r="BY855" s="503">
        <v>388000</v>
      </c>
      <c r="BZ855" s="503">
        <v>496640</v>
      </c>
      <c r="CA855" s="503">
        <v>553288</v>
      </c>
      <c r="CB855" s="107"/>
      <c r="CC855" s="107"/>
      <c r="CD855" s="107"/>
      <c r="CE855" s="107"/>
      <c r="CF855" s="107"/>
      <c r="CG855" s="107"/>
      <c r="CH855" s="107"/>
      <c r="CI855" s="107"/>
      <c r="CJ855" s="107"/>
      <c r="CK855" s="107"/>
      <c r="CL855" s="107"/>
      <c r="CM855" s="107"/>
      <c r="CN855" s="107"/>
      <c r="CO855" s="107"/>
      <c r="CP855" s="107"/>
      <c r="CQ855" s="107"/>
      <c r="CR855" s="1648"/>
      <c r="CS855" s="107"/>
      <c r="CT855" s="107"/>
      <c r="CU855" s="107"/>
      <c r="CV855" s="107"/>
      <c r="CW855" s="107"/>
      <c r="CX855" s="107"/>
      <c r="CY855" s="107"/>
      <c r="CZ855" s="107"/>
      <c r="DA855" s="107"/>
      <c r="DB855" s="107"/>
      <c r="DC855" s="107"/>
      <c r="DD855" s="107"/>
      <c r="DE855" s="107"/>
      <c r="DF855" s="107"/>
    </row>
    <row r="856" spans="1:110" s="51" customFormat="1" ht="12.75" customHeight="1">
      <c r="A856" s="709"/>
      <c r="B856" s="709"/>
      <c r="C856" s="50" t="s">
        <v>353</v>
      </c>
      <c r="D856" s="709"/>
      <c r="E856" s="709"/>
      <c r="F856" s="709"/>
      <c r="G856" s="709"/>
      <c r="H856" s="709"/>
      <c r="I856" s="709"/>
      <c r="J856" s="185" t="s">
        <v>1863</v>
      </c>
      <c r="K856" s="77"/>
      <c r="L856" s="77"/>
      <c r="M856" s="77"/>
      <c r="N856" s="77"/>
      <c r="O856" s="77"/>
      <c r="P856" s="77"/>
      <c r="Q856" s="77"/>
      <c r="R856" s="77"/>
      <c r="S856" s="77"/>
      <c r="T856" s="2438"/>
      <c r="U856" s="2392"/>
      <c r="V856" s="2439"/>
      <c r="W856" s="1389"/>
      <c r="X856" s="1390"/>
      <c r="Y856" s="1390"/>
      <c r="Z856" s="1390"/>
      <c r="AA856" s="1390"/>
      <c r="AB856" s="1390"/>
      <c r="AC856" s="1391"/>
      <c r="AD856" s="911"/>
      <c r="AE856" s="709"/>
      <c r="AF856" s="709"/>
      <c r="AG856" s="709"/>
      <c r="AH856" s="709"/>
      <c r="AI856" s="709"/>
      <c r="AJ856" s="709"/>
      <c r="AK856" s="709"/>
      <c r="AL856" s="70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1">
        <v>307732</v>
      </c>
      <c r="BQ856" s="501">
        <v>354812</v>
      </c>
      <c r="BR856" s="501">
        <v>428000</v>
      </c>
      <c r="BS856" s="501">
        <v>547840</v>
      </c>
      <c r="BT856" s="501">
        <v>610328</v>
      </c>
      <c r="BU856" s="56"/>
      <c r="BV856" s="36" t="s">
        <v>731</v>
      </c>
      <c r="BW856" s="501">
        <v>307732</v>
      </c>
      <c r="BX856" s="501">
        <v>354812</v>
      </c>
      <c r="BY856" s="501">
        <v>428000</v>
      </c>
      <c r="BZ856" s="501">
        <v>547840</v>
      </c>
      <c r="CA856" s="501">
        <v>610328</v>
      </c>
      <c r="CB856" s="107"/>
      <c r="CC856" s="107"/>
      <c r="CD856" s="107"/>
      <c r="CE856" s="107"/>
      <c r="CF856" s="107"/>
      <c r="CG856" s="107"/>
      <c r="CH856" s="107"/>
      <c r="CI856" s="107"/>
      <c r="CJ856" s="107"/>
      <c r="CK856" s="107"/>
      <c r="CL856" s="107"/>
      <c r="CM856" s="107"/>
      <c r="CN856" s="107"/>
      <c r="CO856" s="107"/>
      <c r="CP856" s="107"/>
      <c r="CQ856" s="107"/>
      <c r="CR856" s="1648"/>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46">
        <v>70000</v>
      </c>
      <c r="X857" s="2447"/>
      <c r="Y857" s="2447"/>
      <c r="Z857" s="2447"/>
      <c r="AA857" s="2447"/>
      <c r="AB857" s="2447"/>
      <c r="AC857" s="2448"/>
      <c r="AD857" s="908"/>
      <c r="AZ857" s="61"/>
      <c r="BA857" s="61"/>
      <c r="BB857" s="61"/>
      <c r="BC857" s="61"/>
      <c r="BD857" s="61"/>
      <c r="BE857" s="61"/>
      <c r="BF857" s="61"/>
      <c r="BG857" s="61"/>
      <c r="BH857" s="61"/>
      <c r="BI857" s="61"/>
      <c r="BJ857" s="61"/>
      <c r="BK857" s="61"/>
      <c r="BL857" s="61"/>
      <c r="BM857" s="61"/>
      <c r="BN857" s="61"/>
      <c r="BO857" s="36" t="s">
        <v>114</v>
      </c>
      <c r="BP857" s="503">
        <v>307732</v>
      </c>
      <c r="BQ857" s="503">
        <v>354812</v>
      </c>
      <c r="BR857" s="503">
        <v>428000</v>
      </c>
      <c r="BS857" s="503">
        <v>547840</v>
      </c>
      <c r="BT857" s="503">
        <v>610328</v>
      </c>
      <c r="BU857" s="56"/>
      <c r="BV857" s="36" t="s">
        <v>114</v>
      </c>
      <c r="BW857" s="503">
        <v>307732</v>
      </c>
      <c r="BX857" s="503">
        <v>354812</v>
      </c>
      <c r="BY857" s="503">
        <v>428000</v>
      </c>
      <c r="BZ857" s="503">
        <v>547840</v>
      </c>
      <c r="CA857" s="503">
        <v>610328</v>
      </c>
      <c r="CB857" s="61"/>
      <c r="CC857" s="61"/>
      <c r="CD857" s="61"/>
      <c r="CE857" s="61"/>
      <c r="CF857" s="61"/>
      <c r="CG857" s="61"/>
      <c r="CH857" s="61"/>
      <c r="CI857" s="61"/>
      <c r="CJ857" s="61"/>
      <c r="CK857" s="61"/>
      <c r="CL857" s="61"/>
      <c r="CM857" s="61"/>
      <c r="CN857" s="61"/>
      <c r="CO857" s="61"/>
      <c r="CP857" s="61"/>
      <c r="CQ857" s="61"/>
      <c r="CR857" s="1455"/>
      <c r="CS857" s="61"/>
      <c r="CT857" s="61"/>
      <c r="CU857" s="61"/>
      <c r="CV857" s="61"/>
      <c r="CW857" s="61"/>
      <c r="CX857" s="61"/>
      <c r="CY857" s="61"/>
      <c r="CZ857" s="61"/>
      <c r="DA857" s="61"/>
      <c r="DB857" s="61"/>
      <c r="DC857" s="61"/>
      <c r="DD857" s="61"/>
      <c r="DE857" s="61"/>
      <c r="DF857" s="61"/>
    </row>
    <row r="858" spans="1:110" s="709" customFormat="1" ht="12.75" customHeight="1">
      <c r="C858" s="50"/>
      <c r="J858" s="185" t="s">
        <v>1864</v>
      </c>
      <c r="K858" s="77"/>
      <c r="L858" s="77"/>
      <c r="M858" s="77"/>
      <c r="N858" s="77"/>
      <c r="O858" s="77"/>
      <c r="P858" s="77"/>
      <c r="Q858" s="77"/>
      <c r="R858" s="77"/>
      <c r="S858" s="77"/>
      <c r="T858" s="2438"/>
      <c r="U858" s="2392"/>
      <c r="V858" s="2439"/>
      <c r="W858" s="1389"/>
      <c r="X858" s="1390"/>
      <c r="Y858" s="1390"/>
      <c r="Z858" s="1390"/>
      <c r="AA858" s="1390"/>
      <c r="AB858" s="1390"/>
      <c r="AC858" s="1391"/>
      <c r="AD858" s="90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1">
        <v>238133</v>
      </c>
      <c r="BQ858" s="501">
        <v>274565</v>
      </c>
      <c r="BR858" s="501">
        <v>331200</v>
      </c>
      <c r="BS858" s="501">
        <v>423936</v>
      </c>
      <c r="BT858" s="501">
        <v>472291</v>
      </c>
      <c r="BU858" s="56"/>
      <c r="BV858" s="36" t="s">
        <v>115</v>
      </c>
      <c r="BW858" s="501">
        <v>238133</v>
      </c>
      <c r="BX858" s="501">
        <v>274565</v>
      </c>
      <c r="BY858" s="501">
        <v>331200</v>
      </c>
      <c r="BZ858" s="501">
        <v>423936</v>
      </c>
      <c r="CA858" s="501">
        <v>472291</v>
      </c>
      <c r="CB858" s="61"/>
      <c r="CC858" s="61"/>
      <c r="CD858" s="61"/>
      <c r="CE858" s="61"/>
      <c r="CF858" s="61"/>
      <c r="CG858" s="61"/>
      <c r="CH858" s="61"/>
      <c r="CI858" s="61"/>
      <c r="CJ858" s="61"/>
      <c r="CK858" s="61"/>
      <c r="CL858" s="61"/>
      <c r="CM858" s="61"/>
      <c r="CN858" s="61"/>
      <c r="CO858" s="61"/>
      <c r="CP858" s="61"/>
      <c r="CQ858" s="61"/>
      <c r="CR858" s="145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23" t="s">
        <v>339</v>
      </c>
      <c r="N859" s="2224"/>
      <c r="O859" s="2224"/>
      <c r="P859" s="2224"/>
      <c r="Q859" s="2224"/>
      <c r="R859" s="2224"/>
      <c r="S859" s="2224"/>
      <c r="T859" s="2224"/>
      <c r="U859" s="2224"/>
      <c r="V859" s="2225"/>
      <c r="W859" s="2416"/>
      <c r="X859" s="2417"/>
      <c r="Y859" s="2417"/>
      <c r="Z859" s="2417"/>
      <c r="AA859" s="2417"/>
      <c r="AB859" s="2417"/>
      <c r="AC859" s="2418"/>
      <c r="AD859" s="911"/>
      <c r="AZ859" s="61"/>
      <c r="BA859" s="61"/>
      <c r="BB859" s="61"/>
      <c r="BC859" s="61"/>
      <c r="BD859" s="61"/>
      <c r="BE859" s="61"/>
      <c r="BF859" s="61"/>
      <c r="BG859" s="61"/>
      <c r="BH859" s="61"/>
      <c r="BI859" s="61"/>
      <c r="BJ859" s="61"/>
      <c r="BK859" s="61"/>
      <c r="BL859" s="61"/>
      <c r="BM859" s="61"/>
      <c r="BN859" s="61"/>
      <c r="BO859" s="36" t="s">
        <v>48</v>
      </c>
      <c r="BP859" s="503">
        <v>278397</v>
      </c>
      <c r="BQ859" s="503">
        <v>320989</v>
      </c>
      <c r="BR859" s="503">
        <v>387200</v>
      </c>
      <c r="BS859" s="503">
        <v>495616</v>
      </c>
      <c r="BT859" s="503">
        <v>552147</v>
      </c>
      <c r="BU859" s="56"/>
      <c r="BV859" s="36" t="s">
        <v>48</v>
      </c>
      <c r="BW859" s="503">
        <v>278397</v>
      </c>
      <c r="BX859" s="503">
        <v>320989</v>
      </c>
      <c r="BY859" s="503">
        <v>387200</v>
      </c>
      <c r="BZ859" s="503">
        <v>495616</v>
      </c>
      <c r="CA859" s="503">
        <v>552147</v>
      </c>
      <c r="CB859" s="61"/>
      <c r="CC859" s="61"/>
      <c r="CD859" s="61"/>
      <c r="CE859" s="61"/>
      <c r="CF859" s="61"/>
      <c r="CG859" s="61"/>
      <c r="CH859" s="61"/>
      <c r="CI859" s="61"/>
      <c r="CJ859" s="61"/>
      <c r="CK859" s="61"/>
      <c r="CL859" s="61"/>
      <c r="CM859" s="61"/>
      <c r="CN859" s="61"/>
      <c r="CO859" s="61"/>
      <c r="CP859" s="61"/>
      <c r="CQ859" s="61"/>
      <c r="CR859" s="1455"/>
      <c r="CS859" s="61"/>
      <c r="CT859" s="61"/>
      <c r="CU859" s="61"/>
      <c r="CV859" s="61"/>
      <c r="CW859" s="61"/>
      <c r="CX859" s="61"/>
      <c r="CY859" s="61"/>
      <c r="CZ859" s="61"/>
      <c r="DA859" s="61"/>
      <c r="DB859" s="61"/>
      <c r="DC859" s="61"/>
      <c r="DD859" s="61"/>
      <c r="DE859" s="61"/>
      <c r="DF859" s="61"/>
    </row>
    <row r="860" spans="1:110" s="70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7">
        <f>SUM(W855:AC859)</f>
        <v>165000</v>
      </c>
      <c r="X860" s="2298"/>
      <c r="Y860" s="2298"/>
      <c r="Z860" s="2298"/>
      <c r="AA860" s="2298"/>
      <c r="AB860" s="2298"/>
      <c r="AC860" s="2299"/>
      <c r="AD860" s="90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1">
        <v>278972</v>
      </c>
      <c r="BQ860" s="501">
        <v>321652</v>
      </c>
      <c r="BR860" s="501">
        <v>388000</v>
      </c>
      <c r="BS860" s="501">
        <v>496640</v>
      </c>
      <c r="BT860" s="501">
        <v>553288</v>
      </c>
      <c r="BU860" s="56"/>
      <c r="BV860" s="36" t="s">
        <v>49</v>
      </c>
      <c r="BW860" s="501">
        <v>278972</v>
      </c>
      <c r="BX860" s="501">
        <v>321652</v>
      </c>
      <c r="BY860" s="501">
        <v>388000</v>
      </c>
      <c r="BZ860" s="501">
        <v>496640</v>
      </c>
      <c r="CA860" s="501">
        <v>553288</v>
      </c>
      <c r="CB860" s="61"/>
      <c r="CC860" s="61"/>
      <c r="CD860" s="61"/>
      <c r="CE860" s="61"/>
      <c r="CF860" s="61"/>
      <c r="CG860" s="61"/>
      <c r="CH860" s="61"/>
      <c r="CI860" s="61"/>
      <c r="CJ860" s="61"/>
      <c r="CK860" s="61"/>
      <c r="CL860" s="61"/>
      <c r="CM860" s="61"/>
      <c r="CN860" s="61"/>
      <c r="CO860" s="61"/>
      <c r="CP860" s="61"/>
      <c r="CQ860" s="61"/>
      <c r="CR860" s="145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6">
        <v>50000</v>
      </c>
      <c r="X861" s="2417"/>
      <c r="Y861" s="2417"/>
      <c r="Z861" s="2417"/>
      <c r="AA861" s="2417"/>
      <c r="AB861" s="2417"/>
      <c r="AC861" s="2418"/>
      <c r="AZ861" s="61"/>
      <c r="BA861" s="61"/>
      <c r="BB861" s="61"/>
      <c r="BC861" s="61"/>
      <c r="BD861" s="61"/>
      <c r="BE861" s="61"/>
      <c r="BF861" s="61"/>
      <c r="BG861" s="61"/>
      <c r="BH861" s="61"/>
      <c r="BI861" s="61"/>
      <c r="BJ861" s="61"/>
      <c r="BK861" s="61"/>
      <c r="BL861" s="61"/>
      <c r="BM861" s="61"/>
      <c r="BN861" s="61"/>
      <c r="BO861" s="36" t="s">
        <v>50</v>
      </c>
      <c r="BP861" s="503">
        <v>278972</v>
      </c>
      <c r="BQ861" s="503">
        <v>321652</v>
      </c>
      <c r="BR861" s="503">
        <v>388000</v>
      </c>
      <c r="BS861" s="503">
        <v>496640</v>
      </c>
      <c r="BT861" s="503">
        <v>553288</v>
      </c>
      <c r="BU861" s="56"/>
      <c r="BV861" s="36" t="s">
        <v>50</v>
      </c>
      <c r="BW861" s="503">
        <v>278972</v>
      </c>
      <c r="BX861" s="503">
        <v>321652</v>
      </c>
      <c r="BY861" s="503">
        <v>388000</v>
      </c>
      <c r="BZ861" s="503">
        <v>496640</v>
      </c>
      <c r="CA861" s="503">
        <v>553288</v>
      </c>
      <c r="CB861" s="61"/>
      <c r="CC861" s="61"/>
      <c r="CD861" s="61"/>
      <c r="CE861" s="61"/>
      <c r="CF861" s="61"/>
      <c r="CG861" s="61"/>
      <c r="CH861" s="61"/>
      <c r="CI861" s="61"/>
      <c r="CJ861" s="61"/>
      <c r="CK861" s="61"/>
      <c r="CL861" s="61"/>
      <c r="CM861" s="61"/>
      <c r="CN861" s="61"/>
      <c r="CO861" s="61"/>
      <c r="CP861" s="61"/>
      <c r="CQ861" s="61"/>
      <c r="CR861" s="1455"/>
      <c r="CS861" s="61"/>
      <c r="CT861" s="61"/>
      <c r="CU861" s="61"/>
      <c r="CV861" s="61"/>
      <c r="CW861" s="61"/>
      <c r="CX861" s="61"/>
      <c r="CY861" s="61"/>
      <c r="CZ861" s="61"/>
      <c r="DA861" s="61"/>
      <c r="DB861" s="61"/>
      <c r="DC861" s="61"/>
      <c r="DD861" s="61"/>
      <c r="DE861" s="61"/>
      <c r="DF861" s="61"/>
    </row>
    <row r="862" spans="1:110" ht="12.75" customHeight="1">
      <c r="J862" s="906"/>
      <c r="AZ862" s="61"/>
      <c r="BA862" s="61"/>
      <c r="BB862" s="61"/>
      <c r="BC862" s="61"/>
      <c r="BD862" s="61"/>
      <c r="BE862" s="61"/>
      <c r="BF862" s="61"/>
      <c r="BG862" s="61"/>
      <c r="BH862" s="61"/>
      <c r="BI862" s="61"/>
      <c r="BJ862" s="61"/>
      <c r="BK862" s="61"/>
      <c r="BL862" s="61"/>
      <c r="BM862" s="61"/>
      <c r="BN862" s="61"/>
      <c r="BO862" s="36" t="s">
        <v>51</v>
      </c>
      <c r="BP862" s="501">
        <v>238133</v>
      </c>
      <c r="BQ862" s="501">
        <v>274565</v>
      </c>
      <c r="BR862" s="501">
        <v>331200</v>
      </c>
      <c r="BS862" s="501">
        <v>423936</v>
      </c>
      <c r="BT862" s="501">
        <v>472291</v>
      </c>
      <c r="BU862" s="56"/>
      <c r="BV862" s="36" t="s">
        <v>51</v>
      </c>
      <c r="BW862" s="501">
        <v>238133</v>
      </c>
      <c r="BX862" s="501">
        <v>274565</v>
      </c>
      <c r="BY862" s="501">
        <v>331200</v>
      </c>
      <c r="BZ862" s="501">
        <v>423936</v>
      </c>
      <c r="CA862" s="501">
        <v>472291</v>
      </c>
      <c r="CB862" s="61"/>
      <c r="CC862" s="61"/>
      <c r="CD862" s="61"/>
      <c r="CE862" s="61"/>
      <c r="CF862" s="61"/>
      <c r="CG862" s="61"/>
      <c r="CH862" s="61"/>
      <c r="CI862" s="61"/>
      <c r="CJ862" s="61"/>
      <c r="CK862" s="61"/>
      <c r="CL862" s="61"/>
      <c r="CM862" s="61"/>
      <c r="CN862" s="61"/>
      <c r="CO862" s="61"/>
      <c r="CP862" s="61"/>
      <c r="CQ862" s="61"/>
      <c r="CR862" s="1455"/>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088">
        <v>10000</v>
      </c>
      <c r="X863" s="2088"/>
      <c r="Y863" s="2088"/>
      <c r="Z863" s="2088"/>
      <c r="AA863" s="2088"/>
      <c r="AB863" s="2088"/>
      <c r="AC863" s="2088"/>
      <c r="AZ863" s="61"/>
      <c r="BA863" s="61"/>
      <c r="BB863" s="61"/>
      <c r="BC863" s="61"/>
      <c r="BD863" s="61"/>
      <c r="BE863" s="61"/>
      <c r="BF863" s="61"/>
      <c r="BG863" s="61"/>
      <c r="BH863" s="61"/>
      <c r="BI863" s="61"/>
      <c r="BJ863" s="61"/>
      <c r="BK863" s="61"/>
      <c r="BL863" s="61"/>
      <c r="BM863" s="61"/>
      <c r="BN863" s="61"/>
      <c r="BO863" s="36" t="s">
        <v>134</v>
      </c>
      <c r="BP863" s="503">
        <v>278972</v>
      </c>
      <c r="BQ863" s="503">
        <v>321652</v>
      </c>
      <c r="BR863" s="503">
        <v>388000</v>
      </c>
      <c r="BS863" s="503">
        <v>496640</v>
      </c>
      <c r="BT863" s="503">
        <v>553288</v>
      </c>
      <c r="BU863" s="56"/>
      <c r="BV863" s="36" t="s">
        <v>134</v>
      </c>
      <c r="BW863" s="503">
        <v>278972</v>
      </c>
      <c r="BX863" s="503">
        <v>321652</v>
      </c>
      <c r="BY863" s="503">
        <v>388000</v>
      </c>
      <c r="BZ863" s="503">
        <v>496640</v>
      </c>
      <c r="CA863" s="503">
        <v>553288</v>
      </c>
      <c r="CB863" s="61"/>
      <c r="CC863" s="61"/>
      <c r="CD863" s="61"/>
      <c r="CE863" s="61"/>
      <c r="CF863" s="61"/>
      <c r="CG863" s="61"/>
      <c r="CH863" s="61"/>
      <c r="CI863" s="61"/>
      <c r="CJ863" s="61"/>
      <c r="CK863" s="61"/>
      <c r="CL863" s="61"/>
      <c r="CM863" s="61"/>
      <c r="CN863" s="61"/>
      <c r="CO863" s="61"/>
      <c r="CP863" s="61"/>
      <c r="CQ863" s="61"/>
      <c r="CR863" s="1455"/>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88">
        <v>17500</v>
      </c>
      <c r="X864" s="2088"/>
      <c r="Y864" s="2088"/>
      <c r="Z864" s="2088"/>
      <c r="AA864" s="2088"/>
      <c r="AB864" s="2088"/>
      <c r="AC864" s="2088"/>
      <c r="AZ864" s="61"/>
      <c r="BA864" s="61"/>
      <c r="BB864" s="61"/>
      <c r="BC864" s="61"/>
      <c r="BD864" s="61"/>
      <c r="BE864" s="61"/>
      <c r="BF864" s="61"/>
      <c r="BG864" s="61"/>
      <c r="BH864" s="61"/>
      <c r="BI864" s="61"/>
      <c r="BJ864" s="61"/>
      <c r="BK864" s="61"/>
      <c r="BL864" s="61"/>
      <c r="BM864" s="61"/>
      <c r="BN864" s="61"/>
      <c r="BO864" s="36" t="s">
        <v>52</v>
      </c>
      <c r="BP864" s="501">
        <v>311183</v>
      </c>
      <c r="BQ864" s="501">
        <v>358791</v>
      </c>
      <c r="BR864" s="501">
        <v>432800</v>
      </c>
      <c r="BS864" s="501">
        <v>553984</v>
      </c>
      <c r="BT864" s="501">
        <v>617173</v>
      </c>
      <c r="BU864" s="56"/>
      <c r="BV864" s="36" t="s">
        <v>52</v>
      </c>
      <c r="BW864" s="501">
        <v>311183</v>
      </c>
      <c r="BX864" s="501">
        <v>358791</v>
      </c>
      <c r="BY864" s="501">
        <v>432800</v>
      </c>
      <c r="BZ864" s="501">
        <v>553984</v>
      </c>
      <c r="CA864" s="501">
        <v>617173</v>
      </c>
      <c r="CB864" s="61"/>
      <c r="CC864" s="61"/>
      <c r="CD864" s="61"/>
      <c r="CE864" s="61"/>
      <c r="CF864" s="61"/>
      <c r="CG864" s="61"/>
      <c r="CH864" s="61"/>
      <c r="CI864" s="61"/>
      <c r="CJ864" s="61"/>
      <c r="CK864" s="61"/>
      <c r="CL864" s="61"/>
      <c r="CM864" s="61"/>
      <c r="CN864" s="61"/>
      <c r="CO864" s="61"/>
      <c r="CP864" s="61"/>
      <c r="CQ864" s="61"/>
      <c r="CR864" s="1455"/>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88">
        <v>15000</v>
      </c>
      <c r="X865" s="2088"/>
      <c r="Y865" s="2088"/>
      <c r="Z865" s="2088"/>
      <c r="AA865" s="2088"/>
      <c r="AB865" s="2088"/>
      <c r="AC865" s="2088"/>
      <c r="AZ865" s="61"/>
      <c r="BA865" s="61"/>
      <c r="BB865" s="61"/>
      <c r="BC865" s="61"/>
      <c r="BD865" s="61"/>
      <c r="BE865" s="61"/>
      <c r="BF865" s="61"/>
      <c r="BG865" s="61"/>
      <c r="BH865" s="61"/>
      <c r="BI865" s="61"/>
      <c r="BJ865" s="61"/>
      <c r="BK865" s="61"/>
      <c r="BL865" s="61"/>
      <c r="BM865" s="61"/>
      <c r="BN865" s="61"/>
      <c r="BO865" s="36" t="s">
        <v>53</v>
      </c>
      <c r="BP865" s="503">
        <v>278397</v>
      </c>
      <c r="BQ865" s="503">
        <v>320989</v>
      </c>
      <c r="BR865" s="503">
        <v>387200</v>
      </c>
      <c r="BS865" s="503">
        <v>495616</v>
      </c>
      <c r="BT865" s="503">
        <v>552147</v>
      </c>
      <c r="BU865" s="56"/>
      <c r="BV865" s="36" t="s">
        <v>53</v>
      </c>
      <c r="BW865" s="503">
        <v>278397</v>
      </c>
      <c r="BX865" s="503">
        <v>320989</v>
      </c>
      <c r="BY865" s="503">
        <v>387200</v>
      </c>
      <c r="BZ865" s="503">
        <v>495616</v>
      </c>
      <c r="CA865" s="503">
        <v>552147</v>
      </c>
      <c r="CB865" s="61"/>
      <c r="CC865" s="61"/>
      <c r="CD865" s="61"/>
      <c r="CE865" s="61"/>
      <c r="CF865" s="61"/>
      <c r="CG865" s="61"/>
      <c r="CH865" s="61"/>
      <c r="CI865" s="61"/>
      <c r="CJ865" s="61"/>
      <c r="CK865" s="61"/>
      <c r="CL865" s="61"/>
      <c r="CM865" s="61"/>
      <c r="CN865" s="61"/>
      <c r="CO865" s="61"/>
      <c r="CP865" s="61"/>
      <c r="CQ865" s="61"/>
      <c r="CR865" s="1455"/>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88">
        <v>5500</v>
      </c>
      <c r="X866" s="2088"/>
      <c r="Y866" s="2088"/>
      <c r="Z866" s="2088"/>
      <c r="AA866" s="2088"/>
      <c r="AB866" s="2088"/>
      <c r="AC866" s="2088"/>
      <c r="AZ866" s="61"/>
      <c r="BA866" s="61"/>
      <c r="BB866" s="61"/>
      <c r="BC866" s="61"/>
      <c r="BD866" s="61"/>
      <c r="BE866" s="61"/>
      <c r="BF866" s="61"/>
      <c r="BG866" s="61"/>
      <c r="BH866" s="61"/>
      <c r="BI866" s="61"/>
      <c r="BJ866" s="61"/>
      <c r="BK866" s="61"/>
      <c r="BL866" s="61"/>
      <c r="BM866" s="61"/>
      <c r="BN866" s="61"/>
      <c r="BO866" s="36" t="s">
        <v>331</v>
      </c>
      <c r="BP866" s="501">
        <v>278397</v>
      </c>
      <c r="BQ866" s="501">
        <v>320989</v>
      </c>
      <c r="BR866" s="501">
        <v>387200</v>
      </c>
      <c r="BS866" s="501">
        <v>495616</v>
      </c>
      <c r="BT866" s="501">
        <v>552147</v>
      </c>
      <c r="BU866" s="56"/>
      <c r="BV866" s="36" t="s">
        <v>331</v>
      </c>
      <c r="BW866" s="501">
        <v>278397</v>
      </c>
      <c r="BX866" s="501">
        <v>320989</v>
      </c>
      <c r="BY866" s="501">
        <v>387200</v>
      </c>
      <c r="BZ866" s="501">
        <v>495616</v>
      </c>
      <c r="CA866" s="501">
        <v>552147</v>
      </c>
      <c r="CB866" s="61"/>
      <c r="CC866" s="61"/>
      <c r="CD866" s="61"/>
      <c r="CE866" s="61"/>
      <c r="CF866" s="61"/>
      <c r="CG866" s="61"/>
      <c r="CH866" s="61"/>
      <c r="CI866" s="61"/>
      <c r="CJ866" s="61"/>
      <c r="CK866" s="61"/>
      <c r="CL866" s="61"/>
      <c r="CM866" s="61"/>
      <c r="CN866" s="61"/>
      <c r="CO866" s="61"/>
      <c r="CP866" s="61"/>
      <c r="CQ866" s="61"/>
      <c r="CR866" s="1455"/>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88">
        <v>10000</v>
      </c>
      <c r="X867" s="2088"/>
      <c r="Y867" s="2088"/>
      <c r="Z867" s="2088"/>
      <c r="AA867" s="2088"/>
      <c r="AB867" s="2088"/>
      <c r="AC867" s="208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5"/>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88">
        <v>5000</v>
      </c>
      <c r="X868" s="2088"/>
      <c r="Y868" s="2088"/>
      <c r="Z868" s="2088"/>
      <c r="AA868" s="2088"/>
      <c r="AB868" s="2088"/>
      <c r="AC868" s="208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23" t="s">
        <v>339</v>
      </c>
      <c r="N869" s="2224"/>
      <c r="O869" s="2224"/>
      <c r="P869" s="2224"/>
      <c r="Q869" s="2224"/>
      <c r="R869" s="2224"/>
      <c r="S869" s="2224"/>
      <c r="T869" s="2224"/>
      <c r="U869" s="2224"/>
      <c r="V869" s="2225"/>
      <c r="W869" s="2088">
        <v>10000</v>
      </c>
      <c r="X869" s="2088"/>
      <c r="Y869" s="2088"/>
      <c r="Z869" s="2088"/>
      <c r="AA869" s="2088"/>
      <c r="AB869" s="2088"/>
      <c r="AC869" s="2088"/>
      <c r="AD869" s="90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9">
        <f>SUM(W863:AC869)</f>
        <v>73000</v>
      </c>
      <c r="X870" s="2409"/>
      <c r="Y870" s="2409"/>
      <c r="Z870" s="2409"/>
      <c r="AA870" s="2409"/>
      <c r="AB870" s="2409"/>
      <c r="AC870" s="24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5"/>
      <c r="CS871" s="61"/>
      <c r="CT871" s="61"/>
      <c r="CU871" s="61"/>
      <c r="CV871" s="61"/>
      <c r="CW871" s="61"/>
      <c r="CX871" s="61"/>
      <c r="CY871" s="61"/>
      <c r="CZ871" s="61"/>
      <c r="DA871" s="61"/>
      <c r="DB871" s="61"/>
      <c r="DC871" s="61"/>
      <c r="DD871" s="61"/>
      <c r="DE871" s="61"/>
      <c r="DF871" s="61"/>
    </row>
    <row r="872" spans="3:110" ht="12.75" customHeight="1">
      <c r="C872" s="50" t="s">
        <v>1413</v>
      </c>
      <c r="J872" s="76" t="s">
        <v>174</v>
      </c>
      <c r="K872" s="77"/>
      <c r="L872" s="77"/>
      <c r="M872" s="2223" t="s">
        <v>339</v>
      </c>
      <c r="N872" s="2224"/>
      <c r="O872" s="2224"/>
      <c r="P872" s="2224"/>
      <c r="Q872" s="2224"/>
      <c r="R872" s="2224"/>
      <c r="S872" s="2224"/>
      <c r="T872" s="2224"/>
      <c r="U872" s="2224"/>
      <c r="V872" s="2225"/>
      <c r="W872" s="2232"/>
      <c r="X872" s="2233"/>
      <c r="Y872" s="2233"/>
      <c r="Z872" s="2233"/>
      <c r="AA872" s="2233"/>
      <c r="AB872" s="2233"/>
      <c r="AC872" s="2234"/>
      <c r="AD872" s="90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5"/>
      <c r="CS872" s="61"/>
      <c r="CT872" s="61"/>
      <c r="CU872" s="61"/>
      <c r="CV872" s="61"/>
      <c r="CW872" s="61"/>
      <c r="CX872" s="61"/>
      <c r="CY872" s="61"/>
      <c r="CZ872" s="61"/>
      <c r="DA872" s="61"/>
      <c r="DB872" s="61"/>
      <c r="DC872" s="61"/>
      <c r="DD872" s="61"/>
      <c r="DE872" s="61"/>
      <c r="DF872" s="61"/>
    </row>
    <row r="873" spans="3:110" ht="12.75" customHeight="1">
      <c r="C873" s="50" t="s">
        <v>1414</v>
      </c>
      <c r="J873" s="76" t="s">
        <v>174</v>
      </c>
      <c r="K873" s="77"/>
      <c r="L873" s="77"/>
      <c r="M873" s="2223" t="s">
        <v>339</v>
      </c>
      <c r="N873" s="2224"/>
      <c r="O873" s="2224"/>
      <c r="P873" s="2224"/>
      <c r="Q873" s="2224"/>
      <c r="R873" s="2224"/>
      <c r="S873" s="2224"/>
      <c r="T873" s="2224"/>
      <c r="U873" s="2224"/>
      <c r="V873" s="2225"/>
      <c r="W873" s="2232"/>
      <c r="X873" s="2233"/>
      <c r="Y873" s="2233"/>
      <c r="Z873" s="2233"/>
      <c r="AA873" s="2233"/>
      <c r="AB873" s="2233"/>
      <c r="AC873" s="2234"/>
      <c r="AD873" s="90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23" t="s">
        <v>339</v>
      </c>
      <c r="N874" s="2224"/>
      <c r="O874" s="2224"/>
      <c r="P874" s="2224"/>
      <c r="Q874" s="2224"/>
      <c r="R874" s="2224"/>
      <c r="S874" s="2224"/>
      <c r="T874" s="2224"/>
      <c r="U874" s="2224"/>
      <c r="V874" s="2225"/>
      <c r="W874" s="2232"/>
      <c r="X874" s="2233"/>
      <c r="Y874" s="2233"/>
      <c r="Z874" s="2233"/>
      <c r="AA874" s="2233"/>
      <c r="AB874" s="2233"/>
      <c r="AC874" s="22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23" t="s">
        <v>339</v>
      </c>
      <c r="N875" s="2224"/>
      <c r="O875" s="2224"/>
      <c r="P875" s="2224"/>
      <c r="Q875" s="2224"/>
      <c r="R875" s="2224"/>
      <c r="S875" s="2224"/>
      <c r="T875" s="2224"/>
      <c r="U875" s="2224"/>
      <c r="V875" s="2225"/>
      <c r="W875" s="2232"/>
      <c r="X875" s="2233"/>
      <c r="Y875" s="2233"/>
      <c r="Z875" s="2233"/>
      <c r="AA875" s="2233"/>
      <c r="AB875" s="2233"/>
      <c r="AC875" s="22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23" t="s">
        <v>339</v>
      </c>
      <c r="N876" s="2224"/>
      <c r="O876" s="2224"/>
      <c r="P876" s="2224"/>
      <c r="Q876" s="2224"/>
      <c r="R876" s="2224"/>
      <c r="S876" s="2224"/>
      <c r="T876" s="2224"/>
      <c r="U876" s="2224"/>
      <c r="V876" s="2225"/>
      <c r="W876" s="2232"/>
      <c r="X876" s="2233"/>
      <c r="Y876" s="2233"/>
      <c r="Z876" s="2233"/>
      <c r="AA876" s="2233"/>
      <c r="AB876" s="2233"/>
      <c r="AC876" s="22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6">
        <f>SUM(W872:AC876)</f>
        <v>0</v>
      </c>
      <c r="X877" s="2377"/>
      <c r="Y877" s="2377"/>
      <c r="Z877" s="2377"/>
      <c r="AA877" s="2377"/>
      <c r="AB877" s="2377"/>
      <c r="AC877" s="237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5"/>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5"/>
      <c r="CS878" s="61"/>
      <c r="CT878" s="61"/>
      <c r="CU878" s="61"/>
      <c r="CV878" s="61"/>
      <c r="CW878" s="61"/>
      <c r="CX878" s="61"/>
      <c r="CY878" s="61"/>
      <c r="CZ878" s="61"/>
      <c r="DA878" s="61"/>
      <c r="DB878" s="61"/>
      <c r="DC878" s="61"/>
      <c r="DD878" s="61"/>
      <c r="DE878" s="61"/>
      <c r="DF878" s="61"/>
    </row>
    <row r="879" spans="3:110" ht="12.75" customHeight="1">
      <c r="C879" s="50" t="s">
        <v>182</v>
      </c>
      <c r="I879" s="908"/>
      <c r="J879" s="90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5"/>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3" t="s">
        <v>282</v>
      </c>
      <c r="AC881" s="2377">
        <f>W845+W853+W860+W861+W870+W877+W847</f>
        <v>425700</v>
      </c>
      <c r="AD881" s="2377"/>
      <c r="AE881" s="2377"/>
      <c r="AF881" s="2377"/>
      <c r="AG881" s="2377"/>
      <c r="AH881" s="237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3" t="s">
        <v>536</v>
      </c>
      <c r="AC882" s="2436">
        <f>O796+O776+G753</f>
        <v>66</v>
      </c>
      <c r="AD882" s="2436"/>
      <c r="AE882" s="2436"/>
      <c r="AF882" s="2436"/>
      <c r="AG882" s="2436"/>
      <c r="AH882" s="243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5"/>
      <c r="CS882" s="61"/>
      <c r="CT882" s="61"/>
      <c r="CU882" s="61"/>
      <c r="CV882" s="61"/>
      <c r="CW882" s="61"/>
      <c r="CX882" s="61"/>
      <c r="CY882" s="61"/>
      <c r="CZ882" s="61"/>
      <c r="DA882" s="61"/>
      <c r="DB882" s="61"/>
      <c r="DC882" s="61"/>
      <c r="DD882" s="61"/>
      <c r="DE882" s="61"/>
      <c r="DF882" s="61"/>
    </row>
    <row r="883" spans="1:110" ht="12.75" customHeight="1">
      <c r="C883" s="71"/>
      <c r="D883" s="72"/>
      <c r="E883" s="2434" t="s">
        <v>33</v>
      </c>
      <c r="F883" s="2434"/>
      <c r="G883" s="2434"/>
      <c r="H883" s="2434"/>
      <c r="I883" s="2434"/>
      <c r="J883" s="2434"/>
      <c r="K883" s="2434"/>
      <c r="L883" s="2434"/>
      <c r="M883" s="2434"/>
      <c r="N883" s="2434"/>
      <c r="O883" s="2434"/>
      <c r="P883" s="2434"/>
      <c r="Q883" s="2434"/>
      <c r="R883" s="2434"/>
      <c r="S883" s="2434"/>
      <c r="T883" s="2434"/>
      <c r="U883" s="2434"/>
      <c r="V883" s="2434"/>
      <c r="W883" s="2434"/>
      <c r="X883" s="2434"/>
      <c r="Y883" s="2434"/>
      <c r="Z883" s="2434"/>
      <c r="AA883" s="2434"/>
      <c r="AB883" s="2435"/>
      <c r="AC883" s="2409">
        <f>IF(ISERROR((ROUNDDOWN(AC881/AC882,0))),0,(ROUNDDOWN(AC881/AC882,0)))</f>
        <v>6450</v>
      </c>
      <c r="AD883" s="2409"/>
      <c r="AE883" s="2409"/>
      <c r="AF883" s="2409"/>
      <c r="AG883" s="2409"/>
      <c r="AH883" s="24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6" t="s">
        <v>803</v>
      </c>
      <c r="AC884" s="2462"/>
      <c r="AD884" s="2463"/>
      <c r="AE884" s="2463"/>
      <c r="AF884" s="2463"/>
      <c r="AG884" s="2463"/>
      <c r="AH884" s="246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6" t="s">
        <v>1323</v>
      </c>
      <c r="AC885" s="2234"/>
      <c r="AD885" s="2088"/>
      <c r="AE885" s="2088"/>
      <c r="AF885" s="2088"/>
      <c r="AG885" s="2088"/>
      <c r="AH885" s="208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6" t="s">
        <v>535</v>
      </c>
      <c r="AC886" s="2233">
        <f>+[10]EVERYTHING!$U$34</f>
        <v>65000</v>
      </c>
      <c r="AD886" s="2233"/>
      <c r="AE886" s="2233"/>
      <c r="AF886" s="2233"/>
      <c r="AG886" s="2233"/>
      <c r="AH886" s="22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6" t="s">
        <v>84</v>
      </c>
      <c r="AC887" s="2233">
        <f>+[10]EVERYTHING!$U$43</f>
        <v>33000</v>
      </c>
      <c r="AD887" s="2233"/>
      <c r="AE887" s="2233"/>
      <c r="AF887" s="2233"/>
      <c r="AG887" s="2233"/>
      <c r="AH887" s="22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5"/>
      <c r="CS887" s="61"/>
      <c r="CT887" s="61"/>
      <c r="CU887" s="61"/>
      <c r="CV887" s="61"/>
      <c r="CW887" s="61"/>
      <c r="CX887" s="61"/>
      <c r="CY887" s="61"/>
      <c r="CZ887" s="61"/>
      <c r="DA887" s="61"/>
      <c r="DB887" s="61"/>
      <c r="DC887" s="61"/>
      <c r="DD887" s="61"/>
      <c r="DE887" s="61"/>
      <c r="DF887" s="61"/>
    </row>
    <row r="888" spans="1:110" s="70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8" t="s">
        <v>1990</v>
      </c>
      <c r="AC888" s="2233">
        <f>+[10]EVERYTHING!$U$36+[10]EVERYTHING!$U$35</f>
        <v>35085.5818</v>
      </c>
      <c r="AD888" s="2233"/>
      <c r="AE888" s="2233"/>
      <c r="AF888" s="2233"/>
      <c r="AG888" s="2233"/>
      <c r="AH888" s="223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5"/>
      <c r="CS888" s="61"/>
      <c r="CT888" s="61"/>
      <c r="CU888" s="61"/>
      <c r="CV888" s="61"/>
      <c r="CW888" s="61"/>
      <c r="CX888" s="61"/>
      <c r="CY888" s="61"/>
      <c r="CZ888" s="61"/>
      <c r="DA888" s="61"/>
      <c r="DB888" s="61"/>
      <c r="DC888" s="61"/>
      <c r="DD888" s="61"/>
      <c r="DE888" s="61"/>
      <c r="DF888" s="61"/>
    </row>
    <row r="889" spans="1:110" ht="12.75" customHeight="1">
      <c r="A889" s="709"/>
      <c r="B889" s="70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6" t="s">
        <v>85</v>
      </c>
      <c r="AC889" s="2233"/>
      <c r="AD889" s="2233"/>
      <c r="AE889" s="2233"/>
      <c r="AF889" s="2233"/>
      <c r="AG889" s="2233"/>
      <c r="AH889" s="2234"/>
      <c r="AI889" s="709"/>
      <c r="AJ889" s="709"/>
      <c r="AK889" s="709"/>
      <c r="AL889" s="70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6" t="s">
        <v>1865</v>
      </c>
      <c r="AC890" s="2233"/>
      <c r="AD890" s="2233"/>
      <c r="AE890" s="2233"/>
      <c r="AF890" s="2233"/>
      <c r="AG890" s="2233"/>
      <c r="AH890" s="22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5"/>
      <c r="CS890" s="61"/>
      <c r="CT890" s="61"/>
      <c r="CU890" s="61"/>
      <c r="CV890" s="61"/>
      <c r="CW890" s="61"/>
      <c r="CX890" s="61"/>
      <c r="CY890" s="61"/>
      <c r="CZ890" s="61"/>
      <c r="DA890" s="61"/>
      <c r="DB890" s="61"/>
      <c r="DC890" s="61"/>
      <c r="DD890" s="61"/>
      <c r="DE890" s="61"/>
      <c r="DF890" s="61"/>
    </row>
    <row r="891" spans="1:110" s="709" customFormat="1" ht="12.75" customHeight="1">
      <c r="A891" s="12"/>
      <c r="B891" s="12"/>
      <c r="C891" s="2453" t="s">
        <v>1015</v>
      </c>
      <c r="D891" s="2454"/>
      <c r="E891" s="2454"/>
      <c r="F891" s="2454"/>
      <c r="G891" s="2454"/>
      <c r="H891" s="2454"/>
      <c r="I891" s="2454"/>
      <c r="J891" s="2454"/>
      <c r="K891" s="2454"/>
      <c r="L891" s="2454"/>
      <c r="M891" s="2454"/>
      <c r="N891" s="2454"/>
      <c r="O891" s="2454"/>
      <c r="P891" s="2454"/>
      <c r="Q891" s="2454"/>
      <c r="R891" s="2454"/>
      <c r="S891" s="2454"/>
      <c r="T891" s="2454"/>
      <c r="U891" s="2454"/>
      <c r="V891" s="2454"/>
      <c r="W891" s="2454"/>
      <c r="X891" s="2454"/>
      <c r="Y891" s="2454"/>
      <c r="Z891" s="2454"/>
      <c r="AA891" s="2454"/>
      <c r="AB891" s="2455"/>
      <c r="AC891" s="2088"/>
      <c r="AD891" s="2088"/>
      <c r="AE891" s="2088"/>
      <c r="AF891" s="2088"/>
      <c r="AG891" s="2088"/>
      <c r="AH891" s="208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5"/>
      <c r="CS891" s="61"/>
      <c r="CT891" s="61"/>
      <c r="CU891" s="61"/>
      <c r="CV891" s="61"/>
      <c r="CW891" s="61"/>
      <c r="CX891" s="61"/>
      <c r="CY891" s="61"/>
      <c r="CZ891" s="61"/>
      <c r="DA891" s="61"/>
      <c r="DB891" s="61"/>
      <c r="DC891" s="61"/>
      <c r="DD891" s="61"/>
      <c r="DE891" s="61"/>
      <c r="DF891" s="61"/>
    </row>
    <row r="892" spans="1:110" ht="12.75" customHeight="1">
      <c r="C892" s="2453" t="s">
        <v>1015</v>
      </c>
      <c r="D892" s="2454"/>
      <c r="E892" s="2454"/>
      <c r="F892" s="2454"/>
      <c r="G892" s="2454"/>
      <c r="H892" s="2454"/>
      <c r="I892" s="2454"/>
      <c r="J892" s="2454"/>
      <c r="K892" s="2454"/>
      <c r="L892" s="2454"/>
      <c r="M892" s="2454"/>
      <c r="N892" s="2454"/>
      <c r="O892" s="2454"/>
      <c r="P892" s="2454"/>
      <c r="Q892" s="2454"/>
      <c r="R892" s="2454"/>
      <c r="S892" s="2454"/>
      <c r="T892" s="2454"/>
      <c r="U892" s="2454"/>
      <c r="V892" s="2454"/>
      <c r="W892" s="2454"/>
      <c r="X892" s="2454"/>
      <c r="Y892" s="2454"/>
      <c r="Z892" s="2454"/>
      <c r="AA892" s="2454"/>
      <c r="AB892" s="2455"/>
      <c r="AC892" s="2088"/>
      <c r="AD892" s="2088"/>
      <c r="AE892" s="2088"/>
      <c r="AF892" s="2088"/>
      <c r="AG892" s="2088"/>
      <c r="AH892" s="208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5"/>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32"/>
      <c r="AA896" s="2233"/>
      <c r="AB896" s="2233"/>
      <c r="AC896" s="2233"/>
      <c r="AD896" s="2233"/>
      <c r="AE896" s="2234"/>
      <c r="AF896" s="90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32"/>
      <c r="AA897" s="2233"/>
      <c r="AB897" s="2233"/>
      <c r="AC897" s="2233"/>
      <c r="AD897" s="2233"/>
      <c r="AE897" s="22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32"/>
      <c r="AA898" s="2233"/>
      <c r="AB898" s="2233"/>
      <c r="AC898" s="2233"/>
      <c r="AD898" s="2233"/>
      <c r="AE898" s="22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6">
        <f>Z896-(Z897+Z898)</f>
        <v>0</v>
      </c>
      <c r="AA899" s="2377"/>
      <c r="AB899" s="2377"/>
      <c r="AC899" s="2377"/>
      <c r="AD899" s="2377"/>
      <c r="AE899" s="2378"/>
      <c r="AZ899" s="61"/>
      <c r="BA899" s="25"/>
      <c r="BB899" s="127"/>
      <c r="BC899" s="127"/>
      <c r="BD899" s="1274"/>
      <c r="BE899" s="1274"/>
      <c r="BF899" s="1274"/>
      <c r="BG899" s="145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5"/>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4"/>
      <c r="BE900" s="1274"/>
      <c r="BF900" s="1274"/>
      <c r="BG900" s="145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6"/>
      <c r="BD901" s="2443"/>
      <c r="BE901" s="2443"/>
      <c r="BF901" s="1274"/>
      <c r="BG901" s="145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6"/>
      <c r="BD902" s="2452"/>
      <c r="BE902" s="2452"/>
      <c r="BF902" s="1274"/>
      <c r="BG902" s="145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6"/>
      <c r="BD903" s="2442"/>
      <c r="BE903" s="2442"/>
      <c r="BF903" s="1274"/>
      <c r="BG903" s="145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5"/>
      <c r="CS903" s="61"/>
      <c r="CT903" s="61"/>
      <c r="CU903" s="61"/>
      <c r="CV903" s="61"/>
      <c r="CW903" s="61"/>
      <c r="CX903" s="61"/>
      <c r="CY903" s="61"/>
      <c r="CZ903" s="61"/>
      <c r="DA903" s="61"/>
      <c r="DB903" s="61"/>
      <c r="DC903" s="61"/>
      <c r="DD903" s="61"/>
      <c r="DE903" s="61"/>
      <c r="DF903" s="61"/>
    </row>
    <row r="904" spans="1:110" ht="12.75" customHeight="1">
      <c r="A904" s="39"/>
      <c r="C904" s="523"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6"/>
      <c r="BD904" s="2442"/>
      <c r="BE904" s="2442"/>
      <c r="BF904" s="1274"/>
      <c r="BG904" s="145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6"/>
      <c r="BD905" s="2442"/>
      <c r="BE905" s="2442"/>
      <c r="BF905" s="1274"/>
      <c r="BG905" s="145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6"/>
      <c r="BD906" s="2443"/>
      <c r="BE906" s="2442"/>
      <c r="BF906" s="1274"/>
      <c r="BG906" s="145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5"/>
      <c r="CS906" s="61"/>
      <c r="CT906" s="61"/>
      <c r="CU906" s="61"/>
      <c r="CV906" s="61"/>
      <c r="CW906" s="61"/>
      <c r="CX906" s="61"/>
      <c r="CY906" s="61"/>
      <c r="CZ906" s="61"/>
      <c r="DA906" s="61"/>
      <c r="DB906" s="61"/>
      <c r="DC906" s="61"/>
      <c r="DD906" s="61"/>
      <c r="DE906" s="61"/>
      <c r="DF906" s="61"/>
    </row>
    <row r="907" spans="1:110" ht="12.75" customHeight="1">
      <c r="A907" s="2329" t="s">
        <v>101</v>
      </c>
      <c r="B907" s="2329"/>
      <c r="C907" s="2329"/>
      <c r="D907" s="2329"/>
      <c r="E907" s="2329"/>
      <c r="F907" s="2329"/>
      <c r="G907" s="2329"/>
      <c r="H907" s="2329"/>
      <c r="I907" s="2329"/>
      <c r="J907" s="2329"/>
      <c r="K907" s="2329"/>
      <c r="L907" s="2329"/>
      <c r="M907" s="2329"/>
      <c r="N907" s="2329"/>
      <c r="O907" s="2329"/>
      <c r="P907" s="2329"/>
      <c r="Q907" s="2329"/>
      <c r="R907" s="2329"/>
      <c r="S907" s="2329"/>
      <c r="T907" s="2329"/>
      <c r="U907" s="2329"/>
      <c r="V907" s="2329"/>
      <c r="W907" s="2329"/>
      <c r="X907" s="2329"/>
      <c r="Y907" s="2329"/>
      <c r="Z907" s="2329"/>
      <c r="AA907" s="2329"/>
      <c r="AB907" s="2329"/>
      <c r="AC907" s="2329"/>
      <c r="AD907" s="2329"/>
      <c r="AE907" s="2329"/>
      <c r="AF907" s="2329"/>
      <c r="AG907" s="2329"/>
      <c r="AH907" s="2329"/>
      <c r="AI907" s="2329"/>
      <c r="AJ907" s="2329"/>
      <c r="AK907" s="2329"/>
      <c r="AL907" s="2329"/>
      <c r="AM907" s="144"/>
      <c r="AN907" s="144"/>
      <c r="AO907" s="144"/>
      <c r="AP907" s="144"/>
      <c r="AQ907" s="144"/>
      <c r="AR907" s="144"/>
      <c r="AS907" s="144"/>
      <c r="AT907" s="144"/>
      <c r="AU907" s="144"/>
      <c r="AV907" s="144"/>
      <c r="AW907" s="144"/>
      <c r="AX907" s="144"/>
      <c r="AY907" s="144"/>
      <c r="AZ907" s="61"/>
      <c r="BA907" s="25"/>
      <c r="BB907" s="127"/>
      <c r="BC907" s="1456"/>
      <c r="BD907" s="2451"/>
      <c r="BE907" s="2451"/>
      <c r="BF907" s="2451"/>
      <c r="BG907" s="145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5"/>
      <c r="CS907" s="61"/>
      <c r="CT907" s="61"/>
      <c r="CU907" s="61"/>
      <c r="CV907" s="61"/>
      <c r="CW907" s="61"/>
      <c r="CX907" s="61"/>
      <c r="CY907" s="61"/>
      <c r="CZ907" s="61"/>
      <c r="DA907" s="61"/>
      <c r="DB907" s="61"/>
      <c r="DC907" s="61"/>
      <c r="DD907" s="61"/>
      <c r="DE907" s="61"/>
      <c r="DF907" s="61"/>
    </row>
    <row r="908" spans="1:110" ht="12.75" customHeight="1" thickBot="1">
      <c r="A908" s="2330"/>
      <c r="B908" s="2330"/>
      <c r="C908" s="2330"/>
      <c r="D908" s="2330"/>
      <c r="E908" s="2330"/>
      <c r="F908" s="2330"/>
      <c r="G908" s="2330"/>
      <c r="H908" s="2330"/>
      <c r="I908" s="2330"/>
      <c r="J908" s="2330"/>
      <c r="K908" s="2330"/>
      <c r="L908" s="2330"/>
      <c r="M908" s="2330"/>
      <c r="N908" s="2330"/>
      <c r="O908" s="2330"/>
      <c r="P908" s="2330"/>
      <c r="Q908" s="2330"/>
      <c r="R908" s="2330"/>
      <c r="S908" s="2330"/>
      <c r="T908" s="2330"/>
      <c r="U908" s="2330"/>
      <c r="V908" s="2330"/>
      <c r="W908" s="2330"/>
      <c r="X908" s="2330"/>
      <c r="Y908" s="2330"/>
      <c r="Z908" s="2330"/>
      <c r="AA908" s="2330"/>
      <c r="AB908" s="2330"/>
      <c r="AC908" s="2330"/>
      <c r="AD908" s="2330"/>
      <c r="AE908" s="2330"/>
      <c r="AF908" s="2330"/>
      <c r="AG908" s="2330"/>
      <c r="AH908" s="2330"/>
      <c r="AI908" s="2330"/>
      <c r="AJ908" s="2330"/>
      <c r="AK908" s="2330"/>
      <c r="AL908" s="2330"/>
      <c r="AM908" s="144"/>
      <c r="AN908" s="144"/>
      <c r="AO908" s="144"/>
      <c r="AP908" s="144"/>
      <c r="AQ908" s="144"/>
      <c r="AR908" s="144"/>
      <c r="AS908" s="144"/>
      <c r="AT908" s="144"/>
      <c r="AU908" s="144"/>
      <c r="AV908" s="144"/>
      <c r="AW908" s="144"/>
      <c r="AX908" s="144"/>
      <c r="AY908" s="144"/>
      <c r="AZ908" s="61"/>
      <c r="BA908" s="25"/>
      <c r="BB908" s="127"/>
      <c r="BC908" s="1456"/>
      <c r="BD908" s="2456"/>
      <c r="BE908" s="2456"/>
      <c r="BF908" s="2456"/>
      <c r="BG908" s="145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6"/>
      <c r="BD909" s="2442"/>
      <c r="BE909" s="2442"/>
      <c r="BF909" s="1274"/>
      <c r="BG909" s="145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5"/>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6"/>
      <c r="BD910" s="2443"/>
      <c r="BE910" s="2442"/>
      <c r="BF910" s="1274"/>
      <c r="BG910" s="145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5"/>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6"/>
      <c r="BD911" s="25"/>
      <c r="BE911" s="25"/>
      <c r="BF911" s="25"/>
      <c r="BG911" s="145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51" t="s">
        <v>834</v>
      </c>
      <c r="G912" s="2252"/>
      <c r="H912" s="2252"/>
      <c r="I912" s="2252"/>
      <c r="J912" s="2252"/>
      <c r="K912" s="2252"/>
      <c r="L912" s="2252"/>
      <c r="M912" s="2252"/>
      <c r="N912" s="2252"/>
      <c r="O912" s="2252"/>
      <c r="P912" s="2252"/>
      <c r="Q912" s="2252"/>
      <c r="R912" s="2252"/>
      <c r="S912" s="2252"/>
      <c r="T912" s="2253"/>
      <c r="U912" s="2108" t="s">
        <v>32</v>
      </c>
      <c r="V912" s="2109"/>
      <c r="W912" s="2109"/>
      <c r="X912" s="2109"/>
      <c r="Y912" s="2109"/>
      <c r="Z912" s="2109"/>
      <c r="AA912" s="73"/>
      <c r="AB912" s="161"/>
      <c r="AC912" s="161"/>
      <c r="AD912" s="161"/>
      <c r="AE912" s="161"/>
      <c r="AF912" s="162"/>
      <c r="AZ912" s="61"/>
      <c r="BA912" s="1455"/>
      <c r="BB912" s="127"/>
      <c r="BC912" s="127"/>
      <c r="BD912" s="2443"/>
      <c r="BE912" s="2442"/>
      <c r="BF912" s="1458"/>
      <c r="BG912" s="145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5"/>
      <c r="CS912" s="61"/>
      <c r="CT912" s="61"/>
      <c r="CU912" s="61"/>
      <c r="CV912" s="61"/>
      <c r="CW912" s="61"/>
      <c r="CX912" s="61"/>
      <c r="CY912" s="61"/>
      <c r="CZ912" s="61"/>
      <c r="DA912" s="61"/>
      <c r="DB912" s="61"/>
      <c r="DC912" s="61"/>
      <c r="DD912" s="61"/>
      <c r="DE912" s="61"/>
      <c r="DF912" s="61"/>
    </row>
    <row r="913" spans="2:110" ht="12.75" customHeight="1">
      <c r="B913" s="50"/>
      <c r="F913" s="2111" t="s">
        <v>863</v>
      </c>
      <c r="G913" s="2112"/>
      <c r="H913" s="2112"/>
      <c r="I913" s="2112"/>
      <c r="J913" s="2112"/>
      <c r="K913" s="2112"/>
      <c r="L913" s="2112"/>
      <c r="M913" s="2112"/>
      <c r="N913" s="2112"/>
      <c r="O913" s="2112"/>
      <c r="P913" s="2112"/>
      <c r="Q913" s="2112"/>
      <c r="R913" s="2112"/>
      <c r="S913" s="2112"/>
      <c r="T913" s="2113"/>
      <c r="U913" s="2111"/>
      <c r="V913" s="2112"/>
      <c r="W913" s="2112"/>
      <c r="X913" s="2112"/>
      <c r="Y913" s="2112"/>
      <c r="Z913" s="2112"/>
      <c r="AA913" s="74"/>
      <c r="AB913" s="57"/>
      <c r="AC913" s="57"/>
      <c r="AD913" s="57"/>
      <c r="AE913" s="57"/>
      <c r="AF913" s="163"/>
      <c r="AZ913" s="61"/>
      <c r="BA913" s="1455"/>
      <c r="BB913" s="1455"/>
      <c r="BC913" s="1455"/>
      <c r="BD913" s="1455"/>
      <c r="BE913" s="1455"/>
      <c r="BF913" s="1455"/>
      <c r="BG913" s="145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5"/>
      <c r="CS913" s="61"/>
      <c r="CT913" s="61"/>
      <c r="CU913" s="61"/>
      <c r="CV913" s="61"/>
      <c r="CW913" s="61"/>
      <c r="CX913" s="61"/>
      <c r="CY913" s="61"/>
      <c r="CZ913" s="61"/>
      <c r="DA913" s="61"/>
      <c r="DB913" s="61"/>
      <c r="DC913" s="61"/>
      <c r="DD913" s="61"/>
      <c r="DE913" s="61"/>
      <c r="DF913" s="61"/>
    </row>
    <row r="914" spans="2:110" ht="12.75" customHeight="1">
      <c r="B914" s="50"/>
      <c r="F914" s="2114"/>
      <c r="G914" s="2115"/>
      <c r="H914" s="2115"/>
      <c r="I914" s="2115"/>
      <c r="J914" s="2115"/>
      <c r="K914" s="2115"/>
      <c r="L914" s="2115"/>
      <c r="M914" s="2115"/>
      <c r="N914" s="2115"/>
      <c r="O914" s="2115"/>
      <c r="P914" s="2115"/>
      <c r="Q914" s="2115"/>
      <c r="R914" s="2115"/>
      <c r="S914" s="2115"/>
      <c r="T914" s="2116"/>
      <c r="U914" s="2114"/>
      <c r="V914" s="2115"/>
      <c r="W914" s="2115"/>
      <c r="X914" s="2115"/>
      <c r="Y914" s="2115"/>
      <c r="Z914" s="2115"/>
      <c r="AA914" s="164"/>
      <c r="AB914" s="2445" t="s">
        <v>405</v>
      </c>
      <c r="AC914" s="2445"/>
      <c r="AD914" s="2445"/>
      <c r="AE914" s="2445"/>
      <c r="AF914" s="165"/>
      <c r="AZ914" s="61"/>
      <c r="BA914" s="1455"/>
      <c r="BB914" s="1455"/>
      <c r="BC914" s="1455"/>
      <c r="BD914" s="1455"/>
      <c r="BE914" s="1455"/>
      <c r="BF914" s="1455"/>
      <c r="BG914" s="145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5"/>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36" t="s">
        <v>570</v>
      </c>
      <c r="V915" s="2237"/>
      <c r="W915" s="2237"/>
      <c r="X915" s="2237"/>
      <c r="Y915" s="2237"/>
      <c r="Z915" s="2238"/>
      <c r="AA915" s="2242">
        <f>+[10]EVERYTHING!$J$29</f>
        <v>17493556.102213912</v>
      </c>
      <c r="AB915" s="2243"/>
      <c r="AC915" s="2243"/>
      <c r="AD915" s="2243"/>
      <c r="AE915" s="2243"/>
      <c r="AF915" s="224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5"/>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36" t="s">
        <v>570</v>
      </c>
      <c r="V916" s="2237"/>
      <c r="W916" s="2237"/>
      <c r="X916" s="2237"/>
      <c r="Y916" s="2237"/>
      <c r="Z916" s="2238"/>
      <c r="AA916" s="2242">
        <f>+[10]EVERYTHING!$J$30</f>
        <v>9925526.3882934302</v>
      </c>
      <c r="AB916" s="2243"/>
      <c r="AC916" s="2243"/>
      <c r="AD916" s="2243"/>
      <c r="AE916" s="2243"/>
      <c r="AF916" s="224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5"/>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36" t="s">
        <v>617</v>
      </c>
      <c r="V917" s="2237"/>
      <c r="W917" s="2237"/>
      <c r="X917" s="2237"/>
      <c r="Y917" s="2237"/>
      <c r="Z917" s="2238"/>
      <c r="AA917" s="2242"/>
      <c r="AB917" s="2243"/>
      <c r="AC917" s="2243"/>
      <c r="AD917" s="2243"/>
      <c r="AE917" s="2243"/>
      <c r="AF917" s="224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5"/>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36" t="s">
        <v>617</v>
      </c>
      <c r="V918" s="2237"/>
      <c r="W918" s="2237"/>
      <c r="X918" s="2237"/>
      <c r="Y918" s="2237"/>
      <c r="Z918" s="2238"/>
      <c r="AA918" s="2242"/>
      <c r="AB918" s="2243"/>
      <c r="AC918" s="2243"/>
      <c r="AD918" s="2243"/>
      <c r="AE918" s="2243"/>
      <c r="AF918" s="224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5"/>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36" t="s">
        <v>617</v>
      </c>
      <c r="V919" s="2237"/>
      <c r="W919" s="2237"/>
      <c r="X919" s="2237"/>
      <c r="Y919" s="2237"/>
      <c r="Z919" s="2238"/>
      <c r="AA919" s="2242"/>
      <c r="AB919" s="2243"/>
      <c r="AC919" s="2243"/>
      <c r="AD919" s="2243"/>
      <c r="AE919" s="2243"/>
      <c r="AF919" s="224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5"/>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36" t="s">
        <v>617</v>
      </c>
      <c r="V920" s="2237"/>
      <c r="W920" s="2237"/>
      <c r="X920" s="2237"/>
      <c r="Y920" s="2237"/>
      <c r="Z920" s="2238"/>
      <c r="AA920" s="2242"/>
      <c r="AB920" s="2243"/>
      <c r="AC920" s="2243"/>
      <c r="AD920" s="2243"/>
      <c r="AE920" s="2243"/>
      <c r="AF920" s="224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5"/>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36" t="s">
        <v>617</v>
      </c>
      <c r="V921" s="2237"/>
      <c r="W921" s="2237"/>
      <c r="X921" s="2237"/>
      <c r="Y921" s="2237"/>
      <c r="Z921" s="2238"/>
      <c r="AA921" s="2242"/>
      <c r="AB921" s="2243"/>
      <c r="AC921" s="2243"/>
      <c r="AD921" s="2243"/>
      <c r="AE921" s="2243"/>
      <c r="AF921" s="224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5"/>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36" t="s">
        <v>617</v>
      </c>
      <c r="V922" s="2237"/>
      <c r="W922" s="2237"/>
      <c r="X922" s="2237"/>
      <c r="Y922" s="2237"/>
      <c r="Z922" s="2238"/>
      <c r="AA922" s="2242"/>
      <c r="AB922" s="2243"/>
      <c r="AC922" s="2243"/>
      <c r="AD922" s="2243"/>
      <c r="AE922" s="2243"/>
      <c r="AF922" s="224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5"/>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36" t="s">
        <v>617</v>
      </c>
      <c r="V923" s="2237"/>
      <c r="W923" s="2237"/>
      <c r="X923" s="2237"/>
      <c r="Y923" s="2237"/>
      <c r="Z923" s="2238"/>
      <c r="AA923" s="2242"/>
      <c r="AB923" s="2243"/>
      <c r="AC923" s="2243"/>
      <c r="AD923" s="2243"/>
      <c r="AE923" s="2243"/>
      <c r="AF923" s="224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5"/>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36" t="s">
        <v>617</v>
      </c>
      <c r="V924" s="2237"/>
      <c r="W924" s="2237"/>
      <c r="X924" s="2237"/>
      <c r="Y924" s="2237"/>
      <c r="Z924" s="2238"/>
      <c r="AA924" s="2242"/>
      <c r="AB924" s="2243"/>
      <c r="AC924" s="2243"/>
      <c r="AD924" s="2243"/>
      <c r="AE924" s="2243"/>
      <c r="AF924" s="224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5"/>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6" t="s">
        <v>617</v>
      </c>
      <c r="V925" s="2237"/>
      <c r="W925" s="2237"/>
      <c r="X925" s="2237"/>
      <c r="Y925" s="2237"/>
      <c r="Z925" s="2238"/>
      <c r="AA925" s="2242"/>
      <c r="AB925" s="2243"/>
      <c r="AC925" s="2243"/>
      <c r="AD925" s="2243"/>
      <c r="AE925" s="2243"/>
      <c r="AF925" s="224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5"/>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36" t="s">
        <v>617</v>
      </c>
      <c r="V926" s="2237"/>
      <c r="W926" s="2237"/>
      <c r="X926" s="2237"/>
      <c r="Y926" s="2237"/>
      <c r="Z926" s="2238"/>
      <c r="AA926" s="2242"/>
      <c r="AB926" s="2243"/>
      <c r="AC926" s="2243"/>
      <c r="AD926" s="2243"/>
      <c r="AE926" s="2243"/>
      <c r="AF926" s="224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5"/>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36" t="s">
        <v>570</v>
      </c>
      <c r="V927" s="2237"/>
      <c r="W927" s="2237"/>
      <c r="X927" s="2237"/>
      <c r="Y927" s="2237"/>
      <c r="Z927" s="2238"/>
      <c r="AA927" s="2242">
        <f>+[10]EVERYTHING!$C$8</f>
        <v>6654505.2206782466</v>
      </c>
      <c r="AB927" s="2243"/>
      <c r="AC927" s="2243"/>
      <c r="AD927" s="2243"/>
      <c r="AE927" s="2243"/>
      <c r="AF927" s="224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5"/>
      <c r="CS927" s="61"/>
      <c r="CT927" s="61"/>
      <c r="CU927" s="61"/>
      <c r="CV927" s="61"/>
      <c r="CW927" s="61"/>
      <c r="CX927" s="61"/>
      <c r="CY927" s="61"/>
      <c r="CZ927" s="61"/>
      <c r="DA927" s="61"/>
      <c r="DB927" s="61"/>
      <c r="DC927" s="61"/>
      <c r="DD927" s="61"/>
      <c r="DE927" s="61"/>
      <c r="DF927" s="61"/>
    </row>
    <row r="928" spans="2:110" ht="12.75" customHeight="1">
      <c r="F928" s="875" t="s">
        <v>1441</v>
      </c>
      <c r="G928" s="148"/>
      <c r="H928" s="148"/>
      <c r="I928" s="148"/>
      <c r="J928" s="148"/>
      <c r="K928" s="148"/>
      <c r="L928" s="148"/>
      <c r="M928" s="148"/>
      <c r="N928" s="148"/>
      <c r="O928" s="148"/>
      <c r="P928" s="148"/>
      <c r="Q928" s="148"/>
      <c r="R928" s="148"/>
      <c r="S928" s="148"/>
      <c r="T928" s="336"/>
      <c r="U928" s="2236" t="s">
        <v>617</v>
      </c>
      <c r="V928" s="2237"/>
      <c r="W928" s="2237"/>
      <c r="X928" s="2237"/>
      <c r="Y928" s="2237"/>
      <c r="Z928" s="2238"/>
      <c r="AA928" s="2242"/>
      <c r="AB928" s="2243"/>
      <c r="AC928" s="2243"/>
      <c r="AD928" s="2243"/>
      <c r="AE928" s="2243"/>
      <c r="AF928" s="224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5"/>
      <c r="CS928" s="61"/>
      <c r="CT928" s="61"/>
      <c r="CU928" s="61"/>
      <c r="CV928" s="61"/>
      <c r="CW928" s="61"/>
      <c r="CX928" s="61"/>
      <c r="CY928" s="61"/>
      <c r="CZ928" s="61"/>
      <c r="DA928" s="61"/>
      <c r="DB928" s="61"/>
      <c r="DC928" s="61"/>
      <c r="DD928" s="61"/>
      <c r="DE928" s="61"/>
      <c r="DF928" s="61"/>
    </row>
    <row r="929" spans="1:110" ht="12.75" customHeight="1">
      <c r="F929" s="875" t="s">
        <v>1442</v>
      </c>
      <c r="G929" s="77"/>
      <c r="H929" s="77"/>
      <c r="I929" s="77"/>
      <c r="J929" s="77"/>
      <c r="K929" s="77"/>
      <c r="L929" s="77"/>
      <c r="M929" s="77"/>
      <c r="N929" s="77"/>
      <c r="O929" s="77"/>
      <c r="P929" s="148"/>
      <c r="Q929" s="148"/>
      <c r="R929" s="148"/>
      <c r="S929" s="148"/>
      <c r="T929" s="336"/>
      <c r="U929" s="2236" t="s">
        <v>617</v>
      </c>
      <c r="V929" s="2237"/>
      <c r="W929" s="2237"/>
      <c r="X929" s="2237"/>
      <c r="Y929" s="2237"/>
      <c r="Z929" s="2238"/>
      <c r="AA929" s="2242"/>
      <c r="AB929" s="2243"/>
      <c r="AC929" s="2243"/>
      <c r="AD929" s="2243"/>
      <c r="AE929" s="2243"/>
      <c r="AF929" s="224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5"/>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36" t="s">
        <v>695</v>
      </c>
      <c r="Q930" s="2237"/>
      <c r="R930" s="2237"/>
      <c r="S930" s="2237"/>
      <c r="T930" s="2238"/>
      <c r="U930" s="2236" t="s">
        <v>617</v>
      </c>
      <c r="V930" s="2237"/>
      <c r="W930" s="2237"/>
      <c r="X930" s="2237"/>
      <c r="Y930" s="2237"/>
      <c r="Z930" s="2238"/>
      <c r="AA930" s="2242"/>
      <c r="AB930" s="2243"/>
      <c r="AC930" s="2243"/>
      <c r="AD930" s="2243"/>
      <c r="AE930" s="2243"/>
      <c r="AF930" s="224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8" t="s">
        <v>2743</v>
      </c>
      <c r="J931" s="2249"/>
      <c r="K931" s="2249"/>
      <c r="L931" s="2249"/>
      <c r="M931" s="2249"/>
      <c r="N931" s="2249"/>
      <c r="O931" s="2249"/>
      <c r="P931" s="2249"/>
      <c r="Q931" s="2249"/>
      <c r="R931" s="2249"/>
      <c r="S931" s="2249"/>
      <c r="T931" s="2250"/>
      <c r="U931" s="2236" t="s">
        <v>570</v>
      </c>
      <c r="V931" s="2237"/>
      <c r="W931" s="2237"/>
      <c r="X931" s="2237"/>
      <c r="Y931" s="2237"/>
      <c r="Z931" s="2238"/>
      <c r="AA931" s="2242">
        <f>+[10]EVERYTHING!$C$9+[10]EVERYTHING!$C$10</f>
        <v>7401329</v>
      </c>
      <c r="AB931" s="2243"/>
      <c r="AC931" s="2243"/>
      <c r="AD931" s="2243"/>
      <c r="AE931" s="2243"/>
      <c r="AF931" s="224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8" t="s">
        <v>2744</v>
      </c>
      <c r="J932" s="2254"/>
      <c r="K932" s="2254"/>
      <c r="L932" s="2254"/>
      <c r="M932" s="2254"/>
      <c r="N932" s="2254"/>
      <c r="O932" s="2254"/>
      <c r="P932" s="2254"/>
      <c r="Q932" s="2254"/>
      <c r="R932" s="2254"/>
      <c r="S932" s="2254"/>
      <c r="T932" s="2255"/>
      <c r="U932" s="2236" t="s">
        <v>570</v>
      </c>
      <c r="V932" s="2237"/>
      <c r="W932" s="2237"/>
      <c r="X932" s="2237"/>
      <c r="Y932" s="2237"/>
      <c r="Z932" s="2238"/>
      <c r="AA932" s="2242">
        <f>+[10]EVERYTHING!$C$7</f>
        <v>1324969</v>
      </c>
      <c r="AB932" s="2243"/>
      <c r="AC932" s="2243"/>
      <c r="AD932" s="2243"/>
      <c r="AE932" s="2243"/>
      <c r="AF932" s="224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8" t="s">
        <v>2769</v>
      </c>
      <c r="J933" s="2254"/>
      <c r="K933" s="2254"/>
      <c r="L933" s="2254"/>
      <c r="M933" s="2254"/>
      <c r="N933" s="2254"/>
      <c r="O933" s="2254"/>
      <c r="P933" s="2254"/>
      <c r="Q933" s="2254"/>
      <c r="R933" s="2254"/>
      <c r="S933" s="2254"/>
      <c r="T933" s="2255"/>
      <c r="U933" s="2236" t="s">
        <v>570</v>
      </c>
      <c r="V933" s="2237"/>
      <c r="W933" s="2237"/>
      <c r="X933" s="2237"/>
      <c r="Y933" s="2237"/>
      <c r="Z933" s="2238"/>
      <c r="AA933" s="2242">
        <v>545566</v>
      </c>
      <c r="AB933" s="2243"/>
      <c r="AC933" s="2243"/>
      <c r="AD933" s="2243"/>
      <c r="AE933" s="2243"/>
      <c r="AF933" s="224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44" t="s">
        <v>339</v>
      </c>
      <c r="J934" s="2254"/>
      <c r="K934" s="2254"/>
      <c r="L934" s="2254"/>
      <c r="M934" s="2254"/>
      <c r="N934" s="2254"/>
      <c r="O934" s="2254"/>
      <c r="P934" s="2254"/>
      <c r="Q934" s="2254"/>
      <c r="R934" s="2254"/>
      <c r="S934" s="2254"/>
      <c r="T934" s="2255"/>
      <c r="U934" s="2236" t="s">
        <v>617</v>
      </c>
      <c r="V934" s="2237"/>
      <c r="W934" s="2237"/>
      <c r="X934" s="2237"/>
      <c r="Y934" s="2237"/>
      <c r="Z934" s="2238"/>
      <c r="AA934" s="2242"/>
      <c r="AB934" s="2243"/>
      <c r="AC934" s="2243"/>
      <c r="AD934" s="2243"/>
      <c r="AE934" s="2243"/>
      <c r="AF934" s="224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5"/>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5"/>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3"/>
      <c r="AN937" s="1433"/>
      <c r="AO937" s="1433"/>
      <c r="AP937" s="1433"/>
      <c r="AQ937" s="1433"/>
      <c r="AR937" s="1433"/>
      <c r="AS937" s="1433"/>
      <c r="AT937" s="1433"/>
      <c r="AU937" s="1433"/>
      <c r="AV937" s="1433"/>
      <c r="AW937" s="1433"/>
      <c r="AX937" s="1433"/>
      <c r="AY937" s="143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3">
        <v>44567</v>
      </c>
      <c r="N939" s="2257"/>
      <c r="O939" s="2257"/>
      <c r="P939" s="2257"/>
      <c r="Q939" s="2257"/>
      <c r="R939" s="2257"/>
      <c r="S939" s="2258"/>
      <c r="U939" s="103" t="s">
        <v>11</v>
      </c>
      <c r="V939" s="77"/>
      <c r="W939" s="77"/>
      <c r="X939" s="77"/>
      <c r="Y939" s="77"/>
      <c r="Z939" s="77"/>
      <c r="AA939" s="77"/>
      <c r="AB939" s="77"/>
      <c r="AC939" s="77"/>
      <c r="AD939" s="78"/>
      <c r="AE939" s="2413">
        <v>44740</v>
      </c>
      <c r="AF939" s="2257"/>
      <c r="AG939" s="2257"/>
      <c r="AH939" s="2257"/>
      <c r="AI939" s="2257"/>
      <c r="AJ939" s="2257"/>
      <c r="AK939" s="225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t="s">
        <v>2733</v>
      </c>
      <c r="N940" s="2327"/>
      <c r="O940" s="2327"/>
      <c r="P940" s="2327"/>
      <c r="Q940" s="2327"/>
      <c r="R940" s="2327"/>
      <c r="S940" s="2328"/>
      <c r="U940" s="103" t="s">
        <v>12</v>
      </c>
      <c r="V940" s="77"/>
      <c r="W940" s="77"/>
      <c r="X940" s="77"/>
      <c r="Y940" s="77"/>
      <c r="Z940" s="77"/>
      <c r="AA940" s="77"/>
      <c r="AB940" s="77"/>
      <c r="AC940" s="77"/>
      <c r="AD940" s="78"/>
      <c r="AE940" s="2326" t="s">
        <v>2745</v>
      </c>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5"/>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22" t="s">
        <v>2734</v>
      </c>
      <c r="K941" s="2423"/>
      <c r="L941" s="2423"/>
      <c r="M941" s="2423"/>
      <c r="N941" s="2423"/>
      <c r="O941" s="2423"/>
      <c r="P941" s="2423"/>
      <c r="Q941" s="2423"/>
      <c r="R941" s="2423"/>
      <c r="S941" s="2424"/>
      <c r="U941" s="103" t="s">
        <v>928</v>
      </c>
      <c r="V941" s="77"/>
      <c r="W941" s="77"/>
      <c r="AB941" s="2422" t="s">
        <v>312</v>
      </c>
      <c r="AC941" s="2423"/>
      <c r="AD941" s="2423"/>
      <c r="AE941" s="2423"/>
      <c r="AF941" s="2423"/>
      <c r="AG941" s="2423"/>
      <c r="AH941" s="2423"/>
      <c r="AI941" s="2423"/>
      <c r="AJ941" s="2423"/>
      <c r="AK941" s="24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9">
        <v>1</v>
      </c>
      <c r="N942" s="2230"/>
      <c r="O942" s="2230"/>
      <c r="P942" s="2230"/>
      <c r="Q942" s="2230"/>
      <c r="R942" s="2230"/>
      <c r="S942" s="2231"/>
      <c r="U942" s="103" t="s">
        <v>13</v>
      </c>
      <c r="V942" s="77"/>
      <c r="W942" s="77"/>
      <c r="X942" s="77"/>
      <c r="Y942" s="77"/>
      <c r="Z942" s="77"/>
      <c r="AA942" s="77"/>
      <c r="AB942" s="77"/>
      <c r="AC942" s="77"/>
      <c r="AD942" s="78"/>
      <c r="AE942" s="2441">
        <f>+AE943/([10]EVERYTHING!$R$16)</f>
        <v>0.46969696969696972</v>
      </c>
      <c r="AF942" s="2230"/>
      <c r="AG942" s="2230"/>
      <c r="AH942" s="2230"/>
      <c r="AI942" s="2230"/>
      <c r="AJ942" s="2230"/>
      <c r="AK942" s="223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9">
        <f>+[10]EVERYTHING!$Q$27</f>
        <v>65</v>
      </c>
      <c r="N943" s="2420"/>
      <c r="O943" s="2420"/>
      <c r="P943" s="2420"/>
      <c r="Q943" s="2420"/>
      <c r="R943" s="2420"/>
      <c r="S943" s="2421"/>
      <c r="U943" s="103" t="s">
        <v>14</v>
      </c>
      <c r="V943" s="77"/>
      <c r="W943" s="77"/>
      <c r="X943" s="77"/>
      <c r="Y943" s="77"/>
      <c r="Z943" s="77"/>
      <c r="AA943" s="77"/>
      <c r="AB943" s="77"/>
      <c r="AC943" s="77"/>
      <c r="AD943" s="78"/>
      <c r="AE943" s="2419">
        <f>+SUM([10]EVERYTHING!$R$8:$R$9)</f>
        <v>31</v>
      </c>
      <c r="AF943" s="2420"/>
      <c r="AG943" s="2420"/>
      <c r="AH943" s="2420"/>
      <c r="AI943" s="2420"/>
      <c r="AJ943" s="2420"/>
      <c r="AK943" s="24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2">
        <f>+[10]EVERYTHING!$U$27</f>
        <v>452748</v>
      </c>
      <c r="N944" s="2243"/>
      <c r="O944" s="2243"/>
      <c r="P944" s="2243"/>
      <c r="Q944" s="2243"/>
      <c r="R944" s="2243"/>
      <c r="S944" s="2244"/>
      <c r="U944" s="103" t="s">
        <v>15</v>
      </c>
      <c r="V944" s="77"/>
      <c r="W944" s="77"/>
      <c r="X944" s="77"/>
      <c r="Y944" s="77"/>
      <c r="Z944" s="77"/>
      <c r="AA944" s="77"/>
      <c r="AB944" s="77"/>
      <c r="AC944" s="77"/>
      <c r="AD944" s="78"/>
      <c r="AE944" s="2242">
        <f>+[10]EVERYTHING!$F$13/20</f>
        <v>161249</v>
      </c>
      <c r="AF944" s="2243"/>
      <c r="AG944" s="2243"/>
      <c r="AH944" s="2243"/>
      <c r="AI944" s="2243"/>
      <c r="AJ944" s="2243"/>
      <c r="AK944" s="224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2">
        <f>+M944*20</f>
        <v>9054960</v>
      </c>
      <c r="N945" s="2243"/>
      <c r="O945" s="2243"/>
      <c r="P945" s="2243"/>
      <c r="Q945" s="2243"/>
      <c r="R945" s="2243"/>
      <c r="S945" s="2244"/>
      <c r="U945" s="103" t="s">
        <v>16</v>
      </c>
      <c r="V945" s="77"/>
      <c r="W945" s="77"/>
      <c r="X945" s="77"/>
      <c r="Y945" s="77"/>
      <c r="Z945" s="77"/>
      <c r="AA945" s="77"/>
      <c r="AB945" s="77"/>
      <c r="AC945" s="77"/>
      <c r="AD945" s="78"/>
      <c r="AE945" s="2242">
        <f>+AE944*AE946</f>
        <v>3224980</v>
      </c>
      <c r="AF945" s="2243"/>
      <c r="AG945" s="2243"/>
      <c r="AH945" s="2243"/>
      <c r="AI945" s="2243"/>
      <c r="AJ945" s="2243"/>
      <c r="AK945" s="224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5"/>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23">
        <f>+Z805</f>
        <v>20</v>
      </c>
      <c r="N946" s="2124"/>
      <c r="O946" s="2124"/>
      <c r="P946" s="2124"/>
      <c r="Q946" s="2124"/>
      <c r="R946" s="2124"/>
      <c r="S946" s="2125"/>
      <c r="U946" s="103" t="s">
        <v>596</v>
      </c>
      <c r="V946" s="77"/>
      <c r="W946" s="77"/>
      <c r="X946" s="77"/>
      <c r="Y946" s="77"/>
      <c r="Z946" s="77"/>
      <c r="AA946" s="77"/>
      <c r="AB946" s="77"/>
      <c r="AC946" s="77"/>
      <c r="AD946" s="78"/>
      <c r="AE946" s="2123">
        <v>20</v>
      </c>
      <c r="AF946" s="2124"/>
      <c r="AG946" s="2124"/>
      <c r="AH946" s="2124"/>
      <c r="AI946" s="2124"/>
      <c r="AJ946" s="2124"/>
      <c r="AK946" s="212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5"/>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3"/>
      <c r="AN948" s="1433"/>
      <c r="AO948" s="1433"/>
      <c r="AP948" s="1433"/>
      <c r="AQ948" s="1433"/>
      <c r="AR948" s="1433"/>
      <c r="AS948" s="1433"/>
      <c r="AT948" s="1433"/>
      <c r="AU948" s="1433"/>
      <c r="AV948" s="1433"/>
      <c r="AW948" s="1433"/>
      <c r="AX948" s="1433"/>
      <c r="AY948" s="143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3"/>
      <c r="AN949" s="1433"/>
      <c r="AO949" s="1433"/>
      <c r="AP949" s="1433"/>
      <c r="AQ949" s="1433"/>
      <c r="AR949" s="1433"/>
      <c r="AS949" s="1433"/>
      <c r="AT949" s="1433"/>
      <c r="AU949" s="1433"/>
      <c r="AV949" s="1433"/>
      <c r="AW949" s="1433"/>
      <c r="AX949" s="1433"/>
      <c r="AY949" s="143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3"/>
      <c r="AN950" s="1433"/>
      <c r="AO950" s="1433"/>
      <c r="AP950" s="1433"/>
      <c r="AQ950" s="1433"/>
      <c r="AR950" s="1433"/>
      <c r="AS950" s="1433"/>
      <c r="AT950" s="1433"/>
      <c r="AU950" s="1433"/>
      <c r="AV950" s="1433"/>
      <c r="AW950" s="1433"/>
      <c r="AX950" s="1433"/>
      <c r="AY950" s="143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5"/>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20"/>
      <c r="N951" s="2221"/>
      <c r="O951" s="2221"/>
      <c r="P951" s="2221"/>
      <c r="Q951" s="2221"/>
      <c r="R951" s="2221"/>
      <c r="S951" s="2222"/>
      <c r="T951" s="103" t="s">
        <v>832</v>
      </c>
      <c r="U951" s="77"/>
      <c r="V951" s="77"/>
      <c r="W951" s="77"/>
      <c r="X951" s="77"/>
      <c r="Y951" s="77"/>
      <c r="Z951" s="78"/>
      <c r="AA951" s="2220"/>
      <c r="AB951" s="2221"/>
      <c r="AC951" s="2221"/>
      <c r="AD951" s="2221"/>
      <c r="AE951" s="2221"/>
      <c r="AF951" s="2221"/>
      <c r="AG951" s="222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5"/>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20"/>
      <c r="N952" s="2221"/>
      <c r="O952" s="2221"/>
      <c r="P952" s="2221"/>
      <c r="Q952" s="2221"/>
      <c r="R952" s="2221"/>
      <c r="S952" s="2222"/>
      <c r="T952" s="103" t="s">
        <v>831</v>
      </c>
      <c r="U952" s="77"/>
      <c r="V952" s="77"/>
      <c r="W952" s="77"/>
      <c r="X952" s="77"/>
      <c r="Y952" s="77"/>
      <c r="Z952" s="78"/>
      <c r="AA952" s="2220"/>
      <c r="AB952" s="2221"/>
      <c r="AC952" s="2221"/>
      <c r="AD952" s="2221"/>
      <c r="AE952" s="2221"/>
      <c r="AF952" s="2221"/>
      <c r="AG952" s="222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5"/>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25" t="s">
        <v>617</v>
      </c>
      <c r="N953" s="2426"/>
      <c r="O953" s="2426"/>
      <c r="P953" s="2426"/>
      <c r="Q953" s="2426"/>
      <c r="R953" s="2426"/>
      <c r="S953" s="2427"/>
      <c r="T953" s="76" t="s">
        <v>342</v>
      </c>
      <c r="U953" s="77"/>
      <c r="V953" s="77"/>
      <c r="W953" s="77"/>
      <c r="X953" s="77"/>
      <c r="Y953" s="77"/>
      <c r="Z953" s="78"/>
      <c r="AA953" s="2220"/>
      <c r="AB953" s="2221"/>
      <c r="AC953" s="2221"/>
      <c r="AD953" s="2221"/>
      <c r="AE953" s="2221"/>
      <c r="AF953" s="2221"/>
      <c r="AG953" s="222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5"/>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20"/>
      <c r="N954" s="2221"/>
      <c r="O954" s="2221"/>
      <c r="P954" s="2221"/>
      <c r="Q954" s="2221"/>
      <c r="R954" s="2221"/>
      <c r="S954" s="2222"/>
      <c r="T954" s="76" t="s">
        <v>343</v>
      </c>
      <c r="U954" s="77"/>
      <c r="V954" s="77"/>
      <c r="W954" s="77"/>
      <c r="X954" s="77"/>
      <c r="Y954" s="77"/>
      <c r="Z954" s="78"/>
      <c r="AA954" s="2220"/>
      <c r="AB954" s="2221"/>
      <c r="AC954" s="2221"/>
      <c r="AD954" s="2221"/>
      <c r="AE954" s="2221"/>
      <c r="AF954" s="2221"/>
      <c r="AG954" s="222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5"/>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20"/>
      <c r="N955" s="2221"/>
      <c r="O955" s="2221"/>
      <c r="P955" s="2221"/>
      <c r="Q955" s="2221"/>
      <c r="R955" s="2221"/>
      <c r="S955" s="2222"/>
      <c r="T955" s="76" t="s">
        <v>390</v>
      </c>
      <c r="U955" s="77"/>
      <c r="V955" s="77"/>
      <c r="W955" s="77"/>
      <c r="X955" s="77"/>
      <c r="Y955" s="77"/>
      <c r="Z955" s="78"/>
      <c r="AA955" s="2220"/>
      <c r="AB955" s="2221"/>
      <c r="AC955" s="2221"/>
      <c r="AD955" s="2221"/>
      <c r="AE955" s="2221"/>
      <c r="AF955" s="2221"/>
      <c r="AG955" s="222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5"/>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28" t="s">
        <v>312</v>
      </c>
      <c r="N956" s="2429"/>
      <c r="O956" s="2429"/>
      <c r="P956" s="2429"/>
      <c r="Q956" s="2429"/>
      <c r="R956" s="2429"/>
      <c r="S956" s="2430"/>
      <c r="T956" s="2245"/>
      <c r="U956" s="2246"/>
      <c r="V956" s="2246"/>
      <c r="W956" s="2246"/>
      <c r="X956" s="2246"/>
      <c r="Y956" s="2246"/>
      <c r="Z956" s="2247"/>
      <c r="AA956" s="2220"/>
      <c r="AB956" s="2221"/>
      <c r="AC956" s="2221"/>
      <c r="AD956" s="2221"/>
      <c r="AE956" s="2221"/>
      <c r="AF956" s="2221"/>
      <c r="AG956" s="222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5"/>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20"/>
      <c r="N957" s="2221"/>
      <c r="O957" s="2221"/>
      <c r="P957" s="2221"/>
      <c r="Q957" s="2221"/>
      <c r="R957" s="2221"/>
      <c r="S957" s="2222"/>
      <c r="T957" s="2245"/>
      <c r="U957" s="2246"/>
      <c r="V957" s="2246"/>
      <c r="W957" s="2246"/>
      <c r="X957" s="2246"/>
      <c r="Y957" s="2246"/>
      <c r="Z957" s="2247"/>
      <c r="AA957" s="2220"/>
      <c r="AB957" s="2221"/>
      <c r="AC957" s="2221"/>
      <c r="AD957" s="2221"/>
      <c r="AE957" s="2221"/>
      <c r="AF957" s="2221"/>
      <c r="AG957" s="222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5"/>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4" t="s">
        <v>695</v>
      </c>
      <c r="P958" s="2415"/>
      <c r="Q958" s="139"/>
      <c r="R958" s="139"/>
      <c r="S958" s="140"/>
      <c r="T958" s="71" t="s">
        <v>174</v>
      </c>
      <c r="U958" s="72"/>
      <c r="V958" s="72"/>
      <c r="W958" s="2223" t="s">
        <v>339</v>
      </c>
      <c r="X958" s="2224"/>
      <c r="Y958" s="2224"/>
      <c r="Z958" s="2224"/>
      <c r="AA958" s="2224"/>
      <c r="AB958" s="2224"/>
      <c r="AC958" s="2224"/>
      <c r="AD958" s="2224"/>
      <c r="AE958" s="2224"/>
      <c r="AF958" s="2224"/>
      <c r="AG958" s="222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5"/>
      <c r="CS958" s="61"/>
      <c r="CT958" s="61"/>
      <c r="CU958" s="61"/>
      <c r="CV958" s="61"/>
      <c r="CW958" s="61"/>
      <c r="CX958" s="61"/>
      <c r="CY958" s="61"/>
      <c r="CZ958" s="61"/>
      <c r="DA958" s="61"/>
      <c r="DB958" s="61"/>
      <c r="DC958" s="61"/>
      <c r="DD958" s="61"/>
      <c r="DE958" s="61"/>
      <c r="DF958" s="61"/>
    </row>
    <row r="959" spans="1:110" ht="12.75" customHeight="1">
      <c r="F959" s="2281" t="s">
        <v>34</v>
      </c>
      <c r="G959" s="2282"/>
      <c r="H959" s="2282"/>
      <c r="I959" s="2282"/>
      <c r="J959" s="2282"/>
      <c r="K959" s="2282"/>
      <c r="L959" s="2282"/>
      <c r="M959" s="2220"/>
      <c r="N959" s="2221"/>
      <c r="O959" s="2221"/>
      <c r="P959" s="2221"/>
      <c r="Q959" s="2221"/>
      <c r="R959" s="2221"/>
      <c r="S959" s="2222"/>
      <c r="T959" s="79"/>
      <c r="U959" s="80"/>
      <c r="V959" s="80"/>
      <c r="W959" s="80"/>
      <c r="X959" s="80"/>
      <c r="Y959" s="80"/>
      <c r="Z959" s="188" t="s">
        <v>139</v>
      </c>
      <c r="AA959" s="2239"/>
      <c r="AB959" s="2240"/>
      <c r="AC959" s="2240"/>
      <c r="AD959" s="2240"/>
      <c r="AE959" s="2240"/>
      <c r="AF959" s="2240"/>
      <c r="AG959" s="22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5"/>
      <c r="CS962" s="61"/>
      <c r="CT962" s="61"/>
      <c r="CU962" s="61"/>
      <c r="CV962" s="61"/>
      <c r="CW962" s="61"/>
      <c r="CX962" s="61"/>
      <c r="CY962" s="61"/>
      <c r="CZ962" s="61"/>
      <c r="DA962" s="61"/>
      <c r="DB962" s="61"/>
      <c r="DC962" s="61"/>
      <c r="DD962" s="61"/>
      <c r="DE962" s="61"/>
      <c r="DF962" s="61"/>
    </row>
    <row r="963" spans="1:110" ht="12.75" customHeight="1">
      <c r="A963" s="2300" t="s">
        <v>573</v>
      </c>
      <c r="B963" s="2300"/>
      <c r="C963" s="2300"/>
      <c r="D963" s="2300"/>
      <c r="E963" s="2300"/>
      <c r="F963" s="2300"/>
      <c r="G963" s="2300"/>
      <c r="H963" s="2300"/>
      <c r="I963" s="2300"/>
      <c r="J963" s="2300"/>
      <c r="K963" s="2300"/>
      <c r="L963" s="2300"/>
      <c r="M963" s="2300"/>
      <c r="N963" s="2300"/>
      <c r="O963" s="2300"/>
      <c r="P963" s="2300"/>
      <c r="Q963" s="2300"/>
      <c r="R963" s="2300"/>
      <c r="S963" s="2300"/>
      <c r="T963" s="2300"/>
      <c r="U963" s="2300"/>
      <c r="V963" s="2300"/>
      <c r="W963" s="2300"/>
      <c r="X963" s="2300"/>
      <c r="Y963" s="2300"/>
      <c r="Z963" s="2300"/>
      <c r="AA963" s="2300"/>
      <c r="AB963" s="2300"/>
      <c r="AC963" s="2300"/>
      <c r="AD963" s="2300"/>
      <c r="AE963" s="2300"/>
      <c r="AF963" s="2300"/>
      <c r="AG963" s="2300"/>
      <c r="AH963" s="2300"/>
      <c r="AI963" s="2300"/>
      <c r="AJ963" s="2300"/>
      <c r="AK963" s="2300"/>
      <c r="AL963" s="2300"/>
      <c r="AM963" s="2300"/>
      <c r="AN963" s="2300"/>
      <c r="AO963" s="2300"/>
      <c r="AP963" s="2300"/>
      <c r="AQ963" s="2300"/>
      <c r="AR963" s="2300"/>
      <c r="AS963" s="23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5"/>
      <c r="CS963" s="61"/>
      <c r="CT963" s="61"/>
      <c r="CU963" s="61"/>
      <c r="CV963" s="61"/>
      <c r="CW963" s="61"/>
      <c r="CX963" s="61"/>
      <c r="CY963" s="61"/>
      <c r="CZ963" s="61"/>
      <c r="DA963" s="61"/>
      <c r="DB963" s="61"/>
      <c r="DC963" s="61"/>
      <c r="DD963" s="61"/>
      <c r="DE963" s="61"/>
      <c r="DF963" s="61"/>
    </row>
    <row r="964" spans="1:110" s="51" customFormat="1" ht="12.75" customHeight="1">
      <c r="A964" s="2300"/>
      <c r="B964" s="2300"/>
      <c r="C964" s="2300"/>
      <c r="D964" s="2300"/>
      <c r="E964" s="2300"/>
      <c r="F964" s="2300"/>
      <c r="G964" s="2300"/>
      <c r="H964" s="2300"/>
      <c r="I964" s="2300"/>
      <c r="J964" s="2300"/>
      <c r="K964" s="2300"/>
      <c r="L964" s="2300"/>
      <c r="M964" s="2300"/>
      <c r="N964" s="2300"/>
      <c r="O964" s="2300"/>
      <c r="P964" s="2300"/>
      <c r="Q964" s="2300"/>
      <c r="R964" s="2300"/>
      <c r="S964" s="2300"/>
      <c r="T964" s="2300"/>
      <c r="U964" s="2300"/>
      <c r="V964" s="2300"/>
      <c r="W964" s="2300"/>
      <c r="X964" s="2300"/>
      <c r="Y964" s="2300"/>
      <c r="Z964" s="2300"/>
      <c r="AA964" s="2300"/>
      <c r="AB964" s="2300"/>
      <c r="AC964" s="2300"/>
      <c r="AD964" s="2300"/>
      <c r="AE964" s="2300"/>
      <c r="AF964" s="2300"/>
      <c r="AG964" s="2300"/>
      <c r="AH964" s="2300"/>
      <c r="AI964" s="2300"/>
      <c r="AJ964" s="2300"/>
      <c r="AK964" s="2300"/>
      <c r="AL964" s="2300"/>
      <c r="AM964" s="2300"/>
      <c r="AN964" s="2300"/>
      <c r="AO964" s="2300"/>
      <c r="AP964" s="2300"/>
      <c r="AQ964" s="2300"/>
      <c r="AR964" s="2300"/>
      <c r="AS964" s="23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8"/>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4"/>
      <c r="AN965" s="1434"/>
      <c r="AO965" s="1434"/>
      <c r="AP965" s="1434"/>
      <c r="AQ965" s="1434"/>
      <c r="AR965" s="1434"/>
      <c r="AS965" s="1434"/>
      <c r="AT965" s="1434"/>
      <c r="AU965" s="1434"/>
      <c r="AV965" s="1434"/>
      <c r="AW965" s="1434"/>
      <c r="AX965" s="1434"/>
      <c r="AY965" s="1434"/>
      <c r="AZ965" s="21"/>
      <c r="BB965" s="21"/>
      <c r="BC965" s="21"/>
      <c r="BD965" s="21"/>
      <c r="BE965" s="21"/>
      <c r="BF965" s="21"/>
      <c r="BG965" s="2379"/>
      <c r="BH965" s="2379"/>
      <c r="BI965" s="2379"/>
      <c r="BJ965" s="2379"/>
      <c r="BK965" s="2379"/>
      <c r="BL965" s="2379"/>
      <c r="BM965" s="56"/>
      <c r="BN965" s="56"/>
      <c r="CB965" s="107"/>
      <c r="CC965" s="107"/>
      <c r="CD965" s="107"/>
      <c r="CE965" s="107"/>
      <c r="CF965" s="107"/>
      <c r="CG965" s="107"/>
      <c r="CH965" s="107"/>
      <c r="CI965" s="107"/>
      <c r="CJ965" s="107"/>
      <c r="CK965" s="107"/>
      <c r="CL965" s="107"/>
      <c r="CM965" s="107"/>
      <c r="CN965" s="107"/>
      <c r="CO965" s="107"/>
      <c r="CP965" s="107"/>
      <c r="CQ965" s="107"/>
      <c r="CR965" s="1648"/>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4"/>
      <c r="AN966" s="1434"/>
      <c r="AO966" s="1434"/>
      <c r="AP966" s="1434"/>
      <c r="AQ966" s="1434"/>
      <c r="AR966" s="1434"/>
      <c r="AS966" s="1434"/>
      <c r="AT966" s="1434"/>
      <c r="AU966" s="1434"/>
      <c r="AV966" s="1434"/>
      <c r="AW966" s="1434"/>
      <c r="AX966" s="1434"/>
      <c r="AY966" s="1434"/>
      <c r="BB966" s="1459"/>
      <c r="BC966" s="145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8"/>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4"/>
      <c r="AN967" s="1434"/>
      <c r="AO967" s="1434"/>
      <c r="AP967" s="1434"/>
      <c r="AQ967" s="1434"/>
      <c r="AR967" s="1434"/>
      <c r="AS967" s="1434"/>
      <c r="AT967" s="1434"/>
      <c r="AU967" s="1434"/>
      <c r="AV967" s="1434"/>
      <c r="AW967" s="1434"/>
      <c r="AX967" s="1434"/>
      <c r="AY967" s="1434"/>
      <c r="BB967" s="1459"/>
      <c r="BC967" s="145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8"/>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5"/>
      <c r="D968" s="2175" t="s">
        <v>664</v>
      </c>
      <c r="E968" s="2176"/>
      <c r="F968" s="2176"/>
      <c r="G968" s="2176"/>
      <c r="H968" s="2176"/>
      <c r="I968" s="2176"/>
      <c r="J968" s="2176"/>
      <c r="K968" s="2176"/>
      <c r="L968" s="2176"/>
      <c r="M968" s="2176"/>
      <c r="N968" s="2176"/>
      <c r="O968" s="2176"/>
      <c r="P968" s="2176"/>
      <c r="Q968" s="2177"/>
      <c r="R968" s="2175" t="s">
        <v>665</v>
      </c>
      <c r="S968" s="2176"/>
      <c r="T968" s="2176"/>
      <c r="U968" s="2176"/>
      <c r="V968" s="2176"/>
      <c r="W968" s="2176"/>
      <c r="X968" s="2176"/>
      <c r="Y968" s="2176"/>
      <c r="Z968" s="2176"/>
      <c r="AA968" s="2177"/>
      <c r="AB968" s="2175" t="s">
        <v>666</v>
      </c>
      <c r="AC968" s="2176"/>
      <c r="AD968" s="2176"/>
      <c r="AE968" s="2176"/>
      <c r="AF968" s="2176"/>
      <c r="AG968" s="2176"/>
      <c r="AH968" s="2176"/>
      <c r="AI968" s="2177"/>
      <c r="AJ968" s="2175" t="s">
        <v>667</v>
      </c>
      <c r="AK968" s="2176"/>
      <c r="AL968" s="2176"/>
      <c r="AM968" s="2176"/>
      <c r="AN968" s="2176"/>
      <c r="AO968" s="2176"/>
      <c r="AP968" s="2176"/>
      <c r="AQ968" s="2177"/>
      <c r="AR968" s="1434"/>
      <c r="AS968" s="1434"/>
      <c r="AT968" s="1434"/>
      <c r="AU968" s="1434"/>
      <c r="AV968" s="1434"/>
      <c r="AW968" s="1434"/>
      <c r="AX968" s="1434"/>
      <c r="AY968" s="143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8"/>
      <c r="CS968" s="107"/>
      <c r="CT968" s="107"/>
      <c r="CU968" s="107"/>
      <c r="CV968" s="107"/>
      <c r="CW968" s="107"/>
      <c r="CX968" s="107"/>
      <c r="CY968" s="107"/>
      <c r="CZ968" s="107"/>
      <c r="DA968" s="107"/>
      <c r="DB968" s="107"/>
      <c r="DC968" s="107"/>
      <c r="DD968" s="107"/>
      <c r="DE968" s="107"/>
      <c r="DF968" s="107"/>
    </row>
    <row r="969" spans="1:110" s="51" customFormat="1" ht="12.75">
      <c r="B969" s="110"/>
      <c r="C969" s="1476"/>
      <c r="D969" s="2172" t="s">
        <v>659</v>
      </c>
      <c r="E969" s="2173"/>
      <c r="F969" s="2173"/>
      <c r="G969" s="2173"/>
      <c r="H969" s="2173"/>
      <c r="I969" s="2173"/>
      <c r="J969" s="2173"/>
      <c r="K969" s="2173"/>
      <c r="L969" s="2173"/>
      <c r="M969" s="2173"/>
      <c r="N969" s="2173"/>
      <c r="O969" s="2173"/>
      <c r="P969" s="2173"/>
      <c r="Q969" s="2174"/>
      <c r="R969" s="2235">
        <f>IF(ISNA(IF($BN$799="4%",(INDEX($BP$809:$BT$866,MATCH($CB$799,$BO$809:$BO$866,0),MATCH(D969,$BP$808:$BT$808,0))),(INDEX($BW$809:$CA$866,MATCH($CB$799,$BV$809:$BV$866,0),MATCH(D969,$BW$808:$CA$808,0))))),0,IF($BN$799="4%",(INDEX($BP$809:$BT$866,MATCH($CB$799,$BO$809:$BO$866,0),MATCH(D969,$BP$808:$BT$808,0))),(INDEX($BW$809:$CA$866,MATCH($CB$799,$BV$809:$BV$866,0),MATCH(D969,$BW$808:$CA$808,0)))))</f>
        <v>238133</v>
      </c>
      <c r="S969" s="2235"/>
      <c r="T969" s="2235"/>
      <c r="U969" s="2235"/>
      <c r="V969" s="2235"/>
      <c r="W969" s="2235"/>
      <c r="X969" s="2235"/>
      <c r="Y969" s="2235"/>
      <c r="Z969" s="2235"/>
      <c r="AA969" s="2235"/>
      <c r="AB969" s="2120">
        <f>BN663</f>
        <v>0</v>
      </c>
      <c r="AC969" s="2121"/>
      <c r="AD969" s="2121"/>
      <c r="AE969" s="2121"/>
      <c r="AF969" s="2121"/>
      <c r="AG969" s="2121"/>
      <c r="AH969" s="2121"/>
      <c r="AI969" s="2122"/>
      <c r="AJ969" s="2153">
        <f>IF(ISERROR((R969*AB969)),0,(R969*AB969))</f>
        <v>0</v>
      </c>
      <c r="AK969" s="2154"/>
      <c r="AL969" s="2154"/>
      <c r="AM969" s="2154"/>
      <c r="AN969" s="2154"/>
      <c r="AO969" s="2154"/>
      <c r="AP969" s="2154"/>
      <c r="AQ969" s="2155"/>
      <c r="AR969" s="1434"/>
      <c r="AS969" s="1434"/>
      <c r="AT969" s="1434"/>
      <c r="AU969" s="1434"/>
      <c r="AV969" s="1434"/>
      <c r="AW969" s="1434"/>
      <c r="AX969" s="1434"/>
      <c r="AY969" s="143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8"/>
      <c r="CS969" s="107"/>
      <c r="CT969" s="107"/>
      <c r="CU969" s="107"/>
      <c r="CV969" s="107"/>
      <c r="CW969" s="107"/>
      <c r="CX969" s="107"/>
      <c r="CY969" s="107"/>
      <c r="CZ969" s="107"/>
      <c r="DA969" s="107"/>
      <c r="DB969" s="107"/>
      <c r="DC969" s="107"/>
      <c r="DD969" s="107"/>
      <c r="DE969" s="107"/>
      <c r="DF969" s="107"/>
    </row>
    <row r="970" spans="1:110" s="51" customFormat="1" ht="12.75">
      <c r="B970" s="110"/>
      <c r="C970" s="1477"/>
      <c r="D970" s="2172" t="s">
        <v>330</v>
      </c>
      <c r="E970" s="2173"/>
      <c r="F970" s="2173"/>
      <c r="G970" s="2173"/>
      <c r="H970" s="2173"/>
      <c r="I970" s="2173"/>
      <c r="J970" s="2173"/>
      <c r="K970" s="2173"/>
      <c r="L970" s="2173"/>
      <c r="M970" s="2173"/>
      <c r="N970" s="2173"/>
      <c r="O970" s="2173"/>
      <c r="P970" s="2173"/>
      <c r="Q970" s="2174"/>
      <c r="R970" s="2235">
        <f>IF(ISNA(IF($BN$799="4%",(INDEX($BP$809:$BT$866,MATCH($CB$799,$BO$809:$BO$866,0),MATCH(D970,$BP$808:$BT$808,0))),(INDEX($BW$809:$CA$866,MATCH($CB$799,$BV$809:$BV$866,0),MATCH(D970,$BW$808:$CA$808,0))))),0,IF($BN$799="4%",(INDEX($BP$809:$BT$866,MATCH($CB$799,$BO$809:$BO$866,0),MATCH(D970,$BP$808:$BT$808,0))),(INDEX($BW$809:$CA$866,MATCH($CB$799,$BV$809:$BV$866,0),MATCH(D970,$BW$808:$CA$808,0)))))</f>
        <v>274565</v>
      </c>
      <c r="S970" s="2235"/>
      <c r="T970" s="2235"/>
      <c r="U970" s="2235"/>
      <c r="V970" s="2235"/>
      <c r="W970" s="2235"/>
      <c r="X970" s="2235"/>
      <c r="Y970" s="2235"/>
      <c r="Z970" s="2235"/>
      <c r="AA970" s="2235"/>
      <c r="AB970" s="2120">
        <f>BS663</f>
        <v>65</v>
      </c>
      <c r="AC970" s="2121"/>
      <c r="AD970" s="2121"/>
      <c r="AE970" s="2121"/>
      <c r="AF970" s="2121"/>
      <c r="AG970" s="2121"/>
      <c r="AH970" s="2121"/>
      <c r="AI970" s="2122"/>
      <c r="AJ970" s="2153">
        <f>IF(ISERROR((R970*AB970)),0,(R970*AB970))</f>
        <v>17846725</v>
      </c>
      <c r="AK970" s="2154"/>
      <c r="AL970" s="2154"/>
      <c r="AM970" s="2154"/>
      <c r="AN970" s="2154"/>
      <c r="AO970" s="2154"/>
      <c r="AP970" s="2154"/>
      <c r="AQ970" s="2155"/>
      <c r="AR970" s="1434"/>
      <c r="AS970" s="1434"/>
      <c r="AT970" s="1434"/>
      <c r="AU970" s="1434"/>
      <c r="AV970" s="1434"/>
      <c r="AW970" s="1434"/>
      <c r="AX970" s="1434"/>
      <c r="AY970" s="143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7"/>
      <c r="D971" s="2172" t="s">
        <v>168</v>
      </c>
      <c r="E971" s="2173"/>
      <c r="F971" s="2173"/>
      <c r="G971" s="2173"/>
      <c r="H971" s="2173"/>
      <c r="I971" s="2173"/>
      <c r="J971" s="2173"/>
      <c r="K971" s="2173"/>
      <c r="L971" s="2173"/>
      <c r="M971" s="2173"/>
      <c r="N971" s="2173"/>
      <c r="O971" s="2173"/>
      <c r="P971" s="2173"/>
      <c r="Q971" s="2174"/>
      <c r="R971" s="2235">
        <f>IF(ISNA(IF($BN$799="4%",(INDEX($BP$809:$BT$866,MATCH($CB$799,$BO$809:$BO$866,0),MATCH(D971,$BP$808:$BT$808,0))),(INDEX($BW$809:$CA$866,MATCH($CB$799,$BV$809:$BV$866,0),MATCH(D971,$BW$808:$CA$808,0))))),0,IF($BN$799="4%",(INDEX($BP$809:$BT$866,MATCH($CB$799,$BO$809:$BO$866,0),MATCH(D971,$BP$808:$BT$808,0))),(INDEX($BW$809:$CA$866,MATCH($CB$799,$BV$809:$BV$866,0),MATCH(D971,$BW$808:$CA$808,0)))))</f>
        <v>331200</v>
      </c>
      <c r="S971" s="2235"/>
      <c r="T971" s="2235"/>
      <c r="U971" s="2235"/>
      <c r="V971" s="2235"/>
      <c r="W971" s="2235"/>
      <c r="X971" s="2235"/>
      <c r="Y971" s="2235"/>
      <c r="Z971" s="2235"/>
      <c r="AA971" s="2235"/>
      <c r="AB971" s="2120">
        <f>BX663</f>
        <v>1</v>
      </c>
      <c r="AC971" s="2121"/>
      <c r="AD971" s="2121"/>
      <c r="AE971" s="2121"/>
      <c r="AF971" s="2121"/>
      <c r="AG971" s="2121"/>
      <c r="AH971" s="2121"/>
      <c r="AI971" s="2122"/>
      <c r="AJ971" s="2153">
        <f>IF(ISERROR((R971*AB971)),0,(R971*AB971))</f>
        <v>331200</v>
      </c>
      <c r="AK971" s="2154"/>
      <c r="AL971" s="2154"/>
      <c r="AM971" s="2154"/>
      <c r="AN971" s="2154"/>
      <c r="AO971" s="2154"/>
      <c r="AP971" s="2154"/>
      <c r="AQ971" s="2155"/>
      <c r="AR971" s="1434"/>
      <c r="AS971" s="1434"/>
      <c r="AT971" s="1434"/>
      <c r="AU971" s="1434"/>
      <c r="AV971" s="1434"/>
      <c r="AW971" s="1434"/>
      <c r="AX971" s="1434"/>
      <c r="AY971" s="143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8"/>
      <c r="CS971" s="107"/>
      <c r="CT971" s="107"/>
      <c r="CU971" s="107"/>
      <c r="CV971" s="107"/>
      <c r="CW971" s="107"/>
      <c r="CX971" s="107"/>
      <c r="CY971" s="107"/>
      <c r="CZ971" s="107"/>
      <c r="DA971" s="107"/>
      <c r="DB971" s="107"/>
      <c r="DC971" s="107"/>
      <c r="DD971" s="107"/>
      <c r="DE971" s="107"/>
      <c r="DF971" s="107"/>
    </row>
    <row r="972" spans="1:110" s="51" customFormat="1" ht="12.75">
      <c r="B972" s="110"/>
      <c r="C972" s="1477"/>
      <c r="D972" s="2172" t="s">
        <v>169</v>
      </c>
      <c r="E972" s="2173"/>
      <c r="F972" s="2173"/>
      <c r="G972" s="2173"/>
      <c r="H972" s="2173"/>
      <c r="I972" s="2173"/>
      <c r="J972" s="2173"/>
      <c r="K972" s="2173"/>
      <c r="L972" s="2173"/>
      <c r="M972" s="2173"/>
      <c r="N972" s="2173"/>
      <c r="O972" s="2173"/>
      <c r="P972" s="2173"/>
      <c r="Q972" s="2174"/>
      <c r="R972" s="2235">
        <f>IF(ISNA(IF($BN$799="4%",(INDEX($BP$809:$BT$866,MATCH($CB$799,$BO$809:$BO$866,0),MATCH(D972,$BP$808:$BT$808,0))),(INDEX($BW$809:$CA$866,MATCH($CB$799,$BV$809:$BV$866,0),MATCH(D972,$BW$808:$CA$808,0))))),0,IF($BN$799="4%",(INDEX($BP$809:$BT$866,MATCH($CB$799,$BO$809:$BO$866,0),MATCH(D972,$BP$808:$BT$808,0))),(INDEX($BW$809:$CA$866,MATCH($CB$799,$BV$809:$BV$866,0),MATCH(D972,$BW$808:$CA$808,0)))))</f>
        <v>423936</v>
      </c>
      <c r="S972" s="2235"/>
      <c r="T972" s="2235"/>
      <c r="U972" s="2235"/>
      <c r="V972" s="2235"/>
      <c r="W972" s="2235"/>
      <c r="X972" s="2235"/>
      <c r="Y972" s="2235"/>
      <c r="Z972" s="2235"/>
      <c r="AA972" s="2235"/>
      <c r="AB972" s="2120">
        <f>CC663</f>
        <v>0</v>
      </c>
      <c r="AC972" s="2121"/>
      <c r="AD972" s="2121"/>
      <c r="AE972" s="2121"/>
      <c r="AF972" s="2121"/>
      <c r="AG972" s="2121"/>
      <c r="AH972" s="2121"/>
      <c r="AI972" s="2122"/>
      <c r="AJ972" s="2153">
        <f>IF(ISERROR((R972*AB972)),0,(R972*AB972))</f>
        <v>0</v>
      </c>
      <c r="AK972" s="2154"/>
      <c r="AL972" s="2154"/>
      <c r="AM972" s="2154"/>
      <c r="AN972" s="2154"/>
      <c r="AO972" s="2154"/>
      <c r="AP972" s="2154"/>
      <c r="AQ972" s="2155"/>
      <c r="AR972" s="1434"/>
      <c r="AS972" s="1434"/>
      <c r="AT972" s="1434"/>
      <c r="AU972" s="1434"/>
      <c r="AV972" s="1434"/>
      <c r="AW972" s="1434"/>
      <c r="AX972" s="1434"/>
      <c r="AY972" s="143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8"/>
      <c r="CS972" s="107"/>
      <c r="CT972" s="107"/>
      <c r="CU972" s="107"/>
      <c r="CV972" s="107"/>
      <c r="CW972" s="107"/>
      <c r="CX972" s="107"/>
      <c r="CY972" s="107"/>
      <c r="CZ972" s="107"/>
      <c r="DA972" s="107"/>
      <c r="DB972" s="107"/>
      <c r="DC972" s="107"/>
      <c r="DD972" s="107"/>
      <c r="DE972" s="107"/>
      <c r="DF972" s="107"/>
    </row>
    <row r="973" spans="1:110" ht="12.75" customHeight="1">
      <c r="A973" s="51"/>
      <c r="B973" s="79"/>
      <c r="C973" s="1478"/>
      <c r="D973" s="2172" t="s">
        <v>485</v>
      </c>
      <c r="E973" s="2173"/>
      <c r="F973" s="2173"/>
      <c r="G973" s="2173"/>
      <c r="H973" s="2173"/>
      <c r="I973" s="2173"/>
      <c r="J973" s="2173"/>
      <c r="K973" s="2173"/>
      <c r="L973" s="2173"/>
      <c r="M973" s="2173"/>
      <c r="N973" s="2173"/>
      <c r="O973" s="2173"/>
      <c r="P973" s="2173"/>
      <c r="Q973" s="2174"/>
      <c r="R973" s="2235">
        <f>IF(ISNA(IF($BN$799="4%",(INDEX($BP$809:$BT$866,MATCH($CB$799,$BO$809:$BO$866,0),MATCH(D973,$BP$808:$BT$808,0))),(INDEX($BW$809:$CA$866,MATCH($CB$799,$BV$809:$BV$866,0),MATCH(D973,$BW$808:$CA$808,0))))),0,IF($BN$799="4%",(INDEX($BP$809:$BT$866,MATCH($CB$799,$BO$809:$BO$866,0),MATCH(D973,$BP$808:$BT$808,0))),(INDEX($BW$809:$CA$866,MATCH($CB$799,$BV$809:$BV$866,0),MATCH(D973,$BW$808:$CA$808,0)))))</f>
        <v>472291</v>
      </c>
      <c r="S973" s="2235"/>
      <c r="T973" s="2235"/>
      <c r="U973" s="2235"/>
      <c r="V973" s="2235"/>
      <c r="W973" s="2235"/>
      <c r="X973" s="2235"/>
      <c r="Y973" s="2235"/>
      <c r="Z973" s="2235"/>
      <c r="AA973" s="2235"/>
      <c r="AB973" s="2120">
        <f>CM663+CH663</f>
        <v>0</v>
      </c>
      <c r="AC973" s="2121"/>
      <c r="AD973" s="2121"/>
      <c r="AE973" s="2121"/>
      <c r="AF973" s="2121"/>
      <c r="AG973" s="2121"/>
      <c r="AH973" s="2121"/>
      <c r="AI973" s="2122"/>
      <c r="AJ973" s="2153">
        <f>IF(ISERROR((R973*AB973)),0,(R973*AB973))</f>
        <v>0</v>
      </c>
      <c r="AK973" s="2154"/>
      <c r="AL973" s="2154"/>
      <c r="AM973" s="2154"/>
      <c r="AN973" s="2154"/>
      <c r="AO973" s="2154"/>
      <c r="AP973" s="2154"/>
      <c r="AQ973" s="2155"/>
      <c r="AR973" s="1434"/>
      <c r="AS973" s="1434"/>
      <c r="AT973" s="1434"/>
      <c r="AU973" s="1434"/>
      <c r="AV973" s="1434"/>
      <c r="AW973" s="1434"/>
      <c r="AX973" s="1434"/>
      <c r="AY973" s="143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5"/>
      <c r="CS973" s="61"/>
      <c r="CT973" s="61"/>
      <c r="CU973" s="61"/>
      <c r="CV973" s="61"/>
      <c r="CW973" s="61"/>
      <c r="CX973" s="61"/>
      <c r="CY973" s="61"/>
      <c r="CZ973" s="61"/>
      <c r="DA973" s="61"/>
      <c r="DB973" s="61"/>
      <c r="DC973" s="61"/>
      <c r="DD973" s="61"/>
      <c r="DE973" s="61"/>
      <c r="DF973" s="61"/>
    </row>
    <row r="974" spans="1:110" ht="12.75" customHeight="1">
      <c r="A974" s="51"/>
      <c r="B974" s="2202" t="s">
        <v>833</v>
      </c>
      <c r="C974" s="2203"/>
      <c r="D974" s="2203"/>
      <c r="E974" s="2203"/>
      <c r="F974" s="2203"/>
      <c r="G974" s="2203"/>
      <c r="H974" s="2203"/>
      <c r="I974" s="2203"/>
      <c r="J974" s="2203"/>
      <c r="K974" s="2203"/>
      <c r="L974" s="2203"/>
      <c r="M974" s="2203"/>
      <c r="N974" s="2203"/>
      <c r="O974" s="2203"/>
      <c r="P974" s="2203"/>
      <c r="Q974" s="2203"/>
      <c r="R974" s="2203"/>
      <c r="S974" s="2203"/>
      <c r="T974" s="2203"/>
      <c r="U974" s="2203"/>
      <c r="V974" s="2203"/>
      <c r="W974" s="2203"/>
      <c r="X974" s="2203"/>
      <c r="Y974" s="2203"/>
      <c r="Z974" s="2203"/>
      <c r="AA974" s="2204"/>
      <c r="AB974" s="2120">
        <f>SUM(AB969:AI973)</f>
        <v>66</v>
      </c>
      <c r="AC974" s="2121"/>
      <c r="AD974" s="2121"/>
      <c r="AE974" s="2121"/>
      <c r="AF974" s="2121"/>
      <c r="AG974" s="2121"/>
      <c r="AH974" s="2121"/>
      <c r="AI974" s="2122"/>
      <c r="AJ974" s="2153"/>
      <c r="AK974" s="2154"/>
      <c r="AL974" s="2154"/>
      <c r="AM974" s="2154"/>
      <c r="AN974" s="2154"/>
      <c r="AO974" s="2154"/>
      <c r="AP974" s="2154"/>
      <c r="AQ974" s="2155"/>
      <c r="AR974" s="1434"/>
      <c r="AS974" s="1434"/>
      <c r="AT974" s="1434"/>
      <c r="AU974" s="1434"/>
      <c r="AV974" s="1434"/>
      <c r="AW974" s="1434"/>
      <c r="AX974" s="1434"/>
      <c r="AY974" s="143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5"/>
      <c r="CS974" s="61"/>
      <c r="CT974" s="61"/>
      <c r="CU974" s="61"/>
      <c r="CV974" s="61"/>
      <c r="CW974" s="61"/>
      <c r="CX974" s="61"/>
      <c r="CY974" s="61"/>
      <c r="CZ974" s="61"/>
      <c r="DA974" s="61"/>
      <c r="DB974" s="61"/>
      <c r="DC974" s="61"/>
      <c r="DD974" s="61"/>
      <c r="DE974" s="61"/>
      <c r="DF974" s="61"/>
    </row>
    <row r="975" spans="1:110" ht="12.6" customHeight="1">
      <c r="A975" s="51"/>
      <c r="B975" s="2150" t="s">
        <v>537</v>
      </c>
      <c r="C975" s="2151"/>
      <c r="D975" s="2151"/>
      <c r="E975" s="2151"/>
      <c r="F975" s="2151"/>
      <c r="G975" s="2151"/>
      <c r="H975" s="2151"/>
      <c r="I975" s="2151"/>
      <c r="J975" s="2151"/>
      <c r="K975" s="2151"/>
      <c r="L975" s="2151"/>
      <c r="M975" s="2151"/>
      <c r="N975" s="2151"/>
      <c r="O975" s="2151"/>
      <c r="P975" s="2151"/>
      <c r="Q975" s="2151"/>
      <c r="R975" s="2151"/>
      <c r="S975" s="2151"/>
      <c r="T975" s="2151"/>
      <c r="U975" s="2151"/>
      <c r="V975" s="2151"/>
      <c r="W975" s="2151"/>
      <c r="X975" s="2151"/>
      <c r="Y975" s="2151"/>
      <c r="Z975" s="2151"/>
      <c r="AA975" s="2151"/>
      <c r="AB975" s="2151"/>
      <c r="AC975" s="2151"/>
      <c r="AD975" s="2151"/>
      <c r="AE975" s="2151"/>
      <c r="AF975" s="2151"/>
      <c r="AG975" s="2151"/>
      <c r="AH975" s="2151"/>
      <c r="AI975" s="2152"/>
      <c r="AJ975" s="2153">
        <f>SUM(AJ969:AQ973)</f>
        <v>18177925</v>
      </c>
      <c r="AK975" s="2154"/>
      <c r="AL975" s="2154"/>
      <c r="AM975" s="2154"/>
      <c r="AN975" s="2154"/>
      <c r="AO975" s="2154"/>
      <c r="AP975" s="2154"/>
      <c r="AQ975" s="2155"/>
      <c r="AR975" s="1434"/>
      <c r="AS975" s="1434"/>
      <c r="AT975" s="1434"/>
      <c r="AU975" s="1434"/>
      <c r="AV975" s="1434"/>
      <c r="AW975" s="1434"/>
      <c r="AX975" s="1434"/>
      <c r="AY975" s="143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5"/>
      <c r="CS975" s="61"/>
      <c r="CT975" s="61"/>
      <c r="CU975" s="61"/>
      <c r="CV975" s="61"/>
      <c r="CW975" s="61"/>
      <c r="CX975" s="61"/>
      <c r="CY975" s="61"/>
      <c r="CZ975" s="61"/>
      <c r="DA975" s="61"/>
      <c r="DB975" s="61"/>
      <c r="DC975" s="61"/>
      <c r="DD975" s="61"/>
      <c r="DE975" s="61"/>
      <c r="DF975" s="61"/>
    </row>
    <row r="976" spans="1:110" ht="12.75" customHeight="1">
      <c r="A976" s="51"/>
      <c r="B976" s="2156"/>
      <c r="C976" s="2157"/>
      <c r="D976" s="2157"/>
      <c r="E976" s="2157"/>
      <c r="F976" s="2157"/>
      <c r="G976" s="2157"/>
      <c r="H976" s="2157"/>
      <c r="I976" s="2157"/>
      <c r="J976" s="2157"/>
      <c r="K976" s="2157"/>
      <c r="L976" s="2157"/>
      <c r="M976" s="2157"/>
      <c r="N976" s="2157"/>
      <c r="O976" s="2157"/>
      <c r="P976" s="2157"/>
      <c r="Q976" s="2157"/>
      <c r="R976" s="2157"/>
      <c r="S976" s="2157"/>
      <c r="T976" s="2157"/>
      <c r="U976" s="2157"/>
      <c r="V976" s="2157"/>
      <c r="W976" s="2157"/>
      <c r="X976" s="2157"/>
      <c r="Y976" s="2157"/>
      <c r="Z976" s="2157"/>
      <c r="AA976" s="2157"/>
      <c r="AB976" s="2157"/>
      <c r="AC976" s="2157"/>
      <c r="AD976" s="2157"/>
      <c r="AE976" s="2158"/>
      <c r="AF976" s="2159" t="s">
        <v>692</v>
      </c>
      <c r="AG976" s="2160"/>
      <c r="AH976" s="2160"/>
      <c r="AI976" s="2161"/>
      <c r="AJ976" s="2156"/>
      <c r="AK976" s="2157"/>
      <c r="AL976" s="2157"/>
      <c r="AM976" s="2157"/>
      <c r="AN976" s="2157"/>
      <c r="AO976" s="2157"/>
      <c r="AP976" s="2157"/>
      <c r="AQ976" s="2158"/>
      <c r="AR976" s="1434"/>
      <c r="AS976" s="1434"/>
      <c r="AT976" s="1434"/>
      <c r="AU976" s="1434"/>
      <c r="AV976" s="1434"/>
      <c r="AW976" s="1434"/>
      <c r="AX976" s="1434"/>
      <c r="AY976" s="143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5"/>
      <c r="CS976" s="61"/>
      <c r="CT976" s="61"/>
      <c r="CU976" s="61"/>
      <c r="CV976" s="61"/>
      <c r="CW976" s="61"/>
      <c r="CX976" s="61"/>
      <c r="CY976" s="61"/>
      <c r="CZ976" s="61"/>
      <c r="DA976" s="61"/>
      <c r="DB976" s="61"/>
      <c r="DC976" s="61"/>
      <c r="DD976" s="61"/>
      <c r="DE976" s="61"/>
      <c r="DF976" s="61"/>
    </row>
    <row r="977" spans="1:110" ht="12.75" customHeight="1">
      <c r="A977" s="51"/>
      <c r="B977" s="110"/>
      <c r="C977" s="1474" t="s">
        <v>694</v>
      </c>
      <c r="D977" s="2166" t="s">
        <v>1386</v>
      </c>
      <c r="E977" s="2167"/>
      <c r="F977" s="2167"/>
      <c r="G977" s="2167"/>
      <c r="H977" s="2167"/>
      <c r="I977" s="2167"/>
      <c r="J977" s="2167"/>
      <c r="K977" s="2167"/>
      <c r="L977" s="2167"/>
      <c r="M977" s="2167"/>
      <c r="N977" s="2167"/>
      <c r="O977" s="2167"/>
      <c r="P977" s="2167"/>
      <c r="Q977" s="2167"/>
      <c r="R977" s="2167"/>
      <c r="S977" s="2167"/>
      <c r="T977" s="2167"/>
      <c r="U977" s="2167"/>
      <c r="V977" s="2167"/>
      <c r="W977" s="2167"/>
      <c r="X977" s="2167"/>
      <c r="Y977" s="2167"/>
      <c r="Z977" s="2167"/>
      <c r="AA977" s="2167"/>
      <c r="AB977" s="2167"/>
      <c r="AC977" s="2167"/>
      <c r="AD977" s="2167"/>
      <c r="AE977" s="2168"/>
      <c r="AF977" s="117"/>
      <c r="AG977" s="2162" t="s">
        <v>570</v>
      </c>
      <c r="AH977" s="2163"/>
      <c r="AI977" s="125"/>
      <c r="AJ977" s="2184">
        <f>ROUND(IF(AND(AG977="yes",D979&gt;0),AJ975*0.2,0),0)</f>
        <v>3635585</v>
      </c>
      <c r="AK977" s="2185"/>
      <c r="AL977" s="2185"/>
      <c r="AM977" s="2185"/>
      <c r="AN977" s="2185"/>
      <c r="AO977" s="2185"/>
      <c r="AP977" s="2185"/>
      <c r="AQ977" s="2186"/>
      <c r="AR977" s="1434"/>
      <c r="AS977" s="1434"/>
      <c r="AT977" s="1434"/>
      <c r="AU977" s="1434"/>
      <c r="AV977" s="1434"/>
      <c r="AW977" s="1434"/>
      <c r="AX977" s="1434"/>
      <c r="AY977" s="143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5"/>
      <c r="CS977" s="61"/>
      <c r="CT977" s="61"/>
      <c r="CU977" s="61"/>
      <c r="CV977" s="61"/>
      <c r="CW977" s="61"/>
      <c r="CX977" s="61"/>
      <c r="CY977" s="61"/>
      <c r="CZ977" s="61"/>
      <c r="DA977" s="61"/>
      <c r="DB977" s="61"/>
      <c r="DC977" s="61"/>
      <c r="DD977" s="61"/>
      <c r="DE977" s="61"/>
      <c r="DF977" s="61"/>
    </row>
    <row r="978" spans="1:110" ht="66" customHeight="1">
      <c r="A978" s="51"/>
      <c r="B978" s="407"/>
      <c r="C978" s="406"/>
      <c r="D978" s="2205" t="s">
        <v>1387</v>
      </c>
      <c r="E978" s="2206"/>
      <c r="F978" s="2206"/>
      <c r="G978" s="2206"/>
      <c r="H978" s="2206"/>
      <c r="I978" s="2206"/>
      <c r="J978" s="2206"/>
      <c r="K978" s="2206"/>
      <c r="L978" s="2206"/>
      <c r="M978" s="2206"/>
      <c r="N978" s="2206"/>
      <c r="O978" s="2206"/>
      <c r="P978" s="2206"/>
      <c r="Q978" s="2206"/>
      <c r="R978" s="2206"/>
      <c r="S978" s="2206"/>
      <c r="T978" s="2206"/>
      <c r="U978" s="2206"/>
      <c r="V978" s="2206"/>
      <c r="W978" s="2206"/>
      <c r="X978" s="2206"/>
      <c r="Y978" s="2206"/>
      <c r="Z978" s="2206"/>
      <c r="AA978" s="2206"/>
      <c r="AB978" s="2206"/>
      <c r="AC978" s="2206"/>
      <c r="AD978" s="2206"/>
      <c r="AE978" s="2207"/>
      <c r="AF978" s="110"/>
      <c r="AG978" s="112"/>
      <c r="AH978" s="112"/>
      <c r="AI978" s="121"/>
      <c r="AJ978" s="2187"/>
      <c r="AK978" s="2188"/>
      <c r="AL978" s="2188"/>
      <c r="AM978" s="2188"/>
      <c r="AN978" s="2188"/>
      <c r="AO978" s="2188"/>
      <c r="AP978" s="2188"/>
      <c r="AQ978" s="2189"/>
      <c r="AR978" s="1434"/>
      <c r="AS978" s="1434"/>
      <c r="AT978" s="1434"/>
      <c r="AU978" s="1434"/>
      <c r="AV978" s="1434"/>
      <c r="AW978" s="1434"/>
      <c r="AX978" s="1434"/>
      <c r="AY978" s="143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5"/>
      <c r="CS978" s="61"/>
      <c r="CT978" s="61"/>
      <c r="CU978" s="61"/>
      <c r="CV978" s="61"/>
      <c r="CW978" s="61"/>
      <c r="CX978" s="61"/>
      <c r="CY978" s="61"/>
      <c r="CZ978" s="61"/>
      <c r="DA978" s="61"/>
      <c r="DB978" s="61"/>
      <c r="DC978" s="61"/>
      <c r="DD978" s="61"/>
      <c r="DE978" s="61"/>
      <c r="DF978" s="61"/>
    </row>
    <row r="979" spans="1:110" ht="12.6" customHeight="1">
      <c r="A979" s="51"/>
      <c r="B979" s="407"/>
      <c r="C979" s="406"/>
      <c r="D979" s="2208" t="s">
        <v>2735</v>
      </c>
      <c r="E979" s="2209"/>
      <c r="F979" s="2209"/>
      <c r="G979" s="2209"/>
      <c r="H979" s="2209"/>
      <c r="I979" s="2209"/>
      <c r="J979" s="2209"/>
      <c r="K979" s="2209"/>
      <c r="L979" s="2209"/>
      <c r="M979" s="2209"/>
      <c r="N979" s="2209"/>
      <c r="O979" s="2209"/>
      <c r="P979" s="2209"/>
      <c r="Q979" s="2209"/>
      <c r="R979" s="2209"/>
      <c r="S979" s="2209"/>
      <c r="T979" s="2209"/>
      <c r="U979" s="2209"/>
      <c r="V979" s="2209"/>
      <c r="W979" s="2209"/>
      <c r="X979" s="2209"/>
      <c r="Y979" s="2209"/>
      <c r="Z979" s="2209"/>
      <c r="AA979" s="2209"/>
      <c r="AB979" s="2209"/>
      <c r="AC979" s="2209"/>
      <c r="AD979" s="2209"/>
      <c r="AE979" s="2210"/>
      <c r="AF979" s="115"/>
      <c r="AG979" s="11"/>
      <c r="AH979" s="11"/>
      <c r="AI979" s="116"/>
      <c r="AJ979" s="2190"/>
      <c r="AK979" s="2191"/>
      <c r="AL979" s="2191"/>
      <c r="AM979" s="2191"/>
      <c r="AN979" s="2191"/>
      <c r="AO979" s="2191"/>
      <c r="AP979" s="2191"/>
      <c r="AQ979" s="2192"/>
      <c r="AR979" s="1434"/>
      <c r="AS979" s="1434"/>
      <c r="AT979" s="1434"/>
      <c r="AU979" s="1434"/>
      <c r="AV979" s="1434"/>
      <c r="AW979" s="1434"/>
      <c r="AX979" s="1434"/>
      <c r="AY979" s="143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5"/>
      <c r="CS979" s="61"/>
      <c r="CT979" s="61"/>
      <c r="CU979" s="61"/>
      <c r="CV979" s="61"/>
      <c r="CW979" s="61"/>
      <c r="CX979" s="61"/>
      <c r="CY979" s="61"/>
      <c r="CZ979" s="61"/>
      <c r="DA979" s="61"/>
      <c r="DB979" s="61"/>
      <c r="DC979" s="61"/>
      <c r="DD979" s="61"/>
      <c r="DE979" s="61"/>
      <c r="DF979" s="61"/>
    </row>
    <row r="980" spans="1:110" ht="12.75" customHeight="1">
      <c r="A980" s="51"/>
      <c r="B980" s="405"/>
      <c r="C980" s="492"/>
      <c r="D980" s="2147" t="s">
        <v>1474</v>
      </c>
      <c r="E980" s="2148"/>
      <c r="F980" s="2148"/>
      <c r="G980" s="2148"/>
      <c r="H980" s="2148"/>
      <c r="I980" s="2148"/>
      <c r="J980" s="2148"/>
      <c r="K980" s="2148"/>
      <c r="L980" s="2148"/>
      <c r="M980" s="2148"/>
      <c r="N980" s="2148"/>
      <c r="O980" s="2148"/>
      <c r="P980" s="2148"/>
      <c r="Q980" s="2148"/>
      <c r="R980" s="2148"/>
      <c r="S980" s="2148"/>
      <c r="T980" s="2148"/>
      <c r="U980" s="2148"/>
      <c r="V980" s="2148"/>
      <c r="W980" s="2148"/>
      <c r="X980" s="2148"/>
      <c r="Y980" s="2148"/>
      <c r="Z980" s="2148"/>
      <c r="AA980" s="2148"/>
      <c r="AB980" s="2148"/>
      <c r="AC980" s="2148"/>
      <c r="AD980" s="2148"/>
      <c r="AE980" s="2149"/>
      <c r="AF980" s="117"/>
      <c r="AG980" s="2164" t="s">
        <v>695</v>
      </c>
      <c r="AH980" s="2165"/>
      <c r="AI980" s="125"/>
      <c r="AJ980" s="2184">
        <f>ROUND(IF(AG980="yes",AJ975*0.05,0),0)</f>
        <v>0</v>
      </c>
      <c r="AK980" s="2185"/>
      <c r="AL980" s="2185"/>
      <c r="AM980" s="2185"/>
      <c r="AN980" s="2185"/>
      <c r="AO980" s="2185"/>
      <c r="AP980" s="2185"/>
      <c r="AQ980" s="2186"/>
      <c r="AR980" s="1434"/>
      <c r="AS980" s="1434"/>
      <c r="AT980" s="1434"/>
      <c r="AU980" s="1434"/>
      <c r="AV980" s="1434"/>
      <c r="AW980" s="1434"/>
      <c r="AX980" s="1434"/>
      <c r="AY980" s="143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5"/>
      <c r="CS980" s="61"/>
      <c r="CT980" s="61"/>
      <c r="CU980" s="61"/>
      <c r="CV980" s="61"/>
      <c r="CW980" s="61"/>
      <c r="CX980" s="61"/>
      <c r="CY980" s="61"/>
      <c r="CZ980" s="61"/>
      <c r="DA980" s="61"/>
      <c r="DB980" s="61"/>
      <c r="DC980" s="61"/>
      <c r="DD980" s="61"/>
      <c r="DE980" s="61"/>
      <c r="DF980" s="61"/>
    </row>
    <row r="981" spans="1:110" ht="12.6" customHeight="1">
      <c r="A981" s="51"/>
      <c r="B981" s="407"/>
      <c r="C981" s="120"/>
      <c r="D981" s="2205" t="s">
        <v>1472</v>
      </c>
      <c r="E981" s="2206"/>
      <c r="F981" s="2206"/>
      <c r="G981" s="2206"/>
      <c r="H981" s="2206"/>
      <c r="I981" s="2206"/>
      <c r="J981" s="2206"/>
      <c r="K981" s="2206"/>
      <c r="L981" s="2206"/>
      <c r="M981" s="2206"/>
      <c r="N981" s="2206"/>
      <c r="O981" s="2206"/>
      <c r="P981" s="2206"/>
      <c r="Q981" s="2206"/>
      <c r="R981" s="2206"/>
      <c r="S981" s="2206"/>
      <c r="T981" s="2206"/>
      <c r="U981" s="2206"/>
      <c r="V981" s="2206"/>
      <c r="W981" s="2206"/>
      <c r="X981" s="2206"/>
      <c r="Y981" s="2206"/>
      <c r="Z981" s="2206"/>
      <c r="AA981" s="2206"/>
      <c r="AB981" s="2206"/>
      <c r="AC981" s="2206"/>
      <c r="AD981" s="2206"/>
      <c r="AE981" s="2207"/>
      <c r="AF981" s="110"/>
      <c r="AG981" s="112"/>
      <c r="AH981" s="112"/>
      <c r="AI981" s="121"/>
      <c r="AJ981" s="2187"/>
      <c r="AK981" s="2188"/>
      <c r="AL981" s="2188"/>
      <c r="AM981" s="2188"/>
      <c r="AN981" s="2188"/>
      <c r="AO981" s="2188"/>
      <c r="AP981" s="2188"/>
      <c r="AQ981" s="2189"/>
      <c r="AR981" s="1434"/>
      <c r="AS981" s="1434"/>
      <c r="AT981" s="1434"/>
      <c r="AU981" s="1434"/>
      <c r="AV981" s="1434"/>
      <c r="AW981" s="1434"/>
      <c r="AX981" s="1434"/>
      <c r="AY981" s="143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5"/>
      <c r="CS981" s="61"/>
      <c r="CT981" s="61"/>
      <c r="CU981" s="61"/>
      <c r="CV981" s="61"/>
      <c r="CW981" s="61"/>
      <c r="CX981" s="61"/>
      <c r="CY981" s="61"/>
      <c r="CZ981" s="61"/>
      <c r="DA981" s="61"/>
      <c r="DB981" s="61"/>
      <c r="DC981" s="61"/>
      <c r="DD981" s="61"/>
      <c r="DE981" s="61"/>
      <c r="DF981" s="61"/>
    </row>
    <row r="982" spans="1:110" ht="12.75" customHeight="1">
      <c r="A982" s="51"/>
      <c r="B982" s="407"/>
      <c r="C982" s="120"/>
      <c r="D982" s="2205"/>
      <c r="E982" s="2206"/>
      <c r="F982" s="2206"/>
      <c r="G982" s="2206"/>
      <c r="H982" s="2206"/>
      <c r="I982" s="2206"/>
      <c r="J982" s="2206"/>
      <c r="K982" s="2206"/>
      <c r="L982" s="2206"/>
      <c r="M982" s="2206"/>
      <c r="N982" s="2206"/>
      <c r="O982" s="2206"/>
      <c r="P982" s="2206"/>
      <c r="Q982" s="2206"/>
      <c r="R982" s="2206"/>
      <c r="S982" s="2206"/>
      <c r="T982" s="2206"/>
      <c r="U982" s="2206"/>
      <c r="V982" s="2206"/>
      <c r="W982" s="2206"/>
      <c r="X982" s="2206"/>
      <c r="Y982" s="2206"/>
      <c r="Z982" s="2206"/>
      <c r="AA982" s="2206"/>
      <c r="AB982" s="2206"/>
      <c r="AC982" s="2206"/>
      <c r="AD982" s="2206"/>
      <c r="AE982" s="2207"/>
      <c r="AF982" s="110"/>
      <c r="AG982" s="112"/>
      <c r="AH982" s="112"/>
      <c r="AI982" s="121"/>
      <c r="AJ982" s="2187"/>
      <c r="AK982" s="2188"/>
      <c r="AL982" s="2188"/>
      <c r="AM982" s="2188"/>
      <c r="AN982" s="2188"/>
      <c r="AO982" s="2188"/>
      <c r="AP982" s="2188"/>
      <c r="AQ982" s="2189"/>
      <c r="AR982" s="1434"/>
      <c r="AS982" s="1434"/>
      <c r="AT982" s="1434"/>
      <c r="AU982" s="1434"/>
      <c r="AV982" s="1434"/>
      <c r="AW982" s="1434"/>
      <c r="AX982" s="1434"/>
      <c r="AY982" s="143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5"/>
      <c r="CS982" s="61"/>
      <c r="CT982" s="61"/>
      <c r="CU982" s="61"/>
      <c r="CV982" s="61"/>
      <c r="CW982" s="61"/>
      <c r="CX982" s="61"/>
      <c r="CY982" s="61"/>
      <c r="CZ982" s="61"/>
      <c r="DA982" s="61"/>
      <c r="DB982" s="61"/>
      <c r="DC982" s="61"/>
      <c r="DD982" s="61"/>
      <c r="DE982" s="61"/>
      <c r="DF982" s="61"/>
    </row>
    <row r="983" spans="1:110" s="709" customFormat="1" ht="12.75" customHeight="1">
      <c r="A983" s="51"/>
      <c r="B983" s="407"/>
      <c r="C983" s="120"/>
      <c r="D983" s="2205"/>
      <c r="E983" s="2206"/>
      <c r="F983" s="2206"/>
      <c r="G983" s="2206"/>
      <c r="H983" s="2206"/>
      <c r="I983" s="2206"/>
      <c r="J983" s="2206"/>
      <c r="K983" s="2206"/>
      <c r="L983" s="2206"/>
      <c r="M983" s="2206"/>
      <c r="N983" s="2206"/>
      <c r="O983" s="2206"/>
      <c r="P983" s="2206"/>
      <c r="Q983" s="2206"/>
      <c r="R983" s="2206"/>
      <c r="S983" s="2206"/>
      <c r="T983" s="2206"/>
      <c r="U983" s="2206"/>
      <c r="V983" s="2206"/>
      <c r="W983" s="2206"/>
      <c r="X983" s="2206"/>
      <c r="Y983" s="2206"/>
      <c r="Z983" s="2206"/>
      <c r="AA983" s="2206"/>
      <c r="AB983" s="2206"/>
      <c r="AC983" s="2206"/>
      <c r="AD983" s="2206"/>
      <c r="AE983" s="2207"/>
      <c r="AF983" s="110"/>
      <c r="AG983" s="112"/>
      <c r="AH983" s="112"/>
      <c r="AI983" s="121"/>
      <c r="AJ983" s="2187"/>
      <c r="AK983" s="2188"/>
      <c r="AL983" s="2188"/>
      <c r="AM983" s="2188"/>
      <c r="AN983" s="2188"/>
      <c r="AO983" s="2188"/>
      <c r="AP983" s="2188"/>
      <c r="AQ983" s="2189"/>
      <c r="AR983" s="1434"/>
      <c r="AS983" s="1434"/>
      <c r="AT983" s="1434"/>
      <c r="AU983" s="1434"/>
      <c r="AV983" s="1434"/>
      <c r="AW983" s="1434"/>
      <c r="AX983" s="1434"/>
      <c r="AY983" s="143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5"/>
      <c r="CS983" s="61"/>
      <c r="CT983" s="61"/>
      <c r="CU983" s="61"/>
      <c r="CV983" s="61"/>
      <c r="CW983" s="61"/>
      <c r="CX983" s="61"/>
      <c r="CY983" s="61"/>
      <c r="CZ983" s="61"/>
      <c r="DA983" s="61"/>
      <c r="DB983" s="61"/>
      <c r="DC983" s="61"/>
      <c r="DD983" s="61"/>
      <c r="DE983" s="61"/>
      <c r="DF983" s="61"/>
    </row>
    <row r="984" spans="1:110" s="709" customFormat="1" ht="12.75" customHeight="1">
      <c r="A984" s="51"/>
      <c r="B984" s="407"/>
      <c r="C984" s="120"/>
      <c r="D984" s="2205"/>
      <c r="E984" s="2206"/>
      <c r="F984" s="2206"/>
      <c r="G984" s="2206"/>
      <c r="H984" s="2206"/>
      <c r="I984" s="2206"/>
      <c r="J984" s="2206"/>
      <c r="K984" s="2206"/>
      <c r="L984" s="2206"/>
      <c r="M984" s="2206"/>
      <c r="N984" s="2206"/>
      <c r="O984" s="2206"/>
      <c r="P984" s="2206"/>
      <c r="Q984" s="2206"/>
      <c r="R984" s="2206"/>
      <c r="S984" s="2206"/>
      <c r="T984" s="2206"/>
      <c r="U984" s="2206"/>
      <c r="V984" s="2206"/>
      <c r="W984" s="2206"/>
      <c r="X984" s="2206"/>
      <c r="Y984" s="2206"/>
      <c r="Z984" s="2206"/>
      <c r="AA984" s="2206"/>
      <c r="AB984" s="2206"/>
      <c r="AC984" s="2206"/>
      <c r="AD984" s="2206"/>
      <c r="AE984" s="2207"/>
      <c r="AF984" s="110"/>
      <c r="AG984" s="112"/>
      <c r="AH984" s="112"/>
      <c r="AI984" s="121"/>
      <c r="AJ984" s="2187"/>
      <c r="AK984" s="2188"/>
      <c r="AL984" s="2188"/>
      <c r="AM984" s="2188"/>
      <c r="AN984" s="2188"/>
      <c r="AO984" s="2188"/>
      <c r="AP984" s="2188"/>
      <c r="AQ984" s="2189"/>
      <c r="AR984" s="1434"/>
      <c r="AS984" s="1434"/>
      <c r="AT984" s="1434"/>
      <c r="AU984" s="1434"/>
      <c r="AV984" s="1434"/>
      <c r="AW984" s="1434"/>
      <c r="AX984" s="1434"/>
      <c r="AY984" s="143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5"/>
      <c r="CS984" s="61"/>
      <c r="CT984" s="61"/>
      <c r="CU984" s="61"/>
      <c r="CV984" s="61"/>
      <c r="CW984" s="61"/>
      <c r="CX984" s="61"/>
      <c r="CY984" s="61"/>
      <c r="CZ984" s="61"/>
      <c r="DA984" s="61"/>
      <c r="DB984" s="61"/>
      <c r="DC984" s="61"/>
      <c r="DD984" s="61"/>
      <c r="DE984" s="61"/>
      <c r="DF984" s="61"/>
    </row>
    <row r="985" spans="1:110" s="709" customFormat="1" ht="12.75" customHeight="1">
      <c r="A985" s="51"/>
      <c r="B985" s="113"/>
      <c r="C985" s="114"/>
      <c r="D985" s="2211"/>
      <c r="E985" s="2212"/>
      <c r="F985" s="2212"/>
      <c r="G985" s="2212"/>
      <c r="H985" s="2212"/>
      <c r="I985" s="2212"/>
      <c r="J985" s="2212"/>
      <c r="K985" s="2212"/>
      <c r="L985" s="2212"/>
      <c r="M985" s="2212"/>
      <c r="N985" s="2212"/>
      <c r="O985" s="2212"/>
      <c r="P985" s="2212"/>
      <c r="Q985" s="2212"/>
      <c r="R985" s="2212"/>
      <c r="S985" s="2212"/>
      <c r="T985" s="2212"/>
      <c r="U985" s="2212"/>
      <c r="V985" s="2212"/>
      <c r="W985" s="2212"/>
      <c r="X985" s="2212"/>
      <c r="Y985" s="2212"/>
      <c r="Z985" s="2212"/>
      <c r="AA985" s="2212"/>
      <c r="AB985" s="2212"/>
      <c r="AC985" s="2212"/>
      <c r="AD985" s="2212"/>
      <c r="AE985" s="2213"/>
      <c r="AF985" s="115"/>
      <c r="AG985" s="11"/>
      <c r="AH985" s="11"/>
      <c r="AI985" s="116"/>
      <c r="AJ985" s="2190"/>
      <c r="AK985" s="2191"/>
      <c r="AL985" s="2191"/>
      <c r="AM985" s="2191"/>
      <c r="AN985" s="2191"/>
      <c r="AO985" s="2191"/>
      <c r="AP985" s="2191"/>
      <c r="AQ985" s="2192"/>
      <c r="AR985" s="1434"/>
      <c r="AS985" s="1434"/>
      <c r="AT985" s="1434"/>
      <c r="AU985" s="1434"/>
      <c r="AV985" s="1434"/>
      <c r="AW985" s="1434"/>
      <c r="AX985" s="1434"/>
      <c r="AY985" s="143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5"/>
      <c r="CS985" s="61"/>
      <c r="CT985" s="61"/>
      <c r="CU985" s="61"/>
      <c r="CV985" s="61"/>
      <c r="CW985" s="61"/>
      <c r="CX985" s="61"/>
      <c r="CY985" s="61"/>
      <c r="CZ985" s="61"/>
      <c r="DA985" s="61"/>
      <c r="DB985" s="61"/>
      <c r="DC985" s="61"/>
      <c r="DD985" s="61"/>
      <c r="DE985" s="61"/>
      <c r="DF985" s="61"/>
    </row>
    <row r="986" spans="1:110" ht="12.75" customHeight="1">
      <c r="A986" s="51"/>
      <c r="B986" s="405"/>
      <c r="C986" s="118" t="s">
        <v>698</v>
      </c>
      <c r="D986" s="2147" t="s">
        <v>1996</v>
      </c>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2164" t="s">
        <v>695</v>
      </c>
      <c r="AH986" s="2165"/>
      <c r="AI986" s="125"/>
      <c r="AJ986" s="2184">
        <f>ROUND(IF(AG986="yes",AJ975*0.1,0),0)</f>
        <v>0</v>
      </c>
      <c r="AK986" s="2185"/>
      <c r="AL986" s="2185"/>
      <c r="AM986" s="2185"/>
      <c r="AN986" s="2185"/>
      <c r="AO986" s="2185"/>
      <c r="AP986" s="2185"/>
      <c r="AQ986" s="2186"/>
      <c r="AR986" s="1434"/>
      <c r="AS986" s="1434"/>
      <c r="AT986" s="1434"/>
      <c r="AU986" s="1434"/>
      <c r="AV986" s="1434"/>
      <c r="AW986" s="1434"/>
      <c r="AX986" s="1434"/>
      <c r="AY986" s="143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5"/>
      <c r="CS986" s="61"/>
      <c r="CT986" s="61"/>
      <c r="CU986" s="61"/>
      <c r="CV986" s="61"/>
      <c r="CW986" s="61"/>
      <c r="CX986" s="61"/>
      <c r="CY986" s="61"/>
      <c r="CZ986" s="61"/>
      <c r="DA986" s="61"/>
      <c r="DB986" s="61"/>
      <c r="DC986" s="61"/>
      <c r="DD986" s="61"/>
      <c r="DE986" s="61"/>
      <c r="DF986" s="61"/>
    </row>
    <row r="987" spans="1:110" ht="12.75" customHeight="1">
      <c r="A987" s="51"/>
      <c r="B987" s="110"/>
      <c r="C987" s="111"/>
      <c r="D987" s="2141" t="s">
        <v>1473</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10"/>
      <c r="AG987" s="25"/>
      <c r="AH987" s="25"/>
      <c r="AI987" s="121"/>
      <c r="AJ987" s="2187"/>
      <c r="AK987" s="2188"/>
      <c r="AL987" s="2188"/>
      <c r="AM987" s="2188"/>
      <c r="AN987" s="2188"/>
      <c r="AO987" s="2188"/>
      <c r="AP987" s="2188"/>
      <c r="AQ987" s="2189"/>
      <c r="AR987" s="1434"/>
      <c r="AS987" s="1434"/>
      <c r="AT987" s="1434"/>
      <c r="AU987" s="1434"/>
      <c r="AV987" s="1434"/>
      <c r="AW987" s="1434"/>
      <c r="AX987" s="1434"/>
      <c r="AY987" s="1434"/>
      <c r="AZ987" s="61"/>
      <c r="BA987" s="1461">
        <f>G753+O796</f>
        <v>65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5"/>
      <c r="CS987" s="61"/>
      <c r="CT987" s="61"/>
      <c r="CU987" s="61"/>
      <c r="CV987" s="61"/>
      <c r="CW987" s="61"/>
      <c r="CX987" s="61"/>
      <c r="CY987" s="61"/>
      <c r="CZ987" s="61"/>
      <c r="DA987" s="61"/>
      <c r="DB987" s="61"/>
      <c r="DC987" s="61"/>
      <c r="DD987" s="61"/>
      <c r="DE987" s="61"/>
      <c r="DF987" s="61"/>
    </row>
    <row r="988" spans="1:110" ht="12.75" customHeight="1">
      <c r="A988" s="51"/>
      <c r="B988" s="110"/>
      <c r="C988" s="111"/>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10"/>
      <c r="AG988" s="112"/>
      <c r="AH988" s="112"/>
      <c r="AI988" s="121"/>
      <c r="AJ988" s="2187"/>
      <c r="AK988" s="2188"/>
      <c r="AL988" s="2188"/>
      <c r="AM988" s="2188"/>
      <c r="AN988" s="2188"/>
      <c r="AO988" s="2188"/>
      <c r="AP988" s="2188"/>
      <c r="AQ988" s="2189"/>
      <c r="AR988" s="1434"/>
      <c r="AS988" s="1434"/>
      <c r="AT988" s="1434"/>
      <c r="AU988" s="1434"/>
      <c r="AV988" s="1434"/>
      <c r="AW988" s="1434"/>
      <c r="AX988" s="1434"/>
      <c r="AY988" s="143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5"/>
      <c r="CS988" s="61"/>
      <c r="CT988" s="61"/>
      <c r="CU988" s="61"/>
      <c r="CV988" s="61"/>
      <c r="CW988" s="61"/>
      <c r="CX988" s="61"/>
      <c r="CY988" s="61"/>
      <c r="CZ988" s="61"/>
      <c r="DA988" s="61"/>
      <c r="DB988" s="61"/>
      <c r="DC988" s="61"/>
      <c r="DD988" s="61"/>
      <c r="DE988" s="61"/>
      <c r="DF988" s="61"/>
    </row>
    <row r="989" spans="1:110" ht="12.75" customHeight="1">
      <c r="A989" s="51"/>
      <c r="B989" s="123"/>
      <c r="C989" s="114"/>
      <c r="D989" s="2169"/>
      <c r="E989" s="2170"/>
      <c r="F989" s="2170"/>
      <c r="G989" s="2170"/>
      <c r="H989" s="2170"/>
      <c r="I989" s="2170"/>
      <c r="J989" s="2170"/>
      <c r="K989" s="2170"/>
      <c r="L989" s="2170"/>
      <c r="M989" s="2170"/>
      <c r="N989" s="2170"/>
      <c r="O989" s="2170"/>
      <c r="P989" s="2170"/>
      <c r="Q989" s="2170"/>
      <c r="R989" s="2170"/>
      <c r="S989" s="2170"/>
      <c r="T989" s="2170"/>
      <c r="U989" s="2170"/>
      <c r="V989" s="2170"/>
      <c r="W989" s="2170"/>
      <c r="X989" s="2170"/>
      <c r="Y989" s="2170"/>
      <c r="Z989" s="2170"/>
      <c r="AA989" s="2170"/>
      <c r="AB989" s="2170"/>
      <c r="AC989" s="2170"/>
      <c r="AD989" s="2170"/>
      <c r="AE989" s="2171"/>
      <c r="AF989" s="115"/>
      <c r="AG989" s="11"/>
      <c r="AH989" s="11"/>
      <c r="AI989" s="116"/>
      <c r="AJ989" s="2190"/>
      <c r="AK989" s="2191"/>
      <c r="AL989" s="2191"/>
      <c r="AM989" s="2191"/>
      <c r="AN989" s="2191"/>
      <c r="AO989" s="2191"/>
      <c r="AP989" s="2191"/>
      <c r="AQ989" s="2192"/>
      <c r="AR989" s="1434"/>
      <c r="AS989" s="1434"/>
      <c r="AT989" s="1434"/>
      <c r="AU989" s="1434"/>
      <c r="AV989" s="1434"/>
      <c r="AW989" s="1434"/>
      <c r="AX989" s="1434"/>
      <c r="AY989" s="1434"/>
      <c r="AZ989" s="61"/>
      <c r="BA989" s="1460">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7" t="s">
        <v>1475</v>
      </c>
      <c r="E990" s="2148"/>
      <c r="F990" s="2148"/>
      <c r="G990" s="2148"/>
      <c r="H990" s="2148"/>
      <c r="I990" s="2148"/>
      <c r="J990" s="2148"/>
      <c r="K990" s="2148"/>
      <c r="L990" s="2148"/>
      <c r="M990" s="2148"/>
      <c r="N990" s="2148"/>
      <c r="O990" s="2148"/>
      <c r="P990" s="2148"/>
      <c r="Q990" s="2148"/>
      <c r="R990" s="2148"/>
      <c r="S990" s="2148"/>
      <c r="T990" s="2148"/>
      <c r="U990" s="2148"/>
      <c r="V990" s="2148"/>
      <c r="W990" s="2148"/>
      <c r="X990" s="2148"/>
      <c r="Y990" s="2148"/>
      <c r="Z990" s="2148"/>
      <c r="AA990" s="2148"/>
      <c r="AB990" s="2148"/>
      <c r="AC990" s="2148"/>
      <c r="AD990" s="2148"/>
      <c r="AE990" s="2149"/>
      <c r="AF990" s="117"/>
      <c r="AG990" s="2164" t="s">
        <v>695</v>
      </c>
      <c r="AH990" s="2165"/>
      <c r="AI990" s="125"/>
      <c r="AJ990" s="2184">
        <f>ROUND(IF(AG990="yes",AJ975*0.02,0),0)</f>
        <v>0</v>
      </c>
      <c r="AK990" s="2185"/>
      <c r="AL990" s="2185"/>
      <c r="AM990" s="2185"/>
      <c r="AN990" s="2185"/>
      <c r="AO990" s="2185"/>
      <c r="AP990" s="2185"/>
      <c r="AQ990" s="2186"/>
      <c r="AR990" s="1434"/>
      <c r="AS990" s="1434"/>
      <c r="AT990" s="1434"/>
      <c r="AU990" s="1434"/>
      <c r="AV990" s="1434"/>
      <c r="AW990" s="1434"/>
      <c r="AX990" s="1434"/>
      <c r="AY990" s="1434"/>
      <c r="AZ990" s="61"/>
      <c r="BA990" s="1460">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9" t="s">
        <v>1476</v>
      </c>
      <c r="E991" s="2170"/>
      <c r="F991" s="2170"/>
      <c r="G991" s="2170"/>
      <c r="H991" s="2170"/>
      <c r="I991" s="2170"/>
      <c r="J991" s="2170"/>
      <c r="K991" s="2170"/>
      <c r="L991" s="2170"/>
      <c r="M991" s="2170"/>
      <c r="N991" s="2170"/>
      <c r="O991" s="2170"/>
      <c r="P991" s="2170"/>
      <c r="Q991" s="2170"/>
      <c r="R991" s="2170"/>
      <c r="S991" s="2170"/>
      <c r="T991" s="2170"/>
      <c r="U991" s="2170"/>
      <c r="V991" s="2170"/>
      <c r="W991" s="2170"/>
      <c r="X991" s="2170"/>
      <c r="Y991" s="2170"/>
      <c r="Z991" s="2170"/>
      <c r="AA991" s="2170"/>
      <c r="AB991" s="2170"/>
      <c r="AC991" s="2170"/>
      <c r="AD991" s="2170"/>
      <c r="AE991" s="2171"/>
      <c r="AF991" s="115"/>
      <c r="AG991" s="11"/>
      <c r="AH991" s="11"/>
      <c r="AI991" s="116"/>
      <c r="AJ991" s="2190"/>
      <c r="AK991" s="2191"/>
      <c r="AL991" s="2191"/>
      <c r="AM991" s="2191"/>
      <c r="AN991" s="2191"/>
      <c r="AO991" s="2191"/>
      <c r="AP991" s="2191"/>
      <c r="AQ991" s="2192"/>
      <c r="AR991" s="1434"/>
      <c r="AS991" s="1434"/>
      <c r="AT991" s="1434"/>
      <c r="AU991" s="1434"/>
      <c r="AV991" s="1434"/>
      <c r="AW991" s="1434"/>
      <c r="AX991" s="1434"/>
      <c r="AY991" s="1434"/>
      <c r="BB991" s="61"/>
      <c r="BC991" s="61"/>
      <c r="BD991" s="61"/>
      <c r="BE991" s="61"/>
      <c r="BF991" s="61"/>
      <c r="CR991" s="204"/>
    </row>
    <row r="992" spans="1:110" ht="12.75" customHeight="1">
      <c r="A992" s="51"/>
      <c r="B992" s="117"/>
      <c r="C992" s="118" t="s">
        <v>220</v>
      </c>
      <c r="D992" s="2147" t="s">
        <v>1477</v>
      </c>
      <c r="E992" s="2148"/>
      <c r="F992" s="2148"/>
      <c r="G992" s="2148"/>
      <c r="H992" s="2148"/>
      <c r="I992" s="2148"/>
      <c r="J992" s="2148"/>
      <c r="K992" s="2148"/>
      <c r="L992" s="2148"/>
      <c r="M992" s="2148"/>
      <c r="N992" s="2148"/>
      <c r="O992" s="2148"/>
      <c r="P992" s="2148"/>
      <c r="Q992" s="2148"/>
      <c r="R992" s="2148"/>
      <c r="S992" s="2148"/>
      <c r="T992" s="2148"/>
      <c r="U992" s="2148"/>
      <c r="V992" s="2148"/>
      <c r="W992" s="2148"/>
      <c r="X992" s="2148"/>
      <c r="Y992" s="2148"/>
      <c r="Z992" s="2148"/>
      <c r="AA992" s="2148"/>
      <c r="AB992" s="2148"/>
      <c r="AC992" s="2148"/>
      <c r="AD992" s="2148"/>
      <c r="AE992" s="2149"/>
      <c r="AF992" s="117"/>
      <c r="AG992" s="2164" t="s">
        <v>570</v>
      </c>
      <c r="AH992" s="2165"/>
      <c r="AI992" s="117"/>
      <c r="AJ992" s="2184">
        <f>ROUND(IF(AG992="yes",AJ975*0.02,0),0)</f>
        <v>363559</v>
      </c>
      <c r="AK992" s="2185"/>
      <c r="AL992" s="2185"/>
      <c r="AM992" s="2185"/>
      <c r="AN992" s="2185"/>
      <c r="AO992" s="2185"/>
      <c r="AP992" s="2185"/>
      <c r="AQ992" s="2186"/>
      <c r="AR992" s="1434"/>
      <c r="AS992" s="1434"/>
      <c r="AT992" s="1434"/>
      <c r="AU992" s="1434"/>
      <c r="AV992" s="1434"/>
      <c r="AW992" s="1434"/>
      <c r="AX992" s="1434"/>
      <c r="AY992" s="1434"/>
      <c r="BB992" s="32"/>
      <c r="BC992" s="32"/>
      <c r="BD992" s="32"/>
      <c r="BE992" s="32"/>
      <c r="BF992" s="32"/>
    </row>
    <row r="993" spans="1:96" s="709" customFormat="1" ht="12.75" customHeight="1">
      <c r="A993" s="51"/>
      <c r="B993" s="110"/>
      <c r="C993" s="111"/>
      <c r="D993" s="2141" t="s">
        <v>1478</v>
      </c>
      <c r="E993" s="2142"/>
      <c r="F993" s="2142"/>
      <c r="G993" s="2142"/>
      <c r="H993" s="2142"/>
      <c r="I993" s="2142"/>
      <c r="J993" s="2142"/>
      <c r="K993" s="2142"/>
      <c r="L993" s="2142"/>
      <c r="M993" s="2142"/>
      <c r="N993" s="2142"/>
      <c r="O993" s="2142"/>
      <c r="P993" s="2142"/>
      <c r="Q993" s="2142"/>
      <c r="R993" s="2142"/>
      <c r="S993" s="2142"/>
      <c r="T993" s="2142"/>
      <c r="U993" s="2142"/>
      <c r="V993" s="2142"/>
      <c r="W993" s="2142"/>
      <c r="X993" s="2142"/>
      <c r="Y993" s="2142"/>
      <c r="Z993" s="2142"/>
      <c r="AA993" s="2142"/>
      <c r="AB993" s="2142"/>
      <c r="AC993" s="2142"/>
      <c r="AD993" s="2142"/>
      <c r="AE993" s="2143"/>
      <c r="AF993" s="110"/>
      <c r="AG993" s="25"/>
      <c r="AH993" s="25"/>
      <c r="AI993" s="112"/>
      <c r="AJ993" s="2187"/>
      <c r="AK993" s="2188"/>
      <c r="AL993" s="2188"/>
      <c r="AM993" s="2188"/>
      <c r="AN993" s="2188"/>
      <c r="AO993" s="2188"/>
      <c r="AP993" s="2188"/>
      <c r="AQ993" s="2189"/>
      <c r="AR993" s="1434"/>
      <c r="AS993" s="1434"/>
      <c r="AT993" s="1434"/>
      <c r="AU993" s="1434"/>
      <c r="AV993" s="1434"/>
      <c r="AW993" s="1434"/>
      <c r="AX993" s="1434"/>
      <c r="AY993" s="1434"/>
      <c r="BB993" s="892"/>
      <c r="BC993" s="892"/>
      <c r="BD993" s="892"/>
      <c r="BE993" s="892"/>
      <c r="BF993" s="892"/>
      <c r="CR993" s="25"/>
    </row>
    <row r="994" spans="1:96" ht="12.75" customHeight="1">
      <c r="A994" s="51"/>
      <c r="B994" s="113"/>
      <c r="C994" s="114"/>
      <c r="D994" s="2169"/>
      <c r="E994" s="2170"/>
      <c r="F994" s="2170"/>
      <c r="G994" s="2170"/>
      <c r="H994" s="2170"/>
      <c r="I994" s="2170"/>
      <c r="J994" s="2170"/>
      <c r="K994" s="2170"/>
      <c r="L994" s="2170"/>
      <c r="M994" s="2170"/>
      <c r="N994" s="2170"/>
      <c r="O994" s="2170"/>
      <c r="P994" s="2170"/>
      <c r="Q994" s="2170"/>
      <c r="R994" s="2170"/>
      <c r="S994" s="2170"/>
      <c r="T994" s="2170"/>
      <c r="U994" s="2170"/>
      <c r="V994" s="2170"/>
      <c r="W994" s="2170"/>
      <c r="X994" s="2170"/>
      <c r="Y994" s="2170"/>
      <c r="Z994" s="2170"/>
      <c r="AA994" s="2170"/>
      <c r="AB994" s="2170"/>
      <c r="AC994" s="2170"/>
      <c r="AD994" s="2170"/>
      <c r="AE994" s="2171"/>
      <c r="AF994" s="115"/>
      <c r="AG994" s="11"/>
      <c r="AH994" s="11"/>
      <c r="AI994" s="116"/>
      <c r="AJ994" s="2190"/>
      <c r="AK994" s="2191"/>
      <c r="AL994" s="2191"/>
      <c r="AM994" s="2191"/>
      <c r="AN994" s="2191"/>
      <c r="AO994" s="2191"/>
      <c r="AP994" s="2191"/>
      <c r="AQ994" s="2192"/>
      <c r="AR994" s="1434"/>
      <c r="AS994" s="1434"/>
      <c r="AT994" s="1434"/>
      <c r="AU994" s="1434"/>
      <c r="AV994" s="1434"/>
      <c r="AW994" s="1434"/>
      <c r="AX994" s="1434"/>
      <c r="AY994" s="1434"/>
    </row>
    <row r="995" spans="1:96" s="709" customFormat="1" ht="12.75" customHeight="1">
      <c r="A995" s="51"/>
      <c r="B995" s="117"/>
      <c r="C995" s="118" t="s">
        <v>223</v>
      </c>
      <c r="D995" s="2166" t="s">
        <v>1479</v>
      </c>
      <c r="E995" s="2167"/>
      <c r="F995" s="2167"/>
      <c r="G995" s="2167"/>
      <c r="H995" s="2167"/>
      <c r="I995" s="2167"/>
      <c r="J995" s="2167"/>
      <c r="K995" s="2167"/>
      <c r="L995" s="2167"/>
      <c r="M995" s="2167"/>
      <c r="N995" s="2167"/>
      <c r="O995" s="2167"/>
      <c r="P995" s="2167"/>
      <c r="Q995" s="2167"/>
      <c r="R995" s="2167"/>
      <c r="S995" s="2167"/>
      <c r="T995" s="2167"/>
      <c r="U995" s="2167"/>
      <c r="V995" s="2167"/>
      <c r="W995" s="2167"/>
      <c r="X995" s="2167"/>
      <c r="Y995" s="2167"/>
      <c r="Z995" s="2167"/>
      <c r="AA995" s="2167"/>
      <c r="AB995" s="2167"/>
      <c r="AC995" s="2167"/>
      <c r="AD995" s="2167"/>
      <c r="AE995" s="2168"/>
      <c r="AF995" s="117"/>
      <c r="AG995" s="2164" t="s">
        <v>695</v>
      </c>
      <c r="AH995" s="2165"/>
      <c r="AI995" s="125"/>
      <c r="AJ995" s="2184">
        <f>IF(AG995="yes",AJ975*BA995,0)</f>
        <v>0</v>
      </c>
      <c r="AK995" s="2185"/>
      <c r="AL995" s="2185"/>
      <c r="AM995" s="2185"/>
      <c r="AN995" s="2185"/>
      <c r="AO995" s="2185"/>
      <c r="AP995" s="2185"/>
      <c r="AQ995" s="2186"/>
      <c r="AR995" s="1434"/>
      <c r="AS995" s="1434"/>
      <c r="AT995" s="1434"/>
      <c r="AU995" s="1434"/>
      <c r="AV995" s="1434"/>
      <c r="AW995" s="1434"/>
      <c r="AX995" s="1434"/>
      <c r="AY995" s="1434"/>
      <c r="BA995" s="322">
        <f>IF(SUM(BA997:BA1005)&lt;=0.1,SUM(BA997:BA1005),0.1)</f>
        <v>0</v>
      </c>
      <c r="CR995" s="25"/>
    </row>
    <row r="996" spans="1:96" ht="12.75" customHeight="1">
      <c r="A996" s="51"/>
      <c r="B996" s="110"/>
      <c r="C996" s="111"/>
      <c r="D996" s="2141" t="s">
        <v>1480</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10"/>
      <c r="AG996" s="112"/>
      <c r="AH996" s="112"/>
      <c r="AI996" s="121"/>
      <c r="AJ996" s="2187"/>
      <c r="AK996" s="2188"/>
      <c r="AL996" s="2188"/>
      <c r="AM996" s="2188"/>
      <c r="AN996" s="2188"/>
      <c r="AO996" s="2188"/>
      <c r="AP996" s="2188"/>
      <c r="AQ996" s="2189"/>
      <c r="AR996" s="1434"/>
      <c r="AS996" s="1434"/>
      <c r="AT996" s="1434"/>
      <c r="AU996" s="1434"/>
      <c r="AV996" s="1434"/>
      <c r="AW996" s="1434"/>
      <c r="AX996" s="1434"/>
      <c r="AY996" s="1434"/>
    </row>
    <row r="997" spans="1:96" ht="12.75" customHeight="1">
      <c r="A997" s="51"/>
      <c r="B997" s="110"/>
      <c r="C997" s="111"/>
      <c r="D997" s="2141"/>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10"/>
      <c r="AG997" s="112"/>
      <c r="AH997" s="112"/>
      <c r="AI997" s="121"/>
      <c r="AJ997" s="2187"/>
      <c r="AK997" s="2188"/>
      <c r="AL997" s="2188"/>
      <c r="AM997" s="2188"/>
      <c r="AN997" s="2188"/>
      <c r="AO997" s="2188"/>
      <c r="AP997" s="2188"/>
      <c r="AQ997" s="2189"/>
      <c r="AR997" s="1434"/>
      <c r="AS997" s="1434"/>
      <c r="AT997" s="1434"/>
      <c r="AU997" s="1434"/>
      <c r="AV997" s="1434"/>
      <c r="AW997" s="1434"/>
      <c r="AX997" s="1434"/>
      <c r="AY997" s="1434"/>
      <c r="BA997" s="320">
        <f>IF(A1044="Yes",0.05,0)</f>
        <v>0</v>
      </c>
    </row>
    <row r="998" spans="1:96" ht="15" customHeight="1">
      <c r="A998" s="51"/>
      <c r="B998" s="119"/>
      <c r="C998" s="120"/>
      <c r="D998" s="2169"/>
      <c r="E998" s="2170"/>
      <c r="F998" s="2170"/>
      <c r="G998" s="2170"/>
      <c r="H998" s="2170"/>
      <c r="I998" s="2170"/>
      <c r="J998" s="2170"/>
      <c r="K998" s="2170"/>
      <c r="L998" s="2170"/>
      <c r="M998" s="2170"/>
      <c r="N998" s="2170"/>
      <c r="O998" s="2170"/>
      <c r="P998" s="2170"/>
      <c r="Q998" s="2170"/>
      <c r="R998" s="2170"/>
      <c r="S998" s="2170"/>
      <c r="T998" s="2170"/>
      <c r="U998" s="2170"/>
      <c r="V998" s="2170"/>
      <c r="W998" s="2170"/>
      <c r="X998" s="2170"/>
      <c r="Y998" s="2170"/>
      <c r="Z998" s="2170"/>
      <c r="AA998" s="2170"/>
      <c r="AB998" s="2170"/>
      <c r="AC998" s="2170"/>
      <c r="AD998" s="2170"/>
      <c r="AE998" s="2171"/>
      <c r="AF998" s="115"/>
      <c r="AG998" s="11"/>
      <c r="AH998" s="11"/>
      <c r="AI998" s="116"/>
      <c r="AJ998" s="2190"/>
      <c r="AK998" s="2191"/>
      <c r="AL998" s="2191"/>
      <c r="AM998" s="2191"/>
      <c r="AN998" s="2191"/>
      <c r="AO998" s="2191"/>
      <c r="AP998" s="2191"/>
      <c r="AQ998" s="2192"/>
      <c r="AR998" s="1434"/>
      <c r="AS998" s="1434"/>
      <c r="AT998" s="1434"/>
      <c r="AU998" s="1434"/>
      <c r="AV998" s="1434"/>
      <c r="AW998" s="1434"/>
      <c r="AX998" s="1434"/>
      <c r="AY998" s="1434"/>
      <c r="BA998" s="320">
        <f>IF(A1050="Yes",0.02,0)</f>
        <v>0</v>
      </c>
    </row>
    <row r="999" spans="1:96" s="709" customFormat="1" ht="15" customHeight="1">
      <c r="A999" s="51"/>
      <c r="B999" s="117"/>
      <c r="C999" s="118" t="s">
        <v>228</v>
      </c>
      <c r="D999" s="2135" t="s">
        <v>1481</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64" t="s">
        <v>695</v>
      </c>
      <c r="AH999" s="2165"/>
      <c r="AI999" s="125"/>
      <c r="AJ999" s="2193"/>
      <c r="AK999" s="2194"/>
      <c r="AL999" s="2194"/>
      <c r="AM999" s="2194"/>
      <c r="AN999" s="2194"/>
      <c r="AO999" s="2194"/>
      <c r="AP999" s="2194"/>
      <c r="AQ999" s="2195"/>
      <c r="AR999" s="1434"/>
      <c r="AS999" s="1434"/>
      <c r="AT999" s="1434"/>
      <c r="AU999" s="1434"/>
      <c r="AV999" s="1434"/>
      <c r="AW999" s="1434"/>
      <c r="AX999" s="1434"/>
      <c r="AY999" s="1434"/>
      <c r="BA999" s="320">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214">
        <f>IF(AG999="yes","Please Select Type and Enter Amount:",0)</f>
        <v>0</v>
      </c>
      <c r="AG1000" s="2215"/>
      <c r="AH1000" s="2215"/>
      <c r="AI1000" s="2216"/>
      <c r="AJ1000" s="2196"/>
      <c r="AK1000" s="2197"/>
      <c r="AL1000" s="2197"/>
      <c r="AM1000" s="2197"/>
      <c r="AN1000" s="2197"/>
      <c r="AO1000" s="2197"/>
      <c r="AP1000" s="2197"/>
      <c r="AQ1000" s="2198"/>
      <c r="AR1000" s="1434"/>
      <c r="AS1000" s="1434"/>
      <c r="AT1000" s="1434"/>
      <c r="AU1000" s="1434"/>
      <c r="AV1000" s="1434"/>
      <c r="AW1000" s="1434"/>
      <c r="AX1000" s="1434"/>
      <c r="AY1000" s="1434"/>
      <c r="BA1000" s="320">
        <f>IF(A1063="Yes",0.04,0)</f>
        <v>0</v>
      </c>
    </row>
    <row r="1001" spans="1:96" ht="12.75" customHeight="1">
      <c r="A1001" s="51"/>
      <c r="B1001" s="119"/>
      <c r="C1001" s="122"/>
      <c r="D1001" s="2141" t="s">
        <v>1482</v>
      </c>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2214"/>
      <c r="AG1001" s="2215"/>
      <c r="AH1001" s="2215"/>
      <c r="AI1001" s="2216"/>
      <c r="AJ1001" s="2196"/>
      <c r="AK1001" s="2197"/>
      <c r="AL1001" s="2197"/>
      <c r="AM1001" s="2197"/>
      <c r="AN1001" s="2197"/>
      <c r="AO1001" s="2197"/>
      <c r="AP1001" s="2197"/>
      <c r="AQ1001" s="2198"/>
      <c r="AR1001" s="1434"/>
      <c r="AS1001" s="1434"/>
      <c r="AT1001" s="1434"/>
      <c r="AU1001" s="1434"/>
      <c r="AV1001" s="1434"/>
      <c r="AW1001" s="1434"/>
      <c r="AX1001" s="1434"/>
      <c r="AY1001" s="1434"/>
      <c r="BA1001" s="320">
        <f>IF(A1066="Yes",0.01,0)</f>
        <v>0</v>
      </c>
    </row>
    <row r="1002" spans="1:96" ht="12.75" customHeight="1">
      <c r="A1002" s="51"/>
      <c r="B1002" s="119"/>
      <c r="C1002" s="122"/>
      <c r="D1002" s="2141"/>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3"/>
      <c r="AF1002" s="2214"/>
      <c r="AG1002" s="2215"/>
      <c r="AH1002" s="2215"/>
      <c r="AI1002" s="2216"/>
      <c r="AJ1002" s="2196"/>
      <c r="AK1002" s="2197"/>
      <c r="AL1002" s="2197"/>
      <c r="AM1002" s="2197"/>
      <c r="AN1002" s="2197"/>
      <c r="AO1002" s="2197"/>
      <c r="AP1002" s="2197"/>
      <c r="AQ1002" s="2198"/>
      <c r="AR1002" s="1434"/>
      <c r="AS1002" s="1434"/>
      <c r="AT1002" s="1434"/>
      <c r="AU1002" s="1434"/>
      <c r="AV1002" s="1434"/>
      <c r="AW1002" s="1434"/>
      <c r="AX1002" s="1434"/>
      <c r="AY1002" s="1434"/>
      <c r="BA1002" s="320">
        <f>IF(A1071="Yes",0.01,0)</f>
        <v>0</v>
      </c>
    </row>
    <row r="1003" spans="1:96" s="709" customFormat="1" ht="12.75" customHeight="1">
      <c r="A1003" s="51"/>
      <c r="B1003" s="119"/>
      <c r="C1003" s="122"/>
      <c r="D1003" s="896" t="s">
        <v>365</v>
      </c>
      <c r="E1003" s="133"/>
      <c r="F1003" s="133"/>
      <c r="G1003" s="160"/>
      <c r="H1003" s="160"/>
      <c r="I1003" s="81"/>
      <c r="J1003" s="2144" t="s">
        <v>617</v>
      </c>
      <c r="K1003" s="2145"/>
      <c r="L1003" s="2145"/>
      <c r="M1003" s="2145"/>
      <c r="N1003" s="2145"/>
      <c r="O1003" s="2145"/>
      <c r="P1003" s="2145"/>
      <c r="Q1003" s="2145"/>
      <c r="R1003" s="2145"/>
      <c r="S1003" s="2145"/>
      <c r="T1003" s="2145"/>
      <c r="U1003" s="2145"/>
      <c r="V1003" s="2145"/>
      <c r="W1003" s="2145"/>
      <c r="X1003" s="2145"/>
      <c r="Y1003" s="2145"/>
      <c r="Z1003" s="2145"/>
      <c r="AA1003" s="2145"/>
      <c r="AB1003" s="2145"/>
      <c r="AC1003" s="2145"/>
      <c r="AD1003" s="2145"/>
      <c r="AE1003" s="2146"/>
      <c r="AF1003" s="2217"/>
      <c r="AG1003" s="2218"/>
      <c r="AH1003" s="2218"/>
      <c r="AI1003" s="2219"/>
      <c r="AJ1003" s="2199"/>
      <c r="AK1003" s="2200"/>
      <c r="AL1003" s="2200"/>
      <c r="AM1003" s="2200"/>
      <c r="AN1003" s="2200"/>
      <c r="AO1003" s="2200"/>
      <c r="AP1003" s="2200"/>
      <c r="AQ1003" s="2201"/>
      <c r="AR1003" s="1434"/>
      <c r="AS1003" s="1434"/>
      <c r="AT1003" s="1434"/>
      <c r="AU1003" s="1434"/>
      <c r="AV1003" s="1434"/>
      <c r="AW1003" s="1434"/>
      <c r="AX1003" s="1434"/>
      <c r="AY1003" s="1434"/>
      <c r="BA1003" s="320">
        <f>IF(A1074="Yes",0.01,0)</f>
        <v>0</v>
      </c>
      <c r="CR1003" s="25"/>
    </row>
    <row r="1004" spans="1:96" ht="12.75" customHeight="1">
      <c r="A1004" s="51"/>
      <c r="B1004" s="117"/>
      <c r="C1004" s="118" t="s">
        <v>234</v>
      </c>
      <c r="D1004" s="2147" t="s">
        <v>1483</v>
      </c>
      <c r="E1004" s="2148"/>
      <c r="F1004" s="2148"/>
      <c r="G1004" s="2148"/>
      <c r="H1004" s="2148"/>
      <c r="I1004" s="2148"/>
      <c r="J1004" s="2148"/>
      <c r="K1004" s="2148"/>
      <c r="L1004" s="2148"/>
      <c r="M1004" s="2148"/>
      <c r="N1004" s="2148"/>
      <c r="O1004" s="2148"/>
      <c r="P1004" s="2148"/>
      <c r="Q1004" s="2148"/>
      <c r="R1004" s="2148"/>
      <c r="S1004" s="2148"/>
      <c r="T1004" s="2148"/>
      <c r="U1004" s="2148"/>
      <c r="V1004" s="2148"/>
      <c r="W1004" s="2148"/>
      <c r="X1004" s="2148"/>
      <c r="Y1004" s="2148"/>
      <c r="Z1004" s="2148"/>
      <c r="AA1004" s="2148"/>
      <c r="AB1004" s="2148"/>
      <c r="AC1004" s="2148"/>
      <c r="AD1004" s="2148"/>
      <c r="AE1004" s="2149"/>
      <c r="AF1004" s="117"/>
      <c r="AG1004" s="2164" t="s">
        <v>570</v>
      </c>
      <c r="AH1004" s="2165"/>
      <c r="AI1004" s="125"/>
      <c r="AJ1004" s="2193">
        <v>905354</v>
      </c>
      <c r="AK1004" s="2194"/>
      <c r="AL1004" s="2194"/>
      <c r="AM1004" s="2194"/>
      <c r="AN1004" s="2194"/>
      <c r="AO1004" s="2194"/>
      <c r="AP1004" s="2194"/>
      <c r="AQ1004" s="2195"/>
      <c r="AR1004" s="1434"/>
      <c r="AS1004" s="1434"/>
      <c r="AT1004" s="1434"/>
      <c r="AU1004" s="1434"/>
      <c r="AV1004" s="1434"/>
      <c r="AW1004" s="1434"/>
      <c r="AX1004" s="1434"/>
      <c r="AY1004" s="1434"/>
      <c r="BA1004" s="320">
        <f>IF(A1078="Yes",0.02,0)</f>
        <v>0</v>
      </c>
    </row>
    <row r="1005" spans="1:96" ht="12.75" customHeight="1">
      <c r="A1005" s="51"/>
      <c r="B1005" s="110"/>
      <c r="C1005" s="111"/>
      <c r="D1005" s="2141" t="s">
        <v>2003</v>
      </c>
      <c r="E1005" s="2142"/>
      <c r="F1005" s="2142"/>
      <c r="G1005" s="2142"/>
      <c r="H1005" s="2142"/>
      <c r="I1005" s="2142"/>
      <c r="J1005" s="2142"/>
      <c r="K1005" s="2142"/>
      <c r="L1005" s="2142"/>
      <c r="M1005" s="2142"/>
      <c r="N1005" s="2142"/>
      <c r="O1005" s="2142"/>
      <c r="P1005" s="2142"/>
      <c r="Q1005" s="2142"/>
      <c r="R1005" s="2142"/>
      <c r="S1005" s="2142"/>
      <c r="T1005" s="2142"/>
      <c r="U1005" s="2142"/>
      <c r="V1005" s="2142"/>
      <c r="W1005" s="2142"/>
      <c r="X1005" s="2142"/>
      <c r="Y1005" s="2142"/>
      <c r="Z1005" s="2142"/>
      <c r="AA1005" s="2142"/>
      <c r="AB1005" s="2142"/>
      <c r="AC1005" s="2142"/>
      <c r="AD1005" s="2142"/>
      <c r="AE1005" s="2143"/>
      <c r="AF1005" s="2129" t="str">
        <f>IF(AG1004="yes","Please Enter Amount:",0)</f>
        <v>Please Enter Amount:</v>
      </c>
      <c r="AG1005" s="2130"/>
      <c r="AH1005" s="2130"/>
      <c r="AI1005" s="2131"/>
      <c r="AJ1005" s="2196"/>
      <c r="AK1005" s="2197"/>
      <c r="AL1005" s="2197"/>
      <c r="AM1005" s="2197"/>
      <c r="AN1005" s="2197"/>
      <c r="AO1005" s="2197"/>
      <c r="AP1005" s="2197"/>
      <c r="AQ1005" s="2198"/>
      <c r="AR1005" s="1434"/>
      <c r="AS1005" s="1434"/>
      <c r="AT1005" s="1434"/>
      <c r="AU1005" s="1434"/>
      <c r="AV1005" s="1434"/>
      <c r="AW1005" s="1434"/>
      <c r="AX1005" s="1434"/>
      <c r="AY1005" s="1434"/>
      <c r="BA1005" s="321">
        <f>IF(A1082="Yes",0.02,0)</f>
        <v>0</v>
      </c>
    </row>
    <row r="1006" spans="1:96" ht="12.75" customHeight="1">
      <c r="A1006" s="51"/>
      <c r="B1006" s="110"/>
      <c r="C1006" s="111"/>
      <c r="D1006" s="2141"/>
      <c r="E1006" s="2142"/>
      <c r="F1006" s="2142"/>
      <c r="G1006" s="2142"/>
      <c r="H1006" s="2142"/>
      <c r="I1006" s="2142"/>
      <c r="J1006" s="2142"/>
      <c r="K1006" s="2142"/>
      <c r="L1006" s="2142"/>
      <c r="M1006" s="2142"/>
      <c r="N1006" s="2142"/>
      <c r="O1006" s="2142"/>
      <c r="P1006" s="2142"/>
      <c r="Q1006" s="2142"/>
      <c r="R1006" s="2142"/>
      <c r="S1006" s="2142"/>
      <c r="T1006" s="2142"/>
      <c r="U1006" s="2142"/>
      <c r="V1006" s="2142"/>
      <c r="W1006" s="2142"/>
      <c r="X1006" s="2142"/>
      <c r="Y1006" s="2142"/>
      <c r="Z1006" s="2142"/>
      <c r="AA1006" s="2142"/>
      <c r="AB1006" s="2142"/>
      <c r="AC1006" s="2142"/>
      <c r="AD1006" s="2142"/>
      <c r="AE1006" s="2143"/>
      <c r="AF1006" s="2129"/>
      <c r="AG1006" s="2130"/>
      <c r="AH1006" s="2130"/>
      <c r="AI1006" s="2131"/>
      <c r="AJ1006" s="2196"/>
      <c r="AK1006" s="2197"/>
      <c r="AL1006" s="2197"/>
      <c r="AM1006" s="2197"/>
      <c r="AN1006" s="2197"/>
      <c r="AO1006" s="2197"/>
      <c r="AP1006" s="2197"/>
      <c r="AQ1006" s="2198"/>
      <c r="AR1006" s="1434"/>
      <c r="AS1006" s="1434"/>
      <c r="AT1006" s="1434"/>
      <c r="AU1006" s="1434"/>
      <c r="AV1006" s="1434"/>
      <c r="AW1006" s="1434"/>
      <c r="AX1006" s="1434"/>
      <c r="AY1006" s="1434"/>
    </row>
    <row r="1007" spans="1:96" ht="12.75" customHeight="1">
      <c r="A1007" s="51"/>
      <c r="B1007" s="123"/>
      <c r="C1007" s="122"/>
      <c r="D1007" s="2169"/>
      <c r="E1007" s="2170"/>
      <c r="F1007" s="2170"/>
      <c r="G1007" s="2170"/>
      <c r="H1007" s="2170"/>
      <c r="I1007" s="2170"/>
      <c r="J1007" s="2170"/>
      <c r="K1007" s="2170"/>
      <c r="L1007" s="2170"/>
      <c r="M1007" s="2170"/>
      <c r="N1007" s="2170"/>
      <c r="O1007" s="2170"/>
      <c r="P1007" s="2170"/>
      <c r="Q1007" s="2170"/>
      <c r="R1007" s="2170"/>
      <c r="S1007" s="2170"/>
      <c r="T1007" s="2170"/>
      <c r="U1007" s="2170"/>
      <c r="V1007" s="2170"/>
      <c r="W1007" s="2170"/>
      <c r="X1007" s="2170"/>
      <c r="Y1007" s="2170"/>
      <c r="Z1007" s="2170"/>
      <c r="AA1007" s="2170"/>
      <c r="AB1007" s="2170"/>
      <c r="AC1007" s="2170"/>
      <c r="AD1007" s="2170"/>
      <c r="AE1007" s="2171"/>
      <c r="AF1007" s="2132"/>
      <c r="AG1007" s="2133"/>
      <c r="AH1007" s="2133"/>
      <c r="AI1007" s="2134"/>
      <c r="AJ1007" s="2199"/>
      <c r="AK1007" s="2200"/>
      <c r="AL1007" s="2200"/>
      <c r="AM1007" s="2200"/>
      <c r="AN1007" s="2200"/>
      <c r="AO1007" s="2200"/>
      <c r="AP1007" s="2200"/>
      <c r="AQ1007" s="2201"/>
      <c r="AR1007" s="1434"/>
      <c r="AS1007" s="1434"/>
      <c r="AT1007" s="1434"/>
      <c r="AU1007" s="1434"/>
      <c r="AV1007" s="1434"/>
      <c r="AW1007" s="1434"/>
      <c r="AX1007" s="1434"/>
      <c r="AY1007" s="1434"/>
    </row>
    <row r="1008" spans="1:96" s="709" customFormat="1" ht="12.75" customHeight="1">
      <c r="A1008" s="51"/>
      <c r="B1008" s="117"/>
      <c r="C1008" s="118" t="s">
        <v>239</v>
      </c>
      <c r="D1008" s="2166" t="s">
        <v>1484</v>
      </c>
      <c r="E1008" s="2167"/>
      <c r="F1008" s="2167"/>
      <c r="G1008" s="2167"/>
      <c r="H1008" s="2167"/>
      <c r="I1008" s="2167"/>
      <c r="J1008" s="2167"/>
      <c r="K1008" s="2167"/>
      <c r="L1008" s="2167"/>
      <c r="M1008" s="2167"/>
      <c r="N1008" s="2167"/>
      <c r="O1008" s="2167"/>
      <c r="P1008" s="2167"/>
      <c r="Q1008" s="2167"/>
      <c r="R1008" s="2167"/>
      <c r="S1008" s="2167"/>
      <c r="T1008" s="2167"/>
      <c r="U1008" s="2167"/>
      <c r="V1008" s="2167"/>
      <c r="W1008" s="2167"/>
      <c r="X1008" s="2167"/>
      <c r="Y1008" s="2167"/>
      <c r="Z1008" s="2167"/>
      <c r="AA1008" s="2167"/>
      <c r="AB1008" s="2167"/>
      <c r="AC1008" s="2167"/>
      <c r="AD1008" s="2167"/>
      <c r="AE1008" s="2168"/>
      <c r="AF1008" s="117"/>
      <c r="AG1008" s="2164" t="s">
        <v>570</v>
      </c>
      <c r="AH1008" s="2165"/>
      <c r="AI1008" s="125"/>
      <c r="AJ1008" s="2184">
        <f>ROUND(IF(AG1008="yes",(AJ975*0.1),0),0)</f>
        <v>1817793</v>
      </c>
      <c r="AK1008" s="2185"/>
      <c r="AL1008" s="2185"/>
      <c r="AM1008" s="2185"/>
      <c r="AN1008" s="2185"/>
      <c r="AO1008" s="2185"/>
      <c r="AP1008" s="2185"/>
      <c r="AQ1008" s="2186"/>
      <c r="AR1008" s="1434"/>
      <c r="AS1008" s="1434"/>
      <c r="AT1008" s="1434"/>
      <c r="AU1008" s="1434"/>
      <c r="AV1008" s="1434"/>
      <c r="AW1008" s="1434"/>
      <c r="AX1008" s="1434"/>
      <c r="AY1008" s="1434"/>
      <c r="CR1008" s="25"/>
    </row>
    <row r="1009" spans="1:96" ht="12.75" customHeight="1">
      <c r="A1009" s="51"/>
      <c r="B1009" s="110"/>
      <c r="C1009" s="111"/>
      <c r="D1009" s="2141" t="s">
        <v>1485</v>
      </c>
      <c r="E1009" s="2142"/>
      <c r="F1009" s="2142"/>
      <c r="G1009" s="2142"/>
      <c r="H1009" s="2142"/>
      <c r="I1009" s="2142"/>
      <c r="J1009" s="2142"/>
      <c r="K1009" s="2142"/>
      <c r="L1009" s="2142"/>
      <c r="M1009" s="2142"/>
      <c r="N1009" s="2142"/>
      <c r="O1009" s="2142"/>
      <c r="P1009" s="2142"/>
      <c r="Q1009" s="2142"/>
      <c r="R1009" s="2142"/>
      <c r="S1009" s="2142"/>
      <c r="T1009" s="2142"/>
      <c r="U1009" s="2142"/>
      <c r="V1009" s="2142"/>
      <c r="W1009" s="2142"/>
      <c r="X1009" s="2142"/>
      <c r="Y1009" s="2142"/>
      <c r="Z1009" s="2142"/>
      <c r="AA1009" s="2142"/>
      <c r="AB1009" s="2142"/>
      <c r="AC1009" s="2142"/>
      <c r="AD1009" s="2142"/>
      <c r="AE1009" s="2143"/>
      <c r="AF1009" s="110"/>
      <c r="AG1009" s="112"/>
      <c r="AH1009" s="112"/>
      <c r="AI1009" s="121"/>
      <c r="AJ1009" s="2187"/>
      <c r="AK1009" s="2188"/>
      <c r="AL1009" s="2188"/>
      <c r="AM1009" s="2188"/>
      <c r="AN1009" s="2188"/>
      <c r="AO1009" s="2188"/>
      <c r="AP1009" s="2188"/>
      <c r="AQ1009" s="2189"/>
      <c r="AR1009" s="1434"/>
      <c r="AS1009" s="1434"/>
      <c r="AT1009" s="1434"/>
      <c r="AU1009" s="1434"/>
      <c r="AV1009" s="1434"/>
      <c r="AW1009" s="1434"/>
      <c r="AX1009" s="1434"/>
      <c r="AY1009" s="1434"/>
    </row>
    <row r="1010" spans="1:96" ht="12.75" customHeight="1">
      <c r="A1010" s="51"/>
      <c r="B1010" s="115"/>
      <c r="C1010" s="111"/>
      <c r="D1010" s="2169"/>
      <c r="E1010" s="2170"/>
      <c r="F1010" s="2170"/>
      <c r="G1010" s="2170"/>
      <c r="H1010" s="2170"/>
      <c r="I1010" s="2170"/>
      <c r="J1010" s="2170"/>
      <c r="K1010" s="2170"/>
      <c r="L1010" s="2170"/>
      <c r="M1010" s="2170"/>
      <c r="N1010" s="2170"/>
      <c r="O1010" s="2170"/>
      <c r="P1010" s="2170"/>
      <c r="Q1010" s="2170"/>
      <c r="R1010" s="2170"/>
      <c r="S1010" s="2170"/>
      <c r="T1010" s="2170"/>
      <c r="U1010" s="2170"/>
      <c r="V1010" s="2170"/>
      <c r="W1010" s="2170"/>
      <c r="X1010" s="2170"/>
      <c r="Y1010" s="2170"/>
      <c r="Z1010" s="2170"/>
      <c r="AA1010" s="2170"/>
      <c r="AB1010" s="2170"/>
      <c r="AC1010" s="2170"/>
      <c r="AD1010" s="2170"/>
      <c r="AE1010" s="2171"/>
      <c r="AF1010" s="110"/>
      <c r="AG1010" s="112"/>
      <c r="AH1010" s="112"/>
      <c r="AI1010" s="121"/>
      <c r="AJ1010" s="2190"/>
      <c r="AK1010" s="2191"/>
      <c r="AL1010" s="2191"/>
      <c r="AM1010" s="2191"/>
      <c r="AN1010" s="2191"/>
      <c r="AO1010" s="2191"/>
      <c r="AP1010" s="2191"/>
      <c r="AQ1010" s="2192"/>
      <c r="AR1010" s="1434"/>
      <c r="AS1010" s="1434"/>
      <c r="AT1010" s="1434"/>
      <c r="AU1010" s="1434"/>
      <c r="AV1010" s="1434"/>
      <c r="AW1010" s="1434"/>
      <c r="AX1010" s="1434"/>
      <c r="AY1010" s="1434"/>
    </row>
    <row r="1011" spans="1:96" s="709" customFormat="1" ht="12.75" customHeight="1">
      <c r="A1011" s="51"/>
      <c r="B1011" s="110"/>
      <c r="C1011" s="522" t="s">
        <v>714</v>
      </c>
      <c r="D1011" s="2147" t="s">
        <v>1999</v>
      </c>
      <c r="E1011" s="2148"/>
      <c r="F1011" s="2148"/>
      <c r="G1011" s="2148"/>
      <c r="H1011" s="2148"/>
      <c r="I1011" s="2148"/>
      <c r="J1011" s="2148"/>
      <c r="K1011" s="2148"/>
      <c r="L1011" s="2148"/>
      <c r="M1011" s="2148"/>
      <c r="N1011" s="2148"/>
      <c r="O1011" s="2148"/>
      <c r="P1011" s="2148"/>
      <c r="Q1011" s="2148"/>
      <c r="R1011" s="2148"/>
      <c r="S1011" s="2148"/>
      <c r="T1011" s="2148"/>
      <c r="U1011" s="2148"/>
      <c r="V1011" s="2148"/>
      <c r="W1011" s="2148"/>
      <c r="X1011" s="2148"/>
      <c r="Y1011" s="2148"/>
      <c r="Z1011" s="2148"/>
      <c r="AA1011" s="2148"/>
      <c r="AB1011" s="2148"/>
      <c r="AC1011" s="2148"/>
      <c r="AD1011" s="2148"/>
      <c r="AE1011" s="2149"/>
      <c r="AF1011" s="117"/>
      <c r="AG1011" s="2164" t="s">
        <v>695</v>
      </c>
      <c r="AH1011" s="2165"/>
      <c r="AI1011" s="125"/>
      <c r="AJ1011" s="2184">
        <f>ROUND(IF(AG1011="yes",(AJ975*0.15),0),0)</f>
        <v>0</v>
      </c>
      <c r="AK1011" s="2185"/>
      <c r="AL1011" s="2185"/>
      <c r="AM1011" s="2185"/>
      <c r="AN1011" s="2185"/>
      <c r="AO1011" s="2185"/>
      <c r="AP1011" s="2185"/>
      <c r="AQ1011" s="2186"/>
      <c r="AR1011" s="1434"/>
      <c r="AS1011" s="1434"/>
      <c r="AT1011" s="1434"/>
      <c r="AU1011" s="1434"/>
      <c r="AV1011" s="1434"/>
      <c r="AW1011" s="1434"/>
      <c r="AX1011" s="1434"/>
      <c r="AY1011" s="1434"/>
      <c r="CR1011" s="25"/>
    </row>
    <row r="1012" spans="1:96" s="709" customFormat="1" ht="12.75" customHeight="1">
      <c r="A1012" s="51"/>
      <c r="B1012" s="110"/>
      <c r="C1012" s="111"/>
      <c r="D1012" s="2178" t="s">
        <v>2000</v>
      </c>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80"/>
      <c r="AF1012" s="1462"/>
      <c r="AG1012" s="1463"/>
      <c r="AH1012" s="1463"/>
      <c r="AI1012" s="1464"/>
      <c r="AJ1012" s="2187"/>
      <c r="AK1012" s="2188"/>
      <c r="AL1012" s="2188"/>
      <c r="AM1012" s="2188"/>
      <c r="AN1012" s="2188"/>
      <c r="AO1012" s="2188"/>
      <c r="AP1012" s="2188"/>
      <c r="AQ1012" s="2189"/>
      <c r="AR1012" s="1434"/>
      <c r="AS1012" s="1434"/>
      <c r="AT1012" s="1434"/>
      <c r="AU1012" s="1434"/>
      <c r="AV1012" s="1434"/>
      <c r="AW1012" s="1434"/>
      <c r="AX1012" s="1434"/>
      <c r="AY1012" s="1434"/>
      <c r="CR1012" s="25"/>
    </row>
    <row r="1013" spans="1:96" s="709" customFormat="1" ht="12.75" customHeight="1">
      <c r="A1013" s="51"/>
      <c r="B1013" s="110"/>
      <c r="C1013" s="111"/>
      <c r="D1013" s="2178"/>
      <c r="E1013" s="2179"/>
      <c r="F1013" s="2179"/>
      <c r="G1013" s="2179"/>
      <c r="H1013" s="2179"/>
      <c r="I1013" s="2179"/>
      <c r="J1013" s="2179"/>
      <c r="K1013" s="2179"/>
      <c r="L1013" s="2179"/>
      <c r="M1013" s="2179"/>
      <c r="N1013" s="2179"/>
      <c r="O1013" s="2179"/>
      <c r="P1013" s="2179"/>
      <c r="Q1013" s="2179"/>
      <c r="R1013" s="2179"/>
      <c r="S1013" s="2179"/>
      <c r="T1013" s="2179"/>
      <c r="U1013" s="2179"/>
      <c r="V1013" s="2179"/>
      <c r="W1013" s="2179"/>
      <c r="X1013" s="2179"/>
      <c r="Y1013" s="2179"/>
      <c r="Z1013" s="2179"/>
      <c r="AA1013" s="2179"/>
      <c r="AB1013" s="2179"/>
      <c r="AC1013" s="2179"/>
      <c r="AD1013" s="2179"/>
      <c r="AE1013" s="2180"/>
      <c r="AF1013" s="1462"/>
      <c r="AG1013" s="1463"/>
      <c r="AH1013" s="1463"/>
      <c r="AI1013" s="1464"/>
      <c r="AJ1013" s="2187"/>
      <c r="AK1013" s="2188"/>
      <c r="AL1013" s="2188"/>
      <c r="AM1013" s="2188"/>
      <c r="AN1013" s="2188"/>
      <c r="AO1013" s="2188"/>
      <c r="AP1013" s="2188"/>
      <c r="AQ1013" s="2189"/>
      <c r="AR1013" s="1434"/>
      <c r="AS1013" s="1434"/>
      <c r="AT1013" s="1434"/>
      <c r="AU1013" s="1434"/>
      <c r="AV1013" s="1434"/>
      <c r="AW1013" s="1434"/>
      <c r="AX1013" s="1434"/>
      <c r="AY1013" s="1434"/>
      <c r="CR1013" s="25"/>
    </row>
    <row r="1014" spans="1:96" s="709" customFormat="1" ht="12.75" customHeight="1">
      <c r="A1014" s="51"/>
      <c r="B1014" s="110"/>
      <c r="C1014" s="111"/>
      <c r="D1014" s="2181"/>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3"/>
      <c r="AF1014" s="1465"/>
      <c r="AG1014" s="1466"/>
      <c r="AH1014" s="1466"/>
      <c r="AI1014" s="1467"/>
      <c r="AJ1014" s="2190"/>
      <c r="AK1014" s="2191"/>
      <c r="AL1014" s="2191"/>
      <c r="AM1014" s="2191"/>
      <c r="AN1014" s="2191"/>
      <c r="AO1014" s="2191"/>
      <c r="AP1014" s="2191"/>
      <c r="AQ1014" s="2192"/>
      <c r="AR1014" s="1434"/>
      <c r="AS1014" s="1434"/>
      <c r="AT1014" s="1434"/>
      <c r="AU1014" s="1434"/>
      <c r="AV1014" s="1434"/>
      <c r="AW1014" s="1434"/>
      <c r="AX1014" s="1434"/>
      <c r="AY1014" s="1434"/>
      <c r="CR1014" s="25"/>
    </row>
    <row r="1015" spans="1:96" s="709" customFormat="1" ht="12.75" customHeight="1">
      <c r="A1015" s="51"/>
      <c r="B1015" s="110"/>
      <c r="C1015" s="522" t="s">
        <v>714</v>
      </c>
      <c r="D1015" s="2166" t="s">
        <v>2001</v>
      </c>
      <c r="E1015" s="2167"/>
      <c r="F1015" s="2167"/>
      <c r="G1015" s="2167"/>
      <c r="H1015" s="2167"/>
      <c r="I1015" s="2167"/>
      <c r="J1015" s="2167"/>
      <c r="K1015" s="2167"/>
      <c r="L1015" s="2167"/>
      <c r="M1015" s="2167"/>
      <c r="N1015" s="2167"/>
      <c r="O1015" s="2167"/>
      <c r="P1015" s="2167"/>
      <c r="Q1015" s="2167"/>
      <c r="R1015" s="2167"/>
      <c r="S1015" s="2167"/>
      <c r="T1015" s="2167"/>
      <c r="U1015" s="2167"/>
      <c r="V1015" s="2167"/>
      <c r="W1015" s="2167"/>
      <c r="X1015" s="2167"/>
      <c r="Y1015" s="2167"/>
      <c r="Z1015" s="2167"/>
      <c r="AA1015" s="2167"/>
      <c r="AB1015" s="2167"/>
      <c r="AC1015" s="2167"/>
      <c r="AD1015" s="2167"/>
      <c r="AE1015" s="2168"/>
      <c r="AF1015" s="110"/>
      <c r="AG1015" s="2267" t="s">
        <v>695</v>
      </c>
      <c r="AH1015" s="2268"/>
      <c r="AI1015" s="121"/>
      <c r="AJ1015" s="2184">
        <f>ROUND(IF(AND(AG1015="yes",AJ1011=0),(AJ975*0.1),0),0)</f>
        <v>0</v>
      </c>
      <c r="AK1015" s="2185"/>
      <c r="AL1015" s="2185"/>
      <c r="AM1015" s="2185"/>
      <c r="AN1015" s="2185"/>
      <c r="AO1015" s="2185"/>
      <c r="AP1015" s="2185"/>
      <c r="AQ1015" s="2186"/>
      <c r="AR1015" s="1434"/>
      <c r="AS1015" s="1434"/>
      <c r="AT1015" s="1434"/>
      <c r="AU1015" s="1434"/>
      <c r="AV1015" s="1434"/>
      <c r="AW1015" s="1434"/>
      <c r="AX1015" s="1434"/>
      <c r="AY1015" s="1434"/>
      <c r="CR1015" s="25"/>
    </row>
    <row r="1016" spans="1:96" s="709" customFormat="1" ht="12.75" customHeight="1">
      <c r="A1016" s="51"/>
      <c r="B1016" s="110"/>
      <c r="C1016" s="111"/>
      <c r="D1016" s="2178" t="s">
        <v>2002</v>
      </c>
      <c r="E1016" s="2179"/>
      <c r="F1016" s="2179"/>
      <c r="G1016" s="2179"/>
      <c r="H1016" s="2179"/>
      <c r="I1016" s="2179"/>
      <c r="J1016" s="2179"/>
      <c r="K1016" s="2179"/>
      <c r="L1016" s="2179"/>
      <c r="M1016" s="2179"/>
      <c r="N1016" s="2179"/>
      <c r="O1016" s="2179"/>
      <c r="P1016" s="2179"/>
      <c r="Q1016" s="2179"/>
      <c r="R1016" s="2179"/>
      <c r="S1016" s="2179"/>
      <c r="T1016" s="2179"/>
      <c r="U1016" s="2179"/>
      <c r="V1016" s="2179"/>
      <c r="W1016" s="2179"/>
      <c r="X1016" s="2179"/>
      <c r="Y1016" s="2179"/>
      <c r="Z1016" s="2179"/>
      <c r="AA1016" s="2179"/>
      <c r="AB1016" s="2179"/>
      <c r="AC1016" s="2179"/>
      <c r="AD1016" s="2179"/>
      <c r="AE1016" s="2180"/>
      <c r="AF1016" s="110"/>
      <c r="AG1016" s="112"/>
      <c r="AH1016" s="112"/>
      <c r="AI1016" s="121"/>
      <c r="AJ1016" s="2187"/>
      <c r="AK1016" s="2188"/>
      <c r="AL1016" s="2188"/>
      <c r="AM1016" s="2188"/>
      <c r="AN1016" s="2188"/>
      <c r="AO1016" s="2188"/>
      <c r="AP1016" s="2188"/>
      <c r="AQ1016" s="2189"/>
      <c r="AR1016" s="1434"/>
      <c r="AS1016" s="1434"/>
      <c r="AT1016" s="1434"/>
      <c r="AU1016" s="1434"/>
      <c r="AV1016" s="1434"/>
      <c r="AW1016" s="1434"/>
      <c r="AX1016" s="1434"/>
      <c r="AY1016" s="1434"/>
      <c r="CR1016" s="25"/>
    </row>
    <row r="1017" spans="1:96" s="709" customFormat="1" ht="12.75" customHeight="1">
      <c r="A1017" s="51"/>
      <c r="B1017" s="110"/>
      <c r="C1017" s="111"/>
      <c r="D1017" s="2178"/>
      <c r="E1017" s="2179"/>
      <c r="F1017" s="2179"/>
      <c r="G1017" s="2179"/>
      <c r="H1017" s="2179"/>
      <c r="I1017" s="2179"/>
      <c r="J1017" s="2179"/>
      <c r="K1017" s="2179"/>
      <c r="L1017" s="2179"/>
      <c r="M1017" s="2179"/>
      <c r="N1017" s="2179"/>
      <c r="O1017" s="2179"/>
      <c r="P1017" s="2179"/>
      <c r="Q1017" s="2179"/>
      <c r="R1017" s="2179"/>
      <c r="S1017" s="2179"/>
      <c r="T1017" s="2179"/>
      <c r="U1017" s="2179"/>
      <c r="V1017" s="2179"/>
      <c r="W1017" s="2179"/>
      <c r="X1017" s="2179"/>
      <c r="Y1017" s="2179"/>
      <c r="Z1017" s="2179"/>
      <c r="AA1017" s="2179"/>
      <c r="AB1017" s="2179"/>
      <c r="AC1017" s="2179"/>
      <c r="AD1017" s="2179"/>
      <c r="AE1017" s="2180"/>
      <c r="AF1017" s="110"/>
      <c r="AG1017" s="112"/>
      <c r="AH1017" s="112"/>
      <c r="AI1017" s="121"/>
      <c r="AJ1017" s="2187"/>
      <c r="AK1017" s="2188"/>
      <c r="AL1017" s="2188"/>
      <c r="AM1017" s="2188"/>
      <c r="AN1017" s="2188"/>
      <c r="AO1017" s="2188"/>
      <c r="AP1017" s="2188"/>
      <c r="AQ1017" s="2189"/>
      <c r="AR1017" s="1434"/>
      <c r="AS1017" s="1434"/>
      <c r="AT1017" s="1434"/>
      <c r="AU1017" s="1434"/>
      <c r="AV1017" s="1434"/>
      <c r="AW1017" s="1434"/>
      <c r="AX1017" s="1434"/>
      <c r="AY1017" s="1434"/>
      <c r="CR1017" s="25"/>
    </row>
    <row r="1018" spans="1:96" s="709" customFormat="1" ht="12.75" customHeight="1">
      <c r="A1018" s="51"/>
      <c r="B1018" s="110"/>
      <c r="C1018" s="111"/>
      <c r="D1018" s="2178"/>
      <c r="E1018" s="2179"/>
      <c r="F1018" s="2179"/>
      <c r="G1018" s="2179"/>
      <c r="H1018" s="2179"/>
      <c r="I1018" s="2179"/>
      <c r="J1018" s="2179"/>
      <c r="K1018" s="2179"/>
      <c r="L1018" s="2179"/>
      <c r="M1018" s="2179"/>
      <c r="N1018" s="2179"/>
      <c r="O1018" s="2179"/>
      <c r="P1018" s="2179"/>
      <c r="Q1018" s="2179"/>
      <c r="R1018" s="2179"/>
      <c r="S1018" s="2179"/>
      <c r="T1018" s="2179"/>
      <c r="U1018" s="2179"/>
      <c r="V1018" s="2179"/>
      <c r="W1018" s="2179"/>
      <c r="X1018" s="2179"/>
      <c r="Y1018" s="2179"/>
      <c r="Z1018" s="2179"/>
      <c r="AA1018" s="2179"/>
      <c r="AB1018" s="2179"/>
      <c r="AC1018" s="2179"/>
      <c r="AD1018" s="2179"/>
      <c r="AE1018" s="2180"/>
      <c r="AF1018" s="110"/>
      <c r="AG1018" s="112"/>
      <c r="AH1018" s="112"/>
      <c r="AI1018" s="121"/>
      <c r="AJ1018" s="2187"/>
      <c r="AK1018" s="2188"/>
      <c r="AL1018" s="2188"/>
      <c r="AM1018" s="2188"/>
      <c r="AN1018" s="2188"/>
      <c r="AO1018" s="2188"/>
      <c r="AP1018" s="2188"/>
      <c r="AQ1018" s="2189"/>
      <c r="AR1018" s="1434"/>
      <c r="AS1018" s="1434"/>
      <c r="AT1018" s="1434"/>
      <c r="AU1018" s="1434"/>
      <c r="AV1018" s="1434"/>
      <c r="AW1018" s="1434"/>
      <c r="AX1018" s="1434"/>
      <c r="AY1018" s="1434"/>
      <c r="CR1018" s="25"/>
    </row>
    <row r="1019" spans="1:96" s="709" customFormat="1" ht="12.75" customHeight="1">
      <c r="A1019" s="51"/>
      <c r="B1019" s="110"/>
      <c r="C1019" s="111"/>
      <c r="D1019" s="2181"/>
      <c r="E1019" s="2182"/>
      <c r="F1019" s="2182"/>
      <c r="G1019" s="2182"/>
      <c r="H1019" s="2182"/>
      <c r="I1019" s="2182"/>
      <c r="J1019" s="2182"/>
      <c r="K1019" s="2182"/>
      <c r="L1019" s="2182"/>
      <c r="M1019" s="2182"/>
      <c r="N1019" s="2182"/>
      <c r="O1019" s="2182"/>
      <c r="P1019" s="2182"/>
      <c r="Q1019" s="2182"/>
      <c r="R1019" s="2182"/>
      <c r="S1019" s="2182"/>
      <c r="T1019" s="2182"/>
      <c r="U1019" s="2182"/>
      <c r="V1019" s="2182"/>
      <c r="W1019" s="2182"/>
      <c r="X1019" s="2182"/>
      <c r="Y1019" s="2182"/>
      <c r="Z1019" s="2182"/>
      <c r="AA1019" s="2182"/>
      <c r="AB1019" s="2182"/>
      <c r="AC1019" s="2182"/>
      <c r="AD1019" s="2182"/>
      <c r="AE1019" s="2183"/>
      <c r="AF1019" s="110"/>
      <c r="AG1019" s="112"/>
      <c r="AH1019" s="112"/>
      <c r="AI1019" s="121"/>
      <c r="AJ1019" s="2187"/>
      <c r="AK1019" s="2188"/>
      <c r="AL1019" s="2188"/>
      <c r="AM1019" s="2188"/>
      <c r="AN1019" s="2188"/>
      <c r="AO1019" s="2188"/>
      <c r="AP1019" s="2188"/>
      <c r="AQ1019" s="2189"/>
      <c r="AR1019" s="1434"/>
      <c r="AS1019" s="1434"/>
      <c r="AT1019" s="1434"/>
      <c r="AU1019" s="1434"/>
      <c r="AV1019" s="1434"/>
      <c r="AW1019" s="1434"/>
      <c r="AX1019" s="1434"/>
      <c r="AY1019" s="1434"/>
      <c r="CR1019" s="25"/>
    </row>
    <row r="1020" spans="1:96" s="709" customFormat="1" ht="12.75" customHeight="1">
      <c r="A1020" s="51"/>
      <c r="B1020" s="117"/>
      <c r="C1020" s="198" t="s">
        <v>1087</v>
      </c>
      <c r="D1020" s="2147" t="s">
        <v>1486</v>
      </c>
      <c r="E1020" s="2148"/>
      <c r="F1020" s="2148"/>
      <c r="G1020" s="2148"/>
      <c r="H1020" s="2148"/>
      <c r="I1020" s="2148"/>
      <c r="J1020" s="2148"/>
      <c r="K1020" s="2148"/>
      <c r="L1020" s="2148"/>
      <c r="M1020" s="2148"/>
      <c r="N1020" s="2148"/>
      <c r="O1020" s="2148"/>
      <c r="P1020" s="2148"/>
      <c r="Q1020" s="2148"/>
      <c r="R1020" s="2148"/>
      <c r="S1020" s="2148"/>
      <c r="T1020" s="2148"/>
      <c r="U1020" s="2148"/>
      <c r="V1020" s="2148"/>
      <c r="W1020" s="2148"/>
      <c r="X1020" s="2148"/>
      <c r="Y1020" s="2148"/>
      <c r="Z1020" s="2148"/>
      <c r="AA1020" s="2148"/>
      <c r="AB1020" s="2148"/>
      <c r="AC1020" s="2148"/>
      <c r="AD1020" s="2148"/>
      <c r="AE1020" s="2149"/>
      <c r="AF1020" s="117"/>
      <c r="AG1020" s="2164" t="s">
        <v>695</v>
      </c>
      <c r="AH1020" s="2165"/>
      <c r="AI1020" s="125"/>
      <c r="AJ1020" s="2184">
        <f>ROUND(IF(AG1020="yes",(AJ975*0.1),0),0)</f>
        <v>0</v>
      </c>
      <c r="AK1020" s="2185"/>
      <c r="AL1020" s="2185"/>
      <c r="AM1020" s="2185"/>
      <c r="AN1020" s="2185"/>
      <c r="AO1020" s="2185"/>
      <c r="AP1020" s="2185"/>
      <c r="AQ1020" s="2186"/>
      <c r="AR1020" s="1434"/>
      <c r="AS1020" s="1434"/>
      <c r="AT1020" s="1434"/>
      <c r="AU1020" s="1434"/>
      <c r="AV1020" s="1434"/>
      <c r="AW1020" s="1434"/>
      <c r="AX1020" s="1434"/>
      <c r="AY1020" s="1434"/>
      <c r="CR1020" s="25"/>
    </row>
    <row r="1021" spans="1:96" ht="12.75" customHeight="1">
      <c r="A1021" s="51"/>
      <c r="B1021" s="110"/>
      <c r="C1021" s="111"/>
      <c r="D1021" s="2141" t="s">
        <v>2590</v>
      </c>
      <c r="E1021" s="2142"/>
      <c r="F1021" s="2142"/>
      <c r="G1021" s="2142"/>
      <c r="H1021" s="2142"/>
      <c r="I1021" s="2142"/>
      <c r="J1021" s="2142"/>
      <c r="K1021" s="2142"/>
      <c r="L1021" s="2142"/>
      <c r="M1021" s="2142"/>
      <c r="N1021" s="2142"/>
      <c r="O1021" s="2142"/>
      <c r="P1021" s="2142"/>
      <c r="Q1021" s="2142"/>
      <c r="R1021" s="2142"/>
      <c r="S1021" s="2142"/>
      <c r="T1021" s="2142"/>
      <c r="U1021" s="2142"/>
      <c r="V1021" s="2142"/>
      <c r="W1021" s="2142"/>
      <c r="X1021" s="2142"/>
      <c r="Y1021" s="2142"/>
      <c r="Z1021" s="2142"/>
      <c r="AA1021" s="2142"/>
      <c r="AB1021" s="2142"/>
      <c r="AC1021" s="2142"/>
      <c r="AD1021" s="2142"/>
      <c r="AE1021" s="2143"/>
      <c r="AF1021" s="110"/>
      <c r="AG1021" s="112"/>
      <c r="AH1021" s="112"/>
      <c r="AI1021" s="121"/>
      <c r="AJ1021" s="2187"/>
      <c r="AK1021" s="2188"/>
      <c r="AL1021" s="2188"/>
      <c r="AM1021" s="2188"/>
      <c r="AN1021" s="2188"/>
      <c r="AO1021" s="2188"/>
      <c r="AP1021" s="2188"/>
      <c r="AQ1021" s="2189"/>
      <c r="AR1021" s="1434"/>
      <c r="AS1021" s="1434"/>
      <c r="AT1021" s="1434"/>
      <c r="AU1021" s="1434"/>
      <c r="AV1021" s="1434"/>
      <c r="AW1021" s="1434"/>
      <c r="AX1021" s="1434"/>
      <c r="AY1021" s="1434"/>
    </row>
    <row r="1022" spans="1:96" ht="12.75" customHeight="1">
      <c r="A1022" s="51"/>
      <c r="B1022" s="110"/>
      <c r="C1022" s="111"/>
      <c r="D1022" s="2141"/>
      <c r="E1022" s="2142"/>
      <c r="F1022" s="2142"/>
      <c r="G1022" s="2142"/>
      <c r="H1022" s="2142"/>
      <c r="I1022" s="2142"/>
      <c r="J1022" s="2142"/>
      <c r="K1022" s="2142"/>
      <c r="L1022" s="2142"/>
      <c r="M1022" s="2142"/>
      <c r="N1022" s="2142"/>
      <c r="O1022" s="2142"/>
      <c r="P1022" s="2142"/>
      <c r="Q1022" s="2142"/>
      <c r="R1022" s="2142"/>
      <c r="S1022" s="2142"/>
      <c r="T1022" s="2142"/>
      <c r="U1022" s="2142"/>
      <c r="V1022" s="2142"/>
      <c r="W1022" s="2142"/>
      <c r="X1022" s="2142"/>
      <c r="Y1022" s="2142"/>
      <c r="Z1022" s="2142"/>
      <c r="AA1022" s="2142"/>
      <c r="AB1022" s="2142"/>
      <c r="AC1022" s="2142"/>
      <c r="AD1022" s="2142"/>
      <c r="AE1022" s="2143"/>
      <c r="AF1022" s="110"/>
      <c r="AG1022" s="112"/>
      <c r="AH1022" s="112"/>
      <c r="AI1022" s="121"/>
      <c r="AJ1022" s="2187"/>
      <c r="AK1022" s="2188"/>
      <c r="AL1022" s="2188"/>
      <c r="AM1022" s="2188"/>
      <c r="AN1022" s="2188"/>
      <c r="AO1022" s="2188"/>
      <c r="AP1022" s="2188"/>
      <c r="AQ1022" s="2189"/>
      <c r="AR1022" s="1434"/>
      <c r="AS1022" s="1434"/>
      <c r="AT1022" s="1434"/>
      <c r="AU1022" s="1434"/>
      <c r="AV1022" s="1434"/>
      <c r="AW1022" s="1434"/>
      <c r="AX1022" s="1434"/>
      <c r="AY1022" s="1434"/>
    </row>
    <row r="1023" spans="1:96" s="672" customFormat="1" ht="12.75" customHeight="1">
      <c r="A1023" s="51"/>
      <c r="B1023" s="110"/>
      <c r="C1023" s="111"/>
      <c r="D1023" s="2169"/>
      <c r="E1023" s="2170"/>
      <c r="F1023" s="2170"/>
      <c r="G1023" s="2170"/>
      <c r="H1023" s="2170"/>
      <c r="I1023" s="2170"/>
      <c r="J1023" s="2170"/>
      <c r="K1023" s="2170"/>
      <c r="L1023" s="2170"/>
      <c r="M1023" s="2170"/>
      <c r="N1023" s="2170"/>
      <c r="O1023" s="2170"/>
      <c r="P1023" s="2170"/>
      <c r="Q1023" s="2170"/>
      <c r="R1023" s="2170"/>
      <c r="S1023" s="2170"/>
      <c r="T1023" s="2170"/>
      <c r="U1023" s="2170"/>
      <c r="V1023" s="2170"/>
      <c r="W1023" s="2170"/>
      <c r="X1023" s="2170"/>
      <c r="Y1023" s="2170"/>
      <c r="Z1023" s="2170"/>
      <c r="AA1023" s="2170"/>
      <c r="AB1023" s="2170"/>
      <c r="AC1023" s="2170"/>
      <c r="AD1023" s="2170"/>
      <c r="AE1023" s="2171"/>
      <c r="AF1023" s="110"/>
      <c r="AG1023" s="112"/>
      <c r="AH1023" s="112"/>
      <c r="AI1023" s="121"/>
      <c r="AJ1023" s="2190"/>
      <c r="AK1023" s="2191"/>
      <c r="AL1023" s="2191"/>
      <c r="AM1023" s="2191"/>
      <c r="AN1023" s="2191"/>
      <c r="AO1023" s="2191"/>
      <c r="AP1023" s="2191"/>
      <c r="AQ1023" s="2192"/>
      <c r="AR1023" s="1434"/>
      <c r="AS1023" s="1434"/>
      <c r="AT1023" s="1434"/>
      <c r="AU1023" s="1434"/>
      <c r="AV1023" s="1434"/>
      <c r="AW1023" s="1434"/>
      <c r="AX1023" s="1434"/>
      <c r="AY1023" s="1434"/>
      <c r="CR1023" s="25"/>
    </row>
    <row r="1024" spans="1:96" ht="12.75" customHeight="1">
      <c r="A1024" s="51"/>
      <c r="B1024" s="117"/>
      <c r="C1024" s="198" t="s">
        <v>1997</v>
      </c>
      <c r="D1024" s="2166" t="s">
        <v>2183</v>
      </c>
      <c r="E1024" s="2167"/>
      <c r="F1024" s="2167"/>
      <c r="G1024" s="2167"/>
      <c r="H1024" s="2167"/>
      <c r="I1024" s="2167"/>
      <c r="J1024" s="2167"/>
      <c r="K1024" s="2167"/>
      <c r="L1024" s="2167"/>
      <c r="M1024" s="2167"/>
      <c r="N1024" s="2167"/>
      <c r="O1024" s="2167"/>
      <c r="P1024" s="2167"/>
      <c r="Q1024" s="2167"/>
      <c r="R1024" s="2167"/>
      <c r="S1024" s="2167"/>
      <c r="T1024" s="2167"/>
      <c r="U1024" s="2167"/>
      <c r="V1024" s="2167"/>
      <c r="W1024" s="2167"/>
      <c r="X1024" s="2167"/>
      <c r="Y1024" s="2167"/>
      <c r="Z1024" s="2167"/>
      <c r="AA1024" s="2167"/>
      <c r="AB1024" s="2167"/>
      <c r="AC1024" s="2167"/>
      <c r="AD1024" s="2167"/>
      <c r="AE1024" s="2168"/>
      <c r="AF1024" s="117"/>
      <c r="AG1024" s="2265" t="str">
        <f>IF(X1027&gt;0,"Yes","No")</f>
        <v>No</v>
      </c>
      <c r="AH1024" s="2266"/>
      <c r="AI1024" s="125"/>
      <c r="AJ1024" s="2269">
        <f>IF((X1027=0),0,BA989*AJ975)</f>
        <v>0</v>
      </c>
      <c r="AK1024" s="2270"/>
      <c r="AL1024" s="2270"/>
      <c r="AM1024" s="2270"/>
      <c r="AN1024" s="2270"/>
      <c r="AO1024" s="2270"/>
      <c r="AP1024" s="2270"/>
      <c r="AQ1024" s="2271"/>
      <c r="AR1024" s="1434"/>
      <c r="AS1024" s="1434"/>
      <c r="AT1024" s="1434"/>
      <c r="AU1024" s="1434"/>
      <c r="AV1024" s="1434"/>
      <c r="AW1024" s="1434"/>
      <c r="AX1024" s="1434"/>
      <c r="AY1024" s="1434"/>
    </row>
    <row r="1025" spans="1:96" ht="12.75" customHeight="1">
      <c r="A1025" s="51"/>
      <c r="B1025" s="110"/>
      <c r="C1025" s="692"/>
      <c r="D1025" s="2141" t="s">
        <v>1488</v>
      </c>
      <c r="E1025" s="2142"/>
      <c r="F1025" s="2142"/>
      <c r="G1025" s="2142"/>
      <c r="H1025" s="2142"/>
      <c r="I1025" s="2142"/>
      <c r="J1025" s="2142"/>
      <c r="K1025" s="2142"/>
      <c r="L1025" s="2142"/>
      <c r="M1025" s="2142"/>
      <c r="N1025" s="2142"/>
      <c r="O1025" s="2142"/>
      <c r="P1025" s="2142"/>
      <c r="Q1025" s="2142"/>
      <c r="R1025" s="2142"/>
      <c r="S1025" s="2142"/>
      <c r="T1025" s="2142"/>
      <c r="U1025" s="2142"/>
      <c r="V1025" s="2142"/>
      <c r="W1025" s="2142"/>
      <c r="X1025" s="2142"/>
      <c r="Y1025" s="2142"/>
      <c r="Z1025" s="2142"/>
      <c r="AA1025" s="2142"/>
      <c r="AB1025" s="2142"/>
      <c r="AC1025" s="2142"/>
      <c r="AD1025" s="2142"/>
      <c r="AE1025" s="2143"/>
      <c r="AF1025" s="110"/>
      <c r="AG1025" s="693"/>
      <c r="AH1025" s="693"/>
      <c r="AI1025" s="121"/>
      <c r="AJ1025" s="2272"/>
      <c r="AK1025" s="2273"/>
      <c r="AL1025" s="2273"/>
      <c r="AM1025" s="2273"/>
      <c r="AN1025" s="2273"/>
      <c r="AO1025" s="2273"/>
      <c r="AP1025" s="2273"/>
      <c r="AQ1025" s="2274"/>
      <c r="AR1025" s="1434"/>
      <c r="AS1025" s="1434"/>
      <c r="AT1025" s="1434"/>
      <c r="AU1025" s="1434"/>
      <c r="AV1025" s="1434"/>
      <c r="AW1025" s="1434"/>
      <c r="AX1025" s="1434"/>
      <c r="AY1025" s="1434"/>
    </row>
    <row r="1026" spans="1:96" ht="12.75" customHeight="1">
      <c r="A1026" s="51"/>
      <c r="B1026" s="110"/>
      <c r="C1026" s="692"/>
      <c r="D1026" s="2141"/>
      <c r="E1026" s="2142"/>
      <c r="F1026" s="2142"/>
      <c r="G1026" s="2142"/>
      <c r="H1026" s="2142"/>
      <c r="I1026" s="2142"/>
      <c r="J1026" s="2142"/>
      <c r="K1026" s="2142"/>
      <c r="L1026" s="2142"/>
      <c r="M1026" s="2142"/>
      <c r="N1026" s="2142"/>
      <c r="O1026" s="2142"/>
      <c r="P1026" s="2142"/>
      <c r="Q1026" s="2142"/>
      <c r="R1026" s="2142"/>
      <c r="S1026" s="2142"/>
      <c r="T1026" s="2142"/>
      <c r="U1026" s="2142"/>
      <c r="V1026" s="2142"/>
      <c r="W1026" s="2142"/>
      <c r="X1026" s="2142"/>
      <c r="Y1026" s="2142"/>
      <c r="Z1026" s="2142"/>
      <c r="AA1026" s="2142"/>
      <c r="AB1026" s="2142"/>
      <c r="AC1026" s="2142"/>
      <c r="AD1026" s="2142"/>
      <c r="AE1026" s="2143"/>
      <c r="AF1026" s="110"/>
      <c r="AG1026" s="693"/>
      <c r="AH1026" s="693"/>
      <c r="AI1026" s="121"/>
      <c r="AJ1026" s="2272"/>
      <c r="AK1026" s="2273"/>
      <c r="AL1026" s="2273"/>
      <c r="AM1026" s="2273"/>
      <c r="AN1026" s="2273"/>
      <c r="AO1026" s="2273"/>
      <c r="AP1026" s="2273"/>
      <c r="AQ1026" s="2274"/>
      <c r="AR1026" s="1434"/>
      <c r="AS1026" s="1434"/>
      <c r="AT1026" s="1434"/>
      <c r="AU1026" s="1434"/>
      <c r="AV1026" s="1434"/>
      <c r="AW1026" s="1434"/>
      <c r="AX1026" s="1434"/>
      <c r="AY1026" s="1434"/>
    </row>
    <row r="1027" spans="1:96" s="709" customFormat="1" ht="12.75" customHeight="1">
      <c r="A1027" s="51"/>
      <c r="B1027" s="115"/>
      <c r="C1027" s="116"/>
      <c r="D1027" s="199" t="s">
        <v>1031</v>
      </c>
      <c r="E1027" s="200"/>
      <c r="F1027" s="200"/>
      <c r="G1027" s="200"/>
      <c r="H1027" s="200"/>
      <c r="I1027" s="2263">
        <f>BA987</f>
        <v>65</v>
      </c>
      <c r="J1027" s="2264"/>
      <c r="K1027" s="11"/>
      <c r="L1027" s="200"/>
      <c r="M1027" s="200"/>
      <c r="N1027" s="200"/>
      <c r="O1027" s="200"/>
      <c r="P1027" s="200"/>
      <c r="Q1027" s="200"/>
      <c r="R1027" s="200"/>
      <c r="S1027" s="200"/>
      <c r="T1027" s="200"/>
      <c r="U1027" s="200"/>
      <c r="V1027" s="201" t="s">
        <v>1032</v>
      </c>
      <c r="W1027" s="80"/>
      <c r="X1027" s="2261">
        <f>BG635</f>
        <v>0</v>
      </c>
      <c r="Y1027" s="2262"/>
      <c r="Z1027" s="80"/>
      <c r="AA1027" s="80"/>
      <c r="AB1027" s="80"/>
      <c r="AC1027" s="80"/>
      <c r="AD1027" s="80"/>
      <c r="AE1027" s="81"/>
      <c r="AF1027" s="1471"/>
      <c r="AG1027" s="1472"/>
      <c r="AH1027" s="1472"/>
      <c r="AI1027" s="1473"/>
      <c r="AJ1027" s="2275"/>
      <c r="AK1027" s="2276"/>
      <c r="AL1027" s="2276"/>
      <c r="AM1027" s="2276"/>
      <c r="AN1027" s="2276"/>
      <c r="AO1027" s="2276"/>
      <c r="AP1027" s="2276"/>
      <c r="AQ1027" s="2277"/>
      <c r="AR1027" s="1434"/>
      <c r="AS1027" s="1434"/>
      <c r="AT1027" s="1434"/>
      <c r="AU1027" s="1434"/>
      <c r="AV1027" s="1434"/>
      <c r="AW1027" s="1434"/>
      <c r="AX1027" s="1434"/>
      <c r="AY1027" s="1434"/>
      <c r="CR1027" s="25"/>
    </row>
    <row r="1028" spans="1:96" ht="12.75" customHeight="1">
      <c r="A1028" s="51"/>
      <c r="B1028" s="117"/>
      <c r="C1028" s="198" t="s">
        <v>1998</v>
      </c>
      <c r="D1028" s="2147" t="s">
        <v>2184</v>
      </c>
      <c r="E1028" s="2148"/>
      <c r="F1028" s="2148"/>
      <c r="G1028" s="2148"/>
      <c r="H1028" s="2148"/>
      <c r="I1028" s="2148"/>
      <c r="J1028" s="2148"/>
      <c r="K1028" s="2148"/>
      <c r="L1028" s="2148"/>
      <c r="M1028" s="2148"/>
      <c r="N1028" s="2148"/>
      <c r="O1028" s="2148"/>
      <c r="P1028" s="2148"/>
      <c r="Q1028" s="2148"/>
      <c r="R1028" s="2148"/>
      <c r="S1028" s="2148"/>
      <c r="T1028" s="2148"/>
      <c r="U1028" s="2148"/>
      <c r="V1028" s="2148"/>
      <c r="W1028" s="2148"/>
      <c r="X1028" s="2148"/>
      <c r="Y1028" s="2148"/>
      <c r="Z1028" s="2148"/>
      <c r="AA1028" s="2148"/>
      <c r="AB1028" s="2148"/>
      <c r="AC1028" s="2148"/>
      <c r="AD1028" s="2148"/>
      <c r="AE1028" s="2149"/>
      <c r="AF1028" s="110"/>
      <c r="AG1028" s="2265" t="str">
        <f>IF(X1031&gt;0,"Yes","No")</f>
        <v>Yes</v>
      </c>
      <c r="AH1028" s="2266"/>
      <c r="AI1028" s="121"/>
      <c r="AJ1028" s="2269">
        <f>IF((X1031=0),0,(2*BA990)*AJ975)</f>
        <v>36355850</v>
      </c>
      <c r="AK1028" s="2270"/>
      <c r="AL1028" s="2270"/>
      <c r="AM1028" s="2270"/>
      <c r="AN1028" s="2270"/>
      <c r="AO1028" s="2270"/>
      <c r="AP1028" s="2270"/>
      <c r="AQ1028" s="2271"/>
      <c r="AR1028" s="1434"/>
      <c r="AS1028" s="1434"/>
      <c r="AT1028" s="1434"/>
      <c r="AU1028" s="1434"/>
      <c r="AV1028" s="1434"/>
      <c r="AW1028" s="1434"/>
      <c r="AX1028" s="1434"/>
      <c r="AY1028" s="1434"/>
    </row>
    <row r="1029" spans="1:96" ht="12.75" customHeight="1">
      <c r="A1029" s="51"/>
      <c r="B1029" s="110"/>
      <c r="C1029" s="692"/>
      <c r="D1029" s="2141" t="s">
        <v>1487</v>
      </c>
      <c r="E1029" s="2142"/>
      <c r="F1029" s="2142"/>
      <c r="G1029" s="2142"/>
      <c r="H1029" s="2142"/>
      <c r="I1029" s="2142"/>
      <c r="J1029" s="2142"/>
      <c r="K1029" s="2142"/>
      <c r="L1029" s="2142"/>
      <c r="M1029" s="2142"/>
      <c r="N1029" s="2142"/>
      <c r="O1029" s="2142"/>
      <c r="P1029" s="2142"/>
      <c r="Q1029" s="2142"/>
      <c r="R1029" s="2142"/>
      <c r="S1029" s="2142"/>
      <c r="T1029" s="2142"/>
      <c r="U1029" s="2142"/>
      <c r="V1029" s="2142"/>
      <c r="W1029" s="2142"/>
      <c r="X1029" s="2142"/>
      <c r="Y1029" s="2142"/>
      <c r="Z1029" s="2142"/>
      <c r="AA1029" s="2142"/>
      <c r="AB1029" s="2142"/>
      <c r="AC1029" s="2142"/>
      <c r="AD1029" s="2142"/>
      <c r="AE1029" s="2143"/>
      <c r="AF1029" s="110"/>
      <c r="AG1029" s="693"/>
      <c r="AH1029" s="693"/>
      <c r="AI1029" s="121"/>
      <c r="AJ1029" s="2272"/>
      <c r="AK1029" s="2273"/>
      <c r="AL1029" s="2273"/>
      <c r="AM1029" s="2273"/>
      <c r="AN1029" s="2273"/>
      <c r="AO1029" s="2273"/>
      <c r="AP1029" s="2273"/>
      <c r="AQ1029" s="2274"/>
      <c r="AR1029" s="1434"/>
      <c r="AS1029" s="1434"/>
      <c r="AT1029" s="1434"/>
      <c r="AU1029" s="1434"/>
      <c r="AV1029" s="1434"/>
      <c r="AW1029" s="1434"/>
      <c r="AX1029" s="1434"/>
      <c r="AY1029" s="1434"/>
    </row>
    <row r="1030" spans="1:96" ht="12.75" customHeight="1">
      <c r="A1030" s="51"/>
      <c r="B1030" s="110"/>
      <c r="C1030" s="121"/>
      <c r="D1030" s="2141"/>
      <c r="E1030" s="2142"/>
      <c r="F1030" s="2142"/>
      <c r="G1030" s="2142"/>
      <c r="H1030" s="2142"/>
      <c r="I1030" s="2142"/>
      <c r="J1030" s="2142"/>
      <c r="K1030" s="2142"/>
      <c r="L1030" s="2142"/>
      <c r="M1030" s="2142"/>
      <c r="N1030" s="2142"/>
      <c r="O1030" s="2142"/>
      <c r="P1030" s="2142"/>
      <c r="Q1030" s="2142"/>
      <c r="R1030" s="2142"/>
      <c r="S1030" s="2142"/>
      <c r="T1030" s="2142"/>
      <c r="U1030" s="2142"/>
      <c r="V1030" s="2142"/>
      <c r="W1030" s="2142"/>
      <c r="X1030" s="2142"/>
      <c r="Y1030" s="2142"/>
      <c r="Z1030" s="2142"/>
      <c r="AA1030" s="2142"/>
      <c r="AB1030" s="2142"/>
      <c r="AC1030" s="2142"/>
      <c r="AD1030" s="2142"/>
      <c r="AE1030" s="2143"/>
      <c r="AF1030" s="1468"/>
      <c r="AG1030" s="1469"/>
      <c r="AH1030" s="1469"/>
      <c r="AI1030" s="1470"/>
      <c r="AJ1030" s="2272"/>
      <c r="AK1030" s="2273"/>
      <c r="AL1030" s="2273"/>
      <c r="AM1030" s="2273"/>
      <c r="AN1030" s="2273"/>
      <c r="AO1030" s="2273"/>
      <c r="AP1030" s="2273"/>
      <c r="AQ1030" s="2274"/>
      <c r="AR1030" s="1434"/>
      <c r="AS1030" s="1434"/>
      <c r="AT1030" s="1434"/>
      <c r="AU1030" s="1434"/>
      <c r="AV1030" s="1434"/>
      <c r="AW1030" s="1434"/>
      <c r="AX1030" s="1434"/>
      <c r="AY1030" s="1434"/>
    </row>
    <row r="1031" spans="1:96" s="709" customFormat="1" ht="12.75" customHeight="1">
      <c r="A1031" s="51"/>
      <c r="B1031" s="115"/>
      <c r="C1031" s="116"/>
      <c r="D1031" s="199" t="s">
        <v>1031</v>
      </c>
      <c r="E1031" s="200"/>
      <c r="F1031" s="200"/>
      <c r="G1031" s="200"/>
      <c r="H1031" s="200"/>
      <c r="I1031" s="2263">
        <f>BA987</f>
        <v>65</v>
      </c>
      <c r="J1031" s="2264"/>
      <c r="K1031" s="51"/>
      <c r="L1031" s="200"/>
      <c r="M1031" s="200"/>
      <c r="N1031" s="200"/>
      <c r="O1031" s="200"/>
      <c r="P1031" s="200"/>
      <c r="Q1031" s="200"/>
      <c r="R1031" s="200"/>
      <c r="S1031" s="200"/>
      <c r="T1031" s="200"/>
      <c r="U1031" s="200"/>
      <c r="V1031" s="201" t="s">
        <v>1033</v>
      </c>
      <c r="X1031" s="2261">
        <f>BK635</f>
        <v>65</v>
      </c>
      <c r="Y1031" s="2262"/>
      <c r="AF1031" s="1471"/>
      <c r="AG1031" s="1472"/>
      <c r="AH1031" s="1472"/>
      <c r="AI1031" s="1473"/>
      <c r="AJ1031" s="2275"/>
      <c r="AK1031" s="2276"/>
      <c r="AL1031" s="2276"/>
      <c r="AM1031" s="2276"/>
      <c r="AN1031" s="2276"/>
      <c r="AO1031" s="2276"/>
      <c r="AP1031" s="2276"/>
      <c r="AQ1031" s="2277"/>
      <c r="AR1031" s="1434"/>
      <c r="AS1031" s="1434"/>
      <c r="AT1031" s="1434"/>
      <c r="AU1031" s="1434"/>
      <c r="AV1031" s="1434"/>
      <c r="AW1031" s="1434"/>
      <c r="AX1031" s="1434"/>
      <c r="AY1031" s="1434"/>
      <c r="CR1031" s="25"/>
    </row>
    <row r="1032" spans="1:96" ht="12.75" customHeight="1">
      <c r="A1032" s="51"/>
      <c r="B1032" s="158"/>
      <c r="C1032" s="159"/>
      <c r="D1032" s="2259" t="s">
        <v>538</v>
      </c>
      <c r="E1032" s="2259"/>
      <c r="F1032" s="2259"/>
      <c r="G1032" s="2259"/>
      <c r="H1032" s="2259"/>
      <c r="I1032" s="2259"/>
      <c r="J1032" s="2259"/>
      <c r="K1032" s="2259"/>
      <c r="L1032" s="2259"/>
      <c r="M1032" s="2259"/>
      <c r="N1032" s="2259"/>
      <c r="O1032" s="2259"/>
      <c r="P1032" s="2259"/>
      <c r="Q1032" s="2259"/>
      <c r="R1032" s="2259"/>
      <c r="S1032" s="2259"/>
      <c r="T1032" s="2259"/>
      <c r="U1032" s="2259"/>
      <c r="V1032" s="2259"/>
      <c r="W1032" s="2259"/>
      <c r="X1032" s="2259"/>
      <c r="Y1032" s="2259"/>
      <c r="Z1032" s="2259"/>
      <c r="AA1032" s="2259"/>
      <c r="AB1032" s="2259"/>
      <c r="AC1032" s="2259"/>
      <c r="AD1032" s="2259"/>
      <c r="AE1032" s="2259"/>
      <c r="AF1032" s="2259"/>
      <c r="AG1032" s="2259"/>
      <c r="AH1032" s="2259"/>
      <c r="AI1032" s="2260"/>
      <c r="AJ1032" s="2278">
        <f>SUM(AJ975:AQ1031)</f>
        <v>61256066</v>
      </c>
      <c r="AK1032" s="2279"/>
      <c r="AL1032" s="2279"/>
      <c r="AM1032" s="2279"/>
      <c r="AN1032" s="2279"/>
      <c r="AO1032" s="2279"/>
      <c r="AP1032" s="2279"/>
      <c r="AQ1032" s="2280"/>
      <c r="AR1032" s="1434"/>
      <c r="AS1032" s="1434"/>
      <c r="AT1032" s="1434"/>
      <c r="AU1032" s="1434"/>
      <c r="AV1032" s="1434"/>
      <c r="AW1032" s="1434"/>
      <c r="AX1032" s="1434"/>
      <c r="AY1032" s="1434"/>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4"/>
      <c r="AN1033" s="1434"/>
      <c r="AO1033" s="1434"/>
      <c r="AP1033" s="1434"/>
      <c r="AQ1033" s="1434"/>
      <c r="AR1033" s="1434"/>
      <c r="AS1033" s="1434"/>
      <c r="AT1033" s="1434"/>
      <c r="AU1033" s="1434"/>
      <c r="AV1033" s="1434"/>
      <c r="AW1033" s="1434"/>
      <c r="AX1033" s="1434"/>
      <c r="AY1033" s="1434"/>
    </row>
    <row r="1034" spans="1:96" ht="12.75" customHeight="1">
      <c r="A1034" s="51"/>
      <c r="B1034" s="1434"/>
      <c r="C1034" s="1434"/>
      <c r="D1034" s="1434"/>
      <c r="E1034" s="1434"/>
      <c r="F1034" s="1434"/>
      <c r="G1034" s="1434"/>
      <c r="H1034" s="1434"/>
      <c r="I1034" s="1434"/>
      <c r="J1034" s="1434"/>
      <c r="K1034" s="1434"/>
      <c r="L1034" s="1434"/>
      <c r="M1034" s="1434"/>
      <c r="N1034" s="1434"/>
      <c r="O1034" s="1434"/>
      <c r="P1034" s="1434"/>
      <c r="Q1034" s="1434"/>
      <c r="R1034" s="1434"/>
      <c r="S1034" s="1434"/>
      <c r="T1034" s="1434"/>
      <c r="U1034" s="1434"/>
      <c r="V1034" s="1434"/>
      <c r="W1034" s="1434"/>
      <c r="X1034" s="1434"/>
      <c r="Y1034" s="1434"/>
      <c r="Z1034" s="1434"/>
      <c r="AA1034" s="1434"/>
      <c r="AB1034" s="1434"/>
      <c r="AC1034" s="1434"/>
      <c r="AD1034" s="1434"/>
      <c r="AE1034" s="1434"/>
      <c r="AF1034" s="1434"/>
      <c r="AG1034" s="1434"/>
      <c r="AH1034" s="1434"/>
      <c r="AI1034" s="1434"/>
      <c r="AJ1034" s="1434"/>
      <c r="AK1034" s="1434"/>
      <c r="AL1034" s="1434"/>
      <c r="AM1034" s="1434"/>
      <c r="AN1034" s="1434"/>
      <c r="AO1034" s="1434"/>
      <c r="AP1034" s="1434"/>
      <c r="AQ1034" s="1434"/>
      <c r="AR1034" s="1434"/>
      <c r="AS1034" s="1434"/>
      <c r="AT1034" s="1434"/>
      <c r="AU1034" s="1434"/>
      <c r="AV1034" s="1434"/>
      <c r="AW1034" s="1434"/>
      <c r="AX1034" s="1434"/>
      <c r="AY1034" s="1434"/>
    </row>
    <row r="1035" spans="1:96" ht="12.75" customHeight="1">
      <c r="A1035" s="51"/>
      <c r="B1035" s="1434"/>
      <c r="C1035" s="1434"/>
      <c r="D1035" s="1434"/>
      <c r="E1035" s="1434"/>
      <c r="F1035" s="1434"/>
      <c r="G1035" s="1434"/>
      <c r="H1035" s="1434"/>
      <c r="I1035" s="1434"/>
      <c r="J1035" s="1434"/>
      <c r="K1035" s="1434"/>
      <c r="L1035" s="1434"/>
      <c r="M1035" s="1434"/>
      <c r="N1035" s="1434"/>
      <c r="O1035" s="1434"/>
      <c r="P1035" s="1434"/>
      <c r="Q1035" s="1434"/>
      <c r="R1035" s="1434"/>
      <c r="S1035" s="1434"/>
      <c r="T1035" s="1434"/>
      <c r="U1035" s="1434"/>
      <c r="V1035" s="1434"/>
      <c r="W1035" s="1434"/>
      <c r="X1035" s="1434"/>
      <c r="Y1035" s="1434"/>
      <c r="Z1035" s="1434"/>
      <c r="AA1035" s="1434"/>
      <c r="AB1035" s="1434"/>
      <c r="AC1035" s="1434"/>
      <c r="AD1035" s="1434"/>
      <c r="AE1035" s="1434"/>
      <c r="AF1035" s="1434"/>
      <c r="AG1035" s="1434"/>
      <c r="AH1035" s="1434"/>
      <c r="AI1035" s="1434"/>
      <c r="AJ1035" s="1434"/>
      <c r="AK1035" s="1434"/>
      <c r="AL1035" s="1434"/>
      <c r="AM1035" s="1434"/>
      <c r="AN1035" s="1434"/>
      <c r="AO1035" s="1434"/>
      <c r="AP1035" s="1434"/>
      <c r="AQ1035" s="1434"/>
      <c r="AR1035" s="1434"/>
      <c r="AS1035" s="1434"/>
      <c r="AT1035" s="1434"/>
      <c r="AU1035" s="1434"/>
      <c r="AV1035" s="1434"/>
      <c r="AW1035" s="1434"/>
      <c r="AX1035" s="1434"/>
      <c r="AY1035" s="1434"/>
    </row>
    <row r="1036" spans="1:96" ht="12.75" customHeight="1">
      <c r="A1036" s="51"/>
      <c r="B1036" s="1434"/>
      <c r="C1036" s="1434"/>
      <c r="D1036" s="1434"/>
      <c r="E1036" s="1434"/>
      <c r="F1036" s="1434"/>
      <c r="G1036" s="1434"/>
      <c r="H1036" s="1434"/>
      <c r="I1036" s="1434"/>
      <c r="J1036" s="1434"/>
      <c r="K1036" s="1434"/>
      <c r="L1036" s="1434"/>
      <c r="M1036" s="1434"/>
      <c r="N1036" s="1434"/>
      <c r="O1036" s="1434"/>
      <c r="P1036" s="1434"/>
      <c r="Q1036" s="1434"/>
      <c r="R1036" s="1434"/>
      <c r="S1036" s="1434"/>
      <c r="T1036" s="1434"/>
      <c r="U1036" s="1434"/>
      <c r="V1036" s="1434"/>
      <c r="W1036" s="1434"/>
      <c r="X1036" s="1434"/>
      <c r="Y1036" s="1434"/>
      <c r="Z1036" s="1434"/>
      <c r="AA1036" s="1434"/>
      <c r="AB1036" s="1434"/>
      <c r="AC1036" s="1434"/>
      <c r="AD1036" s="1434"/>
      <c r="AE1036" s="1434"/>
      <c r="AF1036" s="1434"/>
      <c r="AG1036" s="1434"/>
      <c r="AH1036" s="1434"/>
      <c r="AI1036" s="1434"/>
      <c r="AJ1036" s="1434"/>
      <c r="AK1036" s="1434"/>
      <c r="AL1036" s="1434"/>
      <c r="AM1036" s="1434"/>
      <c r="AN1036" s="1434"/>
      <c r="AO1036" s="1434"/>
      <c r="AP1036" s="1434"/>
      <c r="AQ1036" s="1434"/>
      <c r="AR1036" s="1434"/>
      <c r="AS1036" s="1434"/>
      <c r="AT1036" s="1434"/>
      <c r="AU1036" s="1434"/>
      <c r="AV1036" s="1434"/>
      <c r="AW1036" s="1434"/>
      <c r="AX1036" s="1434"/>
      <c r="AY1036" s="1434"/>
    </row>
    <row r="1037" spans="1:96" ht="12.75" customHeight="1">
      <c r="A1037" s="51"/>
      <c r="B1037" s="1434"/>
      <c r="C1037" s="1434"/>
      <c r="D1037" s="1434"/>
      <c r="E1037" s="1434"/>
      <c r="F1037" s="1434"/>
      <c r="G1037" s="1434"/>
      <c r="H1037" s="1434"/>
      <c r="I1037" s="1434"/>
      <c r="J1037" s="1434"/>
      <c r="K1037" s="1434"/>
      <c r="L1037" s="1434"/>
      <c r="M1037" s="1434"/>
      <c r="N1037" s="1434"/>
      <c r="O1037" s="1434"/>
      <c r="P1037" s="1434"/>
      <c r="Q1037" s="1434"/>
      <c r="R1037" s="1434"/>
      <c r="S1037" s="1434"/>
      <c r="T1037" s="1434"/>
      <c r="U1037" s="1434"/>
      <c r="V1037" s="1434"/>
      <c r="W1037" s="1434"/>
      <c r="X1037" s="1434"/>
      <c r="Y1037" s="1434"/>
      <c r="Z1037" s="1434"/>
      <c r="AA1037" s="1434"/>
      <c r="AB1037" s="1434"/>
      <c r="AC1037" s="1434"/>
      <c r="AD1037" s="1434"/>
      <c r="AE1037" s="1434"/>
      <c r="AF1037" s="1434"/>
      <c r="AG1037" s="1434"/>
      <c r="AH1037" s="1434"/>
      <c r="AI1037" s="1434"/>
      <c r="AJ1037" s="1434"/>
      <c r="AK1037" s="1434"/>
      <c r="AL1037" s="1434"/>
      <c r="AM1037" s="1434"/>
      <c r="AN1037" s="1434"/>
      <c r="AO1037" s="1434"/>
      <c r="AP1037" s="1434"/>
      <c r="AQ1037" s="1434"/>
      <c r="AR1037" s="1434"/>
      <c r="AS1037" s="1434"/>
      <c r="AT1037" s="1434"/>
      <c r="AU1037" s="1434"/>
      <c r="AV1037" s="1434"/>
      <c r="AW1037" s="1434"/>
      <c r="AX1037" s="1434"/>
      <c r="AY1037" s="1434"/>
    </row>
    <row r="1038" spans="1:96" ht="12.75" customHeight="1">
      <c r="A1038" s="51"/>
      <c r="B1038" s="112"/>
      <c r="C1038" s="337"/>
      <c r="D1038" s="1364"/>
      <c r="E1038" s="1364"/>
      <c r="F1038" s="1364"/>
      <c r="G1038" s="1364"/>
      <c r="H1038" s="1364"/>
      <c r="I1038" s="1364"/>
      <c r="J1038" s="1364"/>
      <c r="K1038" s="1364"/>
      <c r="L1038" s="1364"/>
      <c r="M1038" s="1364"/>
      <c r="N1038" s="1364"/>
      <c r="O1038" s="1364"/>
      <c r="P1038" s="1364"/>
      <c r="Q1038" s="1364"/>
      <c r="R1038" s="1364"/>
      <c r="S1038" s="1364"/>
      <c r="T1038" s="1364"/>
      <c r="U1038" s="1364"/>
      <c r="V1038" s="1364"/>
      <c r="W1038" s="1364"/>
      <c r="X1038" s="1364"/>
      <c r="Y1038" s="1364"/>
      <c r="Z1038" s="1364"/>
      <c r="AA1038" s="1364"/>
      <c r="AB1038" s="1364"/>
      <c r="AC1038" s="1364"/>
      <c r="AD1038" s="1364"/>
      <c r="AE1038" s="1364"/>
      <c r="AF1038" s="1364"/>
      <c r="AG1038" s="1364"/>
      <c r="AH1038" s="1364"/>
      <c r="AI1038" s="1364"/>
      <c r="AJ1038" s="1364"/>
      <c r="AK1038" s="1364"/>
      <c r="AL1038" s="105"/>
      <c r="AM1038" s="1434"/>
      <c r="AN1038" s="1434"/>
      <c r="AO1038" s="1434"/>
      <c r="AP1038" s="1434"/>
      <c r="AQ1038" s="1434"/>
      <c r="AR1038" s="1434"/>
      <c r="AS1038" s="1434"/>
      <c r="AT1038" s="1434"/>
      <c r="AU1038" s="1434"/>
      <c r="AV1038" s="1434"/>
      <c r="AW1038" s="1434"/>
      <c r="AX1038" s="1434"/>
      <c r="AY1038" s="1434"/>
    </row>
    <row r="1039" spans="1:96" ht="12.6" customHeight="1">
      <c r="A1039" s="128"/>
      <c r="B1039" s="2374">
        <f>IF(ISNA(IF((AJ999&gt;(AJ975*0.15)),"(f) cannot be greater than 15% of unadjusted eligible basis.",0)),"",(IF((AJ999&gt;(AJ975*0.15)),"(f) cannot be greater than 15% of unadjusted eligible basis.",0)))</f>
        <v>0</v>
      </c>
      <c r="C1039" s="2374"/>
      <c r="D1039" s="2374"/>
      <c r="E1039" s="2374"/>
      <c r="F1039" s="2374"/>
      <c r="G1039" s="2374"/>
      <c r="H1039" s="2374"/>
      <c r="I1039" s="2374"/>
      <c r="J1039" s="2374"/>
      <c r="K1039" s="2374"/>
      <c r="L1039" s="2374"/>
      <c r="M1039" s="2374"/>
      <c r="N1039" s="2374"/>
      <c r="O1039" s="2374"/>
      <c r="P1039" s="2374"/>
      <c r="Q1039" s="2374"/>
      <c r="R1039" s="2374"/>
      <c r="S1039" s="2374"/>
      <c r="T1039" s="2374"/>
      <c r="U1039" s="2374"/>
      <c r="V1039" s="2374"/>
      <c r="W1039" s="2374"/>
      <c r="X1039" s="2374"/>
      <c r="Y1039" s="2374"/>
      <c r="Z1039" s="2374"/>
      <c r="AA1039" s="2374"/>
      <c r="AB1039" s="2374"/>
      <c r="AC1039" s="2374"/>
      <c r="AD1039" s="2374"/>
      <c r="AE1039" s="2374"/>
      <c r="AF1039" s="2374"/>
      <c r="AG1039" s="2374"/>
      <c r="AH1039" s="2374"/>
      <c r="AI1039" s="2374"/>
      <c r="AJ1039" s="2374"/>
      <c r="AK1039" s="2374"/>
      <c r="AL1039" s="105"/>
      <c r="AM1039" s="1434"/>
      <c r="AN1039" s="1434"/>
      <c r="AO1039" s="1434"/>
      <c r="AP1039" s="1434"/>
      <c r="AQ1039" s="1434"/>
      <c r="AR1039" s="1434"/>
      <c r="AS1039" s="1434"/>
      <c r="AT1039" s="1434"/>
      <c r="AU1039" s="1434"/>
      <c r="AV1039" s="1434"/>
      <c r="AW1039" s="1434"/>
      <c r="AX1039" s="1434"/>
      <c r="AY1039" s="1434"/>
    </row>
    <row r="1040" spans="1:96" ht="12.6" customHeight="1" thickBot="1">
      <c r="A1040" s="2412" t="s">
        <v>836</v>
      </c>
      <c r="B1040" s="2412"/>
      <c r="C1040" s="2412"/>
      <c r="D1040" s="2412"/>
      <c r="E1040" s="2412"/>
      <c r="F1040" s="2412"/>
      <c r="G1040" s="2412"/>
      <c r="H1040" s="2412"/>
      <c r="I1040" s="2412"/>
      <c r="J1040" s="2412"/>
      <c r="K1040" s="2412"/>
      <c r="L1040" s="2412"/>
      <c r="M1040" s="2412"/>
      <c r="N1040" s="2412"/>
      <c r="O1040" s="2412"/>
      <c r="P1040" s="2412"/>
      <c r="Q1040" s="2412"/>
      <c r="R1040" s="2412"/>
      <c r="S1040" s="2412"/>
      <c r="T1040" s="2412"/>
      <c r="U1040" s="2412"/>
      <c r="V1040" s="2412"/>
      <c r="W1040" s="2412"/>
      <c r="X1040" s="2412"/>
      <c r="Y1040" s="2412"/>
      <c r="Z1040" s="2412"/>
      <c r="AA1040" s="2412"/>
      <c r="AB1040" s="2412"/>
      <c r="AC1040" s="2412"/>
      <c r="AD1040" s="2412"/>
      <c r="AE1040" s="2412"/>
      <c r="AF1040" s="2412"/>
      <c r="AG1040" s="2412"/>
      <c r="AH1040" s="2412"/>
      <c r="AI1040" s="2412"/>
      <c r="AJ1040" s="2412"/>
      <c r="AK1040" s="2412"/>
      <c r="AL1040" s="241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5" t="s">
        <v>617</v>
      </c>
      <c r="B1044" s="2075"/>
      <c r="C1044" s="13">
        <v>1</v>
      </c>
      <c r="D1044" s="1936" t="s">
        <v>1191</v>
      </c>
      <c r="E1044" s="1936"/>
      <c r="F1044" s="1936"/>
      <c r="G1044" s="1936"/>
      <c r="H1044" s="1936"/>
      <c r="I1044" s="1936"/>
      <c r="J1044" s="1936"/>
      <c r="K1044" s="1936"/>
      <c r="L1044" s="1936"/>
      <c r="M1044" s="1936"/>
      <c r="N1044" s="1936"/>
      <c r="O1044" s="1936"/>
      <c r="P1044" s="1936"/>
      <c r="Q1044" s="1936"/>
      <c r="R1044" s="1936"/>
      <c r="S1044" s="1936"/>
      <c r="T1044" s="1936"/>
      <c r="U1044" s="1936"/>
      <c r="V1044" s="1936"/>
      <c r="W1044" s="1936"/>
      <c r="X1044" s="1936"/>
      <c r="Y1044" s="1936"/>
      <c r="Z1044" s="1936"/>
      <c r="AA1044" s="1936"/>
      <c r="AB1044" s="1936"/>
      <c r="AC1044" s="1936"/>
      <c r="AD1044" s="1936"/>
      <c r="AE1044" s="1936"/>
      <c r="AF1044" s="1936"/>
      <c r="AG1044" s="1936"/>
      <c r="AH1044" s="1936"/>
      <c r="AI1044" s="1936"/>
      <c r="AJ1044" s="1936"/>
      <c r="AK1044" s="1936"/>
      <c r="AL1044" s="131"/>
      <c r="AM1044" s="1435"/>
      <c r="AN1044" s="1435"/>
      <c r="AO1044" s="1435"/>
      <c r="AP1044" s="1435"/>
      <c r="AQ1044" s="1435"/>
      <c r="AR1044" s="1435"/>
      <c r="AS1044" s="1435"/>
      <c r="AT1044" s="1435"/>
      <c r="AU1044" s="1435"/>
      <c r="AV1044" s="1435"/>
      <c r="AW1044" s="1435"/>
      <c r="AX1044" s="1435"/>
      <c r="AY1044" s="1435"/>
    </row>
    <row r="1045" spans="1:51" ht="12.6" customHeight="1">
      <c r="A1045" s="235"/>
      <c r="B1045" s="235"/>
      <c r="C1045" s="13"/>
      <c r="D1045" s="1936"/>
      <c r="E1045" s="1936"/>
      <c r="F1045" s="1936"/>
      <c r="G1045" s="1936"/>
      <c r="H1045" s="1936"/>
      <c r="I1045" s="1936"/>
      <c r="J1045" s="1936"/>
      <c r="K1045" s="1936"/>
      <c r="L1045" s="1936"/>
      <c r="M1045" s="1936"/>
      <c r="N1045" s="1936"/>
      <c r="O1045" s="1936"/>
      <c r="P1045" s="1936"/>
      <c r="Q1045" s="1936"/>
      <c r="R1045" s="1936"/>
      <c r="S1045" s="1936"/>
      <c r="T1045" s="1936"/>
      <c r="U1045" s="1936"/>
      <c r="V1045" s="1936"/>
      <c r="W1045" s="1936"/>
      <c r="X1045" s="1936"/>
      <c r="Y1045" s="1936"/>
      <c r="Z1045" s="1936"/>
      <c r="AA1045" s="1936"/>
      <c r="AB1045" s="1936"/>
      <c r="AC1045" s="1936"/>
      <c r="AD1045" s="1936"/>
      <c r="AE1045" s="1936"/>
      <c r="AF1045" s="1936"/>
      <c r="AG1045" s="1936"/>
      <c r="AH1045" s="1936"/>
      <c r="AI1045" s="1936"/>
      <c r="AJ1045" s="1936"/>
      <c r="AK1045" s="1936"/>
      <c r="AL1045" s="131"/>
      <c r="AM1045" s="1435"/>
      <c r="AN1045" s="1435"/>
      <c r="AO1045" s="1435"/>
      <c r="AP1045" s="1435"/>
      <c r="AQ1045" s="1435"/>
      <c r="AR1045" s="1435"/>
      <c r="AS1045" s="1435"/>
      <c r="AT1045" s="1435"/>
      <c r="AU1045" s="1435"/>
      <c r="AV1045" s="1435"/>
      <c r="AW1045" s="1435"/>
      <c r="AX1045" s="1435"/>
      <c r="AY1045" s="1435"/>
    </row>
    <row r="1046" spans="1:51" ht="12.6" customHeight="1">
      <c r="A1046" s="235"/>
      <c r="B1046" s="235"/>
      <c r="C1046" s="13"/>
      <c r="D1046" s="1936"/>
      <c r="E1046" s="1936"/>
      <c r="F1046" s="1936"/>
      <c r="G1046" s="1936"/>
      <c r="H1046" s="1936"/>
      <c r="I1046" s="1936"/>
      <c r="J1046" s="1936"/>
      <c r="K1046" s="1936"/>
      <c r="L1046" s="1936"/>
      <c r="M1046" s="1936"/>
      <c r="N1046" s="1936"/>
      <c r="O1046" s="1936"/>
      <c r="P1046" s="1936"/>
      <c r="Q1046" s="1936"/>
      <c r="R1046" s="1936"/>
      <c r="S1046" s="1936"/>
      <c r="T1046" s="1936"/>
      <c r="U1046" s="1936"/>
      <c r="V1046" s="1936"/>
      <c r="W1046" s="1936"/>
      <c r="X1046" s="1936"/>
      <c r="Y1046" s="1936"/>
      <c r="Z1046" s="1936"/>
      <c r="AA1046" s="1936"/>
      <c r="AB1046" s="1936"/>
      <c r="AC1046" s="1936"/>
      <c r="AD1046" s="1936"/>
      <c r="AE1046" s="1936"/>
      <c r="AF1046" s="1936"/>
      <c r="AG1046" s="1936"/>
      <c r="AH1046" s="1936"/>
      <c r="AI1046" s="1936"/>
      <c r="AJ1046" s="1936"/>
      <c r="AK1046" s="1936"/>
      <c r="AL1046" s="105"/>
      <c r="AM1046" s="1434"/>
      <c r="AN1046" s="1434"/>
      <c r="AO1046" s="1434"/>
      <c r="AP1046" s="1434"/>
      <c r="AQ1046" s="1434"/>
      <c r="AR1046" s="1434"/>
      <c r="AS1046" s="1434"/>
      <c r="AT1046" s="1434"/>
      <c r="AU1046" s="1434"/>
      <c r="AV1046" s="1434"/>
      <c r="AW1046" s="1434"/>
      <c r="AX1046" s="1434"/>
      <c r="AY1046" s="1434"/>
    </row>
    <row r="1047" spans="1:51" ht="12.6" customHeight="1">
      <c r="A1047" s="235"/>
      <c r="B1047" s="235"/>
      <c r="C1047" s="13"/>
      <c r="D1047" s="1936"/>
      <c r="E1047" s="1936"/>
      <c r="F1047" s="1936"/>
      <c r="G1047" s="1936"/>
      <c r="H1047" s="1936"/>
      <c r="I1047" s="1936"/>
      <c r="J1047" s="1936"/>
      <c r="K1047" s="1936"/>
      <c r="L1047" s="1936"/>
      <c r="M1047" s="1936"/>
      <c r="N1047" s="1936"/>
      <c r="O1047" s="1936"/>
      <c r="P1047" s="1936"/>
      <c r="Q1047" s="1936"/>
      <c r="R1047" s="1936"/>
      <c r="S1047" s="1936"/>
      <c r="T1047" s="1936"/>
      <c r="U1047" s="1936"/>
      <c r="V1047" s="1936"/>
      <c r="W1047" s="1936"/>
      <c r="X1047" s="1936"/>
      <c r="Y1047" s="1936"/>
      <c r="Z1047" s="1936"/>
      <c r="AA1047" s="1936"/>
      <c r="AB1047" s="1936"/>
      <c r="AC1047" s="1936"/>
      <c r="AD1047" s="1936"/>
      <c r="AE1047" s="1936"/>
      <c r="AF1047" s="1936"/>
      <c r="AG1047" s="1936"/>
      <c r="AH1047" s="1936"/>
      <c r="AI1047" s="1936"/>
      <c r="AJ1047" s="1936"/>
      <c r="AK1047" s="1936"/>
      <c r="AL1047" s="105"/>
      <c r="AM1047" s="1434"/>
      <c r="AN1047" s="1434"/>
      <c r="AO1047" s="1434"/>
      <c r="AP1047" s="1434"/>
      <c r="AQ1047" s="1434"/>
      <c r="AR1047" s="1434"/>
      <c r="AS1047" s="1434"/>
      <c r="AT1047" s="1434"/>
      <c r="AU1047" s="1434"/>
      <c r="AV1047" s="1434"/>
      <c r="AW1047" s="1434"/>
      <c r="AX1047" s="1434"/>
      <c r="AY1047" s="1434"/>
    </row>
    <row r="1048" spans="1:51" ht="12.6" customHeight="1">
      <c r="A1048" s="235"/>
      <c r="B1048" s="235"/>
      <c r="C1048" s="13"/>
      <c r="D1048" s="1936"/>
      <c r="E1048" s="1936"/>
      <c r="F1048" s="1936"/>
      <c r="G1048" s="1936"/>
      <c r="H1048" s="1936"/>
      <c r="I1048" s="1936"/>
      <c r="J1048" s="1936"/>
      <c r="K1048" s="1936"/>
      <c r="L1048" s="1936"/>
      <c r="M1048" s="1936"/>
      <c r="N1048" s="1936"/>
      <c r="O1048" s="1936"/>
      <c r="P1048" s="1936"/>
      <c r="Q1048" s="1936"/>
      <c r="R1048" s="1936"/>
      <c r="S1048" s="1936"/>
      <c r="T1048" s="1936"/>
      <c r="U1048" s="1936"/>
      <c r="V1048" s="1936"/>
      <c r="W1048" s="1936"/>
      <c r="X1048" s="1936"/>
      <c r="Y1048" s="1936"/>
      <c r="Z1048" s="1936"/>
      <c r="AA1048" s="1936"/>
      <c r="AB1048" s="1936"/>
      <c r="AC1048" s="1936"/>
      <c r="AD1048" s="1936"/>
      <c r="AE1048" s="1936"/>
      <c r="AF1048" s="1936"/>
      <c r="AG1048" s="1936"/>
      <c r="AH1048" s="1936"/>
      <c r="AI1048" s="1936"/>
      <c r="AJ1048" s="1936"/>
      <c r="AK1048" s="1936"/>
      <c r="AL1048" s="105"/>
      <c r="AM1048" s="1434"/>
      <c r="AN1048" s="1434"/>
      <c r="AO1048" s="1434"/>
      <c r="AP1048" s="1434"/>
      <c r="AQ1048" s="1434"/>
      <c r="AR1048" s="1434"/>
      <c r="AS1048" s="1434"/>
      <c r="AT1048" s="1434"/>
      <c r="AU1048" s="1434"/>
      <c r="AV1048" s="1434"/>
      <c r="AW1048" s="1434"/>
      <c r="AX1048" s="1434"/>
      <c r="AY1048" s="1434"/>
    </row>
    <row r="1049" spans="1:51" ht="12.6" customHeight="1">
      <c r="A1049" s="37"/>
      <c r="B1049" s="66"/>
      <c r="C1049" s="13"/>
      <c r="D1049" s="1936"/>
      <c r="E1049" s="1936"/>
      <c r="F1049" s="1936"/>
      <c r="G1049" s="1936"/>
      <c r="H1049" s="1936"/>
      <c r="I1049" s="1936"/>
      <c r="J1049" s="1936"/>
      <c r="K1049" s="1936"/>
      <c r="L1049" s="1936"/>
      <c r="M1049" s="1936"/>
      <c r="N1049" s="1936"/>
      <c r="O1049" s="1936"/>
      <c r="P1049" s="1936"/>
      <c r="Q1049" s="1936"/>
      <c r="R1049" s="1936"/>
      <c r="S1049" s="1936"/>
      <c r="T1049" s="1936"/>
      <c r="U1049" s="1936"/>
      <c r="V1049" s="1936"/>
      <c r="W1049" s="1936"/>
      <c r="X1049" s="1936"/>
      <c r="Y1049" s="1936"/>
      <c r="Z1049" s="1936"/>
      <c r="AA1049" s="1936"/>
      <c r="AB1049" s="1936"/>
      <c r="AC1049" s="1936"/>
      <c r="AD1049" s="1936"/>
      <c r="AE1049" s="1936"/>
      <c r="AF1049" s="1936"/>
      <c r="AG1049" s="1936"/>
      <c r="AH1049" s="1936"/>
      <c r="AI1049" s="1936"/>
      <c r="AJ1049" s="1936"/>
      <c r="AK1049" s="1936"/>
      <c r="AL1049" s="105"/>
      <c r="AM1049" s="1434"/>
      <c r="AN1049" s="1434"/>
      <c r="AO1049" s="1434"/>
      <c r="AP1049" s="1434"/>
      <c r="AQ1049" s="1434"/>
      <c r="AR1049" s="1434"/>
      <c r="AS1049" s="1434"/>
      <c r="AT1049" s="1434"/>
      <c r="AU1049" s="1434"/>
      <c r="AV1049" s="1434"/>
      <c r="AW1049" s="1434"/>
      <c r="AX1049" s="1434"/>
      <c r="AY1049" s="1434"/>
    </row>
    <row r="1050" spans="1:51" ht="12.6" customHeight="1">
      <c r="A1050" s="2075" t="s">
        <v>617</v>
      </c>
      <c r="B1050" s="2075"/>
      <c r="C1050" s="13">
        <v>2</v>
      </c>
      <c r="D1050" s="1936" t="s">
        <v>1190</v>
      </c>
      <c r="E1050" s="1936"/>
      <c r="F1050" s="1936"/>
      <c r="G1050" s="1936"/>
      <c r="H1050" s="1936"/>
      <c r="I1050" s="1936"/>
      <c r="J1050" s="1936"/>
      <c r="K1050" s="1936"/>
      <c r="L1050" s="1936"/>
      <c r="M1050" s="1936"/>
      <c r="N1050" s="1936"/>
      <c r="O1050" s="1936"/>
      <c r="P1050" s="1936"/>
      <c r="Q1050" s="1936"/>
      <c r="R1050" s="1936"/>
      <c r="S1050" s="1936"/>
      <c r="T1050" s="1936"/>
      <c r="U1050" s="1936"/>
      <c r="V1050" s="1936"/>
      <c r="W1050" s="1936"/>
      <c r="X1050" s="1936"/>
      <c r="Y1050" s="1936"/>
      <c r="Z1050" s="1936"/>
      <c r="AA1050" s="1936"/>
      <c r="AB1050" s="1936"/>
      <c r="AC1050" s="1936"/>
      <c r="AD1050" s="1936"/>
      <c r="AE1050" s="1936"/>
      <c r="AF1050" s="1936"/>
      <c r="AG1050" s="1936"/>
      <c r="AH1050" s="1936"/>
      <c r="AI1050" s="1936"/>
      <c r="AJ1050" s="1936"/>
      <c r="AK1050" s="1936"/>
      <c r="AL1050" s="105"/>
      <c r="AM1050" s="1434"/>
      <c r="AN1050" s="1434"/>
      <c r="AO1050" s="1434"/>
      <c r="AP1050" s="1434"/>
      <c r="AQ1050" s="1434"/>
      <c r="AR1050" s="1434"/>
      <c r="AS1050" s="1434"/>
      <c r="AT1050" s="1434"/>
      <c r="AU1050" s="1434"/>
      <c r="AV1050" s="1434"/>
      <c r="AW1050" s="1434"/>
      <c r="AX1050" s="1434"/>
      <c r="AY1050" s="1434"/>
    </row>
    <row r="1051" spans="1:51" ht="12.6" customHeight="1">
      <c r="A1051" s="235"/>
      <c r="B1051" s="235"/>
      <c r="C1051" s="13"/>
      <c r="D1051" s="1936"/>
      <c r="E1051" s="1936"/>
      <c r="F1051" s="1936"/>
      <c r="G1051" s="1936"/>
      <c r="H1051" s="1936"/>
      <c r="I1051" s="1936"/>
      <c r="J1051" s="1936"/>
      <c r="K1051" s="1936"/>
      <c r="L1051" s="1936"/>
      <c r="M1051" s="1936"/>
      <c r="N1051" s="1936"/>
      <c r="O1051" s="1936"/>
      <c r="P1051" s="1936"/>
      <c r="Q1051" s="1936"/>
      <c r="R1051" s="1936"/>
      <c r="S1051" s="1936"/>
      <c r="T1051" s="1936"/>
      <c r="U1051" s="1936"/>
      <c r="V1051" s="1936"/>
      <c r="W1051" s="1936"/>
      <c r="X1051" s="1936"/>
      <c r="Y1051" s="1936"/>
      <c r="Z1051" s="1936"/>
      <c r="AA1051" s="1936"/>
      <c r="AB1051" s="1936"/>
      <c r="AC1051" s="1936"/>
      <c r="AD1051" s="1936"/>
      <c r="AE1051" s="1936"/>
      <c r="AF1051" s="1936"/>
      <c r="AG1051" s="1936"/>
      <c r="AH1051" s="1936"/>
      <c r="AI1051" s="1936"/>
      <c r="AJ1051" s="1936"/>
      <c r="AK1051" s="1936"/>
      <c r="AL1051" s="105"/>
      <c r="AM1051" s="1434"/>
      <c r="AN1051" s="1434"/>
      <c r="AO1051" s="1434"/>
      <c r="AP1051" s="1434"/>
      <c r="AQ1051" s="1434"/>
      <c r="AR1051" s="1434"/>
      <c r="AS1051" s="1434"/>
      <c r="AT1051" s="1434"/>
      <c r="AU1051" s="1434"/>
      <c r="AV1051" s="1434"/>
      <c r="AW1051" s="1434"/>
      <c r="AX1051" s="1434"/>
      <c r="AY1051" s="1434"/>
    </row>
    <row r="1052" spans="1:51" ht="12.6" customHeight="1">
      <c r="A1052" s="235"/>
      <c r="B1052" s="235"/>
      <c r="C1052" s="13"/>
      <c r="D1052" s="1936"/>
      <c r="E1052" s="1936"/>
      <c r="F1052" s="1936"/>
      <c r="G1052" s="1936"/>
      <c r="H1052" s="1936"/>
      <c r="I1052" s="1936"/>
      <c r="J1052" s="1936"/>
      <c r="K1052" s="1936"/>
      <c r="L1052" s="1936"/>
      <c r="M1052" s="1936"/>
      <c r="N1052" s="1936"/>
      <c r="O1052" s="1936"/>
      <c r="P1052" s="1936"/>
      <c r="Q1052" s="1936"/>
      <c r="R1052" s="1936"/>
      <c r="S1052" s="1936"/>
      <c r="T1052" s="1936"/>
      <c r="U1052" s="1936"/>
      <c r="V1052" s="1936"/>
      <c r="W1052" s="1936"/>
      <c r="X1052" s="1936"/>
      <c r="Y1052" s="1936"/>
      <c r="Z1052" s="1936"/>
      <c r="AA1052" s="1936"/>
      <c r="AB1052" s="1936"/>
      <c r="AC1052" s="1936"/>
      <c r="AD1052" s="1936"/>
      <c r="AE1052" s="1936"/>
      <c r="AF1052" s="1936"/>
      <c r="AG1052" s="1936"/>
      <c r="AH1052" s="1936"/>
      <c r="AI1052" s="1936"/>
      <c r="AJ1052" s="1936"/>
      <c r="AK1052" s="1936"/>
      <c r="AL1052" s="105"/>
      <c r="AM1052" s="1434"/>
      <c r="AN1052" s="1434"/>
      <c r="AO1052" s="1434"/>
      <c r="AP1052" s="1434"/>
      <c r="AQ1052" s="1434"/>
      <c r="AR1052" s="1434"/>
      <c r="AS1052" s="1434"/>
      <c r="AT1052" s="1434"/>
      <c r="AU1052" s="1434"/>
      <c r="AV1052" s="1434"/>
      <c r="AW1052" s="1434"/>
      <c r="AX1052" s="1434"/>
      <c r="AY1052" s="1434"/>
    </row>
    <row r="1053" spans="1:51" ht="12.6" customHeight="1">
      <c r="A1053" s="235"/>
      <c r="B1053" s="235"/>
      <c r="C1053" s="13"/>
      <c r="D1053" s="1936"/>
      <c r="E1053" s="1936"/>
      <c r="F1053" s="1936"/>
      <c r="G1053" s="1936"/>
      <c r="H1053" s="1936"/>
      <c r="I1053" s="1936"/>
      <c r="J1053" s="1936"/>
      <c r="K1053" s="1936"/>
      <c r="L1053" s="1936"/>
      <c r="M1053" s="1936"/>
      <c r="N1053" s="1936"/>
      <c r="O1053" s="1936"/>
      <c r="P1053" s="1936"/>
      <c r="Q1053" s="1936"/>
      <c r="R1053" s="1936"/>
      <c r="S1053" s="1936"/>
      <c r="T1053" s="1936"/>
      <c r="U1053" s="1936"/>
      <c r="V1053" s="1936"/>
      <c r="W1053" s="1936"/>
      <c r="X1053" s="1936"/>
      <c r="Y1053" s="1936"/>
      <c r="Z1053" s="1936"/>
      <c r="AA1053" s="1936"/>
      <c r="AB1053" s="1936"/>
      <c r="AC1053" s="1936"/>
      <c r="AD1053" s="1936"/>
      <c r="AE1053" s="1936"/>
      <c r="AF1053" s="1936"/>
      <c r="AG1053" s="1936"/>
      <c r="AH1053" s="1936"/>
      <c r="AI1053" s="1936"/>
      <c r="AJ1053" s="1936"/>
      <c r="AK1053" s="1936"/>
      <c r="AL1053" s="105"/>
      <c r="AM1053" s="1434"/>
      <c r="AN1053" s="1434"/>
      <c r="AO1053" s="1434"/>
      <c r="AP1053" s="1434"/>
      <c r="AQ1053" s="1434"/>
      <c r="AR1053" s="1434"/>
      <c r="AS1053" s="1434"/>
      <c r="AT1053" s="1434"/>
      <c r="AU1053" s="1434"/>
      <c r="AV1053" s="1434"/>
      <c r="AW1053" s="1434"/>
      <c r="AX1053" s="1434"/>
      <c r="AY1053" s="1434"/>
    </row>
    <row r="1054" spans="1:51" ht="12.6" customHeight="1">
      <c r="A1054" s="235"/>
      <c r="B1054" s="235"/>
      <c r="C1054" s="13"/>
      <c r="D1054" s="1936"/>
      <c r="E1054" s="1936"/>
      <c r="F1054" s="1936"/>
      <c r="G1054" s="1936"/>
      <c r="H1054" s="1936"/>
      <c r="I1054" s="1936"/>
      <c r="J1054" s="1936"/>
      <c r="K1054" s="1936"/>
      <c r="L1054" s="1936"/>
      <c r="M1054" s="1936"/>
      <c r="N1054" s="1936"/>
      <c r="O1054" s="1936"/>
      <c r="P1054" s="1936"/>
      <c r="Q1054" s="1936"/>
      <c r="R1054" s="1936"/>
      <c r="S1054" s="1936"/>
      <c r="T1054" s="1936"/>
      <c r="U1054" s="1936"/>
      <c r="V1054" s="1936"/>
      <c r="W1054" s="1936"/>
      <c r="X1054" s="1936"/>
      <c r="Y1054" s="1936"/>
      <c r="Z1054" s="1936"/>
      <c r="AA1054" s="1936"/>
      <c r="AB1054" s="1936"/>
      <c r="AC1054" s="1936"/>
      <c r="AD1054" s="1936"/>
      <c r="AE1054" s="1936"/>
      <c r="AF1054" s="1936"/>
      <c r="AG1054" s="1936"/>
      <c r="AH1054" s="1936"/>
      <c r="AI1054" s="1936"/>
      <c r="AJ1054" s="1936"/>
      <c r="AK1054" s="1936"/>
      <c r="AL1054" s="105"/>
      <c r="AM1054" s="1434"/>
      <c r="AN1054" s="1434"/>
      <c r="AO1054" s="1434"/>
      <c r="AP1054" s="1434"/>
      <c r="AQ1054" s="1434"/>
      <c r="AR1054" s="1434"/>
      <c r="AS1054" s="1434"/>
      <c r="AT1054" s="1434"/>
      <c r="AU1054" s="1434"/>
      <c r="AV1054" s="1434"/>
      <c r="AW1054" s="1434"/>
      <c r="AX1054" s="1434"/>
      <c r="AY1054" s="1434"/>
    </row>
    <row r="1055" spans="1:51" ht="12.6" customHeight="1">
      <c r="A1055" s="235"/>
      <c r="B1055" s="235"/>
      <c r="C1055" s="13"/>
      <c r="D1055" s="1936"/>
      <c r="E1055" s="1936"/>
      <c r="F1055" s="1936"/>
      <c r="G1055" s="1936"/>
      <c r="H1055" s="1936"/>
      <c r="I1055" s="1936"/>
      <c r="J1055" s="1936"/>
      <c r="K1055" s="1936"/>
      <c r="L1055" s="1936"/>
      <c r="M1055" s="1936"/>
      <c r="N1055" s="1936"/>
      <c r="O1055" s="1936"/>
      <c r="P1055" s="1936"/>
      <c r="Q1055" s="1936"/>
      <c r="R1055" s="1936"/>
      <c r="S1055" s="1936"/>
      <c r="T1055" s="1936"/>
      <c r="U1055" s="1936"/>
      <c r="V1055" s="1936"/>
      <c r="W1055" s="1936"/>
      <c r="X1055" s="1936"/>
      <c r="Y1055" s="1936"/>
      <c r="Z1055" s="1936"/>
      <c r="AA1055" s="1936"/>
      <c r="AB1055" s="1936"/>
      <c r="AC1055" s="1936"/>
      <c r="AD1055" s="1936"/>
      <c r="AE1055" s="1936"/>
      <c r="AF1055" s="1936"/>
      <c r="AG1055" s="1936"/>
      <c r="AH1055" s="1936"/>
      <c r="AI1055" s="1936"/>
      <c r="AJ1055" s="1936"/>
      <c r="AK1055" s="1936"/>
    </row>
    <row r="1056" spans="1:51" ht="12.6" customHeight="1">
      <c r="A1056" s="2075" t="s">
        <v>617</v>
      </c>
      <c r="B1056" s="2075"/>
      <c r="C1056" s="13">
        <v>3</v>
      </c>
      <c r="D1056" s="1936" t="s">
        <v>1471</v>
      </c>
      <c r="E1056" s="1936"/>
      <c r="F1056" s="1936"/>
      <c r="G1056" s="1936"/>
      <c r="H1056" s="1936"/>
      <c r="I1056" s="1936"/>
      <c r="J1056" s="1936"/>
      <c r="K1056" s="1936"/>
      <c r="L1056" s="1936"/>
      <c r="M1056" s="1936"/>
      <c r="N1056" s="1936"/>
      <c r="O1056" s="1936"/>
      <c r="P1056" s="1936"/>
      <c r="Q1056" s="1936"/>
      <c r="R1056" s="1936"/>
      <c r="S1056" s="1936"/>
      <c r="T1056" s="1936"/>
      <c r="U1056" s="1936"/>
      <c r="V1056" s="1936"/>
      <c r="W1056" s="1936"/>
      <c r="X1056" s="1936"/>
      <c r="Y1056" s="1936"/>
      <c r="Z1056" s="1936"/>
      <c r="AA1056" s="1936"/>
      <c r="AB1056" s="1936"/>
      <c r="AC1056" s="1936"/>
      <c r="AD1056" s="1936"/>
      <c r="AE1056" s="1936"/>
      <c r="AF1056" s="1936"/>
      <c r="AG1056" s="1936"/>
      <c r="AH1056" s="1936"/>
      <c r="AI1056" s="1936"/>
      <c r="AJ1056" s="1936"/>
      <c r="AK1056" s="1936"/>
    </row>
    <row r="1057" spans="1:96" ht="12.6" customHeight="1">
      <c r="A1057" s="130"/>
      <c r="B1057" s="130"/>
      <c r="C1057" s="13"/>
      <c r="D1057" s="1936"/>
      <c r="E1057" s="1936"/>
      <c r="F1057" s="1936"/>
      <c r="G1057" s="1936"/>
      <c r="H1057" s="1936"/>
      <c r="I1057" s="1936"/>
      <c r="J1057" s="1936"/>
      <c r="K1057" s="1936"/>
      <c r="L1057" s="1936"/>
      <c r="M1057" s="1936"/>
      <c r="N1057" s="1936"/>
      <c r="O1057" s="1936"/>
      <c r="P1057" s="1936"/>
      <c r="Q1057" s="1936"/>
      <c r="R1057" s="1936"/>
      <c r="S1057" s="1936"/>
      <c r="T1057" s="1936"/>
      <c r="U1057" s="1936"/>
      <c r="V1057" s="1936"/>
      <c r="W1057" s="1936"/>
      <c r="X1057" s="1936"/>
      <c r="Y1057" s="1936"/>
      <c r="Z1057" s="1936"/>
      <c r="AA1057" s="1936"/>
      <c r="AB1057" s="1936"/>
      <c r="AC1057" s="1936"/>
      <c r="AD1057" s="1936"/>
      <c r="AE1057" s="1936"/>
      <c r="AF1057" s="1936"/>
      <c r="AG1057" s="1936"/>
      <c r="AH1057" s="1936"/>
      <c r="AI1057" s="1936"/>
      <c r="AJ1057" s="1936"/>
      <c r="AK1057" s="1936"/>
      <c r="AL1057" s="709"/>
    </row>
    <row r="1058" spans="1:96" ht="12.6" customHeight="1">
      <c r="A1058" s="130"/>
      <c r="B1058" s="130"/>
      <c r="C1058" s="13"/>
      <c r="D1058" s="1936"/>
      <c r="E1058" s="1936"/>
      <c r="F1058" s="1936"/>
      <c r="G1058" s="1936"/>
      <c r="H1058" s="1936"/>
      <c r="I1058" s="1936"/>
      <c r="J1058" s="1936"/>
      <c r="K1058" s="1936"/>
      <c r="L1058" s="1936"/>
      <c r="M1058" s="1936"/>
      <c r="N1058" s="1936"/>
      <c r="O1058" s="1936"/>
      <c r="P1058" s="1936"/>
      <c r="Q1058" s="1936"/>
      <c r="R1058" s="1936"/>
      <c r="S1058" s="1936"/>
      <c r="T1058" s="1936"/>
      <c r="U1058" s="1936"/>
      <c r="V1058" s="1936"/>
      <c r="W1058" s="1936"/>
      <c r="X1058" s="1936"/>
      <c r="Y1058" s="1936"/>
      <c r="Z1058" s="1936"/>
      <c r="AA1058" s="1936"/>
      <c r="AB1058" s="1936"/>
      <c r="AC1058" s="1936"/>
      <c r="AD1058" s="1936"/>
      <c r="AE1058" s="1936"/>
      <c r="AF1058" s="1936"/>
      <c r="AG1058" s="1936"/>
      <c r="AH1058" s="1936"/>
      <c r="AI1058" s="1936"/>
      <c r="AJ1058" s="1936"/>
      <c r="AK1058" s="1936"/>
    </row>
    <row r="1059" spans="1:96" s="709" customFormat="1" ht="12.6" customHeight="1">
      <c r="A1059" s="62"/>
      <c r="B1059" s="66"/>
      <c r="C1059" s="13"/>
      <c r="D1059" s="1936"/>
      <c r="E1059" s="1936"/>
      <c r="F1059" s="1936"/>
      <c r="G1059" s="1936"/>
      <c r="H1059" s="1936"/>
      <c r="I1059" s="1936"/>
      <c r="J1059" s="1936"/>
      <c r="K1059" s="1936"/>
      <c r="L1059" s="1936"/>
      <c r="M1059" s="1936"/>
      <c r="N1059" s="1936"/>
      <c r="O1059" s="1936"/>
      <c r="P1059" s="1936"/>
      <c r="Q1059" s="1936"/>
      <c r="R1059" s="1936"/>
      <c r="S1059" s="1936"/>
      <c r="T1059" s="1936"/>
      <c r="U1059" s="1936"/>
      <c r="V1059" s="1936"/>
      <c r="W1059" s="1936"/>
      <c r="X1059" s="1936"/>
      <c r="Y1059" s="1936"/>
      <c r="Z1059" s="1936"/>
      <c r="AA1059" s="1936"/>
      <c r="AB1059" s="1936"/>
      <c r="AC1059" s="1936"/>
      <c r="AD1059" s="1936"/>
      <c r="AE1059" s="1936"/>
      <c r="AF1059" s="1936"/>
      <c r="AG1059" s="1936"/>
      <c r="AH1059" s="1936"/>
      <c r="AI1059" s="1936"/>
      <c r="AJ1059" s="1936"/>
      <c r="AK1059" s="193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6"/>
      <c r="E1060" s="1936"/>
      <c r="F1060" s="1936"/>
      <c r="G1060" s="1936"/>
      <c r="H1060" s="1936"/>
      <c r="I1060" s="1936"/>
      <c r="J1060" s="1936"/>
      <c r="K1060" s="1936"/>
      <c r="L1060" s="1936"/>
      <c r="M1060" s="1936"/>
      <c r="N1060" s="1936"/>
      <c r="O1060" s="1936"/>
      <c r="P1060" s="1936"/>
      <c r="Q1060" s="1936"/>
      <c r="R1060" s="1936"/>
      <c r="S1060" s="1936"/>
      <c r="T1060" s="1936"/>
      <c r="U1060" s="1936"/>
      <c r="V1060" s="1936"/>
      <c r="W1060" s="1936"/>
      <c r="X1060" s="1936"/>
      <c r="Y1060" s="1936"/>
      <c r="Z1060" s="1936"/>
      <c r="AA1060" s="1936"/>
      <c r="AB1060" s="1936"/>
      <c r="AC1060" s="1936"/>
      <c r="AD1060" s="1936"/>
      <c r="AE1060" s="1936"/>
      <c r="AF1060" s="1936"/>
      <c r="AG1060" s="1936"/>
      <c r="AH1060" s="1936"/>
      <c r="AI1060" s="1936"/>
      <c r="AJ1060" s="1936"/>
      <c r="AK1060" s="1936"/>
    </row>
    <row r="1061" spans="1:96" ht="12.6" customHeight="1">
      <c r="A1061" s="62"/>
      <c r="B1061" s="66"/>
      <c r="C1061" s="13"/>
      <c r="D1061" s="1936"/>
      <c r="E1061" s="1936"/>
      <c r="F1061" s="1936"/>
      <c r="G1061" s="1936"/>
      <c r="H1061" s="1936"/>
      <c r="I1061" s="1936"/>
      <c r="J1061" s="1936"/>
      <c r="K1061" s="1936"/>
      <c r="L1061" s="1936"/>
      <c r="M1061" s="1936"/>
      <c r="N1061" s="1936"/>
      <c r="O1061" s="1936"/>
      <c r="P1061" s="1936"/>
      <c r="Q1061" s="1936"/>
      <c r="R1061" s="1936"/>
      <c r="S1061" s="1936"/>
      <c r="T1061" s="1936"/>
      <c r="U1061" s="1936"/>
      <c r="V1061" s="1936"/>
      <c r="W1061" s="1936"/>
      <c r="X1061" s="1936"/>
      <c r="Y1061" s="1936"/>
      <c r="Z1061" s="1936"/>
      <c r="AA1061" s="1936"/>
      <c r="AB1061" s="1936"/>
      <c r="AC1061" s="1936"/>
      <c r="AD1061" s="1936"/>
      <c r="AE1061" s="1936"/>
      <c r="AF1061" s="1936"/>
      <c r="AG1061" s="1936"/>
      <c r="AH1061" s="1936"/>
      <c r="AI1061" s="1936"/>
      <c r="AJ1061" s="1936"/>
      <c r="AK1061" s="1936"/>
    </row>
    <row r="1062" spans="1:96" ht="12.6" customHeight="1">
      <c r="A1062" s="62"/>
      <c r="B1062" s="66"/>
      <c r="C1062" s="13"/>
      <c r="D1062" s="1936"/>
      <c r="E1062" s="1936"/>
      <c r="F1062" s="1936"/>
      <c r="G1062" s="1936"/>
      <c r="H1062" s="1936"/>
      <c r="I1062" s="1936"/>
      <c r="J1062" s="1936"/>
      <c r="K1062" s="1936"/>
      <c r="L1062" s="1936"/>
      <c r="M1062" s="1936"/>
      <c r="N1062" s="1936"/>
      <c r="O1062" s="1936"/>
      <c r="P1062" s="1936"/>
      <c r="Q1062" s="1936"/>
      <c r="R1062" s="1936"/>
      <c r="S1062" s="1936"/>
      <c r="T1062" s="1936"/>
      <c r="U1062" s="1936"/>
      <c r="V1062" s="1936"/>
      <c r="W1062" s="1936"/>
      <c r="X1062" s="1936"/>
      <c r="Y1062" s="1936"/>
      <c r="Z1062" s="1936"/>
      <c r="AA1062" s="1936"/>
      <c r="AB1062" s="1936"/>
      <c r="AC1062" s="1936"/>
      <c r="AD1062" s="1936"/>
      <c r="AE1062" s="1936"/>
      <c r="AF1062" s="1936"/>
      <c r="AG1062" s="1936"/>
      <c r="AH1062" s="1936"/>
      <c r="AI1062" s="1936"/>
      <c r="AJ1062" s="1936"/>
      <c r="AK1062" s="1936"/>
    </row>
    <row r="1063" spans="1:96" ht="12.6" customHeight="1">
      <c r="A1063" s="2075" t="s">
        <v>617</v>
      </c>
      <c r="B1063" s="2075"/>
      <c r="C1063" s="13">
        <v>4</v>
      </c>
      <c r="D1063" s="1936" t="s">
        <v>1176</v>
      </c>
      <c r="E1063" s="1936"/>
      <c r="F1063" s="1936"/>
      <c r="G1063" s="1936"/>
      <c r="H1063" s="1936"/>
      <c r="I1063" s="1936"/>
      <c r="J1063" s="1936"/>
      <c r="K1063" s="1936"/>
      <c r="L1063" s="1936"/>
      <c r="M1063" s="1936"/>
      <c r="N1063" s="1936"/>
      <c r="O1063" s="1936"/>
      <c r="P1063" s="1936"/>
      <c r="Q1063" s="1936"/>
      <c r="R1063" s="1936"/>
      <c r="S1063" s="1936"/>
      <c r="T1063" s="1936"/>
      <c r="U1063" s="1936"/>
      <c r="V1063" s="1936"/>
      <c r="W1063" s="1936"/>
      <c r="X1063" s="1936"/>
      <c r="Y1063" s="1936"/>
      <c r="Z1063" s="1936"/>
      <c r="AA1063" s="1936"/>
      <c r="AB1063" s="1936"/>
      <c r="AC1063" s="1936"/>
      <c r="AD1063" s="1936"/>
      <c r="AE1063" s="1936"/>
      <c r="AF1063" s="1936"/>
      <c r="AG1063" s="1936"/>
      <c r="AH1063" s="1936"/>
      <c r="AI1063" s="1936"/>
      <c r="AJ1063" s="1936"/>
      <c r="AK1063" s="1936"/>
    </row>
    <row r="1064" spans="1:96" ht="12.6" customHeight="1">
      <c r="A1064" s="235"/>
      <c r="B1064" s="235"/>
      <c r="C1064" s="13"/>
      <c r="D1064" s="1936"/>
      <c r="E1064" s="1936"/>
      <c r="F1064" s="1936"/>
      <c r="G1064" s="1936"/>
      <c r="H1064" s="1936"/>
      <c r="I1064" s="1936"/>
      <c r="J1064" s="1936"/>
      <c r="K1064" s="1936"/>
      <c r="L1064" s="1936"/>
      <c r="M1064" s="1936"/>
      <c r="N1064" s="1936"/>
      <c r="O1064" s="1936"/>
      <c r="P1064" s="1936"/>
      <c r="Q1064" s="1936"/>
      <c r="R1064" s="1936"/>
      <c r="S1064" s="1936"/>
      <c r="T1064" s="1936"/>
      <c r="U1064" s="1936"/>
      <c r="V1064" s="1936"/>
      <c r="W1064" s="1936"/>
      <c r="X1064" s="1936"/>
      <c r="Y1064" s="1936"/>
      <c r="Z1064" s="1936"/>
      <c r="AA1064" s="1936"/>
      <c r="AB1064" s="1936"/>
      <c r="AC1064" s="1936"/>
      <c r="AD1064" s="1936"/>
      <c r="AE1064" s="1936"/>
      <c r="AF1064" s="1936"/>
      <c r="AG1064" s="1936"/>
      <c r="AH1064" s="1936"/>
      <c r="AI1064" s="1936"/>
      <c r="AJ1064" s="1936"/>
      <c r="AK1064" s="1936"/>
    </row>
    <row r="1065" spans="1:96" ht="12.6" customHeight="1">
      <c r="A1065" s="62"/>
      <c r="B1065" s="66"/>
      <c r="C1065" s="13"/>
      <c r="D1065" s="1936"/>
      <c r="E1065" s="1936"/>
      <c r="F1065" s="1936"/>
      <c r="G1065" s="1936"/>
      <c r="H1065" s="1936"/>
      <c r="I1065" s="1936"/>
      <c r="J1065" s="1936"/>
      <c r="K1065" s="1936"/>
      <c r="L1065" s="1936"/>
      <c r="M1065" s="1936"/>
      <c r="N1065" s="1936"/>
      <c r="O1065" s="1936"/>
      <c r="P1065" s="1936"/>
      <c r="Q1065" s="1936"/>
      <c r="R1065" s="1936"/>
      <c r="S1065" s="1936"/>
      <c r="T1065" s="1936"/>
      <c r="U1065" s="1936"/>
      <c r="V1065" s="1936"/>
      <c r="W1065" s="1936"/>
      <c r="X1065" s="1936"/>
      <c r="Y1065" s="1936"/>
      <c r="Z1065" s="1936"/>
      <c r="AA1065" s="1936"/>
      <c r="AB1065" s="1936"/>
      <c r="AC1065" s="1936"/>
      <c r="AD1065" s="1936"/>
      <c r="AE1065" s="1936"/>
      <c r="AF1065" s="1936"/>
      <c r="AG1065" s="1936"/>
      <c r="AH1065" s="1936"/>
      <c r="AI1065" s="1936"/>
      <c r="AJ1065" s="1936"/>
      <c r="AK1065" s="1936"/>
    </row>
    <row r="1066" spans="1:96" s="672" customFormat="1" ht="12.6" customHeight="1">
      <c r="A1066" s="2075" t="s">
        <v>617</v>
      </c>
      <c r="B1066" s="2075"/>
      <c r="C1066" s="13">
        <v>5</v>
      </c>
      <c r="D1066" s="1936" t="s">
        <v>1373</v>
      </c>
      <c r="E1066" s="1936"/>
      <c r="F1066" s="1936"/>
      <c r="G1066" s="1936"/>
      <c r="H1066" s="1936"/>
      <c r="I1066" s="1936"/>
      <c r="J1066" s="1936"/>
      <c r="K1066" s="1936"/>
      <c r="L1066" s="1936"/>
      <c r="M1066" s="1936"/>
      <c r="N1066" s="1936"/>
      <c r="O1066" s="1936"/>
      <c r="P1066" s="1936"/>
      <c r="Q1066" s="1936"/>
      <c r="R1066" s="1936"/>
      <c r="S1066" s="1936"/>
      <c r="T1066" s="1936"/>
      <c r="U1066" s="1936"/>
      <c r="V1066" s="1936"/>
      <c r="W1066" s="1936"/>
      <c r="X1066" s="1936"/>
      <c r="Y1066" s="1936"/>
      <c r="Z1066" s="1936"/>
      <c r="AA1066" s="1936"/>
      <c r="AB1066" s="1936"/>
      <c r="AC1066" s="1936"/>
      <c r="AD1066" s="1936"/>
      <c r="AE1066" s="1936"/>
      <c r="AF1066" s="1936"/>
      <c r="AG1066" s="1936"/>
      <c r="AH1066" s="1936"/>
      <c r="AI1066" s="1936"/>
      <c r="AJ1066" s="1936"/>
      <c r="AK1066" s="193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6"/>
      <c r="E1067" s="1936"/>
      <c r="F1067" s="1936"/>
      <c r="G1067" s="1936"/>
      <c r="H1067" s="1936"/>
      <c r="I1067" s="1936"/>
      <c r="J1067" s="1936"/>
      <c r="K1067" s="1936"/>
      <c r="L1067" s="1936"/>
      <c r="M1067" s="1936"/>
      <c r="N1067" s="1936"/>
      <c r="O1067" s="1936"/>
      <c r="P1067" s="1936"/>
      <c r="Q1067" s="1936"/>
      <c r="R1067" s="1936"/>
      <c r="S1067" s="1936"/>
      <c r="T1067" s="1936"/>
      <c r="U1067" s="1936"/>
      <c r="V1067" s="1936"/>
      <c r="W1067" s="1936"/>
      <c r="X1067" s="1936"/>
      <c r="Y1067" s="1936"/>
      <c r="Z1067" s="1936"/>
      <c r="AA1067" s="1936"/>
      <c r="AB1067" s="1936"/>
      <c r="AC1067" s="1936"/>
      <c r="AD1067" s="1936"/>
      <c r="AE1067" s="1936"/>
      <c r="AF1067" s="1936"/>
      <c r="AG1067" s="1936"/>
      <c r="AH1067" s="1936"/>
      <c r="AI1067" s="1936"/>
      <c r="AJ1067" s="1936"/>
      <c r="AK1067" s="1936"/>
    </row>
    <row r="1068" spans="1:96" ht="12.6" customHeight="1">
      <c r="A1068" s="235"/>
      <c r="B1068" s="235"/>
      <c r="C1068" s="13"/>
      <c r="D1068" s="1936"/>
      <c r="E1068" s="1936"/>
      <c r="F1068" s="1936"/>
      <c r="G1068" s="1936"/>
      <c r="H1068" s="1936"/>
      <c r="I1068" s="1936"/>
      <c r="J1068" s="1936"/>
      <c r="K1068" s="1936"/>
      <c r="L1068" s="1936"/>
      <c r="M1068" s="1936"/>
      <c r="N1068" s="1936"/>
      <c r="O1068" s="1936"/>
      <c r="P1068" s="1936"/>
      <c r="Q1068" s="1936"/>
      <c r="R1068" s="1936"/>
      <c r="S1068" s="1936"/>
      <c r="T1068" s="1936"/>
      <c r="U1068" s="1936"/>
      <c r="V1068" s="1936"/>
      <c r="W1068" s="1936"/>
      <c r="X1068" s="1936"/>
      <c r="Y1068" s="1936"/>
      <c r="Z1068" s="1936"/>
      <c r="AA1068" s="1936"/>
      <c r="AB1068" s="1936"/>
      <c r="AC1068" s="1936"/>
      <c r="AD1068" s="1936"/>
      <c r="AE1068" s="1936"/>
      <c r="AF1068" s="1936"/>
      <c r="AG1068" s="1936"/>
      <c r="AH1068" s="1936"/>
      <c r="AI1068" s="1936"/>
      <c r="AJ1068" s="1936"/>
      <c r="AK1068" s="1936"/>
    </row>
    <row r="1069" spans="1:96" ht="12.6" customHeight="1">
      <c r="A1069" s="235"/>
      <c r="B1069" s="235"/>
      <c r="C1069" s="13"/>
      <c r="D1069" s="1936"/>
      <c r="E1069" s="1936"/>
      <c r="F1069" s="1936"/>
      <c r="G1069" s="1936"/>
      <c r="H1069" s="1936"/>
      <c r="I1069" s="1936"/>
      <c r="J1069" s="1936"/>
      <c r="K1069" s="1936"/>
      <c r="L1069" s="1936"/>
      <c r="M1069" s="1936"/>
      <c r="N1069" s="1936"/>
      <c r="O1069" s="1936"/>
      <c r="P1069" s="1936"/>
      <c r="Q1069" s="1936"/>
      <c r="R1069" s="1936"/>
      <c r="S1069" s="1936"/>
      <c r="T1069" s="1936"/>
      <c r="U1069" s="1936"/>
      <c r="V1069" s="1936"/>
      <c r="W1069" s="1936"/>
      <c r="X1069" s="1936"/>
      <c r="Y1069" s="1936"/>
      <c r="Z1069" s="1936"/>
      <c r="AA1069" s="1936"/>
      <c r="AB1069" s="1936"/>
      <c r="AC1069" s="1936"/>
      <c r="AD1069" s="1936"/>
      <c r="AE1069" s="1936"/>
      <c r="AF1069" s="1936"/>
      <c r="AG1069" s="1936"/>
      <c r="AH1069" s="1936"/>
      <c r="AI1069" s="1936"/>
      <c r="AJ1069" s="1936"/>
      <c r="AK1069" s="1936"/>
      <c r="AL1069" s="672"/>
    </row>
    <row r="1070" spans="1:96" ht="12.6" customHeight="1">
      <c r="A1070" s="62"/>
      <c r="B1070" s="66"/>
      <c r="C1070" s="13"/>
      <c r="D1070" s="1936"/>
      <c r="E1070" s="1936"/>
      <c r="F1070" s="1936"/>
      <c r="G1070" s="1936"/>
      <c r="H1070" s="1936"/>
      <c r="I1070" s="1936"/>
      <c r="J1070" s="1936"/>
      <c r="K1070" s="1936"/>
      <c r="L1070" s="1936"/>
      <c r="M1070" s="1936"/>
      <c r="N1070" s="1936"/>
      <c r="O1070" s="1936"/>
      <c r="P1070" s="1936"/>
      <c r="Q1070" s="1936"/>
      <c r="R1070" s="1936"/>
      <c r="S1070" s="1936"/>
      <c r="T1070" s="1936"/>
      <c r="U1070" s="1936"/>
      <c r="V1070" s="1936"/>
      <c r="W1070" s="1936"/>
      <c r="X1070" s="1936"/>
      <c r="Y1070" s="1936"/>
      <c r="Z1070" s="1936"/>
      <c r="AA1070" s="1936"/>
      <c r="AB1070" s="1936"/>
      <c r="AC1070" s="1936"/>
      <c r="AD1070" s="1936"/>
      <c r="AE1070" s="1936"/>
      <c r="AF1070" s="1936"/>
      <c r="AG1070" s="1936"/>
      <c r="AH1070" s="1936"/>
      <c r="AI1070" s="1936"/>
      <c r="AJ1070" s="1936"/>
      <c r="AK1070" s="1936"/>
    </row>
    <row r="1071" spans="1:96" ht="12.6" customHeight="1">
      <c r="A1071" s="2075" t="s">
        <v>617</v>
      </c>
      <c r="B1071" s="2075"/>
      <c r="C1071" s="13">
        <v>6</v>
      </c>
      <c r="D1071" s="1936" t="s">
        <v>1177</v>
      </c>
      <c r="E1071" s="1936"/>
      <c r="F1071" s="1936"/>
      <c r="G1071" s="1936"/>
      <c r="H1071" s="1936"/>
      <c r="I1071" s="1936"/>
      <c r="J1071" s="1936"/>
      <c r="K1071" s="1936"/>
      <c r="L1071" s="1936"/>
      <c r="M1071" s="1936"/>
      <c r="N1071" s="1936"/>
      <c r="O1071" s="1936"/>
      <c r="P1071" s="1936"/>
      <c r="Q1071" s="1936"/>
      <c r="R1071" s="1936"/>
      <c r="S1071" s="1936"/>
      <c r="T1071" s="1936"/>
      <c r="U1071" s="1936"/>
      <c r="V1071" s="1936"/>
      <c r="W1071" s="1936"/>
      <c r="X1071" s="1936"/>
      <c r="Y1071" s="1936"/>
      <c r="Z1071" s="1936"/>
      <c r="AA1071" s="1936"/>
      <c r="AB1071" s="1936"/>
      <c r="AC1071" s="1936"/>
      <c r="AD1071" s="1936"/>
      <c r="AE1071" s="1936"/>
      <c r="AF1071" s="1936"/>
      <c r="AG1071" s="1936"/>
      <c r="AH1071" s="1936"/>
      <c r="AI1071" s="1936"/>
      <c r="AJ1071" s="1936"/>
      <c r="AK1071" s="1936"/>
    </row>
    <row r="1072" spans="1:96" ht="12.6" customHeight="1">
      <c r="A1072" s="62"/>
      <c r="B1072" s="317"/>
      <c r="C1072" s="13"/>
      <c r="D1072" s="1936"/>
      <c r="E1072" s="1936"/>
      <c r="F1072" s="1936"/>
      <c r="G1072" s="1936"/>
      <c r="H1072" s="1936"/>
      <c r="I1072" s="1936"/>
      <c r="J1072" s="1936"/>
      <c r="K1072" s="1936"/>
      <c r="L1072" s="1936"/>
      <c r="M1072" s="1936"/>
      <c r="N1072" s="1936"/>
      <c r="O1072" s="1936"/>
      <c r="P1072" s="1936"/>
      <c r="Q1072" s="1936"/>
      <c r="R1072" s="1936"/>
      <c r="S1072" s="1936"/>
      <c r="T1072" s="1936"/>
      <c r="U1072" s="1936"/>
      <c r="V1072" s="1936"/>
      <c r="W1072" s="1936"/>
      <c r="X1072" s="1936"/>
      <c r="Y1072" s="1936"/>
      <c r="Z1072" s="1936"/>
      <c r="AA1072" s="1936"/>
      <c r="AB1072" s="1936"/>
      <c r="AC1072" s="1936"/>
      <c r="AD1072" s="1936"/>
      <c r="AE1072" s="1936"/>
      <c r="AF1072" s="1936"/>
      <c r="AG1072" s="1936"/>
      <c r="AH1072" s="1936"/>
      <c r="AI1072" s="1936"/>
      <c r="AJ1072" s="1936"/>
      <c r="AK1072" s="1936"/>
    </row>
    <row r="1073" spans="1:96" ht="12.6" customHeight="1">
      <c r="A1073" s="62"/>
      <c r="B1073" s="66"/>
      <c r="C1073" s="13"/>
      <c r="D1073" s="1936"/>
      <c r="E1073" s="1936"/>
      <c r="F1073" s="1936"/>
      <c r="G1073" s="1936"/>
      <c r="H1073" s="1936"/>
      <c r="I1073" s="1936"/>
      <c r="J1073" s="1936"/>
      <c r="K1073" s="1936"/>
      <c r="L1073" s="1936"/>
      <c r="M1073" s="1936"/>
      <c r="N1073" s="1936"/>
      <c r="O1073" s="1936"/>
      <c r="P1073" s="1936"/>
      <c r="Q1073" s="1936"/>
      <c r="R1073" s="1936"/>
      <c r="S1073" s="1936"/>
      <c r="T1073" s="1936"/>
      <c r="U1073" s="1936"/>
      <c r="V1073" s="1936"/>
      <c r="W1073" s="1936"/>
      <c r="X1073" s="1936"/>
      <c r="Y1073" s="1936"/>
      <c r="Z1073" s="1936"/>
      <c r="AA1073" s="1936"/>
      <c r="AB1073" s="1936"/>
      <c r="AC1073" s="1936"/>
      <c r="AD1073" s="1936"/>
      <c r="AE1073" s="1936"/>
      <c r="AF1073" s="1936"/>
      <c r="AG1073" s="1936"/>
      <c r="AH1073" s="1936"/>
      <c r="AI1073" s="1936"/>
      <c r="AJ1073" s="1936"/>
      <c r="AK1073" s="1936"/>
    </row>
    <row r="1074" spans="1:96" ht="12.6" customHeight="1">
      <c r="A1074" s="2075" t="s">
        <v>617</v>
      </c>
      <c r="B1074" s="2075"/>
      <c r="C1074" s="318">
        <v>7</v>
      </c>
      <c r="D1074" s="1936" t="s">
        <v>1179</v>
      </c>
      <c r="E1074" s="1936"/>
      <c r="F1074" s="1936"/>
      <c r="G1074" s="1936"/>
      <c r="H1074" s="1936"/>
      <c r="I1074" s="1936"/>
      <c r="J1074" s="1936"/>
      <c r="K1074" s="1936"/>
      <c r="L1074" s="1936"/>
      <c r="M1074" s="1936"/>
      <c r="N1074" s="1936"/>
      <c r="O1074" s="1936"/>
      <c r="P1074" s="1936"/>
      <c r="Q1074" s="1936"/>
      <c r="R1074" s="1936"/>
      <c r="S1074" s="1936"/>
      <c r="T1074" s="1936"/>
      <c r="U1074" s="1936"/>
      <c r="V1074" s="1936"/>
      <c r="W1074" s="1936"/>
      <c r="X1074" s="1936"/>
      <c r="Y1074" s="1936"/>
      <c r="Z1074" s="1936"/>
      <c r="AA1074" s="1936"/>
      <c r="AB1074" s="1936"/>
      <c r="AC1074" s="1936"/>
      <c r="AD1074" s="1936"/>
      <c r="AE1074" s="1936"/>
      <c r="AF1074" s="1936"/>
      <c r="AG1074" s="1936"/>
      <c r="AH1074" s="1936"/>
      <c r="AI1074" s="1936"/>
      <c r="AJ1074" s="1936"/>
      <c r="AK1074" s="1936"/>
      <c r="AL1074" s="32"/>
      <c r="AM1074" s="1407"/>
      <c r="AN1074" s="1407"/>
      <c r="AO1074" s="1407"/>
      <c r="AP1074" s="1407"/>
      <c r="AQ1074" s="1407"/>
      <c r="AR1074" s="1407"/>
      <c r="AS1074" s="1407"/>
      <c r="AT1074" s="1407"/>
      <c r="AU1074" s="1407"/>
      <c r="AV1074" s="1407"/>
      <c r="AW1074" s="1407"/>
      <c r="AX1074" s="1407"/>
      <c r="AY1074" s="1407"/>
    </row>
    <row r="1075" spans="1:96" ht="12.6" customHeight="1">
      <c r="A1075" s="235"/>
      <c r="B1075" s="235"/>
      <c r="C1075" s="319"/>
      <c r="D1075" s="1936"/>
      <c r="E1075" s="1936"/>
      <c r="F1075" s="1936"/>
      <c r="G1075" s="1936"/>
      <c r="H1075" s="1936"/>
      <c r="I1075" s="1936"/>
      <c r="J1075" s="1936"/>
      <c r="K1075" s="1936"/>
      <c r="L1075" s="1936"/>
      <c r="M1075" s="1936"/>
      <c r="N1075" s="1936"/>
      <c r="O1075" s="1936"/>
      <c r="P1075" s="1936"/>
      <c r="Q1075" s="1936"/>
      <c r="R1075" s="1936"/>
      <c r="S1075" s="1936"/>
      <c r="T1075" s="1936"/>
      <c r="U1075" s="1936"/>
      <c r="V1075" s="1936"/>
      <c r="W1075" s="1936"/>
      <c r="X1075" s="1936"/>
      <c r="Y1075" s="1936"/>
      <c r="Z1075" s="1936"/>
      <c r="AA1075" s="1936"/>
      <c r="AB1075" s="1936"/>
      <c r="AC1075" s="1936"/>
      <c r="AD1075" s="1936"/>
      <c r="AE1075" s="1936"/>
      <c r="AF1075" s="1936"/>
      <c r="AG1075" s="1936"/>
      <c r="AH1075" s="1936"/>
      <c r="AI1075" s="1936"/>
      <c r="AJ1075" s="1936"/>
      <c r="AK1075" s="1936"/>
    </row>
    <row r="1076" spans="1:96" ht="12.6" customHeight="1">
      <c r="A1076" s="235"/>
      <c r="B1076" s="235"/>
      <c r="C1076" s="319"/>
      <c r="D1076" s="1936"/>
      <c r="E1076" s="1936"/>
      <c r="F1076" s="1936"/>
      <c r="G1076" s="1936"/>
      <c r="H1076" s="1936"/>
      <c r="I1076" s="1936"/>
      <c r="J1076" s="1936"/>
      <c r="K1076" s="1936"/>
      <c r="L1076" s="1936"/>
      <c r="M1076" s="1936"/>
      <c r="N1076" s="1936"/>
      <c r="O1076" s="1936"/>
      <c r="P1076" s="1936"/>
      <c r="Q1076" s="1936"/>
      <c r="R1076" s="1936"/>
      <c r="S1076" s="1936"/>
      <c r="T1076" s="1936"/>
      <c r="U1076" s="1936"/>
      <c r="V1076" s="1936"/>
      <c r="W1076" s="1936"/>
      <c r="X1076" s="1936"/>
      <c r="Y1076" s="1936"/>
      <c r="Z1076" s="1936"/>
      <c r="AA1076" s="1936"/>
      <c r="AB1076" s="1936"/>
      <c r="AC1076" s="1936"/>
      <c r="AD1076" s="1936"/>
      <c r="AE1076" s="1936"/>
      <c r="AF1076" s="1936"/>
      <c r="AG1076" s="1936"/>
      <c r="AH1076" s="1936"/>
      <c r="AI1076" s="1936"/>
      <c r="AJ1076" s="1936"/>
      <c r="AK1076" s="1936"/>
    </row>
    <row r="1077" spans="1:96" s="672" customFormat="1" ht="12.6" customHeight="1">
      <c r="A1077" s="62"/>
      <c r="B1077" s="66"/>
      <c r="C1077" s="318"/>
      <c r="D1077" s="1936"/>
      <c r="E1077" s="1936"/>
      <c r="F1077" s="1936"/>
      <c r="G1077" s="1936"/>
      <c r="H1077" s="1936"/>
      <c r="I1077" s="1936"/>
      <c r="J1077" s="1936"/>
      <c r="K1077" s="1936"/>
      <c r="L1077" s="1936"/>
      <c r="M1077" s="1936"/>
      <c r="N1077" s="1936"/>
      <c r="O1077" s="1936"/>
      <c r="P1077" s="1936"/>
      <c r="Q1077" s="1936"/>
      <c r="R1077" s="1936"/>
      <c r="S1077" s="1936"/>
      <c r="T1077" s="1936"/>
      <c r="U1077" s="1936"/>
      <c r="V1077" s="1936"/>
      <c r="W1077" s="1936"/>
      <c r="X1077" s="1936"/>
      <c r="Y1077" s="1936"/>
      <c r="Z1077" s="1936"/>
      <c r="AA1077" s="1936"/>
      <c r="AB1077" s="1936"/>
      <c r="AC1077" s="1936"/>
      <c r="AD1077" s="1936"/>
      <c r="AE1077" s="1936"/>
      <c r="AF1077" s="1936"/>
      <c r="AG1077" s="1936"/>
      <c r="AH1077" s="1936"/>
      <c r="AI1077" s="1936"/>
      <c r="AJ1077" s="1936"/>
      <c r="AK1077" s="1936"/>
      <c r="AL1077" s="12"/>
      <c r="AM1077" s="39"/>
      <c r="AN1077" s="39"/>
      <c r="AO1077" s="39"/>
      <c r="AP1077" s="39"/>
      <c r="AQ1077" s="39"/>
      <c r="AR1077" s="39"/>
      <c r="AS1077" s="39"/>
      <c r="AT1077" s="39"/>
      <c r="AU1077" s="39"/>
      <c r="AV1077" s="39"/>
      <c r="AW1077" s="39"/>
      <c r="AX1077" s="39"/>
      <c r="AY1077" s="39"/>
      <c r="CR1077" s="25"/>
    </row>
    <row r="1078" spans="1:96" ht="12.6" customHeight="1">
      <c r="A1078" s="2075" t="s">
        <v>617</v>
      </c>
      <c r="B1078" s="2075"/>
      <c r="C1078" s="318">
        <v>8</v>
      </c>
      <c r="D1078" s="2375" t="s">
        <v>1995</v>
      </c>
      <c r="E1078" s="2375"/>
      <c r="F1078" s="2375"/>
      <c r="G1078" s="2375"/>
      <c r="H1078" s="2375"/>
      <c r="I1078" s="2375"/>
      <c r="J1078" s="2375"/>
      <c r="K1078" s="2375"/>
      <c r="L1078" s="2375"/>
      <c r="M1078" s="2375"/>
      <c r="N1078" s="2375"/>
      <c r="O1078" s="2375"/>
      <c r="P1078" s="2375"/>
      <c r="Q1078" s="2375"/>
      <c r="R1078" s="2375"/>
      <c r="S1078" s="2375"/>
      <c r="T1078" s="2375"/>
      <c r="U1078" s="2375"/>
      <c r="V1078" s="2375"/>
      <c r="W1078" s="2375"/>
      <c r="X1078" s="2375"/>
      <c r="Y1078" s="2375"/>
      <c r="Z1078" s="2375"/>
      <c r="AA1078" s="2375"/>
      <c r="AB1078" s="2375"/>
      <c r="AC1078" s="2375"/>
      <c r="AD1078" s="2375"/>
      <c r="AE1078" s="2375"/>
      <c r="AF1078" s="2375"/>
      <c r="AG1078" s="2375"/>
      <c r="AH1078" s="2375"/>
      <c r="AI1078" s="2375"/>
      <c r="AJ1078" s="2375"/>
      <c r="AK1078" s="2375"/>
    </row>
    <row r="1079" spans="1:96" ht="12.6" customHeight="1">
      <c r="A1079" s="235"/>
      <c r="B1079" s="235"/>
      <c r="C1079" s="318"/>
      <c r="D1079" s="2375"/>
      <c r="E1079" s="2375"/>
      <c r="F1079" s="2375"/>
      <c r="G1079" s="2375"/>
      <c r="H1079" s="2375"/>
      <c r="I1079" s="2375"/>
      <c r="J1079" s="2375"/>
      <c r="K1079" s="2375"/>
      <c r="L1079" s="2375"/>
      <c r="M1079" s="2375"/>
      <c r="N1079" s="2375"/>
      <c r="O1079" s="2375"/>
      <c r="P1079" s="2375"/>
      <c r="Q1079" s="2375"/>
      <c r="R1079" s="2375"/>
      <c r="S1079" s="2375"/>
      <c r="T1079" s="2375"/>
      <c r="U1079" s="2375"/>
      <c r="V1079" s="2375"/>
      <c r="W1079" s="2375"/>
      <c r="X1079" s="2375"/>
      <c r="Y1079" s="2375"/>
      <c r="Z1079" s="2375"/>
      <c r="AA1079" s="2375"/>
      <c r="AB1079" s="2375"/>
      <c r="AC1079" s="2375"/>
      <c r="AD1079" s="2375"/>
      <c r="AE1079" s="2375"/>
      <c r="AF1079" s="2375"/>
      <c r="AG1079" s="2375"/>
      <c r="AH1079" s="2375"/>
      <c r="AI1079" s="2375"/>
      <c r="AJ1079" s="2375"/>
      <c r="AK1079" s="2375"/>
    </row>
    <row r="1080" spans="1:96" ht="12.6" customHeight="1">
      <c r="A1080" s="235"/>
      <c r="B1080" s="235"/>
      <c r="C1080" s="318"/>
      <c r="D1080" s="2375"/>
      <c r="E1080" s="2375"/>
      <c r="F1080" s="2375"/>
      <c r="G1080" s="2375"/>
      <c r="H1080" s="2375"/>
      <c r="I1080" s="2375"/>
      <c r="J1080" s="2375"/>
      <c r="K1080" s="2375"/>
      <c r="L1080" s="2375"/>
      <c r="M1080" s="2375"/>
      <c r="N1080" s="2375"/>
      <c r="O1080" s="2375"/>
      <c r="P1080" s="2375"/>
      <c r="Q1080" s="2375"/>
      <c r="R1080" s="2375"/>
      <c r="S1080" s="2375"/>
      <c r="T1080" s="2375"/>
      <c r="U1080" s="2375"/>
      <c r="V1080" s="2375"/>
      <c r="W1080" s="2375"/>
      <c r="X1080" s="2375"/>
      <c r="Y1080" s="2375"/>
      <c r="Z1080" s="2375"/>
      <c r="AA1080" s="2375"/>
      <c r="AB1080" s="2375"/>
      <c r="AC1080" s="2375"/>
      <c r="AD1080" s="2375"/>
      <c r="AE1080" s="2375"/>
      <c r="AF1080" s="2375"/>
      <c r="AG1080" s="2375"/>
      <c r="AH1080" s="2375"/>
      <c r="AI1080" s="2375"/>
      <c r="AJ1080" s="2375"/>
      <c r="AK1080" s="2375"/>
      <c r="AL1080" s="672"/>
    </row>
    <row r="1081" spans="1:96" ht="12" customHeight="1">
      <c r="A1081" s="62"/>
      <c r="B1081" s="66"/>
      <c r="C1081" s="318"/>
      <c r="D1081" s="2375"/>
      <c r="E1081" s="2375"/>
      <c r="F1081" s="2375"/>
      <c r="G1081" s="2375"/>
      <c r="H1081" s="2375"/>
      <c r="I1081" s="2375"/>
      <c r="J1081" s="2375"/>
      <c r="K1081" s="2375"/>
      <c r="L1081" s="2375"/>
      <c r="M1081" s="2375"/>
      <c r="N1081" s="2375"/>
      <c r="O1081" s="2375"/>
      <c r="P1081" s="2375"/>
      <c r="Q1081" s="2375"/>
      <c r="R1081" s="2375"/>
      <c r="S1081" s="2375"/>
      <c r="T1081" s="2375"/>
      <c r="U1081" s="2375"/>
      <c r="V1081" s="2375"/>
      <c r="W1081" s="2375"/>
      <c r="X1081" s="2375"/>
      <c r="Y1081" s="2375"/>
      <c r="Z1081" s="2375"/>
      <c r="AA1081" s="2375"/>
      <c r="AB1081" s="2375"/>
      <c r="AC1081" s="2375"/>
      <c r="AD1081" s="2375"/>
      <c r="AE1081" s="2375"/>
      <c r="AF1081" s="2375"/>
      <c r="AG1081" s="2375"/>
      <c r="AH1081" s="2375"/>
      <c r="AI1081" s="2375"/>
      <c r="AJ1081" s="2375"/>
      <c r="AK1081" s="2375"/>
    </row>
    <row r="1082" spans="1:96" ht="12.6" customHeight="1">
      <c r="A1082" s="2075" t="s">
        <v>617</v>
      </c>
      <c r="B1082" s="2075"/>
      <c r="C1082" s="318">
        <v>9</v>
      </c>
      <c r="D1082" s="1936" t="s">
        <v>1178</v>
      </c>
      <c r="E1082" s="1936"/>
      <c r="F1082" s="1936"/>
      <c r="G1082" s="1936"/>
      <c r="H1082" s="1936"/>
      <c r="I1082" s="1936"/>
      <c r="J1082" s="1936"/>
      <c r="K1082" s="1936"/>
      <c r="L1082" s="1936"/>
      <c r="M1082" s="1936"/>
      <c r="N1082" s="1936"/>
      <c r="O1082" s="1936"/>
      <c r="P1082" s="1936"/>
      <c r="Q1082" s="1936"/>
      <c r="R1082" s="1936"/>
      <c r="S1082" s="1936"/>
      <c r="T1082" s="1936"/>
      <c r="U1082" s="1936"/>
      <c r="V1082" s="1936"/>
      <c r="W1082" s="1936"/>
      <c r="X1082" s="1936"/>
      <c r="Y1082" s="1936"/>
      <c r="Z1082" s="1936"/>
      <c r="AA1082" s="1936"/>
      <c r="AB1082" s="1936"/>
      <c r="AC1082" s="1936"/>
      <c r="AD1082" s="1936"/>
      <c r="AE1082" s="1936"/>
      <c r="AF1082" s="1936"/>
      <c r="AG1082" s="1936"/>
      <c r="AH1082" s="1936"/>
      <c r="AI1082" s="1936"/>
      <c r="AJ1082" s="1936"/>
      <c r="AK1082" s="1936"/>
    </row>
    <row r="1083" spans="1:96" ht="15" customHeight="1">
      <c r="A1083" s="62"/>
      <c r="B1083" s="66"/>
      <c r="C1083" s="318"/>
      <c r="D1083" s="1936"/>
      <c r="E1083" s="1936"/>
      <c r="F1083" s="1936"/>
      <c r="G1083" s="1936"/>
      <c r="H1083" s="1936"/>
      <c r="I1083" s="1936"/>
      <c r="J1083" s="1936"/>
      <c r="K1083" s="1936"/>
      <c r="L1083" s="1936"/>
      <c r="M1083" s="1936"/>
      <c r="N1083" s="1936"/>
      <c r="O1083" s="1936"/>
      <c r="P1083" s="1936"/>
      <c r="Q1083" s="1936"/>
      <c r="R1083" s="1936"/>
      <c r="S1083" s="1936"/>
      <c r="T1083" s="1936"/>
      <c r="U1083" s="1936"/>
      <c r="V1083" s="1936"/>
      <c r="W1083" s="1936"/>
      <c r="X1083" s="1936"/>
      <c r="Y1083" s="1936"/>
      <c r="Z1083" s="1936"/>
      <c r="AA1083" s="1936"/>
      <c r="AB1083" s="1936"/>
      <c r="AC1083" s="1936"/>
      <c r="AD1083" s="1936"/>
      <c r="AE1083" s="1936"/>
      <c r="AF1083" s="1936"/>
      <c r="AG1083" s="1936"/>
      <c r="AH1083" s="1936"/>
      <c r="AI1083" s="1936"/>
      <c r="AJ1083" s="1936"/>
      <c r="AK1083" s="1936"/>
    </row>
    <row r="1084" spans="1:96" ht="15" customHeight="1">
      <c r="D1084" s="1936"/>
      <c r="E1084" s="1936"/>
      <c r="F1084" s="1936"/>
      <c r="G1084" s="1936"/>
      <c r="H1084" s="1936"/>
      <c r="I1084" s="1936"/>
      <c r="J1084" s="1936"/>
      <c r="K1084" s="1936"/>
      <c r="L1084" s="1936"/>
      <c r="M1084" s="1936"/>
      <c r="N1084" s="1936"/>
      <c r="O1084" s="1936"/>
      <c r="P1084" s="1936"/>
      <c r="Q1084" s="1936"/>
      <c r="R1084" s="1936"/>
      <c r="S1084" s="1936"/>
      <c r="T1084" s="1936"/>
      <c r="U1084" s="1936"/>
      <c r="V1084" s="1936"/>
      <c r="W1084" s="1936"/>
      <c r="X1084" s="1936"/>
      <c r="Y1084" s="1936"/>
      <c r="Z1084" s="1936"/>
      <c r="AA1084" s="1936"/>
      <c r="AB1084" s="1936"/>
      <c r="AC1084" s="1936"/>
      <c r="AD1084" s="1936"/>
      <c r="AE1084" s="1936"/>
      <c r="AF1084" s="1936"/>
      <c r="AG1084" s="1936"/>
      <c r="AH1084" s="1936"/>
      <c r="AI1084" s="1936"/>
      <c r="AJ1084" s="1936"/>
      <c r="AK1084" s="193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9" priority="4" stopIfTrue="1" operator="equal">
      <formula>"Please Enter Amount:"</formula>
    </cfRule>
  </conditionalFormatting>
  <conditionalFormatting sqref="AJ1024">
    <cfRule type="cellIs" dxfId="158" priority="7" stopIfTrue="1" operator="equal">
      <formula>"#DIV/0!"</formula>
    </cfRule>
  </conditionalFormatting>
  <conditionalFormatting sqref="AG440:AJ440">
    <cfRule type="expression" dxfId="157" priority="8" stopIfTrue="1">
      <formula>"iserror(d31)"</formula>
    </cfRule>
  </conditionalFormatting>
  <conditionalFormatting sqref="AF1012">
    <cfRule type="cellIs" dxfId="156" priority="2" stopIfTrue="1" operator="equal">
      <formula>"Please Enter Amount:"</formula>
    </cfRule>
  </conditionalFormatting>
  <conditionalFormatting sqref="AF1005">
    <cfRule type="cellIs" dxfId="15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0" zoomScale="120" zoomScaleNormal="120" zoomScaleSheetLayoutView="90" workbookViewId="0">
      <selection activeCell="D24" sqref="D2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17" t="s">
        <v>647</v>
      </c>
      <c r="G1" s="2618"/>
      <c r="H1" s="2618"/>
      <c r="I1" s="2618"/>
      <c r="J1" s="2618"/>
      <c r="K1" s="2618"/>
      <c r="L1" s="2618"/>
      <c r="M1" s="2618"/>
      <c r="N1" s="2618"/>
      <c r="O1" s="2618"/>
      <c r="P1" s="2618"/>
      <c r="Q1" s="2618"/>
      <c r="R1" s="2619"/>
      <c r="S1" s="168"/>
      <c r="T1" s="167"/>
      <c r="U1" s="169"/>
    </row>
    <row r="2" spans="1:21" s="208" customFormat="1" ht="71.25" customHeight="1">
      <c r="A2" s="207"/>
      <c r="B2" s="208" t="s">
        <v>24</v>
      </c>
      <c r="C2" s="208" t="s">
        <v>388</v>
      </c>
      <c r="D2" s="208" t="s">
        <v>387</v>
      </c>
      <c r="E2" s="208" t="s">
        <v>25</v>
      </c>
      <c r="F2" s="209" t="str">
        <f>Application!B637&amp;Application!C637</f>
        <v xml:space="preserve">1)HCD MHP </v>
      </c>
      <c r="G2" s="209" t="str">
        <f>Application!B638&amp;Application!C638</f>
        <v>2)NPLH (Competitive)</v>
      </c>
      <c r="H2" s="209" t="str">
        <f>Application!B639&amp;Application!C639</f>
        <v>3)NPLH (Non-Competitive)</v>
      </c>
      <c r="I2" s="209" t="str">
        <f>Application!B640&amp;Application!C640</f>
        <v>4)City of Merced- PLHA</v>
      </c>
      <c r="J2" s="209" t="str">
        <f>Application!B641&amp;Application!C641</f>
        <v>5)Deferred Developer Fee</v>
      </c>
      <c r="K2" s="209" t="str">
        <f>Application!B642&amp;Application!C642</f>
        <v>6)GP Equity</v>
      </c>
      <c r="L2" s="209" t="str">
        <f>Application!B643&amp;Application!C643</f>
        <v>7)Waived Impact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800000</v>
      </c>
      <c r="C4" s="217">
        <f>+[10]EVERYTHING!$C$28</f>
        <v>800000</v>
      </c>
      <c r="D4" s="217"/>
      <c r="E4" s="217"/>
      <c r="F4" s="217"/>
      <c r="G4" s="217"/>
      <c r="H4" s="217"/>
      <c r="I4" s="217">
        <f>+C4</f>
        <v>800000</v>
      </c>
      <c r="J4" s="217"/>
      <c r="K4" s="217"/>
      <c r="L4" s="217"/>
      <c r="M4" s="217"/>
      <c r="N4" s="217"/>
      <c r="O4" s="217"/>
      <c r="P4" s="217"/>
      <c r="Q4" s="217"/>
      <c r="R4" s="869">
        <f>SUM(E4:Q4)</f>
        <v>800000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69">
        <f>SUM(E5:Q5)</f>
        <v>0</v>
      </c>
      <c r="S5" s="218"/>
      <c r="T5" s="218"/>
      <c r="U5" s="213"/>
    </row>
    <row r="6" spans="1:21" s="214" customFormat="1">
      <c r="A6" s="215" t="s">
        <v>30</v>
      </c>
      <c r="B6" s="216">
        <f>SUM(C6+D6)</f>
        <v>20000</v>
      </c>
      <c r="C6" s="217">
        <f>+[10]EVERYTHING!$C$31</f>
        <v>20000</v>
      </c>
      <c r="D6" s="217"/>
      <c r="E6" s="217"/>
      <c r="F6" s="217"/>
      <c r="G6" s="217"/>
      <c r="H6" s="217"/>
      <c r="I6" s="217">
        <f>+C6</f>
        <v>20000</v>
      </c>
      <c r="J6" s="217"/>
      <c r="K6" s="217"/>
      <c r="L6" s="217"/>
      <c r="M6" s="217"/>
      <c r="N6" s="217"/>
      <c r="O6" s="217"/>
      <c r="P6" s="217"/>
      <c r="Q6" s="217"/>
      <c r="R6" s="869">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9">
        <f>SUM(E7:Q7)</f>
        <v>0</v>
      </c>
      <c r="S7" s="218"/>
      <c r="T7" s="218"/>
      <c r="U7" s="213"/>
    </row>
    <row r="8" spans="1:21" s="214" customFormat="1">
      <c r="A8" s="219" t="s">
        <v>619</v>
      </c>
      <c r="B8" s="216">
        <f>SUM(C8:D8)</f>
        <v>820000</v>
      </c>
      <c r="C8" s="216">
        <f t="shared" ref="C8:Q8" si="0">SUM(C4:C7)</f>
        <v>820000</v>
      </c>
      <c r="D8" s="216">
        <f t="shared" si="0"/>
        <v>0</v>
      </c>
      <c r="E8" s="216">
        <f t="shared" si="0"/>
        <v>0</v>
      </c>
      <c r="F8" s="216">
        <f t="shared" si="0"/>
        <v>0</v>
      </c>
      <c r="G8" s="216">
        <f t="shared" si="0"/>
        <v>0</v>
      </c>
      <c r="H8" s="216">
        <f t="shared" si="0"/>
        <v>0</v>
      </c>
      <c r="I8" s="216">
        <f t="shared" si="0"/>
        <v>820000</v>
      </c>
      <c r="J8" s="216">
        <f t="shared" si="0"/>
        <v>0</v>
      </c>
      <c r="K8" s="216">
        <f t="shared" si="0"/>
        <v>0</v>
      </c>
      <c r="L8" s="216">
        <f t="shared" si="0"/>
        <v>0</v>
      </c>
      <c r="M8" s="216">
        <f t="shared" si="0"/>
        <v>0</v>
      </c>
      <c r="N8" s="216">
        <f t="shared" si="0"/>
        <v>0</v>
      </c>
      <c r="O8" s="216">
        <f t="shared" si="0"/>
        <v>0</v>
      </c>
      <c r="P8" s="216"/>
      <c r="Q8" s="216">
        <f t="shared" si="0"/>
        <v>0</v>
      </c>
      <c r="R8" s="525">
        <f>SUM(R4:R7)</f>
        <v>820000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69">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69">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89</v>
      </c>
      <c r="B12" s="216">
        <f t="shared" ref="B12:Q12" si="2">SUM(B8+B11)</f>
        <v>820000</v>
      </c>
      <c r="C12" s="216">
        <f t="shared" si="2"/>
        <v>820000</v>
      </c>
      <c r="D12" s="216">
        <f t="shared" si="2"/>
        <v>0</v>
      </c>
      <c r="E12" s="216">
        <f t="shared" si="2"/>
        <v>0</v>
      </c>
      <c r="F12" s="216">
        <f t="shared" si="2"/>
        <v>0</v>
      </c>
      <c r="G12" s="216">
        <f t="shared" si="2"/>
        <v>0</v>
      </c>
      <c r="H12" s="216">
        <f t="shared" si="2"/>
        <v>0</v>
      </c>
      <c r="I12" s="216">
        <f t="shared" si="2"/>
        <v>820000</v>
      </c>
      <c r="J12" s="216">
        <f t="shared" si="2"/>
        <v>0</v>
      </c>
      <c r="K12" s="216">
        <f t="shared" si="2"/>
        <v>0</v>
      </c>
      <c r="L12" s="216">
        <f t="shared" si="2"/>
        <v>0</v>
      </c>
      <c r="M12" s="216">
        <f t="shared" si="2"/>
        <v>0</v>
      </c>
      <c r="N12" s="216">
        <f t="shared" si="2"/>
        <v>0</v>
      </c>
      <c r="O12" s="216">
        <f t="shared" si="2"/>
        <v>0</v>
      </c>
      <c r="P12" s="216"/>
      <c r="Q12" s="216">
        <f t="shared" si="2"/>
        <v>0</v>
      </c>
      <c r="R12" s="525">
        <f>SUM(R8+R11)</f>
        <v>820000</v>
      </c>
      <c r="S12" s="218"/>
      <c r="T12" s="218"/>
      <c r="U12" s="213"/>
    </row>
    <row r="13" spans="1:21" s="214" customFormat="1">
      <c r="A13" s="444" t="s">
        <v>954</v>
      </c>
      <c r="B13" s="216">
        <f>SUM(C13+D13)</f>
        <v>50000</v>
      </c>
      <c r="C13" s="217">
        <v>50000</v>
      </c>
      <c r="D13" s="217"/>
      <c r="E13" s="217"/>
      <c r="F13" s="217"/>
      <c r="G13" s="217"/>
      <c r="H13" s="217"/>
      <c r="I13" s="217"/>
      <c r="J13" s="217"/>
      <c r="K13" s="217">
        <v>50000</v>
      </c>
      <c r="L13" s="217"/>
      <c r="M13" s="217"/>
      <c r="N13" s="217"/>
      <c r="O13" s="217"/>
      <c r="P13" s="217"/>
      <c r="Q13" s="217"/>
      <c r="R13" s="869">
        <f>SUM(E13:Q13)</f>
        <v>50000</v>
      </c>
      <c r="S13" s="217"/>
      <c r="T13" s="217"/>
      <c r="U13" s="213"/>
    </row>
    <row r="14" spans="1:21" s="214" customFormat="1" ht="24">
      <c r="A14" s="445" t="s">
        <v>1851</v>
      </c>
      <c r="B14" s="216">
        <f>SUM(C14+D14)</f>
        <v>0</v>
      </c>
      <c r="C14" s="217"/>
      <c r="D14" s="217"/>
      <c r="E14" s="217"/>
      <c r="F14" s="217"/>
      <c r="G14" s="217"/>
      <c r="H14" s="217"/>
      <c r="I14" s="217"/>
      <c r="J14" s="217"/>
      <c r="K14" s="217"/>
      <c r="L14" s="217"/>
      <c r="M14" s="217"/>
      <c r="N14" s="217"/>
      <c r="O14" s="217"/>
      <c r="P14" s="217"/>
      <c r="Q14" s="217"/>
      <c r="R14" s="869">
        <f>SUM(E14:Q14)</f>
        <v>0</v>
      </c>
      <c r="S14" s="217"/>
      <c r="T14" s="217"/>
      <c r="U14" s="213"/>
    </row>
    <row r="15" spans="1:21" s="214" customFormat="1">
      <c r="A15" s="445" t="s">
        <v>1324</v>
      </c>
      <c r="B15" s="216">
        <f>SUM(C15+D15)</f>
        <v>0</v>
      </c>
      <c r="C15" s="217"/>
      <c r="D15" s="217"/>
      <c r="E15" s="217"/>
      <c r="F15" s="217"/>
      <c r="G15" s="217"/>
      <c r="H15" s="217"/>
      <c r="I15" s="217"/>
      <c r="J15" s="217"/>
      <c r="K15" s="217"/>
      <c r="L15" s="217"/>
      <c r="M15" s="217"/>
      <c r="N15" s="217"/>
      <c r="O15" s="217"/>
      <c r="P15" s="217"/>
      <c r="Q15" s="217"/>
      <c r="R15" s="869">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69">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69">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6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9">
        <f t="shared" si="4"/>
        <v>0</v>
      </c>
      <c r="S23" s="217"/>
      <c r="T23" s="217"/>
      <c r="U23" s="213"/>
    </row>
    <row r="24" spans="1:21" s="214" customFormat="1">
      <c r="A24" s="848" t="s">
        <v>1848</v>
      </c>
      <c r="B24" s="216">
        <f t="shared" si="3"/>
        <v>0</v>
      </c>
      <c r="C24" s="217"/>
      <c r="D24" s="217"/>
      <c r="E24" s="217"/>
      <c r="F24" s="217"/>
      <c r="G24" s="217"/>
      <c r="H24" s="217"/>
      <c r="I24" s="217"/>
      <c r="J24" s="217"/>
      <c r="K24" s="217"/>
      <c r="L24" s="217"/>
      <c r="M24" s="217"/>
      <c r="N24" s="217"/>
      <c r="O24" s="217"/>
      <c r="P24" s="217"/>
      <c r="Q24" s="217"/>
      <c r="R24" s="86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6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800000</v>
      </c>
      <c r="C29" s="217">
        <v>800000</v>
      </c>
      <c r="D29" s="217"/>
      <c r="E29" s="217">
        <f>+C29-SUM(F29:Q29)</f>
        <v>0</v>
      </c>
      <c r="F29" s="217"/>
      <c r="G29" s="217"/>
      <c r="H29" s="217">
        <f>+[10]EVERYTHING!$C$9</f>
        <v>631401</v>
      </c>
      <c r="I29" s="217"/>
      <c r="J29" s="217"/>
      <c r="K29" s="217">
        <f>+C29-H29</f>
        <v>168599</v>
      </c>
      <c r="L29" s="217"/>
      <c r="M29" s="217"/>
      <c r="N29" s="217"/>
      <c r="O29" s="217"/>
      <c r="P29" s="217"/>
      <c r="Q29" s="217"/>
      <c r="R29" s="869">
        <f t="shared" ref="R29:R37" si="7">SUM(E29:Q29)</f>
        <v>800000</v>
      </c>
      <c r="S29" s="217">
        <f>+[10]EVERYTHING!$F$38</f>
        <v>550000</v>
      </c>
      <c r="T29" s="217"/>
      <c r="U29" s="213"/>
    </row>
    <row r="30" spans="1:21" s="214" customFormat="1">
      <c r="A30" s="215" t="s">
        <v>625</v>
      </c>
      <c r="B30" s="216">
        <f t="shared" si="6"/>
        <v>18146577.446248353</v>
      </c>
      <c r="C30" s="217">
        <f>+[10]EVERYTHING!$C$39+[10]EVERYTHING!$C$41</f>
        <v>18146577.446248353</v>
      </c>
      <c r="D30" s="217"/>
      <c r="E30" s="217">
        <f>+C30-SUM(F30:Q30)</f>
        <v>3774218.841582248</v>
      </c>
      <c r="F30" s="217">
        <f>+[10]EVERYTHING!$C$8</f>
        <v>6654505.2206782466</v>
      </c>
      <c r="G30" s="217">
        <f>+[10]EVERYTHING!$C$10</f>
        <v>6769928</v>
      </c>
      <c r="H30" s="217"/>
      <c r="I30" s="217">
        <f>+[10]EVERYTHING!$C$7-I4-I6</f>
        <v>504969</v>
      </c>
      <c r="J30" s="217"/>
      <c r="K30" s="217">
        <f>+[10]EVERYTHING!$C$15-K29-50000</f>
        <v>442956.38398785784</v>
      </c>
      <c r="L30" s="217"/>
      <c r="M30" s="217"/>
      <c r="N30" s="217"/>
      <c r="O30" s="217"/>
      <c r="P30" s="217"/>
      <c r="Q30" s="217"/>
      <c r="R30" s="869">
        <f t="shared" si="7"/>
        <v>18146577.446248353</v>
      </c>
      <c r="S30" s="217">
        <f t="shared" ref="S30:S35" si="8">+R30</f>
        <v>18146577.446248353</v>
      </c>
      <c r="T30" s="217"/>
      <c r="U30" s="213"/>
    </row>
    <row r="31" spans="1:21" s="214" customFormat="1">
      <c r="A31" s="215" t="s">
        <v>626</v>
      </c>
      <c r="B31" s="216">
        <f t="shared" si="6"/>
        <v>1091794.6467749011</v>
      </c>
      <c r="C31" s="217">
        <f>+[10]EVERYTHING!$C$42</f>
        <v>1091794.6467749011</v>
      </c>
      <c r="D31" s="217"/>
      <c r="E31" s="217">
        <f t="shared" ref="E31:E35" si="9">+C31-SUM(F31:Q31)</f>
        <v>1091794.6467749011</v>
      </c>
      <c r="F31" s="217"/>
      <c r="G31" s="217"/>
      <c r="H31" s="217"/>
      <c r="I31" s="217"/>
      <c r="J31" s="217"/>
      <c r="K31" s="217"/>
      <c r="L31" s="217"/>
      <c r="M31" s="217"/>
      <c r="N31" s="217"/>
      <c r="O31" s="217"/>
      <c r="P31" s="217"/>
      <c r="Q31" s="217"/>
      <c r="R31" s="869">
        <f t="shared" si="7"/>
        <v>1091794.6467749011</v>
      </c>
      <c r="S31" s="217">
        <f t="shared" si="8"/>
        <v>1091794.6467749011</v>
      </c>
      <c r="T31" s="217"/>
      <c r="U31" s="213"/>
    </row>
    <row r="32" spans="1:21" s="214" customFormat="1">
      <c r="A32" s="215" t="s">
        <v>142</v>
      </c>
      <c r="B32" s="216">
        <f t="shared" si="6"/>
        <v>723313.95348837203</v>
      </c>
      <c r="C32" s="217">
        <f>+[10]EVERYTHING!$C$44/2</f>
        <v>723313.95348837203</v>
      </c>
      <c r="D32" s="217"/>
      <c r="E32" s="217">
        <f t="shared" si="9"/>
        <v>723313.95348837203</v>
      </c>
      <c r="F32" s="217"/>
      <c r="G32" s="217"/>
      <c r="H32" s="217"/>
      <c r="I32" s="217"/>
      <c r="J32" s="217"/>
      <c r="K32" s="217"/>
      <c r="L32" s="217"/>
      <c r="M32" s="217"/>
      <c r="N32" s="217"/>
      <c r="O32" s="217"/>
      <c r="P32" s="217"/>
      <c r="Q32" s="217"/>
      <c r="R32" s="869">
        <f t="shared" si="7"/>
        <v>723313.95348837203</v>
      </c>
      <c r="S32" s="217">
        <f t="shared" si="8"/>
        <v>723313.95348837203</v>
      </c>
      <c r="T32" s="217"/>
      <c r="U32" s="213"/>
    </row>
    <row r="33" spans="1:21" s="214" customFormat="1">
      <c r="A33" s="215" t="s">
        <v>143</v>
      </c>
      <c r="B33" s="216">
        <f t="shared" si="6"/>
        <v>723313.95348837203</v>
      </c>
      <c r="C33" s="217">
        <f>+C32</f>
        <v>723313.95348837203</v>
      </c>
      <c r="D33" s="217"/>
      <c r="E33" s="217">
        <f t="shared" si="9"/>
        <v>723313.95348837203</v>
      </c>
      <c r="F33" s="217"/>
      <c r="G33" s="217"/>
      <c r="H33" s="217"/>
      <c r="I33" s="217"/>
      <c r="J33" s="217"/>
      <c r="K33" s="217"/>
      <c r="L33" s="217"/>
      <c r="M33" s="217"/>
      <c r="N33" s="217"/>
      <c r="O33" s="217"/>
      <c r="P33" s="217"/>
      <c r="Q33" s="217"/>
      <c r="R33" s="869">
        <f t="shared" si="7"/>
        <v>723313.95348837203</v>
      </c>
      <c r="S33" s="217">
        <f t="shared" si="8"/>
        <v>723313.95348837203</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69">
        <f t="shared" si="7"/>
        <v>0</v>
      </c>
      <c r="S34" s="217">
        <f t="shared" si="8"/>
        <v>0</v>
      </c>
      <c r="T34" s="217"/>
      <c r="U34" s="213"/>
    </row>
    <row r="35" spans="1:21" s="214" customFormat="1">
      <c r="A35" s="215" t="s">
        <v>145</v>
      </c>
      <c r="B35" s="216">
        <f t="shared" si="6"/>
        <v>215000</v>
      </c>
      <c r="C35" s="217">
        <f>+[10]EVERYTHING!$C$43</f>
        <v>215000</v>
      </c>
      <c r="D35" s="217"/>
      <c r="E35" s="217">
        <f t="shared" si="9"/>
        <v>215000</v>
      </c>
      <c r="F35" s="217"/>
      <c r="G35" s="217"/>
      <c r="H35" s="217"/>
      <c r="I35" s="217"/>
      <c r="J35" s="217"/>
      <c r="K35" s="217"/>
      <c r="L35" s="217"/>
      <c r="M35" s="217"/>
      <c r="N35" s="217"/>
      <c r="O35" s="217"/>
      <c r="P35" s="217"/>
      <c r="Q35" s="217"/>
      <c r="R35" s="869">
        <f t="shared" si="7"/>
        <v>215000</v>
      </c>
      <c r="S35" s="217">
        <f t="shared" si="8"/>
        <v>215000</v>
      </c>
      <c r="T35" s="217"/>
      <c r="U35" s="213"/>
    </row>
    <row r="36" spans="1:21" s="214" customFormat="1">
      <c r="A36" s="1651" t="s">
        <v>1848</v>
      </c>
      <c r="B36" s="216">
        <f t="shared" si="6"/>
        <v>0</v>
      </c>
      <c r="C36" s="217"/>
      <c r="D36" s="217"/>
      <c r="E36" s="217"/>
      <c r="F36" s="217"/>
      <c r="G36" s="217"/>
      <c r="H36" s="217"/>
      <c r="I36" s="217"/>
      <c r="J36" s="217"/>
      <c r="K36" s="217"/>
      <c r="L36" s="217"/>
      <c r="M36" s="217"/>
      <c r="N36" s="217"/>
      <c r="O36" s="217"/>
      <c r="P36" s="217"/>
      <c r="Q36" s="217"/>
      <c r="R36" s="86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69">
        <f t="shared" si="7"/>
        <v>0</v>
      </c>
      <c r="S37" s="217"/>
      <c r="T37" s="217"/>
      <c r="U37" s="213"/>
    </row>
    <row r="38" spans="1:21" s="214" customFormat="1">
      <c r="A38" s="219" t="s">
        <v>148</v>
      </c>
      <c r="B38" s="216">
        <f t="shared" si="6"/>
        <v>21700000</v>
      </c>
      <c r="C38" s="216">
        <f>SUM(C29:C37)</f>
        <v>21700000</v>
      </c>
      <c r="D38" s="216">
        <f t="shared" ref="D38:Q38" si="10">SUM(D29:D37)</f>
        <v>0</v>
      </c>
      <c r="E38" s="216">
        <f t="shared" si="10"/>
        <v>6527641.3953338936</v>
      </c>
      <c r="F38" s="216">
        <f t="shared" si="10"/>
        <v>6654505.2206782466</v>
      </c>
      <c r="G38" s="216">
        <f t="shared" si="10"/>
        <v>6769928</v>
      </c>
      <c r="H38" s="216">
        <f t="shared" si="10"/>
        <v>631401</v>
      </c>
      <c r="I38" s="216">
        <f t="shared" si="10"/>
        <v>504969</v>
      </c>
      <c r="J38" s="216">
        <f t="shared" si="10"/>
        <v>0</v>
      </c>
      <c r="K38" s="216">
        <f t="shared" si="10"/>
        <v>611555.38398785784</v>
      </c>
      <c r="L38" s="216">
        <f t="shared" si="10"/>
        <v>0</v>
      </c>
      <c r="M38" s="216">
        <f t="shared" si="10"/>
        <v>0</v>
      </c>
      <c r="N38" s="216">
        <f t="shared" si="10"/>
        <v>0</v>
      </c>
      <c r="O38" s="216">
        <f t="shared" si="10"/>
        <v>0</v>
      </c>
      <c r="P38" s="216">
        <f t="shared" si="10"/>
        <v>0</v>
      </c>
      <c r="Q38" s="216">
        <f t="shared" si="10"/>
        <v>0</v>
      </c>
      <c r="R38" s="525">
        <f>SUM(R29:R37)</f>
        <v>21700000</v>
      </c>
      <c r="S38" s="220">
        <f>SUM(S29:S37)</f>
        <v>21450000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800000</v>
      </c>
      <c r="C40" s="217">
        <f>+[10]EVERYTHING!$C$47</f>
        <v>800000</v>
      </c>
      <c r="D40" s="217"/>
      <c r="E40" s="217">
        <f>+C40</f>
        <v>800000</v>
      </c>
      <c r="F40" s="217"/>
      <c r="G40" s="217"/>
      <c r="H40" s="217"/>
      <c r="I40" s="217"/>
      <c r="J40" s="217"/>
      <c r="K40" s="217"/>
      <c r="L40" s="217"/>
      <c r="M40" s="217"/>
      <c r="N40" s="217"/>
      <c r="O40" s="217"/>
      <c r="P40" s="217"/>
      <c r="Q40" s="217"/>
      <c r="R40" s="869">
        <f>SUM(E40:Q40)</f>
        <v>800000</v>
      </c>
      <c r="S40" s="217">
        <f>+R40</f>
        <v>800000</v>
      </c>
      <c r="T40" s="217"/>
      <c r="U40" s="213"/>
    </row>
    <row r="41" spans="1:21" s="214" customFormat="1">
      <c r="A41" s="215" t="s">
        <v>151</v>
      </c>
      <c r="B41" s="216">
        <f>SUM(C41+D41)</f>
        <v>75000</v>
      </c>
      <c r="C41" s="217">
        <f>+[10]EVERYTHING!$C$48</f>
        <v>75000</v>
      </c>
      <c r="D41" s="217"/>
      <c r="E41" s="217">
        <f>+C41</f>
        <v>75000</v>
      </c>
      <c r="F41" s="217"/>
      <c r="G41" s="217"/>
      <c r="H41" s="217"/>
      <c r="I41" s="217"/>
      <c r="J41" s="217"/>
      <c r="K41" s="217"/>
      <c r="L41" s="217"/>
      <c r="M41" s="217"/>
      <c r="N41" s="217"/>
      <c r="O41" s="217"/>
      <c r="P41" s="217"/>
      <c r="Q41" s="217"/>
      <c r="R41" s="869">
        <f>SUM(E41:Q41)</f>
        <v>75000</v>
      </c>
      <c r="S41" s="217">
        <f>+R41</f>
        <v>75000</v>
      </c>
      <c r="T41" s="217"/>
      <c r="U41" s="213"/>
    </row>
    <row r="42" spans="1:21" s="214" customFormat="1">
      <c r="A42" s="219" t="s">
        <v>152</v>
      </c>
      <c r="B42" s="216">
        <f>SUM(C42:D42)</f>
        <v>875000</v>
      </c>
      <c r="C42" s="216">
        <f>SUM(C39:C41)</f>
        <v>875000</v>
      </c>
      <c r="D42" s="216">
        <f>SUM(D39:D41)</f>
        <v>0</v>
      </c>
      <c r="E42" s="216">
        <f t="shared" ref="E42:T42" si="11">SUM(E40:E41)</f>
        <v>875000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5">
        <f>SUM(R40:R41)</f>
        <v>875000</v>
      </c>
      <c r="S42" s="220">
        <f t="shared" si="11"/>
        <v>875000</v>
      </c>
      <c r="T42" s="220">
        <f t="shared" si="11"/>
        <v>0</v>
      </c>
      <c r="U42" s="213"/>
    </row>
    <row r="43" spans="1:21" s="214" customFormat="1">
      <c r="A43" s="219" t="s">
        <v>153</v>
      </c>
      <c r="B43" s="216">
        <f>SUM(C43:D43)</f>
        <v>135000</v>
      </c>
      <c r="C43" s="217">
        <f>+[10]EVERYTHING!$C$50</f>
        <v>135000</v>
      </c>
      <c r="D43" s="217"/>
      <c r="E43" s="217">
        <f>+C43</f>
        <v>135000</v>
      </c>
      <c r="F43" s="217"/>
      <c r="G43" s="217"/>
      <c r="H43" s="217"/>
      <c r="I43" s="217"/>
      <c r="J43" s="217"/>
      <c r="K43" s="217"/>
      <c r="L43" s="217"/>
      <c r="M43" s="217"/>
      <c r="N43" s="217"/>
      <c r="O43" s="217"/>
      <c r="P43" s="217"/>
      <c r="Q43" s="217"/>
      <c r="R43" s="869">
        <f>SUM(E43:Q43)</f>
        <v>135000</v>
      </c>
      <c r="S43" s="217">
        <f>+R43</f>
        <v>135000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2147828.1284230757</v>
      </c>
      <c r="C45" s="217">
        <f>+[10]EVERYTHING!$C$52</f>
        <v>2147828.1284230757</v>
      </c>
      <c r="D45" s="217"/>
      <c r="E45" s="217">
        <f>+C45</f>
        <v>2147828.1284230757</v>
      </c>
      <c r="F45" s="217"/>
      <c r="G45" s="217"/>
      <c r="H45" s="217"/>
      <c r="I45" s="217"/>
      <c r="J45" s="217"/>
      <c r="K45" s="217"/>
      <c r="L45" s="217"/>
      <c r="M45" s="217"/>
      <c r="N45" s="217"/>
      <c r="O45" s="217"/>
      <c r="P45" s="217"/>
      <c r="Q45" s="217"/>
      <c r="R45" s="869">
        <f t="shared" ref="R45:R53" si="13">SUM(E45:Q45)</f>
        <v>2147828.1284230757</v>
      </c>
      <c r="S45" s="217">
        <f>+[10]EVERYTHING!$F$52</f>
        <v>1233858.7120728306</v>
      </c>
      <c r="T45" s="217"/>
      <c r="U45" s="213"/>
    </row>
    <row r="46" spans="1:21" s="214" customFormat="1">
      <c r="A46" s="215" t="s">
        <v>156</v>
      </c>
      <c r="B46" s="216">
        <f t="shared" si="12"/>
        <v>0</v>
      </c>
      <c r="C46" s="217"/>
      <c r="D46" s="217"/>
      <c r="E46" s="217">
        <f t="shared" ref="E46:E53" si="14">+C46</f>
        <v>0</v>
      </c>
      <c r="F46" s="217"/>
      <c r="G46" s="217"/>
      <c r="H46" s="217"/>
      <c r="I46" s="217"/>
      <c r="J46" s="217"/>
      <c r="K46" s="217"/>
      <c r="L46" s="217"/>
      <c r="M46" s="217"/>
      <c r="N46" s="217"/>
      <c r="O46" s="217"/>
      <c r="P46" s="217"/>
      <c r="Q46" s="217"/>
      <c r="R46" s="869">
        <f t="shared" si="13"/>
        <v>0</v>
      </c>
      <c r="S46" s="217"/>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69">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69">
        <f t="shared" si="13"/>
        <v>0</v>
      </c>
      <c r="S48" s="217"/>
      <c r="T48" s="217"/>
      <c r="U48" s="213"/>
    </row>
    <row r="49" spans="1:21" s="214" customFormat="1">
      <c r="A49" s="215" t="s">
        <v>60</v>
      </c>
      <c r="B49" s="216">
        <f t="shared" si="12"/>
        <v>643182.52208426734</v>
      </c>
      <c r="C49" s="217">
        <f>+[10]EVERYTHING!$C$62</f>
        <v>643182.52208426734</v>
      </c>
      <c r="D49" s="217"/>
      <c r="E49" s="217">
        <f t="shared" si="14"/>
        <v>643182.52208426734</v>
      </c>
      <c r="F49" s="217"/>
      <c r="G49" s="217"/>
      <c r="H49" s="217"/>
      <c r="I49" s="217"/>
      <c r="J49" s="217"/>
      <c r="K49" s="217"/>
      <c r="L49" s="217"/>
      <c r="M49" s="217"/>
      <c r="N49" s="217"/>
      <c r="O49" s="217"/>
      <c r="P49" s="217"/>
      <c r="Q49" s="217"/>
      <c r="R49" s="869">
        <f t="shared" si="13"/>
        <v>643182.52208426734</v>
      </c>
      <c r="S49" s="217">
        <f>+[10]EVERYTHING!$J$53</f>
        <v>332752.92831609579</v>
      </c>
      <c r="T49" s="217"/>
      <c r="U49" s="213"/>
    </row>
    <row r="50" spans="1:21" s="214" customFormat="1">
      <c r="A50" s="215" t="s">
        <v>161</v>
      </c>
      <c r="B50" s="216">
        <f t="shared" si="12"/>
        <v>0</v>
      </c>
      <c r="C50" s="217"/>
      <c r="D50" s="217"/>
      <c r="E50" s="217">
        <f t="shared" si="14"/>
        <v>0</v>
      </c>
      <c r="F50" s="217"/>
      <c r="G50" s="217"/>
      <c r="H50" s="217"/>
      <c r="I50" s="217"/>
      <c r="J50" s="217"/>
      <c r="K50" s="217"/>
      <c r="L50" s="217"/>
      <c r="M50" s="217"/>
      <c r="N50" s="217"/>
      <c r="O50" s="217"/>
      <c r="P50" s="217"/>
      <c r="Q50" s="217"/>
      <c r="R50" s="869">
        <f t="shared" si="13"/>
        <v>0</v>
      </c>
      <c r="S50" s="217"/>
      <c r="T50" s="217"/>
      <c r="U50" s="213"/>
    </row>
    <row r="51" spans="1:21" s="214" customFormat="1">
      <c r="A51" s="435" t="s">
        <v>159</v>
      </c>
      <c r="B51" s="216">
        <f t="shared" si="12"/>
        <v>8000</v>
      </c>
      <c r="C51" s="217">
        <f>+[10]EVERYTHING!$C$56</f>
        <v>8000</v>
      </c>
      <c r="D51" s="217"/>
      <c r="E51" s="217">
        <f t="shared" si="14"/>
        <v>8000</v>
      </c>
      <c r="F51" s="217"/>
      <c r="G51" s="217"/>
      <c r="H51" s="217"/>
      <c r="I51" s="217"/>
      <c r="J51" s="217"/>
      <c r="K51" s="217"/>
      <c r="L51" s="217"/>
      <c r="M51" s="217"/>
      <c r="N51" s="217"/>
      <c r="O51" s="217"/>
      <c r="P51" s="217"/>
      <c r="Q51" s="217"/>
      <c r="R51" s="869">
        <f t="shared" si="13"/>
        <v>8000</v>
      </c>
      <c r="S51" s="217">
        <f>+R51</f>
        <v>8000</v>
      </c>
      <c r="T51" s="217"/>
      <c r="U51" s="213"/>
    </row>
    <row r="52" spans="1:21" s="214" customFormat="1">
      <c r="A52" s="215" t="s">
        <v>160</v>
      </c>
      <c r="B52" s="216">
        <f t="shared" si="12"/>
        <v>300000</v>
      </c>
      <c r="C52" s="217">
        <f>+[10]EVERYTHING!$C$57</f>
        <v>300000</v>
      </c>
      <c r="D52" s="217"/>
      <c r="E52" s="217">
        <f t="shared" si="14"/>
        <v>300000</v>
      </c>
      <c r="F52" s="217"/>
      <c r="G52" s="217"/>
      <c r="H52" s="217"/>
      <c r="I52" s="217"/>
      <c r="J52" s="217"/>
      <c r="K52" s="217"/>
      <c r="L52" s="217"/>
      <c r="M52" s="217"/>
      <c r="N52" s="217"/>
      <c r="O52" s="217"/>
      <c r="P52" s="217"/>
      <c r="Q52" s="217"/>
      <c r="R52" s="869">
        <f t="shared" si="13"/>
        <v>300000</v>
      </c>
      <c r="S52" s="217">
        <f>+R52</f>
        <v>300000</v>
      </c>
      <c r="T52" s="217"/>
      <c r="U52" s="213"/>
    </row>
    <row r="53" spans="1:21" s="214" customFormat="1">
      <c r="A53" s="1894" t="s">
        <v>2746</v>
      </c>
      <c r="B53" s="216">
        <f t="shared" si="12"/>
        <v>50000</v>
      </c>
      <c r="C53" s="217">
        <f>+[10]EVERYTHING!$C$53</f>
        <v>50000</v>
      </c>
      <c r="D53" s="217"/>
      <c r="E53" s="217">
        <f t="shared" si="14"/>
        <v>50000</v>
      </c>
      <c r="F53" s="217"/>
      <c r="G53" s="217"/>
      <c r="H53" s="217"/>
      <c r="I53" s="217"/>
      <c r="J53" s="217"/>
      <c r="K53" s="217"/>
      <c r="L53" s="217"/>
      <c r="M53" s="217"/>
      <c r="N53" s="217"/>
      <c r="O53" s="217"/>
      <c r="P53" s="217"/>
      <c r="Q53" s="217"/>
      <c r="R53" s="869">
        <f t="shared" si="13"/>
        <v>50000</v>
      </c>
      <c r="S53" s="217">
        <f>+R53</f>
        <v>50000</v>
      </c>
      <c r="T53" s="217"/>
      <c r="U53" s="213"/>
    </row>
    <row r="54" spans="1:21" s="224" customFormat="1">
      <c r="A54" s="219" t="s">
        <v>162</v>
      </c>
      <c r="B54" s="220">
        <f>SUM(C54:D54)</f>
        <v>3149010.650507343</v>
      </c>
      <c r="C54" s="220">
        <f t="shared" ref="C54:T54" si="15">SUM(C45:C53)</f>
        <v>3149010.650507343</v>
      </c>
      <c r="D54" s="220">
        <f t="shared" si="15"/>
        <v>0</v>
      </c>
      <c r="E54" s="220">
        <f t="shared" si="15"/>
        <v>3149010.650507343</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25">
        <f t="shared" si="15"/>
        <v>3149010.650507343</v>
      </c>
      <c r="S54" s="220">
        <f t="shared" si="15"/>
        <v>1924611.6403889265</v>
      </c>
      <c r="T54" s="220">
        <f t="shared" si="15"/>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69">
        <f t="shared" ref="R56:R61" si="17">SUM(E56:Q56)</f>
        <v>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69">
        <f t="shared" si="17"/>
        <v>0</v>
      </c>
      <c r="S57" s="305"/>
      <c r="T57" s="305"/>
      <c r="U57" s="302"/>
    </row>
    <row r="58" spans="1:21" s="214" customFormat="1">
      <c r="A58" s="215" t="s">
        <v>161</v>
      </c>
      <c r="B58" s="216">
        <f t="shared" si="16"/>
        <v>20000</v>
      </c>
      <c r="C58" s="217">
        <f>+[10]EVERYTHING!$C$63</f>
        <v>20000</v>
      </c>
      <c r="D58" s="217"/>
      <c r="E58" s="217">
        <f>+C58</f>
        <v>20000</v>
      </c>
      <c r="F58" s="217"/>
      <c r="G58" s="217"/>
      <c r="H58" s="217"/>
      <c r="I58" s="217"/>
      <c r="J58" s="217"/>
      <c r="K58" s="217"/>
      <c r="L58" s="217"/>
      <c r="M58" s="217"/>
      <c r="N58" s="217"/>
      <c r="O58" s="217"/>
      <c r="P58" s="217"/>
      <c r="Q58" s="217"/>
      <c r="R58" s="869">
        <f t="shared" si="17"/>
        <v>20000</v>
      </c>
      <c r="S58" s="218"/>
      <c r="T58" s="218"/>
      <c r="U58" s="213"/>
    </row>
    <row r="59" spans="1:21" s="214" customFormat="1">
      <c r="A59" s="435" t="s">
        <v>159</v>
      </c>
      <c r="B59" s="216">
        <f t="shared" si="16"/>
        <v>0</v>
      </c>
      <c r="C59" s="217"/>
      <c r="D59" s="217"/>
      <c r="E59" s="217"/>
      <c r="F59" s="217"/>
      <c r="G59" s="217"/>
      <c r="H59" s="217"/>
      <c r="I59" s="217"/>
      <c r="J59" s="217"/>
      <c r="K59" s="217"/>
      <c r="L59" s="217"/>
      <c r="M59" s="217"/>
      <c r="N59" s="217"/>
      <c r="O59" s="217"/>
      <c r="P59" s="217"/>
      <c r="Q59" s="217"/>
      <c r="R59" s="86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69">
        <f t="shared" si="17"/>
        <v>0</v>
      </c>
      <c r="S60" s="218"/>
      <c r="T60" s="218"/>
      <c r="U60" s="213"/>
    </row>
    <row r="61" spans="1:21" s="214" customFormat="1">
      <c r="A61" s="1894" t="s">
        <v>2751</v>
      </c>
      <c r="B61" s="216">
        <f t="shared" si="16"/>
        <v>15000</v>
      </c>
      <c r="C61" s="217">
        <f>+[10]EVERYTHING!$C$64</f>
        <v>15000</v>
      </c>
      <c r="D61" s="217"/>
      <c r="E61" s="217">
        <f>+C61</f>
        <v>15000</v>
      </c>
      <c r="F61" s="217"/>
      <c r="G61" s="217"/>
      <c r="H61" s="217"/>
      <c r="I61" s="217"/>
      <c r="J61" s="217"/>
      <c r="K61" s="217"/>
      <c r="L61" s="217"/>
      <c r="M61" s="217"/>
      <c r="N61" s="217"/>
      <c r="O61" s="217"/>
      <c r="P61" s="217"/>
      <c r="Q61" s="217"/>
      <c r="R61" s="869">
        <f t="shared" si="17"/>
        <v>15000</v>
      </c>
      <c r="S61" s="218"/>
      <c r="T61" s="218"/>
      <c r="U61" s="213"/>
    </row>
    <row r="62" spans="1:21" s="214" customFormat="1" ht="13.7" customHeight="1">
      <c r="A62" s="219" t="s">
        <v>306</v>
      </c>
      <c r="B62" s="216">
        <f>SUM(C62:D62)</f>
        <v>35000</v>
      </c>
      <c r="C62" s="216">
        <f t="shared" ref="C62:R62" si="18">SUM(C56:C61)</f>
        <v>35000</v>
      </c>
      <c r="D62" s="216">
        <f t="shared" si="18"/>
        <v>0</v>
      </c>
      <c r="E62" s="216">
        <f t="shared" si="18"/>
        <v>35000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5">
        <f t="shared" si="18"/>
        <v>35000</v>
      </c>
      <c r="S62" s="218"/>
      <c r="T62" s="218"/>
      <c r="U62" s="213"/>
    </row>
    <row r="63" spans="1:21" s="214" customFormat="1">
      <c r="A63" s="225" t="s">
        <v>307</v>
      </c>
      <c r="B63" s="216">
        <f t="shared" ref="B63:R63" si="19">SUM(B8+B11+B13+B14+B15+B26+B27+B38+B42+B43+B54+B62)</f>
        <v>26764010.650507342</v>
      </c>
      <c r="C63" s="216">
        <f t="shared" si="19"/>
        <v>26764010.650507342</v>
      </c>
      <c r="D63" s="216">
        <f t="shared" si="19"/>
        <v>0</v>
      </c>
      <c r="E63" s="216">
        <f t="shared" si="19"/>
        <v>10721652.045841236</v>
      </c>
      <c r="F63" s="216">
        <f t="shared" si="19"/>
        <v>6654505.2206782466</v>
      </c>
      <c r="G63" s="216">
        <f t="shared" si="19"/>
        <v>6769928</v>
      </c>
      <c r="H63" s="216">
        <f t="shared" si="19"/>
        <v>631401</v>
      </c>
      <c r="I63" s="216">
        <f t="shared" si="19"/>
        <v>1324969</v>
      </c>
      <c r="J63" s="216">
        <f t="shared" si="19"/>
        <v>0</v>
      </c>
      <c r="K63" s="216">
        <f t="shared" si="19"/>
        <v>661555.38398785784</v>
      </c>
      <c r="L63" s="216">
        <f t="shared" si="19"/>
        <v>0</v>
      </c>
      <c r="M63" s="216">
        <f t="shared" si="19"/>
        <v>0</v>
      </c>
      <c r="N63" s="216">
        <f t="shared" si="19"/>
        <v>0</v>
      </c>
      <c r="O63" s="216">
        <f t="shared" si="19"/>
        <v>0</v>
      </c>
      <c r="P63" s="216">
        <f t="shared" si="19"/>
        <v>0</v>
      </c>
      <c r="Q63" s="216">
        <f t="shared" si="19"/>
        <v>0</v>
      </c>
      <c r="R63" s="525">
        <f t="shared" si="19"/>
        <v>26764010.650507342</v>
      </c>
      <c r="S63" s="216">
        <f>SUM(S10+S13+S14+S15+S26+S27+S38+S42+S43+S54)</f>
        <v>24384611.640388928</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c r="H65" s="217"/>
      <c r="I65" s="217"/>
      <c r="J65" s="217"/>
      <c r="K65" s="217"/>
      <c r="L65" s="217"/>
      <c r="M65" s="217"/>
      <c r="N65" s="217"/>
      <c r="O65" s="217"/>
      <c r="P65" s="217"/>
      <c r="Q65" s="217"/>
      <c r="R65" s="869">
        <f>SUM(E65:Q65)</f>
        <v>0</v>
      </c>
      <c r="S65" s="217"/>
      <c r="T65" s="217"/>
      <c r="U65" s="213"/>
    </row>
    <row r="66" spans="1:21" s="214" customFormat="1" ht="24" customHeight="1">
      <c r="A66" s="435" t="s">
        <v>1849</v>
      </c>
      <c r="B66" s="216">
        <f t="shared" ref="B66:B69" si="20">SUM(C66+D66)</f>
        <v>0</v>
      </c>
      <c r="C66" s="217"/>
      <c r="D66" s="217"/>
      <c r="E66" s="217"/>
      <c r="F66" s="217"/>
      <c r="G66" s="217"/>
      <c r="H66" s="217"/>
      <c r="I66" s="217"/>
      <c r="J66" s="217"/>
      <c r="K66" s="217"/>
      <c r="L66" s="217"/>
      <c r="M66" s="217"/>
      <c r="N66" s="217"/>
      <c r="O66" s="217"/>
      <c r="P66" s="217"/>
      <c r="Q66" s="217"/>
      <c r="R66" s="869">
        <f t="shared" ref="R66:R68" si="21">SUM(E66:Q66)</f>
        <v>0</v>
      </c>
      <c r="S66" s="217"/>
      <c r="T66" s="217"/>
      <c r="U66" s="213"/>
    </row>
    <row r="67" spans="1:21" s="214" customFormat="1" ht="24" customHeight="1">
      <c r="A67" s="435" t="s">
        <v>1850</v>
      </c>
      <c r="B67" s="216">
        <f t="shared" si="20"/>
        <v>0</v>
      </c>
      <c r="C67" s="217"/>
      <c r="D67" s="217"/>
      <c r="E67" s="217"/>
      <c r="F67" s="217"/>
      <c r="G67" s="217"/>
      <c r="H67" s="217"/>
      <c r="I67" s="217"/>
      <c r="J67" s="217"/>
      <c r="K67" s="217"/>
      <c r="L67" s="217"/>
      <c r="M67" s="217"/>
      <c r="N67" s="217"/>
      <c r="O67" s="217"/>
      <c r="P67" s="217"/>
      <c r="Q67" s="217"/>
      <c r="R67" s="869">
        <f t="shared" si="21"/>
        <v>0</v>
      </c>
      <c r="S67" s="217"/>
      <c r="T67" s="217"/>
      <c r="U67" s="213"/>
    </row>
    <row r="68" spans="1:21" s="214" customFormat="1" ht="12" customHeight="1">
      <c r="A68" s="435" t="s">
        <v>1856</v>
      </c>
      <c r="B68" s="216">
        <f t="shared" si="20"/>
        <v>0</v>
      </c>
      <c r="C68" s="217"/>
      <c r="D68" s="217"/>
      <c r="E68" s="217"/>
      <c r="F68" s="217"/>
      <c r="G68" s="217"/>
      <c r="H68" s="217"/>
      <c r="I68" s="217"/>
      <c r="J68" s="217"/>
      <c r="K68" s="217"/>
      <c r="L68" s="217"/>
      <c r="M68" s="217"/>
      <c r="N68" s="217"/>
      <c r="O68" s="217"/>
      <c r="P68" s="217"/>
      <c r="Q68" s="217"/>
      <c r="R68" s="869">
        <f t="shared" si="21"/>
        <v>0</v>
      </c>
      <c r="S68" s="217"/>
      <c r="T68" s="217"/>
      <c r="U68" s="213"/>
    </row>
    <row r="69" spans="1:21" s="214" customFormat="1">
      <c r="A69" s="1894" t="s">
        <v>2747</v>
      </c>
      <c r="B69" s="216">
        <f t="shared" si="20"/>
        <v>80000</v>
      </c>
      <c r="C69" s="217">
        <f>+[10]EVERYTHING!$C$70</f>
        <v>80000</v>
      </c>
      <c r="D69" s="217"/>
      <c r="E69" s="217">
        <f>+C69</f>
        <v>80000</v>
      </c>
      <c r="F69" s="217"/>
      <c r="G69" s="217"/>
      <c r="H69" s="217"/>
      <c r="I69" s="217"/>
      <c r="J69" s="217"/>
      <c r="K69" s="217"/>
      <c r="L69" s="217"/>
      <c r="M69" s="217"/>
      <c r="N69" s="217"/>
      <c r="O69" s="217"/>
      <c r="P69" s="217"/>
      <c r="Q69" s="217"/>
      <c r="R69" s="869">
        <f>SUM(E69:Q69)</f>
        <v>80000</v>
      </c>
      <c r="S69" s="217">
        <f>+R69</f>
        <v>80000</v>
      </c>
      <c r="T69" s="217"/>
      <c r="U69" s="213"/>
    </row>
    <row r="70" spans="1:21" s="214" customFormat="1">
      <c r="A70" s="219" t="s">
        <v>1853</v>
      </c>
      <c r="B70" s="216">
        <f>SUM(C70:D70)</f>
        <v>80000</v>
      </c>
      <c r="C70" s="216">
        <f>SUM(C65:C69)</f>
        <v>80000</v>
      </c>
      <c r="D70" s="216">
        <f>SUM(D65:D69)</f>
        <v>0</v>
      </c>
      <c r="E70" s="216">
        <f t="shared" ref="E70:T70" si="22">SUM(E65:E69)</f>
        <v>80000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25">
        <f t="shared" si="22"/>
        <v>80000</v>
      </c>
      <c r="S70" s="220">
        <f t="shared" si="22"/>
        <v>80000</v>
      </c>
      <c r="T70" s="220">
        <f t="shared" si="22"/>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69">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69">
        <f>SUM(E73:Q73)</f>
        <v>0</v>
      </c>
      <c r="S73" s="218"/>
      <c r="T73" s="218"/>
      <c r="U73" s="213"/>
    </row>
    <row r="74" spans="1:21" s="214" customFormat="1">
      <c r="A74" s="728" t="s">
        <v>1059</v>
      </c>
      <c r="B74" s="216">
        <f>SUM(C74+D74)</f>
        <v>0</v>
      </c>
      <c r="C74" s="217"/>
      <c r="D74" s="217"/>
      <c r="E74" s="217"/>
      <c r="F74" s="217"/>
      <c r="G74" s="217"/>
      <c r="H74" s="217"/>
      <c r="I74" s="217"/>
      <c r="J74" s="217"/>
      <c r="K74" s="217"/>
      <c r="L74" s="217"/>
      <c r="M74" s="217"/>
      <c r="N74" s="217"/>
      <c r="O74" s="217"/>
      <c r="P74" s="217"/>
      <c r="Q74" s="217"/>
      <c r="R74" s="869">
        <f>SUM(E74:Q74)</f>
        <v>0</v>
      </c>
      <c r="S74" s="218"/>
      <c r="T74" s="218"/>
      <c r="U74" s="213"/>
    </row>
    <row r="75" spans="1:21" s="214" customFormat="1">
      <c r="A75" s="215" t="s">
        <v>631</v>
      </c>
      <c r="B75" s="216">
        <f>SUM(C75+D75)</f>
        <v>304196.82330000005</v>
      </c>
      <c r="C75" s="217">
        <f>+[10]EVERYTHING!$C$73</f>
        <v>304196.82330000005</v>
      </c>
      <c r="D75" s="217"/>
      <c r="E75" s="217">
        <f>+C75</f>
        <v>304196.82330000005</v>
      </c>
      <c r="F75" s="217"/>
      <c r="G75" s="217"/>
      <c r="H75" s="217"/>
      <c r="I75" s="217"/>
      <c r="J75" s="217"/>
      <c r="K75" s="217"/>
      <c r="L75" s="217"/>
      <c r="M75" s="217"/>
      <c r="N75" s="217"/>
      <c r="O75" s="217"/>
      <c r="P75" s="217"/>
      <c r="Q75" s="217"/>
      <c r="R75" s="869">
        <f>SUM(E75:Q75)</f>
        <v>304196.82330000005</v>
      </c>
      <c r="S75" s="218"/>
      <c r="T75" s="218"/>
      <c r="U75" s="213"/>
    </row>
    <row r="76" spans="1:21" s="214" customFormat="1">
      <c r="A76" s="1894" t="s">
        <v>2748</v>
      </c>
      <c r="B76" s="216">
        <f>SUM(C76+D76)</f>
        <v>485852.25397290668</v>
      </c>
      <c r="C76" s="217">
        <f>+[10]EVERYTHING!$C$76</f>
        <v>485852.25397290668</v>
      </c>
      <c r="D76" s="217"/>
      <c r="E76" s="217">
        <f>+C76</f>
        <v>485852.25397290668</v>
      </c>
      <c r="F76" s="217"/>
      <c r="G76" s="217"/>
      <c r="H76" s="217"/>
      <c r="I76" s="217"/>
      <c r="J76" s="217"/>
      <c r="K76" s="217"/>
      <c r="L76" s="217"/>
      <c r="M76" s="217"/>
      <c r="N76" s="217"/>
      <c r="O76" s="217"/>
      <c r="P76" s="217"/>
      <c r="Q76" s="217"/>
      <c r="R76" s="869">
        <f>SUM(E76:Q76)</f>
        <v>485852.25397290668</v>
      </c>
      <c r="S76" s="218"/>
      <c r="T76" s="218"/>
      <c r="U76" s="213"/>
    </row>
    <row r="77" spans="1:21" s="214" customFormat="1">
      <c r="A77" s="219" t="s">
        <v>632</v>
      </c>
      <c r="B77" s="216">
        <f>SUM(C77:D77)</f>
        <v>790049.07727290667</v>
      </c>
      <c r="C77" s="216">
        <f>SUM(C72:C76)</f>
        <v>790049.07727290667</v>
      </c>
      <c r="D77" s="216">
        <f>SUM(D72:D76)</f>
        <v>0</v>
      </c>
      <c r="E77" s="216">
        <f t="shared" ref="E77:Q77" si="23">SUM(E72:E76)</f>
        <v>790049.07727290667</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25">
        <f>SUM(R72:R76)</f>
        <v>790049.07727290667</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1377</v>
      </c>
      <c r="B79" s="216">
        <f>SUM(C79:D79)</f>
        <v>1087500</v>
      </c>
      <c r="C79" s="217">
        <f>+[10]EVERYTHING!$C$79</f>
        <v>1087500</v>
      </c>
      <c r="D79" s="217"/>
      <c r="E79" s="217">
        <f>+C79</f>
        <v>1087500</v>
      </c>
      <c r="F79" s="217"/>
      <c r="G79" s="217"/>
      <c r="H79" s="217"/>
      <c r="I79" s="217"/>
      <c r="J79" s="217"/>
      <c r="K79" s="217"/>
      <c r="L79" s="217"/>
      <c r="M79" s="217"/>
      <c r="N79" s="217"/>
      <c r="O79" s="217"/>
      <c r="P79" s="217"/>
      <c r="Q79" s="217"/>
      <c r="R79" s="869">
        <f>SUM(E79:Q79)</f>
        <v>1087500</v>
      </c>
      <c r="S79" s="217">
        <f>+R79</f>
        <v>1087500</v>
      </c>
      <c r="T79" s="217"/>
      <c r="U79" s="213"/>
    </row>
    <row r="80" spans="1:21" s="214" customFormat="1">
      <c r="A80" s="435" t="s">
        <v>61</v>
      </c>
      <c r="B80" s="216">
        <f>SUM(C80:D80)</f>
        <v>200000</v>
      </c>
      <c r="C80" s="217">
        <f>+[10]EVERYTHING!$C$90</f>
        <v>200000</v>
      </c>
      <c r="D80" s="217"/>
      <c r="E80" s="217">
        <f>+C80</f>
        <v>200000</v>
      </c>
      <c r="F80" s="217"/>
      <c r="G80" s="217"/>
      <c r="H80" s="217"/>
      <c r="I80" s="217"/>
      <c r="J80" s="217"/>
      <c r="K80" s="217"/>
      <c r="L80" s="217"/>
      <c r="M80" s="217"/>
      <c r="N80" s="217"/>
      <c r="O80" s="217"/>
      <c r="P80" s="217"/>
      <c r="Q80" s="217"/>
      <c r="R80" s="869">
        <f>SUM(E80:Q80)</f>
        <v>200000</v>
      </c>
      <c r="S80" s="217">
        <f>+R80</f>
        <v>200000</v>
      </c>
      <c r="T80" s="217"/>
      <c r="U80" s="213"/>
    </row>
    <row r="81" spans="1:21" s="214" customFormat="1">
      <c r="A81" s="219" t="s">
        <v>1374</v>
      </c>
      <c r="B81" s="216">
        <f>SUM(C81:D81)</f>
        <v>1287500</v>
      </c>
      <c r="C81" s="849">
        <f>SUM(C79:C80)</f>
        <v>1287500</v>
      </c>
      <c r="D81" s="849">
        <f t="shared" ref="D81:T81" si="24">SUM(D79:D80)</f>
        <v>0</v>
      </c>
      <c r="E81" s="849">
        <f t="shared" si="24"/>
        <v>1287500</v>
      </c>
      <c r="F81" s="849">
        <f t="shared" si="24"/>
        <v>0</v>
      </c>
      <c r="G81" s="849">
        <f t="shared" si="24"/>
        <v>0</v>
      </c>
      <c r="H81" s="849">
        <f t="shared" si="24"/>
        <v>0</v>
      </c>
      <c r="I81" s="849">
        <f t="shared" si="24"/>
        <v>0</v>
      </c>
      <c r="J81" s="849">
        <f t="shared" si="24"/>
        <v>0</v>
      </c>
      <c r="K81" s="849">
        <f t="shared" si="24"/>
        <v>0</v>
      </c>
      <c r="L81" s="849">
        <f t="shared" si="24"/>
        <v>0</v>
      </c>
      <c r="M81" s="849">
        <f t="shared" si="24"/>
        <v>0</v>
      </c>
      <c r="N81" s="849">
        <f t="shared" si="24"/>
        <v>0</v>
      </c>
      <c r="O81" s="849">
        <f t="shared" si="24"/>
        <v>0</v>
      </c>
      <c r="P81" s="849">
        <f t="shared" si="24"/>
        <v>0</v>
      </c>
      <c r="Q81" s="849">
        <f t="shared" si="24"/>
        <v>0</v>
      </c>
      <c r="R81" s="849">
        <f t="shared" si="24"/>
        <v>1287500</v>
      </c>
      <c r="S81" s="849">
        <f t="shared" si="24"/>
        <v>1287500</v>
      </c>
      <c r="T81" s="849">
        <f t="shared" si="24"/>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2593</v>
      </c>
      <c r="B83" s="216">
        <f t="shared" ref="B83:B95" si="25">SUM(C83+D83)</f>
        <v>44762.96</v>
      </c>
      <c r="C83" s="217">
        <f>+[10]EVERYTHING!$C$81</f>
        <v>44762.96</v>
      </c>
      <c r="D83" s="217"/>
      <c r="E83" s="217">
        <f>+C83</f>
        <v>44762.96</v>
      </c>
      <c r="F83" s="217"/>
      <c r="G83" s="217"/>
      <c r="H83" s="217"/>
      <c r="I83" s="217"/>
      <c r="J83" s="217"/>
      <c r="K83" s="217"/>
      <c r="L83" s="217"/>
      <c r="M83" s="217"/>
      <c r="N83" s="217"/>
      <c r="O83" s="217"/>
      <c r="P83" s="217"/>
      <c r="Q83" s="217"/>
      <c r="R83" s="869">
        <f t="shared" ref="R83:R95" si="26">SUM(E83:Q83)</f>
        <v>44762.96</v>
      </c>
      <c r="S83" s="218"/>
      <c r="T83" s="218"/>
      <c r="U83" s="213"/>
    </row>
    <row r="84" spans="1:21" s="214" customFormat="1">
      <c r="A84" s="215" t="s">
        <v>809</v>
      </c>
      <c r="B84" s="216">
        <f t="shared" si="25"/>
        <v>25000</v>
      </c>
      <c r="C84" s="217">
        <f>+[10]EVERYTHING!$C$87</f>
        <v>25000</v>
      </c>
      <c r="D84" s="217"/>
      <c r="E84" s="217">
        <f t="shared" ref="E84:E94" si="27">+C84</f>
        <v>25000</v>
      </c>
      <c r="F84" s="217"/>
      <c r="G84" s="217"/>
      <c r="H84" s="217"/>
      <c r="I84" s="217"/>
      <c r="J84" s="217"/>
      <c r="K84" s="217"/>
      <c r="L84" s="217"/>
      <c r="M84" s="217"/>
      <c r="N84" s="217"/>
      <c r="O84" s="217"/>
      <c r="P84" s="217"/>
      <c r="Q84" s="217"/>
      <c r="R84" s="869">
        <f t="shared" si="26"/>
        <v>25000</v>
      </c>
      <c r="S84" s="217">
        <f>+R84</f>
        <v>25000</v>
      </c>
      <c r="T84" s="217"/>
      <c r="U84" s="213"/>
    </row>
    <row r="85" spans="1:21" s="214" customFormat="1">
      <c r="A85" s="215" t="s">
        <v>810</v>
      </c>
      <c r="B85" s="216">
        <f t="shared" si="25"/>
        <v>1450920</v>
      </c>
      <c r="C85" s="217">
        <f>+[10]EVERYTHING!$C$83</f>
        <v>1450920</v>
      </c>
      <c r="D85" s="217"/>
      <c r="E85" s="217">
        <f>+C85-SUM(F85:Q85)</f>
        <v>905354</v>
      </c>
      <c r="F85" s="217"/>
      <c r="G85" s="217"/>
      <c r="H85" s="217"/>
      <c r="I85" s="217"/>
      <c r="J85" s="217"/>
      <c r="K85" s="217"/>
      <c r="L85" s="217">
        <f>+[10]EVERYTHING!$C$12</f>
        <v>545566</v>
      </c>
      <c r="M85" s="217"/>
      <c r="N85" s="217"/>
      <c r="O85" s="217"/>
      <c r="P85" s="217"/>
      <c r="Q85" s="217"/>
      <c r="R85" s="869">
        <f t="shared" si="26"/>
        <v>1450920</v>
      </c>
      <c r="S85" s="217">
        <f>+[10]EVERYTHING!$F$83</f>
        <v>905354</v>
      </c>
      <c r="T85" s="217"/>
      <c r="U85" s="213"/>
    </row>
    <row r="86" spans="1:21" s="214" customFormat="1">
      <c r="A86" s="215" t="s">
        <v>811</v>
      </c>
      <c r="B86" s="216">
        <f t="shared" si="25"/>
        <v>150000</v>
      </c>
      <c r="C86" s="217">
        <f>+[10]EVERYTHING!$C$84</f>
        <v>150000</v>
      </c>
      <c r="D86" s="217"/>
      <c r="E86" s="217">
        <f t="shared" si="27"/>
        <v>150000</v>
      </c>
      <c r="F86" s="217"/>
      <c r="G86" s="217"/>
      <c r="H86" s="217"/>
      <c r="I86" s="217"/>
      <c r="J86" s="217"/>
      <c r="K86" s="217"/>
      <c r="L86" s="217"/>
      <c r="M86" s="217"/>
      <c r="N86" s="217"/>
      <c r="O86" s="217"/>
      <c r="P86" s="217"/>
      <c r="Q86" s="217"/>
      <c r="R86" s="869">
        <f t="shared" si="26"/>
        <v>150000</v>
      </c>
      <c r="S86" s="217">
        <f>+R86</f>
        <v>150000</v>
      </c>
      <c r="T86" s="217"/>
      <c r="U86" s="213"/>
    </row>
    <row r="87" spans="1:21" s="214" customFormat="1">
      <c r="A87" s="215" t="s">
        <v>812</v>
      </c>
      <c r="B87" s="216">
        <f t="shared" si="25"/>
        <v>0</v>
      </c>
      <c r="C87" s="217"/>
      <c r="D87" s="217"/>
      <c r="E87" s="217">
        <f t="shared" si="27"/>
        <v>0</v>
      </c>
      <c r="F87" s="217"/>
      <c r="G87" s="217"/>
      <c r="H87" s="217"/>
      <c r="I87" s="217"/>
      <c r="J87" s="217"/>
      <c r="K87" s="217"/>
      <c r="L87" s="217"/>
      <c r="M87" s="217"/>
      <c r="N87" s="217"/>
      <c r="O87" s="217"/>
      <c r="P87" s="217"/>
      <c r="Q87" s="217"/>
      <c r="R87" s="869">
        <f t="shared" si="26"/>
        <v>0</v>
      </c>
      <c r="S87" s="217"/>
      <c r="T87" s="217"/>
      <c r="U87" s="213"/>
    </row>
    <row r="88" spans="1:21" s="214" customFormat="1">
      <c r="A88" s="215" t="s">
        <v>813</v>
      </c>
      <c r="B88" s="216">
        <f t="shared" si="25"/>
        <v>49969</v>
      </c>
      <c r="C88" s="217">
        <f>+[10]EVERYTHING!$C$86</f>
        <v>49969</v>
      </c>
      <c r="D88" s="217"/>
      <c r="E88" s="217">
        <f t="shared" si="27"/>
        <v>49969</v>
      </c>
      <c r="F88" s="217"/>
      <c r="G88" s="217"/>
      <c r="H88" s="217"/>
      <c r="I88" s="217"/>
      <c r="J88" s="217"/>
      <c r="K88" s="217"/>
      <c r="L88" s="217"/>
      <c r="M88" s="217"/>
      <c r="N88" s="217"/>
      <c r="O88" s="217"/>
      <c r="P88" s="217"/>
      <c r="Q88" s="217"/>
      <c r="R88" s="869">
        <f t="shared" si="26"/>
        <v>49969</v>
      </c>
      <c r="S88" s="218"/>
      <c r="T88" s="218"/>
      <c r="U88" s="213"/>
    </row>
    <row r="89" spans="1:21" s="214" customFormat="1">
      <c r="A89" s="215" t="s">
        <v>814</v>
      </c>
      <c r="B89" s="216">
        <f t="shared" si="25"/>
        <v>495000</v>
      </c>
      <c r="C89" s="217">
        <f>+[10]EVERYTHING!$C$88</f>
        <v>495000</v>
      </c>
      <c r="D89" s="217"/>
      <c r="E89" s="217">
        <f t="shared" si="27"/>
        <v>495000</v>
      </c>
      <c r="F89" s="217"/>
      <c r="G89" s="217"/>
      <c r="H89" s="217"/>
      <c r="I89" s="217"/>
      <c r="J89" s="217"/>
      <c r="K89" s="217"/>
      <c r="L89" s="217"/>
      <c r="M89" s="217"/>
      <c r="N89" s="217"/>
      <c r="O89" s="217"/>
      <c r="P89" s="217"/>
      <c r="Q89" s="217"/>
      <c r="R89" s="869">
        <f t="shared" si="26"/>
        <v>495000</v>
      </c>
      <c r="S89" s="217">
        <f>+R89</f>
        <v>495000</v>
      </c>
      <c r="T89" s="217"/>
      <c r="U89" s="213"/>
    </row>
    <row r="90" spans="1:21" s="214" customFormat="1">
      <c r="A90" s="215" t="s">
        <v>815</v>
      </c>
      <c r="B90" s="216">
        <f t="shared" si="25"/>
        <v>10000</v>
      </c>
      <c r="C90" s="217">
        <f>+[10]EVERYTHING!$C$85</f>
        <v>10000</v>
      </c>
      <c r="D90" s="217"/>
      <c r="E90" s="217">
        <f t="shared" si="27"/>
        <v>10000</v>
      </c>
      <c r="F90" s="217"/>
      <c r="G90" s="217"/>
      <c r="H90" s="217"/>
      <c r="I90" s="217"/>
      <c r="J90" s="217"/>
      <c r="K90" s="217"/>
      <c r="L90" s="217"/>
      <c r="M90" s="217"/>
      <c r="N90" s="217"/>
      <c r="O90" s="217"/>
      <c r="P90" s="217"/>
      <c r="Q90" s="217"/>
      <c r="R90" s="869">
        <f t="shared" si="26"/>
        <v>10000</v>
      </c>
      <c r="S90" s="217"/>
      <c r="T90" s="217"/>
      <c r="U90" s="213"/>
    </row>
    <row r="91" spans="1:21" s="214" customFormat="1">
      <c r="A91" s="1652" t="s">
        <v>386</v>
      </c>
      <c r="B91" s="216">
        <f t="shared" si="25"/>
        <v>0</v>
      </c>
      <c r="C91" s="217"/>
      <c r="D91" s="217"/>
      <c r="E91" s="217">
        <f t="shared" si="27"/>
        <v>0</v>
      </c>
      <c r="F91" s="217"/>
      <c r="G91" s="217"/>
      <c r="H91" s="217"/>
      <c r="I91" s="217"/>
      <c r="J91" s="217"/>
      <c r="K91" s="217"/>
      <c r="L91" s="217"/>
      <c r="M91" s="217"/>
      <c r="N91" s="217"/>
      <c r="O91" s="217"/>
      <c r="P91" s="217"/>
      <c r="Q91" s="217"/>
      <c r="R91" s="869">
        <f t="shared" si="26"/>
        <v>0</v>
      </c>
      <c r="S91" s="217"/>
      <c r="T91" s="217"/>
      <c r="U91" s="213"/>
    </row>
    <row r="92" spans="1:21" s="214" customFormat="1">
      <c r="A92" s="1651" t="s">
        <v>1376</v>
      </c>
      <c r="B92" s="216">
        <f t="shared" si="25"/>
        <v>4000</v>
      </c>
      <c r="C92" s="217">
        <f>+[10]EVERYTHING!$C$78</f>
        <v>4000</v>
      </c>
      <c r="D92" s="217"/>
      <c r="E92" s="217">
        <f t="shared" si="27"/>
        <v>4000</v>
      </c>
      <c r="F92" s="217"/>
      <c r="G92" s="217"/>
      <c r="H92" s="217"/>
      <c r="I92" s="217"/>
      <c r="J92" s="217"/>
      <c r="K92" s="217"/>
      <c r="L92" s="217"/>
      <c r="M92" s="217"/>
      <c r="N92" s="217"/>
      <c r="O92" s="217"/>
      <c r="P92" s="217"/>
      <c r="Q92" s="217"/>
      <c r="R92" s="869">
        <f t="shared" si="26"/>
        <v>4000</v>
      </c>
      <c r="S92" s="217">
        <f>+R92</f>
        <v>4000</v>
      </c>
      <c r="T92" s="217"/>
      <c r="U92" s="213"/>
    </row>
    <row r="93" spans="1:21" s="214" customFormat="1">
      <c r="A93" s="1894" t="s">
        <v>2749</v>
      </c>
      <c r="B93" s="216">
        <f t="shared" si="25"/>
        <v>130000</v>
      </c>
      <c r="C93" s="217">
        <f>+[10]EVERYTHING!$C$82</f>
        <v>130000</v>
      </c>
      <c r="D93" s="217"/>
      <c r="E93" s="217">
        <f t="shared" si="27"/>
        <v>130000</v>
      </c>
      <c r="F93" s="217"/>
      <c r="G93" s="217"/>
      <c r="H93" s="217"/>
      <c r="I93" s="217"/>
      <c r="J93" s="217"/>
      <c r="K93" s="217"/>
      <c r="L93" s="217"/>
      <c r="M93" s="217"/>
      <c r="N93" s="217"/>
      <c r="O93" s="217"/>
      <c r="P93" s="217"/>
      <c r="Q93" s="217"/>
      <c r="R93" s="869">
        <f t="shared" si="26"/>
        <v>130000</v>
      </c>
      <c r="S93" s="217">
        <f>+R93</f>
        <v>130000</v>
      </c>
      <c r="T93" s="217"/>
      <c r="U93" s="213"/>
    </row>
    <row r="94" spans="1:21" s="214" customFormat="1" ht="24">
      <c r="A94" s="1894" t="s">
        <v>2750</v>
      </c>
      <c r="B94" s="216">
        <f t="shared" si="25"/>
        <v>25000</v>
      </c>
      <c r="C94" s="217">
        <f>+[10]EVERYTHING!$C$89</f>
        <v>25000</v>
      </c>
      <c r="D94" s="217"/>
      <c r="E94" s="217">
        <f t="shared" si="27"/>
        <v>25000</v>
      </c>
      <c r="F94" s="217"/>
      <c r="G94" s="217"/>
      <c r="H94" s="217"/>
      <c r="I94" s="217"/>
      <c r="J94" s="217"/>
      <c r="K94" s="217"/>
      <c r="L94" s="217"/>
      <c r="M94" s="217"/>
      <c r="N94" s="217"/>
      <c r="O94" s="217"/>
      <c r="P94" s="217"/>
      <c r="Q94" s="217"/>
      <c r="R94" s="869">
        <f t="shared" si="26"/>
        <v>25000</v>
      </c>
      <c r="S94" s="217">
        <f>+R94</f>
        <v>25000</v>
      </c>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69">
        <f t="shared" si="26"/>
        <v>0</v>
      </c>
      <c r="S95" s="217"/>
      <c r="T95" s="217"/>
      <c r="U95" s="213"/>
    </row>
    <row r="96" spans="1:21" s="214" customFormat="1">
      <c r="A96" s="219" t="s">
        <v>816</v>
      </c>
      <c r="B96" s="216">
        <f>SUM(C96:D96)</f>
        <v>2384651.96</v>
      </c>
      <c r="C96" s="216">
        <f t="shared" ref="C96:R96" si="28">SUM(C83:C95)</f>
        <v>2384651.96</v>
      </c>
      <c r="D96" s="216">
        <f t="shared" si="28"/>
        <v>0</v>
      </c>
      <c r="E96" s="216">
        <f t="shared" si="28"/>
        <v>1839085.96</v>
      </c>
      <c r="F96" s="216">
        <f t="shared" si="28"/>
        <v>0</v>
      </c>
      <c r="G96" s="216">
        <f t="shared" si="28"/>
        <v>0</v>
      </c>
      <c r="H96" s="216">
        <f t="shared" si="28"/>
        <v>0</v>
      </c>
      <c r="I96" s="216">
        <f t="shared" si="28"/>
        <v>0</v>
      </c>
      <c r="J96" s="216">
        <f t="shared" si="28"/>
        <v>0</v>
      </c>
      <c r="K96" s="216">
        <f t="shared" si="28"/>
        <v>0</v>
      </c>
      <c r="L96" s="216">
        <f t="shared" si="28"/>
        <v>545566</v>
      </c>
      <c r="M96" s="216">
        <f t="shared" si="28"/>
        <v>0</v>
      </c>
      <c r="N96" s="216">
        <f t="shared" si="28"/>
        <v>0</v>
      </c>
      <c r="O96" s="216">
        <f t="shared" si="28"/>
        <v>0</v>
      </c>
      <c r="P96" s="216">
        <f t="shared" si="28"/>
        <v>0</v>
      </c>
      <c r="Q96" s="216">
        <f t="shared" si="28"/>
        <v>0</v>
      </c>
      <c r="R96" s="525">
        <f t="shared" si="28"/>
        <v>2384651.96</v>
      </c>
      <c r="S96" s="220">
        <f>SUM(S84:S87,S89:S95)</f>
        <v>1734354</v>
      </c>
      <c r="T96" s="216">
        <f>SUM(T84:T87,T89:T95)</f>
        <v>0</v>
      </c>
      <c r="U96" s="213"/>
    </row>
    <row r="97" spans="1:21" s="214" customFormat="1">
      <c r="A97" s="219" t="s">
        <v>817</v>
      </c>
      <c r="B97" s="216">
        <f>SUM(C97:D97)</f>
        <v>31306211.68778025</v>
      </c>
      <c r="C97" s="216">
        <f t="shared" ref="C97:R97" si="29">SUM(C63+C70+C77+C81+C96)</f>
        <v>31306211.68778025</v>
      </c>
      <c r="D97" s="216">
        <f t="shared" si="29"/>
        <v>0</v>
      </c>
      <c r="E97" s="216">
        <f t="shared" si="29"/>
        <v>14718287.083114143</v>
      </c>
      <c r="F97" s="216">
        <f t="shared" si="29"/>
        <v>6654505.2206782466</v>
      </c>
      <c r="G97" s="216">
        <f t="shared" si="29"/>
        <v>6769928</v>
      </c>
      <c r="H97" s="216">
        <f t="shared" si="29"/>
        <v>631401</v>
      </c>
      <c r="I97" s="216">
        <f t="shared" si="29"/>
        <v>1324969</v>
      </c>
      <c r="J97" s="216">
        <f t="shared" si="29"/>
        <v>0</v>
      </c>
      <c r="K97" s="216">
        <f t="shared" si="29"/>
        <v>661555.38398785784</v>
      </c>
      <c r="L97" s="216">
        <f t="shared" si="29"/>
        <v>545566</v>
      </c>
      <c r="M97" s="216">
        <f t="shared" si="29"/>
        <v>0</v>
      </c>
      <c r="N97" s="216">
        <f t="shared" si="29"/>
        <v>0</v>
      </c>
      <c r="O97" s="216">
        <f t="shared" si="29"/>
        <v>0</v>
      </c>
      <c r="P97" s="216">
        <f t="shared" si="29"/>
        <v>0</v>
      </c>
      <c r="Q97" s="216">
        <f t="shared" si="29"/>
        <v>0</v>
      </c>
      <c r="R97" s="216">
        <f t="shared" si="29"/>
        <v>31306211.68778025</v>
      </c>
      <c r="S97" s="216">
        <f>SUM(S63+S70+S81+S96)</f>
        <v>27486465.640388928</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3500000</v>
      </c>
      <c r="C99" s="1546">
        <f>+[10]EVERYTHING!$C$94</f>
        <v>3500000</v>
      </c>
      <c r="D99" s="1546"/>
      <c r="E99" s="1546">
        <f>+C99-J99</f>
        <v>2861555.383987858</v>
      </c>
      <c r="F99" s="217"/>
      <c r="G99" s="217"/>
      <c r="H99" s="217"/>
      <c r="I99" s="217"/>
      <c r="J99" s="217">
        <f>+[10]EVERYTHING!$C$14</f>
        <v>638444.61601214216</v>
      </c>
      <c r="K99" s="217"/>
      <c r="L99" s="217"/>
      <c r="M99" s="217"/>
      <c r="N99" s="217"/>
      <c r="O99" s="217"/>
      <c r="P99" s="217"/>
      <c r="Q99" s="217"/>
      <c r="R99" s="869">
        <f t="shared" ref="R99:R103" si="30">SUM(E99:Q99)</f>
        <v>3500000</v>
      </c>
      <c r="S99" s="217">
        <f>+R99</f>
        <v>3500000</v>
      </c>
      <c r="T99" s="217"/>
      <c r="U99" s="213"/>
    </row>
    <row r="100" spans="1:21" s="214" customFormat="1">
      <c r="A100" s="435" t="s">
        <v>1854</v>
      </c>
      <c r="B100" s="216">
        <f t="shared" ref="B100:B103" si="31">SUM(C100+D100)</f>
        <v>0</v>
      </c>
      <c r="C100" s="217"/>
      <c r="D100" s="217"/>
      <c r="E100" s="217"/>
      <c r="F100" s="217"/>
      <c r="G100" s="217"/>
      <c r="H100" s="217"/>
      <c r="I100" s="217"/>
      <c r="J100" s="217"/>
      <c r="K100" s="217"/>
      <c r="L100" s="217"/>
      <c r="M100" s="217"/>
      <c r="N100" s="217"/>
      <c r="O100" s="217"/>
      <c r="P100" s="217"/>
      <c r="Q100" s="217"/>
      <c r="R100" s="869">
        <f t="shared" si="30"/>
        <v>0</v>
      </c>
      <c r="S100" s="217"/>
      <c r="T100" s="217"/>
      <c r="U100" s="213"/>
    </row>
    <row r="101" spans="1:21" s="214" customFormat="1" ht="12" customHeight="1">
      <c r="A101" s="215" t="s">
        <v>820</v>
      </c>
      <c r="B101" s="216">
        <f t="shared" si="31"/>
        <v>0</v>
      </c>
      <c r="C101" s="217"/>
      <c r="D101" s="217"/>
      <c r="E101" s="217"/>
      <c r="F101" s="217"/>
      <c r="G101" s="217"/>
      <c r="H101" s="217"/>
      <c r="I101" s="217"/>
      <c r="J101" s="217"/>
      <c r="K101" s="217"/>
      <c r="L101" s="217"/>
      <c r="M101" s="217"/>
      <c r="N101" s="217"/>
      <c r="O101" s="217"/>
      <c r="P101" s="217"/>
      <c r="Q101" s="217"/>
      <c r="R101" s="869">
        <f t="shared" si="30"/>
        <v>0</v>
      </c>
      <c r="S101" s="217"/>
      <c r="T101" s="217"/>
      <c r="U101" s="213"/>
    </row>
    <row r="102" spans="1:21" s="214" customFormat="1">
      <c r="A102" s="435" t="s">
        <v>1855</v>
      </c>
      <c r="B102" s="216">
        <f t="shared" si="31"/>
        <v>0</v>
      </c>
      <c r="C102" s="217"/>
      <c r="D102" s="217"/>
      <c r="E102" s="217"/>
      <c r="F102" s="217"/>
      <c r="G102" s="217"/>
      <c r="H102" s="217"/>
      <c r="I102" s="217"/>
      <c r="J102" s="217"/>
      <c r="K102" s="217"/>
      <c r="L102" s="217"/>
      <c r="M102" s="217"/>
      <c r="N102" s="217"/>
      <c r="O102" s="217"/>
      <c r="P102" s="217"/>
      <c r="Q102" s="217"/>
      <c r="R102" s="869">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69">
        <f t="shared" si="30"/>
        <v>0</v>
      </c>
      <c r="S103" s="217"/>
      <c r="T103" s="217"/>
      <c r="U103" s="213"/>
    </row>
    <row r="104" spans="1:21" s="214" customFormat="1">
      <c r="A104" s="219" t="s">
        <v>821</v>
      </c>
      <c r="B104" s="216">
        <f>SUM(C104:D104)</f>
        <v>3500000</v>
      </c>
      <c r="C104" s="216">
        <f>SUM(C99:C103)</f>
        <v>3500000</v>
      </c>
      <c r="D104" s="216">
        <f t="shared" ref="D104:T104" si="32">SUM(D99:D103)</f>
        <v>0</v>
      </c>
      <c r="E104" s="216">
        <f t="shared" si="32"/>
        <v>2861555.383987858</v>
      </c>
      <c r="F104" s="216">
        <f t="shared" si="32"/>
        <v>0</v>
      </c>
      <c r="G104" s="216">
        <f t="shared" si="32"/>
        <v>0</v>
      </c>
      <c r="H104" s="216">
        <f t="shared" si="32"/>
        <v>0</v>
      </c>
      <c r="I104" s="216">
        <f t="shared" si="32"/>
        <v>0</v>
      </c>
      <c r="J104" s="216">
        <f t="shared" si="32"/>
        <v>638444.61601214216</v>
      </c>
      <c r="K104" s="216">
        <f t="shared" si="32"/>
        <v>0</v>
      </c>
      <c r="L104" s="216">
        <f t="shared" si="32"/>
        <v>0</v>
      </c>
      <c r="M104" s="216">
        <f t="shared" si="32"/>
        <v>0</v>
      </c>
      <c r="N104" s="216">
        <f t="shared" si="32"/>
        <v>0</v>
      </c>
      <c r="O104" s="216">
        <f t="shared" si="32"/>
        <v>0</v>
      </c>
      <c r="P104" s="216">
        <f t="shared" si="32"/>
        <v>0</v>
      </c>
      <c r="Q104" s="216">
        <f t="shared" si="32"/>
        <v>0</v>
      </c>
      <c r="R104" s="525">
        <f t="shared" si="32"/>
        <v>3500000</v>
      </c>
      <c r="S104" s="220">
        <f t="shared" si="32"/>
        <v>3500000</v>
      </c>
      <c r="T104" s="220">
        <f t="shared" si="32"/>
        <v>0</v>
      </c>
      <c r="U104" s="213"/>
    </row>
    <row r="105" spans="1:21" s="214" customFormat="1">
      <c r="A105" s="219" t="s">
        <v>822</v>
      </c>
      <c r="B105" s="220">
        <f>SUM(C105:D105)</f>
        <v>34806211.687780246</v>
      </c>
      <c r="C105" s="220">
        <f t="shared" ref="C105:R105" si="33">SUM(C97+C104)</f>
        <v>34806211.687780246</v>
      </c>
      <c r="D105" s="220">
        <f t="shared" si="33"/>
        <v>0</v>
      </c>
      <c r="E105" s="220">
        <f t="shared" si="33"/>
        <v>17579842.467102002</v>
      </c>
      <c r="F105" s="220">
        <f t="shared" si="33"/>
        <v>6654505.2206782466</v>
      </c>
      <c r="G105" s="220">
        <f t="shared" si="33"/>
        <v>6769928</v>
      </c>
      <c r="H105" s="220">
        <f t="shared" si="33"/>
        <v>631401</v>
      </c>
      <c r="I105" s="220">
        <f t="shared" si="33"/>
        <v>1324969</v>
      </c>
      <c r="J105" s="220">
        <f t="shared" si="33"/>
        <v>638444.61601214216</v>
      </c>
      <c r="K105" s="220">
        <f t="shared" si="33"/>
        <v>661555.38398785784</v>
      </c>
      <c r="L105" s="220">
        <f t="shared" si="33"/>
        <v>545566</v>
      </c>
      <c r="M105" s="220">
        <f t="shared" si="33"/>
        <v>0</v>
      </c>
      <c r="N105" s="220">
        <f t="shared" si="33"/>
        <v>0</v>
      </c>
      <c r="O105" s="220">
        <f t="shared" si="33"/>
        <v>0</v>
      </c>
      <c r="P105" s="220">
        <f t="shared" si="33"/>
        <v>0</v>
      </c>
      <c r="Q105" s="220">
        <f t="shared" si="33"/>
        <v>0</v>
      </c>
      <c r="R105" s="525">
        <f t="shared" si="33"/>
        <v>34806211.687780246</v>
      </c>
      <c r="S105" s="220">
        <f>S97+S104</f>
        <v>30986465.640388928</v>
      </c>
      <c r="T105" s="220">
        <f>T97+T104</f>
        <v>0</v>
      </c>
      <c r="U105" s="213"/>
    </row>
    <row r="106" spans="1:21">
      <c r="A106" s="856" t="s">
        <v>1101</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30986465.640388928</v>
      </c>
      <c r="T107" s="234">
        <f>T105+T106</f>
        <v>0</v>
      </c>
    </row>
    <row r="108" spans="1:21" s="300" customFormat="1">
      <c r="A108" s="233" t="s">
        <v>927</v>
      </c>
      <c r="B108" s="228"/>
      <c r="C108" s="228"/>
      <c r="D108" s="228"/>
      <c r="E108" s="459">
        <f>Application!AO650</f>
        <v>17579842.467101999</v>
      </c>
      <c r="F108" s="459">
        <f>Application!AO637</f>
        <v>6654505.2206782466</v>
      </c>
      <c r="G108" s="459">
        <f>Application!AO638</f>
        <v>6769928</v>
      </c>
      <c r="H108" s="459">
        <f>Application!AO639</f>
        <v>631401</v>
      </c>
      <c r="I108" s="459">
        <f>Application!AO640</f>
        <v>1324969</v>
      </c>
      <c r="J108" s="459">
        <f>Application!AO641</f>
        <v>638444.61601214216</v>
      </c>
      <c r="K108" s="459">
        <f>Application!AO642</f>
        <v>661555.38398785784</v>
      </c>
      <c r="L108" s="459">
        <f>Application!AO643</f>
        <v>545566</v>
      </c>
      <c r="M108" s="459">
        <f>Application!AO644</f>
        <v>0</v>
      </c>
      <c r="N108" s="459">
        <f>Application!AO645</f>
        <v>0</v>
      </c>
      <c r="O108" s="459">
        <f>Application!AO646</f>
        <v>0</v>
      </c>
      <c r="P108" s="459">
        <f>Application!AO647</f>
        <v>0</v>
      </c>
      <c r="Q108" s="459">
        <f>Application!AO648</f>
        <v>0</v>
      </c>
      <c r="R108" s="229"/>
      <c r="S108" s="229"/>
      <c r="T108" s="229"/>
      <c r="U108" s="299"/>
    </row>
    <row r="109" spans="1:21" ht="10.3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78"/>
      <c r="B112" s="228"/>
      <c r="C112" s="228"/>
      <c r="D112" s="228"/>
    </row>
    <row r="113" spans="1:21">
      <c r="A113" s="227" t="s">
        <v>1097</v>
      </c>
      <c r="B113" s="228"/>
      <c r="C113" s="228"/>
      <c r="D113" s="228"/>
    </row>
    <row r="114" spans="1:21">
      <c r="A114" s="227" t="s">
        <v>2594</v>
      </c>
      <c r="B114" s="228"/>
      <c r="C114" s="228"/>
      <c r="D114" s="228"/>
    </row>
    <row r="115" spans="1:21" ht="12" customHeight="1">
      <c r="A115" s="478"/>
      <c r="B115" s="228"/>
      <c r="C115" s="228"/>
      <c r="D115" s="228"/>
    </row>
    <row r="116" spans="1:21">
      <c r="A116" s="528" t="s">
        <v>1103</v>
      </c>
      <c r="B116" s="228"/>
      <c r="C116" s="228"/>
      <c r="D116" s="228"/>
    </row>
    <row r="117" spans="1:21">
      <c r="A117" s="528" t="s">
        <v>1392</v>
      </c>
      <c r="B117" s="228"/>
      <c r="C117" s="228"/>
      <c r="D117" s="228"/>
    </row>
    <row r="118" spans="1:21">
      <c r="A118" s="528" t="s">
        <v>1102</v>
      </c>
      <c r="B118" s="228"/>
      <c r="C118" s="228"/>
      <c r="D118" s="228"/>
    </row>
    <row r="119" spans="1:21">
      <c r="A119" s="528" t="s">
        <v>1104</v>
      </c>
      <c r="B119" s="228"/>
      <c r="C119" s="228"/>
      <c r="D119" s="228"/>
    </row>
    <row r="120" spans="1:21" ht="12" customHeight="1">
      <c r="A120" s="527"/>
      <c r="B120" s="228"/>
      <c r="C120" s="228"/>
      <c r="D120" s="228"/>
    </row>
    <row r="121" spans="1:21" ht="15.75">
      <c r="A121" s="521" t="s">
        <v>1082</v>
      </c>
      <c r="B121" s="228"/>
      <c r="C121" s="228"/>
      <c r="D121" s="228"/>
    </row>
    <row r="122" spans="1:21">
      <c r="A122" s="506" t="s">
        <v>1066</v>
      </c>
      <c r="B122" s="505"/>
      <c r="C122" s="505"/>
      <c r="D122" s="2623" t="s">
        <v>1067</v>
      </c>
      <c r="E122" s="2623"/>
      <c r="F122" s="2623"/>
      <c r="G122" s="505"/>
      <c r="H122" s="505"/>
      <c r="I122" s="505"/>
      <c r="J122" s="505"/>
      <c r="K122" s="505"/>
      <c r="L122" s="505"/>
      <c r="M122" s="505"/>
      <c r="N122" s="505"/>
      <c r="O122" s="505"/>
      <c r="P122" s="505"/>
      <c r="Q122" s="505"/>
      <c r="R122" s="505"/>
      <c r="S122" s="505"/>
      <c r="T122" s="505"/>
      <c r="U122" s="507"/>
    </row>
    <row r="123" spans="1:21">
      <c r="A123" s="505" t="s">
        <v>1068</v>
      </c>
      <c r="B123" s="514"/>
      <c r="C123" s="505"/>
      <c r="D123" s="2626" t="s">
        <v>1393</v>
      </c>
      <c r="E123" s="2627"/>
      <c r="F123" s="2627"/>
      <c r="G123" s="2627"/>
      <c r="H123" s="2627"/>
      <c r="I123" s="2627"/>
      <c r="J123" s="2627"/>
      <c r="K123" s="2627"/>
      <c r="L123" s="2627"/>
      <c r="M123" s="2627"/>
      <c r="N123" s="2627"/>
      <c r="O123" s="2627"/>
      <c r="P123" s="2627"/>
      <c r="Q123" s="2627"/>
      <c r="R123" s="2627"/>
      <c r="S123" s="2627"/>
      <c r="T123" s="505"/>
      <c r="U123" s="507"/>
    </row>
    <row r="124" spans="1:21" ht="12.75">
      <c r="A124" s="504" t="s">
        <v>1069</v>
      </c>
      <c r="B124" s="514"/>
      <c r="C124" s="504"/>
      <c r="D124" s="2627"/>
      <c r="E124" s="2627"/>
      <c r="F124" s="2627"/>
      <c r="G124" s="2627"/>
      <c r="H124" s="2627"/>
      <c r="I124" s="2627"/>
      <c r="J124" s="2627"/>
      <c r="K124" s="2627"/>
      <c r="L124" s="2627"/>
      <c r="M124" s="2627"/>
      <c r="N124" s="2627"/>
      <c r="O124" s="2627"/>
      <c r="P124" s="2627"/>
      <c r="Q124" s="2627"/>
      <c r="R124" s="2627"/>
      <c r="S124" s="2627"/>
      <c r="T124" s="505"/>
      <c r="U124" s="507"/>
    </row>
    <row r="125" spans="1:21" ht="12.75">
      <c r="A125" s="504" t="s">
        <v>1070</v>
      </c>
      <c r="B125" s="514"/>
      <c r="C125" s="504"/>
      <c r="D125" s="2627"/>
      <c r="E125" s="2627"/>
      <c r="F125" s="2627"/>
      <c r="G125" s="2627"/>
      <c r="H125" s="2627"/>
      <c r="I125" s="2627"/>
      <c r="J125" s="2627"/>
      <c r="K125" s="2627"/>
      <c r="L125" s="2627"/>
      <c r="M125" s="2627"/>
      <c r="N125" s="2627"/>
      <c r="O125" s="2627"/>
      <c r="P125" s="2627"/>
      <c r="Q125" s="2627"/>
      <c r="R125" s="2627"/>
      <c r="S125" s="2627"/>
      <c r="T125" s="505"/>
      <c r="U125" s="507"/>
    </row>
    <row r="126" spans="1:21" ht="12.75">
      <c r="A126" s="504" t="s">
        <v>1071</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1072</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1073</v>
      </c>
      <c r="B128" s="514"/>
      <c r="C128" s="504"/>
      <c r="D128" s="2620"/>
      <c r="E128" s="2620"/>
      <c r="F128" s="2620"/>
      <c r="G128" s="2620"/>
      <c r="H128" s="2620"/>
      <c r="I128" s="504"/>
      <c r="J128" s="2621"/>
      <c r="K128" s="2621"/>
      <c r="L128" s="504"/>
      <c r="M128" s="504"/>
      <c r="N128" s="504"/>
      <c r="O128" s="504"/>
      <c r="P128" s="504"/>
      <c r="Q128" s="504"/>
      <c r="R128" s="504"/>
      <c r="S128" s="504"/>
      <c r="T128" s="505"/>
      <c r="U128" s="507"/>
    </row>
    <row r="129" spans="1:21" ht="12.75">
      <c r="A129" s="504" t="s">
        <v>305</v>
      </c>
      <c r="B129" s="514"/>
      <c r="C129" s="504"/>
      <c r="D129" s="2622" t="s">
        <v>1074</v>
      </c>
      <c r="E129" s="2622"/>
      <c r="F129" s="2622"/>
      <c r="G129" s="2622"/>
      <c r="H129" s="2622"/>
      <c r="I129" s="504"/>
      <c r="J129" s="504" t="s">
        <v>1075</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1076</v>
      </c>
      <c r="B131" s="515">
        <f>SUM(B123:B129)</f>
        <v>0</v>
      </c>
      <c r="C131" s="504"/>
      <c r="D131" s="2602"/>
      <c r="E131" s="2602"/>
      <c r="F131" s="2602"/>
      <c r="G131" s="2602"/>
      <c r="H131" s="2602"/>
      <c r="I131" s="504"/>
      <c r="J131" s="2602"/>
      <c r="K131" s="2602"/>
      <c r="L131" s="2602"/>
      <c r="M131" s="2602"/>
      <c r="N131" s="504"/>
      <c r="O131" s="504"/>
      <c r="P131" s="504"/>
      <c r="Q131" s="504"/>
      <c r="R131" s="504"/>
      <c r="S131" s="504"/>
      <c r="T131" s="505"/>
      <c r="U131" s="507"/>
    </row>
    <row r="132" spans="1:21" ht="12" customHeight="1">
      <c r="A132" s="518"/>
      <c r="B132" s="504"/>
      <c r="C132" s="504"/>
      <c r="D132" s="2628" t="s">
        <v>1077</v>
      </c>
      <c r="E132" s="2628"/>
      <c r="F132" s="2628"/>
      <c r="G132" s="2628"/>
      <c r="H132" s="2628"/>
      <c r="I132" s="504"/>
      <c r="J132" s="2628" t="s">
        <v>1078</v>
      </c>
      <c r="K132" s="2628"/>
      <c r="L132" s="2628"/>
      <c r="M132" s="2628"/>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1079</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1080</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29"/>
      <c r="B138" s="2630"/>
      <c r="C138" s="2630"/>
      <c r="D138" s="509"/>
      <c r="E138" s="2621"/>
      <c r="F138" s="2621"/>
      <c r="G138" s="504"/>
      <c r="H138" s="504"/>
      <c r="I138" s="504"/>
      <c r="J138" s="504"/>
      <c r="K138" s="504"/>
      <c r="L138" s="504"/>
      <c r="M138" s="504"/>
      <c r="N138" s="504"/>
      <c r="O138" s="504"/>
      <c r="P138" s="504"/>
      <c r="Q138" s="504"/>
      <c r="R138" s="504"/>
      <c r="S138" s="504"/>
      <c r="T138" s="511"/>
      <c r="U138" s="512"/>
    </row>
    <row r="139" spans="1:21" ht="12.75">
      <c r="A139" s="2624" t="s">
        <v>1081</v>
      </c>
      <c r="B139" s="2625"/>
      <c r="C139" s="2625"/>
      <c r="D139" s="509"/>
      <c r="E139" s="504" t="s">
        <v>1075</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4" priority="246" stopIfTrue="1">
      <formula>T9&gt;C9</formula>
    </cfRule>
  </conditionalFormatting>
  <conditionalFormatting sqref="S10">
    <cfRule type="expression" dxfId="153" priority="245" stopIfTrue="1">
      <formula>(S10+T10)&gt;C10</formula>
    </cfRule>
  </conditionalFormatting>
  <conditionalFormatting sqref="R8">
    <cfRule type="cellIs" dxfId="152" priority="234" stopIfTrue="1" operator="notEqual">
      <formula>$B8</formula>
    </cfRule>
    <cfRule type="cellIs" priority="237" stopIfTrue="1" operator="notEqual">
      <formula>$B8</formula>
    </cfRule>
  </conditionalFormatting>
  <conditionalFormatting sqref="R4:R7 R56:R61 R45:R53 R83:R95 R99:R103">
    <cfRule type="cellIs" dxfId="151" priority="236" stopIfTrue="1" operator="notEqual">
      <formula>$B4</formula>
    </cfRule>
  </conditionalFormatting>
  <conditionalFormatting sqref="R9:R10">
    <cfRule type="cellIs" dxfId="150" priority="235" stopIfTrue="1" operator="notEqual">
      <formula>$B9</formula>
    </cfRule>
  </conditionalFormatting>
  <conditionalFormatting sqref="R11:R12">
    <cfRule type="cellIs" dxfId="149" priority="232" stopIfTrue="1" operator="notEqual">
      <formula>$B11</formula>
    </cfRule>
    <cfRule type="cellIs" priority="233" stopIfTrue="1" operator="notEqual">
      <formula>$B11</formula>
    </cfRule>
  </conditionalFormatting>
  <conditionalFormatting sqref="R13:R15">
    <cfRule type="cellIs" dxfId="148" priority="231" stopIfTrue="1" operator="notEqual">
      <formula>$B13</formula>
    </cfRule>
  </conditionalFormatting>
  <conditionalFormatting sqref="R26">
    <cfRule type="cellIs" dxfId="147" priority="229" stopIfTrue="1" operator="notEqual">
      <formula>$B26</formula>
    </cfRule>
    <cfRule type="cellIs" priority="230" stopIfTrue="1" operator="notEqual">
      <formula>$B26</formula>
    </cfRule>
  </conditionalFormatting>
  <conditionalFormatting sqref="R17:R25">
    <cfRule type="cellIs" dxfId="146" priority="228" stopIfTrue="1" operator="notEqual">
      <formula>$B17</formula>
    </cfRule>
  </conditionalFormatting>
  <conditionalFormatting sqref="R27">
    <cfRule type="cellIs" dxfId="145" priority="227" stopIfTrue="1" operator="notEqual">
      <formula>$B27</formula>
    </cfRule>
  </conditionalFormatting>
  <conditionalFormatting sqref="R38">
    <cfRule type="cellIs" dxfId="144" priority="225" stopIfTrue="1" operator="notEqual">
      <formula>$B38</formula>
    </cfRule>
    <cfRule type="cellIs" priority="226" stopIfTrue="1" operator="notEqual">
      <formula>$B38</formula>
    </cfRule>
  </conditionalFormatting>
  <conditionalFormatting sqref="R29:R37">
    <cfRule type="cellIs" dxfId="143" priority="224" stopIfTrue="1" operator="notEqual">
      <formula>$B29</formula>
    </cfRule>
  </conditionalFormatting>
  <conditionalFormatting sqref="R42">
    <cfRule type="cellIs" dxfId="142" priority="222" stopIfTrue="1" operator="notEqual">
      <formula>$B42</formula>
    </cfRule>
    <cfRule type="cellIs" priority="223" stopIfTrue="1" operator="notEqual">
      <formula>$B42</formula>
    </cfRule>
  </conditionalFormatting>
  <conditionalFormatting sqref="R40:R41">
    <cfRule type="cellIs" dxfId="141" priority="221" stopIfTrue="1" operator="notEqual">
      <formula>$B40</formula>
    </cfRule>
  </conditionalFormatting>
  <conditionalFormatting sqref="R43">
    <cfRule type="cellIs" dxfId="140" priority="220" stopIfTrue="1" operator="notEqual">
      <formula>$B43</formula>
    </cfRule>
  </conditionalFormatting>
  <conditionalFormatting sqref="R54">
    <cfRule type="cellIs" dxfId="139" priority="218" stopIfTrue="1" operator="notEqual">
      <formula>$B54</formula>
    </cfRule>
    <cfRule type="cellIs" priority="219" stopIfTrue="1" operator="notEqual">
      <formula>$B54</formula>
    </cfRule>
  </conditionalFormatting>
  <conditionalFormatting sqref="R62:R63">
    <cfRule type="cellIs" dxfId="138" priority="215" stopIfTrue="1" operator="notEqual">
      <formula>$B62</formula>
    </cfRule>
    <cfRule type="cellIs" priority="216" stopIfTrue="1" operator="notEqual">
      <formula>$B62</formula>
    </cfRule>
  </conditionalFormatting>
  <conditionalFormatting sqref="R70">
    <cfRule type="cellIs" dxfId="137" priority="212" stopIfTrue="1" operator="notEqual">
      <formula>$B70</formula>
    </cfRule>
    <cfRule type="cellIs" priority="213" stopIfTrue="1" operator="notEqual">
      <formula>$B70</formula>
    </cfRule>
  </conditionalFormatting>
  <conditionalFormatting sqref="R65:R69">
    <cfRule type="cellIs" dxfId="136" priority="211" stopIfTrue="1" operator="notEqual">
      <formula>$B65</formula>
    </cfRule>
  </conditionalFormatting>
  <conditionalFormatting sqref="R77">
    <cfRule type="cellIs" dxfId="135" priority="209" stopIfTrue="1" operator="notEqual">
      <formula>$B77</formula>
    </cfRule>
    <cfRule type="cellIs" priority="210" stopIfTrue="1" operator="notEqual">
      <formula>$B77</formula>
    </cfRule>
  </conditionalFormatting>
  <conditionalFormatting sqref="R96">
    <cfRule type="cellIs" dxfId="134" priority="207" stopIfTrue="1" operator="notEqual">
      <formula>$B96</formula>
    </cfRule>
    <cfRule type="cellIs" priority="208" stopIfTrue="1" operator="notEqual">
      <formula>$B96</formula>
    </cfRule>
  </conditionalFormatting>
  <conditionalFormatting sqref="R72:R76">
    <cfRule type="cellIs" dxfId="133" priority="206" stopIfTrue="1" operator="notEqual">
      <formula>$B72</formula>
    </cfRule>
  </conditionalFormatting>
  <conditionalFormatting sqref="R79:R80">
    <cfRule type="cellIs" dxfId="132" priority="205" stopIfTrue="1" operator="notEqual">
      <formula>$B79</formula>
    </cfRule>
  </conditionalFormatting>
  <conditionalFormatting sqref="R104:R105">
    <cfRule type="cellIs" dxfId="131" priority="202" stopIfTrue="1" operator="notEqual">
      <formula>$B104</formula>
    </cfRule>
    <cfRule type="cellIs" priority="203" stopIfTrue="1" operator="notEqual">
      <formula>$B104</formula>
    </cfRule>
  </conditionalFormatting>
  <conditionalFormatting sqref="E105:Q105">
    <cfRule type="cellIs" dxfId="130" priority="200" stopIfTrue="1" operator="notEqual">
      <formula>E$108</formula>
    </cfRule>
  </conditionalFormatting>
  <conditionalFormatting sqref="S13">
    <cfRule type="expression" dxfId="129" priority="197" stopIfTrue="1">
      <formula>(S13+T13)&gt;C13</formula>
    </cfRule>
  </conditionalFormatting>
  <conditionalFormatting sqref="S14">
    <cfRule type="expression" dxfId="128" priority="194" stopIfTrue="1">
      <formula>(S14+T14)&gt;C14</formula>
    </cfRule>
  </conditionalFormatting>
  <conditionalFormatting sqref="S17">
    <cfRule type="expression" dxfId="127" priority="193" stopIfTrue="1">
      <formula>(S17+T17)&gt;C17</formula>
    </cfRule>
  </conditionalFormatting>
  <conditionalFormatting sqref="S18">
    <cfRule type="expression" dxfId="126" priority="185" stopIfTrue="1">
      <formula>(S18+T18)&gt;C18</formula>
    </cfRule>
  </conditionalFormatting>
  <conditionalFormatting sqref="S19">
    <cfRule type="expression" dxfId="125" priority="183" stopIfTrue="1">
      <formula>(S19+T19)&gt;C19</formula>
    </cfRule>
  </conditionalFormatting>
  <conditionalFormatting sqref="S20">
    <cfRule type="expression" dxfId="124" priority="182" stopIfTrue="1">
      <formula>(S20+T20)&gt;C20</formula>
    </cfRule>
  </conditionalFormatting>
  <conditionalFormatting sqref="S21">
    <cfRule type="expression" dxfId="123" priority="181" stopIfTrue="1">
      <formula>(S21+T21)&gt;C21</formula>
    </cfRule>
  </conditionalFormatting>
  <conditionalFormatting sqref="S22">
    <cfRule type="expression" dxfId="122" priority="180" stopIfTrue="1">
      <formula>(S22+T22)&gt;C22</formula>
    </cfRule>
  </conditionalFormatting>
  <conditionalFormatting sqref="S23:S24">
    <cfRule type="expression" dxfId="121" priority="179" stopIfTrue="1">
      <formula>(S23+T23)&gt;C23</formula>
    </cfRule>
  </conditionalFormatting>
  <conditionalFormatting sqref="S25">
    <cfRule type="expression" dxfId="120" priority="178" stopIfTrue="1">
      <formula>(S25+T25)&gt;C25</formula>
    </cfRule>
  </conditionalFormatting>
  <conditionalFormatting sqref="S27">
    <cfRule type="expression" dxfId="119" priority="171" stopIfTrue="1">
      <formula>(S27+T27)&gt;C27</formula>
    </cfRule>
  </conditionalFormatting>
  <conditionalFormatting sqref="S29:S35">
    <cfRule type="expression" dxfId="118" priority="169" stopIfTrue="1">
      <formula>(S29+T29)&gt;C29</formula>
    </cfRule>
  </conditionalFormatting>
  <conditionalFormatting sqref="S36">
    <cfRule type="expression" dxfId="117" priority="162" stopIfTrue="1">
      <formula>(S36+T36)&gt;C36</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3" sqref="C13"/>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37" t="s">
        <v>1396</v>
      </c>
      <c r="B1" s="2638"/>
      <c r="C1" s="2638"/>
      <c r="D1" s="2638"/>
      <c r="E1" s="2638"/>
      <c r="F1" s="2638"/>
      <c r="G1" s="2638"/>
      <c r="H1" s="2638"/>
      <c r="I1" s="2638"/>
      <c r="J1" s="2639"/>
      <c r="K1" s="550"/>
    </row>
    <row r="2" spans="1:11" s="606" customFormat="1" ht="72">
      <c r="A2" s="602"/>
      <c r="B2" s="603" t="s">
        <v>1108</v>
      </c>
      <c r="C2" s="603" t="s">
        <v>1398</v>
      </c>
      <c r="D2" s="604" t="s">
        <v>1399</v>
      </c>
      <c r="E2" s="603" t="s">
        <v>1320</v>
      </c>
      <c r="F2" s="603" t="s">
        <v>1400</v>
      </c>
      <c r="G2" s="603" t="s">
        <v>1401</v>
      </c>
      <c r="H2" s="603" t="s">
        <v>1109</v>
      </c>
      <c r="I2" s="603" t="s">
        <v>1402</v>
      </c>
      <c r="J2" s="603" t="s">
        <v>1403</v>
      </c>
      <c r="K2" s="605"/>
    </row>
    <row r="3" spans="1:11" s="555" customFormat="1">
      <c r="A3" s="552" t="s">
        <v>27</v>
      </c>
      <c r="B3" s="553"/>
      <c r="C3" s="553"/>
      <c r="D3" s="553"/>
      <c r="E3" s="553"/>
      <c r="F3" s="553"/>
      <c r="G3" s="553"/>
      <c r="H3" s="553"/>
      <c r="I3" s="553"/>
      <c r="J3" s="553"/>
      <c r="K3" s="554"/>
    </row>
    <row r="4" spans="1:11" s="555" customFormat="1">
      <c r="A4" s="559" t="s">
        <v>28</v>
      </c>
      <c r="B4" s="556">
        <f>'Sources and Uses Budget'!C4</f>
        <v>800000</v>
      </c>
      <c r="C4" s="557">
        <f>+B4</f>
        <v>800000</v>
      </c>
      <c r="D4" s="557"/>
      <c r="E4" s="558"/>
      <c r="F4" s="558"/>
      <c r="G4" s="558"/>
      <c r="H4" s="558"/>
      <c r="I4" s="558"/>
      <c r="J4" s="558"/>
      <c r="K4" s="554"/>
    </row>
    <row r="5" spans="1:11" s="555" customFormat="1">
      <c r="A5" s="559" t="s">
        <v>29</v>
      </c>
      <c r="B5" s="556">
        <f>'Sources and Uses Budget'!C5</f>
        <v>0</v>
      </c>
      <c r="C5" s="557"/>
      <c r="D5" s="557"/>
      <c r="E5" s="558"/>
      <c r="F5" s="558"/>
      <c r="G5" s="558"/>
      <c r="H5" s="558"/>
      <c r="I5" s="558"/>
      <c r="J5" s="558"/>
      <c r="K5" s="554"/>
    </row>
    <row r="6" spans="1:11" s="555" customFormat="1">
      <c r="A6" s="559" t="s">
        <v>30</v>
      </c>
      <c r="B6" s="556">
        <f>'Sources and Uses Budget'!C6</f>
        <v>20000</v>
      </c>
      <c r="C6" s="557">
        <f>+B6</f>
        <v>20000</v>
      </c>
      <c r="D6" s="557"/>
      <c r="E6" s="558"/>
      <c r="F6" s="558"/>
      <c r="G6" s="558"/>
      <c r="H6" s="558"/>
      <c r="I6" s="558"/>
      <c r="J6" s="558"/>
      <c r="K6" s="554"/>
    </row>
    <row r="7" spans="1:11" s="555" customFormat="1">
      <c r="A7" s="559" t="s">
        <v>102</v>
      </c>
      <c r="B7" s="556">
        <f>'Sources and Uses Budget'!C7</f>
        <v>0</v>
      </c>
      <c r="C7" s="557"/>
      <c r="D7" s="557"/>
      <c r="E7" s="558"/>
      <c r="F7" s="558"/>
      <c r="G7" s="558"/>
      <c r="H7" s="558"/>
      <c r="I7" s="558"/>
      <c r="J7" s="558"/>
      <c r="K7" s="554"/>
    </row>
    <row r="8" spans="1:11" s="555" customFormat="1">
      <c r="A8" s="560" t="s">
        <v>619</v>
      </c>
      <c r="B8" s="556">
        <f>'Sources and Uses Budget'!C8</f>
        <v>820000</v>
      </c>
      <c r="C8" s="556">
        <f>SUM(C4:C7)</f>
        <v>820000</v>
      </c>
      <c r="D8" s="556">
        <f>SUM(D4:D7)</f>
        <v>0</v>
      </c>
      <c r="E8" s="558"/>
      <c r="F8" s="558"/>
      <c r="G8" s="558"/>
      <c r="H8" s="558"/>
      <c r="I8" s="558"/>
      <c r="J8" s="558"/>
      <c r="K8" s="554"/>
    </row>
    <row r="9" spans="1:11" s="555" customFormat="1">
      <c r="A9" s="559" t="s">
        <v>620</v>
      </c>
      <c r="B9" s="556">
        <f>'Sources and Uses Budget'!C9</f>
        <v>0</v>
      </c>
      <c r="C9" s="557"/>
      <c r="D9" s="557"/>
      <c r="E9" s="558"/>
      <c r="F9" s="558"/>
      <c r="G9" s="558"/>
      <c r="H9" s="556">
        <f>'Sources and Uses Budget'!T9</f>
        <v>0</v>
      </c>
      <c r="I9" s="557"/>
      <c r="J9" s="557"/>
      <c r="K9" s="554"/>
    </row>
    <row r="10" spans="1:11" s="555" customFormat="1">
      <c r="A10" s="559" t="s">
        <v>621</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622</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89</v>
      </c>
      <c r="B12" s="556">
        <f>'Sources and Uses Budget'!C12</f>
        <v>820000</v>
      </c>
      <c r="C12" s="556">
        <f>SUM(C8+C11)</f>
        <v>820000</v>
      </c>
      <c r="D12" s="556">
        <f>SUM(D8+D11)</f>
        <v>0</v>
      </c>
      <c r="E12" s="558"/>
      <c r="F12" s="558"/>
      <c r="G12" s="558"/>
      <c r="H12" s="558"/>
      <c r="I12" s="558"/>
      <c r="J12" s="558"/>
      <c r="K12" s="554"/>
    </row>
    <row r="13" spans="1:11" s="555" customFormat="1">
      <c r="A13" s="561" t="s">
        <v>954</v>
      </c>
      <c r="B13" s="556">
        <f>'Sources and Uses Budget'!C13</f>
        <v>50000</v>
      </c>
      <c r="C13" s="557">
        <v>50000</v>
      </c>
      <c r="D13" s="557"/>
      <c r="E13" s="556">
        <f>'Sources and Uses Budget'!S13</f>
        <v>0</v>
      </c>
      <c r="F13" s="557"/>
      <c r="G13" s="557"/>
      <c r="H13" s="556">
        <f>'Sources and Uses Budget'!T13</f>
        <v>0</v>
      </c>
      <c r="I13" s="557"/>
      <c r="J13" s="557"/>
      <c r="K13" s="554"/>
    </row>
    <row r="14" spans="1:11" s="555" customFormat="1" ht="24">
      <c r="A14" s="562" t="s">
        <v>955</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1324</v>
      </c>
      <c r="B15" s="556">
        <f>'Sources and Uses Budget'!C15</f>
        <v>0</v>
      </c>
      <c r="C15" s="557"/>
      <c r="D15" s="557"/>
      <c r="E15" s="558">
        <f>'Sources and Uses Budget'!S15</f>
        <v>0</v>
      </c>
      <c r="F15" s="558"/>
      <c r="G15" s="558"/>
      <c r="H15" s="558">
        <f>'Sources and Uses Budget'!T15</f>
        <v>0</v>
      </c>
      <c r="I15" s="558"/>
      <c r="J15" s="558"/>
      <c r="K15" s="554"/>
    </row>
    <row r="16" spans="1:11" s="555" customFormat="1">
      <c r="A16" s="552" t="s">
        <v>623</v>
      </c>
      <c r="B16" s="553"/>
      <c r="C16" s="553"/>
      <c r="D16" s="553"/>
      <c r="E16" s="553"/>
      <c r="F16" s="553"/>
      <c r="G16" s="553"/>
      <c r="H16" s="553"/>
      <c r="I16" s="553"/>
      <c r="J16" s="553"/>
      <c r="K16" s="554"/>
    </row>
    <row r="17" spans="1:11" s="555" customFormat="1">
      <c r="A17" s="559" t="s">
        <v>624</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625</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626</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142</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143</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144</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145</v>
      </c>
      <c r="B23" s="556">
        <f>'Sources and Uses Budget'!C23</f>
        <v>0</v>
      </c>
      <c r="C23" s="557"/>
      <c r="D23" s="557"/>
      <c r="E23" s="556">
        <f>'Sources and Uses Budget'!S23</f>
        <v>0</v>
      </c>
      <c r="F23" s="557"/>
      <c r="G23" s="557"/>
      <c r="H23" s="556">
        <f>'Sources and Uses Budget'!T23</f>
        <v>0</v>
      </c>
      <c r="I23" s="557"/>
      <c r="J23" s="557"/>
      <c r="K23" s="554"/>
    </row>
    <row r="24" spans="1:11" s="555" customFormat="1">
      <c r="A24" s="848" t="s">
        <v>1848</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138</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146</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147</v>
      </c>
      <c r="B28" s="553"/>
      <c r="C28" s="553"/>
      <c r="D28" s="553"/>
      <c r="E28" s="553"/>
      <c r="F28" s="553"/>
      <c r="G28" s="553"/>
      <c r="H28" s="553"/>
      <c r="I28" s="553"/>
      <c r="J28" s="553"/>
      <c r="K28" s="554"/>
    </row>
    <row r="29" spans="1:11" s="555" customFormat="1">
      <c r="A29" s="215" t="s">
        <v>624</v>
      </c>
      <c r="B29" s="556">
        <f>'Sources and Uses Budget'!C29</f>
        <v>800000</v>
      </c>
      <c r="C29" s="557">
        <f>+B29</f>
        <v>800000</v>
      </c>
      <c r="D29" s="557"/>
      <c r="E29" s="556">
        <f>'Sources and Uses Budget'!S29</f>
        <v>550000</v>
      </c>
      <c r="F29" s="557">
        <f>+E29</f>
        <v>550000</v>
      </c>
      <c r="G29" s="557"/>
      <c r="H29" s="556">
        <f>'Sources and Uses Budget'!T29</f>
        <v>0</v>
      </c>
      <c r="I29" s="557"/>
      <c r="J29" s="557"/>
      <c r="K29" s="554"/>
    </row>
    <row r="30" spans="1:11" s="555" customFormat="1">
      <c r="A30" s="215" t="s">
        <v>625</v>
      </c>
      <c r="B30" s="556">
        <f>'Sources and Uses Budget'!C30</f>
        <v>18146577.446248353</v>
      </c>
      <c r="C30" s="557">
        <f t="shared" ref="C30:C37" si="0">+B30</f>
        <v>18146577.446248353</v>
      </c>
      <c r="D30" s="557"/>
      <c r="E30" s="556">
        <f>'Sources and Uses Budget'!S30</f>
        <v>18146577.446248353</v>
      </c>
      <c r="F30" s="557">
        <f t="shared" ref="F30:F37" si="1">+E30</f>
        <v>18146577.446248353</v>
      </c>
      <c r="G30" s="557"/>
      <c r="H30" s="556">
        <f>'Sources and Uses Budget'!T30</f>
        <v>0</v>
      </c>
      <c r="I30" s="557"/>
      <c r="J30" s="557"/>
      <c r="K30" s="554"/>
    </row>
    <row r="31" spans="1:11" s="555" customFormat="1">
      <c r="A31" s="215" t="s">
        <v>626</v>
      </c>
      <c r="B31" s="556">
        <f>'Sources and Uses Budget'!C31</f>
        <v>1091794.6467749011</v>
      </c>
      <c r="C31" s="557">
        <f t="shared" si="0"/>
        <v>1091794.6467749011</v>
      </c>
      <c r="D31" s="557"/>
      <c r="E31" s="556">
        <f>'Sources and Uses Budget'!S31</f>
        <v>1091794.6467749011</v>
      </c>
      <c r="F31" s="557">
        <f t="shared" si="1"/>
        <v>1091794.6467749011</v>
      </c>
      <c r="G31" s="557"/>
      <c r="H31" s="556">
        <f>'Sources and Uses Budget'!T31</f>
        <v>0</v>
      </c>
      <c r="I31" s="557"/>
      <c r="J31" s="557"/>
      <c r="K31" s="554"/>
    </row>
    <row r="32" spans="1:11" s="555" customFormat="1">
      <c r="A32" s="215" t="s">
        <v>142</v>
      </c>
      <c r="B32" s="556">
        <f>'Sources and Uses Budget'!C32</f>
        <v>723313.95348837203</v>
      </c>
      <c r="C32" s="557">
        <f t="shared" si="0"/>
        <v>723313.95348837203</v>
      </c>
      <c r="D32" s="557"/>
      <c r="E32" s="556">
        <f>'Sources and Uses Budget'!S32</f>
        <v>723313.95348837203</v>
      </c>
      <c r="F32" s="557">
        <f t="shared" si="1"/>
        <v>723313.95348837203</v>
      </c>
      <c r="G32" s="557"/>
      <c r="H32" s="556">
        <f>'Sources and Uses Budget'!T32</f>
        <v>0</v>
      </c>
      <c r="I32" s="557"/>
      <c r="J32" s="557"/>
      <c r="K32" s="554"/>
    </row>
    <row r="33" spans="1:11" s="555" customFormat="1">
      <c r="A33" s="215" t="s">
        <v>143</v>
      </c>
      <c r="B33" s="556">
        <f>'Sources and Uses Budget'!C33</f>
        <v>723313.95348837203</v>
      </c>
      <c r="C33" s="557">
        <f t="shared" si="0"/>
        <v>723313.95348837203</v>
      </c>
      <c r="D33" s="557"/>
      <c r="E33" s="556">
        <f>'Sources and Uses Budget'!S33</f>
        <v>723313.95348837203</v>
      </c>
      <c r="F33" s="557">
        <f t="shared" si="1"/>
        <v>723313.95348837203</v>
      </c>
      <c r="G33" s="557"/>
      <c r="H33" s="556">
        <f>'Sources and Uses Budget'!T33</f>
        <v>0</v>
      </c>
      <c r="I33" s="557"/>
      <c r="J33" s="557"/>
      <c r="K33" s="554"/>
    </row>
    <row r="34" spans="1:11" s="555" customFormat="1">
      <c r="A34" s="215" t="s">
        <v>144</v>
      </c>
      <c r="B34" s="556">
        <f>'Sources and Uses Budget'!C34</f>
        <v>0</v>
      </c>
      <c r="C34" s="557">
        <f t="shared" si="0"/>
        <v>0</v>
      </c>
      <c r="D34" s="557"/>
      <c r="E34" s="556">
        <f>'Sources and Uses Budget'!S34</f>
        <v>0</v>
      </c>
      <c r="F34" s="557">
        <f t="shared" si="1"/>
        <v>0</v>
      </c>
      <c r="G34" s="557"/>
      <c r="H34" s="556">
        <f>'Sources and Uses Budget'!T34</f>
        <v>0</v>
      </c>
      <c r="I34" s="557"/>
      <c r="J34" s="557"/>
      <c r="K34" s="554"/>
    </row>
    <row r="35" spans="1:11" s="555" customFormat="1">
      <c r="A35" s="215" t="s">
        <v>145</v>
      </c>
      <c r="B35" s="556">
        <f>'Sources and Uses Budget'!C35</f>
        <v>215000</v>
      </c>
      <c r="C35" s="557">
        <f t="shared" si="0"/>
        <v>215000</v>
      </c>
      <c r="D35" s="557"/>
      <c r="E35" s="556">
        <f>'Sources and Uses Budget'!S35</f>
        <v>215000</v>
      </c>
      <c r="F35" s="557">
        <f t="shared" si="1"/>
        <v>215000</v>
      </c>
      <c r="G35" s="557"/>
      <c r="H35" s="556">
        <f>'Sources and Uses Budget'!T35</f>
        <v>0</v>
      </c>
      <c r="I35" s="557"/>
      <c r="J35" s="557"/>
      <c r="K35" s="554"/>
    </row>
    <row r="36" spans="1:11" s="555" customFormat="1">
      <c r="A36" s="848" t="s">
        <v>1848</v>
      </c>
      <c r="B36" s="556">
        <f>'Sources and Uses Budget'!C36</f>
        <v>0</v>
      </c>
      <c r="C36" s="557">
        <f t="shared" si="0"/>
        <v>0</v>
      </c>
      <c r="D36" s="557"/>
      <c r="E36" s="556">
        <f>'Sources and Uses Budget'!S36</f>
        <v>0</v>
      </c>
      <c r="F36" s="557">
        <f t="shared" si="1"/>
        <v>0</v>
      </c>
      <c r="G36" s="557"/>
      <c r="H36" s="556">
        <f>'Sources and Uses Budget'!T36</f>
        <v>0</v>
      </c>
      <c r="I36" s="557"/>
      <c r="J36" s="557"/>
      <c r="K36" s="554"/>
    </row>
    <row r="37" spans="1:11" s="555" customFormat="1">
      <c r="A37" s="562" t="str">
        <f>'Sources and Uses Budget'!$A37</f>
        <v>Other: (Specify)</v>
      </c>
      <c r="B37" s="556">
        <f>'Sources and Uses Budget'!C37</f>
        <v>0</v>
      </c>
      <c r="C37" s="557">
        <f t="shared" si="0"/>
        <v>0</v>
      </c>
      <c r="D37" s="557"/>
      <c r="E37" s="556">
        <f>'Sources and Uses Budget'!S37</f>
        <v>0</v>
      </c>
      <c r="F37" s="557">
        <f t="shared" si="1"/>
        <v>0</v>
      </c>
      <c r="G37" s="557"/>
      <c r="H37" s="556">
        <f>'Sources and Uses Budget'!T37</f>
        <v>0</v>
      </c>
      <c r="I37" s="557"/>
      <c r="J37" s="557"/>
      <c r="K37" s="554"/>
    </row>
    <row r="38" spans="1:11" s="555" customFormat="1">
      <c r="A38" s="564" t="s">
        <v>148</v>
      </c>
      <c r="B38" s="556">
        <f>'Sources and Uses Budget'!C38</f>
        <v>21700000</v>
      </c>
      <c r="C38" s="556">
        <f>SUM(C29:C37)</f>
        <v>21700000</v>
      </c>
      <c r="D38" s="556">
        <f>SUM(D29:D37)</f>
        <v>0</v>
      </c>
      <c r="E38" s="556">
        <f>'Sources and Uses Budget'!S38</f>
        <v>21450000</v>
      </c>
      <c r="F38" s="563">
        <f>SUM(F29:F37)</f>
        <v>21450000</v>
      </c>
      <c r="G38" s="563">
        <f>SUM(G29:G37)</f>
        <v>0</v>
      </c>
      <c r="H38" s="556">
        <f>'Sources and Uses Budget'!T38</f>
        <v>0</v>
      </c>
      <c r="I38" s="563">
        <f>SUM(I29:I37)</f>
        <v>0</v>
      </c>
      <c r="J38" s="563">
        <f>SUM(J29:J37)</f>
        <v>0</v>
      </c>
      <c r="K38" s="554"/>
    </row>
    <row r="39" spans="1:11" s="555" customFormat="1">
      <c r="A39" s="552" t="s">
        <v>149</v>
      </c>
      <c r="B39" s="553"/>
      <c r="C39" s="553"/>
      <c r="D39" s="553"/>
      <c r="E39" s="553"/>
      <c r="F39" s="553"/>
      <c r="G39" s="553"/>
      <c r="H39" s="553"/>
      <c r="I39" s="553"/>
      <c r="J39" s="553"/>
      <c r="K39" s="554"/>
    </row>
    <row r="40" spans="1:11" s="555" customFormat="1">
      <c r="A40" s="559" t="s">
        <v>150</v>
      </c>
      <c r="B40" s="556">
        <f>'Sources and Uses Budget'!C40</f>
        <v>800000</v>
      </c>
      <c r="C40" s="557">
        <f>+B40</f>
        <v>800000</v>
      </c>
      <c r="D40" s="557"/>
      <c r="E40" s="556">
        <f>'Sources and Uses Budget'!S40</f>
        <v>800000</v>
      </c>
      <c r="F40" s="557">
        <f>+E40</f>
        <v>800000</v>
      </c>
      <c r="G40" s="557"/>
      <c r="H40" s="556">
        <f>'Sources and Uses Budget'!T40</f>
        <v>0</v>
      </c>
      <c r="I40" s="557"/>
      <c r="J40" s="557"/>
      <c r="K40" s="554"/>
    </row>
    <row r="41" spans="1:11" s="555" customFormat="1">
      <c r="A41" s="559" t="s">
        <v>151</v>
      </c>
      <c r="B41" s="556">
        <f>'Sources and Uses Budget'!C41</f>
        <v>75000</v>
      </c>
      <c r="C41" s="557">
        <f>+B41</f>
        <v>75000</v>
      </c>
      <c r="D41" s="557"/>
      <c r="E41" s="556">
        <f>'Sources and Uses Budget'!S41</f>
        <v>75000</v>
      </c>
      <c r="F41" s="557">
        <f>+E41</f>
        <v>75000</v>
      </c>
      <c r="G41" s="557"/>
      <c r="H41" s="556">
        <f>'Sources and Uses Budget'!T41</f>
        <v>0</v>
      </c>
      <c r="I41" s="557"/>
      <c r="J41" s="557"/>
      <c r="K41" s="554"/>
    </row>
    <row r="42" spans="1:11" s="555" customFormat="1">
      <c r="A42" s="560" t="s">
        <v>152</v>
      </c>
      <c r="B42" s="556">
        <f>'Sources and Uses Budget'!C42</f>
        <v>875000</v>
      </c>
      <c r="C42" s="556">
        <f>SUM(C39:C41)</f>
        <v>875000</v>
      </c>
      <c r="D42" s="556">
        <f>SUM(D39:D41)</f>
        <v>0</v>
      </c>
      <c r="E42" s="556">
        <f>'Sources and Uses Budget'!S42</f>
        <v>875000</v>
      </c>
      <c r="F42" s="563">
        <f>SUM(F40:F41)</f>
        <v>875000</v>
      </c>
      <c r="G42" s="563">
        <f>SUM(G40:G41)</f>
        <v>0</v>
      </c>
      <c r="H42" s="556">
        <f>'Sources and Uses Budget'!T42</f>
        <v>0</v>
      </c>
      <c r="I42" s="563">
        <f>SUM(I40:I41)</f>
        <v>0</v>
      </c>
      <c r="J42" s="563">
        <f>SUM(J40:J41)</f>
        <v>0</v>
      </c>
      <c r="K42" s="554"/>
    </row>
    <row r="43" spans="1:11" s="555" customFormat="1">
      <c r="A43" s="560" t="s">
        <v>153</v>
      </c>
      <c r="B43" s="556">
        <f>'Sources and Uses Budget'!C43</f>
        <v>135000</v>
      </c>
      <c r="C43" s="557">
        <f>+B43</f>
        <v>135000</v>
      </c>
      <c r="D43" s="557"/>
      <c r="E43" s="556">
        <f>'Sources and Uses Budget'!S43</f>
        <v>135000</v>
      </c>
      <c r="F43" s="557">
        <f>+E43</f>
        <v>135000</v>
      </c>
      <c r="G43" s="557"/>
      <c r="H43" s="556">
        <f>'Sources and Uses Budget'!T43</f>
        <v>0</v>
      </c>
      <c r="I43" s="557"/>
      <c r="J43" s="557"/>
      <c r="K43" s="554"/>
    </row>
    <row r="44" spans="1:11" s="555" customFormat="1">
      <c r="A44" s="552" t="s">
        <v>154</v>
      </c>
      <c r="B44" s="553"/>
      <c r="C44" s="553"/>
      <c r="D44" s="553"/>
      <c r="E44" s="553"/>
      <c r="F44" s="553"/>
      <c r="G44" s="553"/>
      <c r="H44" s="553"/>
      <c r="I44" s="553"/>
      <c r="J44" s="553"/>
      <c r="K44" s="554"/>
    </row>
    <row r="45" spans="1:11" s="555" customFormat="1">
      <c r="A45" s="559" t="s">
        <v>155</v>
      </c>
      <c r="B45" s="556">
        <f>'Sources and Uses Budget'!C45</f>
        <v>2147828.1284230757</v>
      </c>
      <c r="C45" s="557">
        <f>+B45</f>
        <v>2147828.1284230757</v>
      </c>
      <c r="D45" s="557"/>
      <c r="E45" s="556">
        <f>'Sources and Uses Budget'!S45</f>
        <v>1233858.7120728306</v>
      </c>
      <c r="F45" s="557">
        <f>+E45</f>
        <v>1233858.7120728306</v>
      </c>
      <c r="G45" s="557"/>
      <c r="H45" s="556">
        <f>'Sources and Uses Budget'!T45</f>
        <v>0</v>
      </c>
      <c r="I45" s="557"/>
      <c r="J45" s="557"/>
      <c r="K45" s="554"/>
    </row>
    <row r="46" spans="1:11" s="555" customFormat="1">
      <c r="A46" s="559" t="s">
        <v>156</v>
      </c>
      <c r="B46" s="556">
        <f>'Sources and Uses Budget'!C46</f>
        <v>0</v>
      </c>
      <c r="C46" s="557">
        <f t="shared" ref="C46:C53" si="2">+B46</f>
        <v>0</v>
      </c>
      <c r="D46" s="557"/>
      <c r="E46" s="556">
        <f>'Sources and Uses Budget'!S46</f>
        <v>0</v>
      </c>
      <c r="F46" s="557">
        <f t="shared" ref="F46:F53" si="3">+E46</f>
        <v>0</v>
      </c>
      <c r="G46" s="557"/>
      <c r="H46" s="556">
        <f>'Sources and Uses Budget'!T46</f>
        <v>0</v>
      </c>
      <c r="I46" s="557"/>
      <c r="J46" s="557"/>
      <c r="K46" s="554"/>
    </row>
    <row r="47" spans="1:11" s="555" customFormat="1" ht="12" customHeight="1">
      <c r="A47" s="559" t="s">
        <v>157</v>
      </c>
      <c r="B47" s="556">
        <f>'Sources and Uses Budget'!C47</f>
        <v>0</v>
      </c>
      <c r="C47" s="557">
        <f t="shared" si="2"/>
        <v>0</v>
      </c>
      <c r="D47" s="557"/>
      <c r="E47" s="556">
        <f>'Sources and Uses Budget'!S47</f>
        <v>0</v>
      </c>
      <c r="F47" s="557">
        <f t="shared" si="3"/>
        <v>0</v>
      </c>
      <c r="G47" s="557"/>
      <c r="H47" s="556">
        <f>'Sources and Uses Budget'!T47</f>
        <v>0</v>
      </c>
      <c r="I47" s="557"/>
      <c r="J47" s="557"/>
      <c r="K47" s="554"/>
    </row>
    <row r="48" spans="1:11" s="555" customFormat="1">
      <c r="A48" s="559" t="s">
        <v>158</v>
      </c>
      <c r="B48" s="556">
        <f>'Sources and Uses Budget'!C48</f>
        <v>0</v>
      </c>
      <c r="C48" s="557">
        <f t="shared" si="2"/>
        <v>0</v>
      </c>
      <c r="D48" s="557"/>
      <c r="E48" s="556">
        <f>'Sources and Uses Budget'!S48</f>
        <v>0</v>
      </c>
      <c r="F48" s="557">
        <f t="shared" si="3"/>
        <v>0</v>
      </c>
      <c r="G48" s="557"/>
      <c r="H48" s="556">
        <f>'Sources and Uses Budget'!T48</f>
        <v>0</v>
      </c>
      <c r="I48" s="557"/>
      <c r="J48" s="557"/>
      <c r="K48" s="554"/>
    </row>
    <row r="49" spans="1:11" s="555" customFormat="1">
      <c r="A49" s="435" t="s">
        <v>60</v>
      </c>
      <c r="B49" s="556">
        <f>'Sources and Uses Budget'!C49</f>
        <v>643182.52208426734</v>
      </c>
      <c r="C49" s="557">
        <f t="shared" si="2"/>
        <v>643182.52208426734</v>
      </c>
      <c r="D49" s="557"/>
      <c r="E49" s="556">
        <f>'Sources and Uses Budget'!S49</f>
        <v>332752.92831609579</v>
      </c>
      <c r="F49" s="557">
        <f t="shared" si="3"/>
        <v>332752.92831609579</v>
      </c>
      <c r="G49" s="557"/>
      <c r="H49" s="556">
        <f>'Sources and Uses Budget'!T49</f>
        <v>0</v>
      </c>
      <c r="I49" s="557"/>
      <c r="J49" s="557"/>
      <c r="K49" s="554"/>
    </row>
    <row r="50" spans="1:11" s="555" customFormat="1">
      <c r="A50" s="559" t="s">
        <v>161</v>
      </c>
      <c r="B50" s="556">
        <f>'Sources and Uses Budget'!C50</f>
        <v>0</v>
      </c>
      <c r="C50" s="557">
        <f t="shared" si="2"/>
        <v>0</v>
      </c>
      <c r="D50" s="557"/>
      <c r="E50" s="556">
        <f>'Sources and Uses Budget'!S50</f>
        <v>0</v>
      </c>
      <c r="F50" s="557">
        <f t="shared" si="3"/>
        <v>0</v>
      </c>
      <c r="G50" s="557"/>
      <c r="H50" s="556">
        <f>'Sources and Uses Budget'!T50</f>
        <v>0</v>
      </c>
      <c r="I50" s="557"/>
      <c r="J50" s="557"/>
      <c r="K50" s="554"/>
    </row>
    <row r="51" spans="1:11" s="555" customFormat="1">
      <c r="A51" s="559" t="s">
        <v>159</v>
      </c>
      <c r="B51" s="556">
        <f>'Sources and Uses Budget'!C51</f>
        <v>8000</v>
      </c>
      <c r="C51" s="557">
        <f t="shared" si="2"/>
        <v>8000</v>
      </c>
      <c r="D51" s="557"/>
      <c r="E51" s="556">
        <f>'Sources and Uses Budget'!S51</f>
        <v>8000</v>
      </c>
      <c r="F51" s="557">
        <f t="shared" si="3"/>
        <v>8000</v>
      </c>
      <c r="G51" s="557"/>
      <c r="H51" s="556">
        <f>'Sources and Uses Budget'!T51</f>
        <v>0</v>
      </c>
      <c r="I51" s="557"/>
      <c r="J51" s="557"/>
      <c r="K51" s="554"/>
    </row>
    <row r="52" spans="1:11" s="555" customFormat="1">
      <c r="A52" s="559" t="s">
        <v>160</v>
      </c>
      <c r="B52" s="556">
        <f>'Sources and Uses Budget'!C52</f>
        <v>300000</v>
      </c>
      <c r="C52" s="557">
        <f t="shared" si="2"/>
        <v>300000</v>
      </c>
      <c r="D52" s="557"/>
      <c r="E52" s="556">
        <f>'Sources and Uses Budget'!S52</f>
        <v>300000</v>
      </c>
      <c r="F52" s="557">
        <f t="shared" si="3"/>
        <v>300000</v>
      </c>
      <c r="G52" s="557"/>
      <c r="H52" s="556">
        <f>'Sources and Uses Budget'!T52</f>
        <v>0</v>
      </c>
      <c r="I52" s="557"/>
      <c r="J52" s="557"/>
      <c r="K52" s="554"/>
    </row>
    <row r="53" spans="1:11" s="555" customFormat="1">
      <c r="A53" s="562" t="str">
        <f>'Sources and Uses Budget'!$A53</f>
        <v>Other: Predev Loan Costs</v>
      </c>
      <c r="B53" s="556">
        <f>'Sources and Uses Budget'!C53</f>
        <v>50000</v>
      </c>
      <c r="C53" s="557">
        <f t="shared" si="2"/>
        <v>50000</v>
      </c>
      <c r="D53" s="557"/>
      <c r="E53" s="556">
        <f>'Sources and Uses Budget'!S53</f>
        <v>50000</v>
      </c>
      <c r="F53" s="557">
        <f t="shared" si="3"/>
        <v>50000</v>
      </c>
      <c r="G53" s="557"/>
      <c r="H53" s="556">
        <f>'Sources and Uses Budget'!T53</f>
        <v>0</v>
      </c>
      <c r="I53" s="557"/>
      <c r="J53" s="557"/>
      <c r="K53" s="554"/>
    </row>
    <row r="54" spans="1:11" s="566" customFormat="1">
      <c r="A54" s="560" t="s">
        <v>162</v>
      </c>
      <c r="B54" s="556">
        <f>'Sources and Uses Budget'!C54</f>
        <v>3149010.650507343</v>
      </c>
      <c r="C54" s="563">
        <f>SUM(C45:C53)</f>
        <v>3149010.650507343</v>
      </c>
      <c r="D54" s="563">
        <f>SUM(D45:D53)</f>
        <v>0</v>
      </c>
      <c r="E54" s="556">
        <f>'Sources and Uses Budget'!S54</f>
        <v>1924611.6403889265</v>
      </c>
      <c r="F54" s="563">
        <f>SUM(F45:F53)</f>
        <v>1924611.6403889265</v>
      </c>
      <c r="G54" s="563">
        <f>SUM(G45:G53)</f>
        <v>0</v>
      </c>
      <c r="H54" s="556">
        <f>'Sources and Uses Budget'!T54</f>
        <v>0</v>
      </c>
      <c r="I54" s="563">
        <f>SUM(I45:I53)</f>
        <v>0</v>
      </c>
      <c r="J54" s="563">
        <f>SUM(J45:J53)</f>
        <v>0</v>
      </c>
      <c r="K54" s="565"/>
    </row>
    <row r="55" spans="1:11" s="555" customFormat="1">
      <c r="A55" s="552" t="s">
        <v>434</v>
      </c>
      <c r="B55" s="553"/>
      <c r="C55" s="553"/>
      <c r="D55" s="553"/>
      <c r="E55" s="553"/>
      <c r="F55" s="553"/>
      <c r="G55" s="553"/>
      <c r="H55" s="553"/>
      <c r="I55" s="553"/>
      <c r="J55" s="553"/>
      <c r="K55" s="554"/>
    </row>
    <row r="56" spans="1:11" s="555" customFormat="1">
      <c r="A56" s="559" t="s">
        <v>163</v>
      </c>
      <c r="B56" s="556">
        <f>'Sources and Uses Budget'!C56</f>
        <v>0</v>
      </c>
      <c r="C56" s="557"/>
      <c r="D56" s="557"/>
      <c r="E56" s="558"/>
      <c r="F56" s="558"/>
      <c r="G56" s="558"/>
      <c r="H56" s="558"/>
      <c r="I56" s="558"/>
      <c r="J56" s="558"/>
      <c r="K56" s="554"/>
    </row>
    <row r="57" spans="1:11" s="555" customFormat="1" ht="12" customHeight="1">
      <c r="A57" s="559" t="s">
        <v>157</v>
      </c>
      <c r="B57" s="556">
        <f>'Sources and Uses Budget'!C57</f>
        <v>0</v>
      </c>
      <c r="C57" s="557"/>
      <c r="D57" s="557"/>
      <c r="E57" s="558"/>
      <c r="F57" s="558"/>
      <c r="G57" s="558"/>
      <c r="H57" s="558"/>
      <c r="I57" s="558"/>
      <c r="J57" s="558"/>
      <c r="K57" s="554"/>
    </row>
    <row r="58" spans="1:11" s="555" customFormat="1">
      <c r="A58" s="559" t="s">
        <v>161</v>
      </c>
      <c r="B58" s="556">
        <f>'Sources and Uses Budget'!C58</f>
        <v>20000</v>
      </c>
      <c r="C58" s="557">
        <f>+B58</f>
        <v>20000</v>
      </c>
      <c r="D58" s="557"/>
      <c r="E58" s="558"/>
      <c r="F58" s="558"/>
      <c r="G58" s="558"/>
      <c r="H58" s="558"/>
      <c r="I58" s="558"/>
      <c r="J58" s="558"/>
      <c r="K58" s="554"/>
    </row>
    <row r="59" spans="1:11" s="555" customFormat="1">
      <c r="A59" s="559" t="s">
        <v>159</v>
      </c>
      <c r="B59" s="556">
        <f>'Sources and Uses Budget'!C59</f>
        <v>0</v>
      </c>
      <c r="C59" s="557">
        <f t="shared" ref="C59:C61" si="4">+B59</f>
        <v>0</v>
      </c>
      <c r="D59" s="557"/>
      <c r="E59" s="558"/>
      <c r="F59" s="558"/>
      <c r="G59" s="558"/>
      <c r="H59" s="558"/>
      <c r="I59" s="558"/>
      <c r="J59" s="558"/>
      <c r="K59" s="554"/>
    </row>
    <row r="60" spans="1:11" s="555" customFormat="1">
      <c r="A60" s="559" t="s">
        <v>160</v>
      </c>
      <c r="B60" s="556">
        <f>'Sources and Uses Budget'!C60</f>
        <v>0</v>
      </c>
      <c r="C60" s="557">
        <f t="shared" si="4"/>
        <v>0</v>
      </c>
      <c r="D60" s="557"/>
      <c r="E60" s="558"/>
      <c r="F60" s="558"/>
      <c r="G60" s="558"/>
      <c r="H60" s="558"/>
      <c r="I60" s="558"/>
      <c r="J60" s="558"/>
      <c r="K60" s="554"/>
    </row>
    <row r="61" spans="1:11" s="555" customFormat="1">
      <c r="A61" s="562" t="str">
        <f>'Sources and Uses Budget'!$A61</f>
        <v>Other: Perm Loan Legal</v>
      </c>
      <c r="B61" s="556">
        <f>'Sources and Uses Budget'!C61</f>
        <v>15000</v>
      </c>
      <c r="C61" s="557">
        <f t="shared" si="4"/>
        <v>15000</v>
      </c>
      <c r="D61" s="557"/>
      <c r="E61" s="558"/>
      <c r="F61" s="558"/>
      <c r="G61" s="558"/>
      <c r="H61" s="558"/>
      <c r="I61" s="558"/>
      <c r="J61" s="558"/>
      <c r="K61" s="554"/>
    </row>
    <row r="62" spans="1:11" s="555" customFormat="1" ht="13.7" customHeight="1">
      <c r="A62" s="560" t="s">
        <v>306</v>
      </c>
      <c r="B62" s="556">
        <f>'Sources and Uses Budget'!C62</f>
        <v>35000</v>
      </c>
      <c r="C62" s="556">
        <f>SUM(C56:C61)</f>
        <v>35000</v>
      </c>
      <c r="D62" s="556">
        <f>SUM(D56:D61)</f>
        <v>0</v>
      </c>
      <c r="E62" s="558"/>
      <c r="F62" s="558"/>
      <c r="G62" s="558"/>
      <c r="H62" s="558"/>
      <c r="I62" s="558"/>
      <c r="J62" s="558"/>
      <c r="K62" s="554"/>
    </row>
    <row r="63" spans="1:11" s="555" customFormat="1">
      <c r="A63" s="567" t="s">
        <v>307</v>
      </c>
      <c r="B63" s="556">
        <f>'Sources and Uses Budget'!C63</f>
        <v>26764010.650507342</v>
      </c>
      <c r="C63" s="556">
        <f>SUM(C8+C11+C13+C14+C15+C26+C27+C38+C42+C43+C54+C62)</f>
        <v>26764010.650507342</v>
      </c>
      <c r="D63" s="556">
        <f>SUM(D8+D11+D13+D14+D15+D26+D27+D38+D42+D43+D54+D62)</f>
        <v>0</v>
      </c>
      <c r="E63" s="556">
        <f>'Sources and Uses Budget'!S63</f>
        <v>24384611.640388928</v>
      </c>
      <c r="F63" s="556">
        <f>SUM(F10+F13+F14+F15+F26+F27+F38+F42+F43+F54)</f>
        <v>24384611.640388928</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1852</v>
      </c>
      <c r="B64" s="553"/>
      <c r="C64" s="553"/>
      <c r="D64" s="553"/>
      <c r="E64" s="553"/>
      <c r="F64" s="553"/>
      <c r="G64" s="553"/>
      <c r="H64" s="553"/>
      <c r="I64" s="553"/>
      <c r="J64" s="553"/>
      <c r="K64" s="554"/>
    </row>
    <row r="65" spans="1:11" s="555" customFormat="1">
      <c r="A65" s="215" t="s">
        <v>175</v>
      </c>
      <c r="B65" s="556">
        <f>'Sources and Uses Budget'!C65</f>
        <v>0</v>
      </c>
      <c r="C65" s="557"/>
      <c r="D65" s="557"/>
      <c r="E65" s="556">
        <f>'Sources and Uses Budget'!S65</f>
        <v>0</v>
      </c>
      <c r="F65" s="557"/>
      <c r="G65" s="557"/>
      <c r="H65" s="556">
        <f>'Sources and Uses Budget'!T65</f>
        <v>0</v>
      </c>
      <c r="I65" s="557"/>
      <c r="J65" s="557"/>
      <c r="K65" s="554"/>
    </row>
    <row r="66" spans="1:11" s="555" customFormat="1" ht="24">
      <c r="A66" s="435" t="s">
        <v>1849</v>
      </c>
      <c r="B66" s="556">
        <f>'Sources and Uses Budget'!C66</f>
        <v>0</v>
      </c>
      <c r="C66" s="557"/>
      <c r="D66" s="557"/>
      <c r="E66" s="556">
        <f>'Sources and Uses Budget'!S66</f>
        <v>0</v>
      </c>
      <c r="F66" s="557"/>
      <c r="G66" s="557"/>
      <c r="H66" s="556">
        <f>'Sources and Uses Budget'!T66</f>
        <v>0</v>
      </c>
      <c r="I66" s="557"/>
      <c r="J66" s="557"/>
      <c r="K66" s="554"/>
    </row>
    <row r="67" spans="1:11" s="555" customFormat="1" ht="24">
      <c r="A67" s="435" t="s">
        <v>1850</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1856</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 xml:space="preserve">Other: Owner Legal </v>
      </c>
      <c r="B69" s="556">
        <f>'Sources and Uses Budget'!C69</f>
        <v>80000</v>
      </c>
      <c r="C69" s="557">
        <f>+B69</f>
        <v>80000</v>
      </c>
      <c r="D69" s="557"/>
      <c r="E69" s="556">
        <f>'Sources and Uses Budget'!S69</f>
        <v>80000</v>
      </c>
      <c r="F69" s="557">
        <f>+E69</f>
        <v>80000</v>
      </c>
      <c r="G69" s="557"/>
      <c r="H69" s="556">
        <f>'Sources and Uses Budget'!T69</f>
        <v>0</v>
      </c>
      <c r="I69" s="557"/>
      <c r="J69" s="557"/>
      <c r="K69" s="554"/>
    </row>
    <row r="70" spans="1:11" s="555" customFormat="1">
      <c r="A70" s="560" t="s">
        <v>627</v>
      </c>
      <c r="B70" s="556">
        <f>'Sources and Uses Budget'!C70</f>
        <v>80000</v>
      </c>
      <c r="C70" s="556">
        <f>SUM(C64:C69)</f>
        <v>80000</v>
      </c>
      <c r="D70" s="556">
        <f>SUM(D64:D69)</f>
        <v>0</v>
      </c>
      <c r="E70" s="556">
        <f>'Sources and Uses Budget'!S70</f>
        <v>80000</v>
      </c>
      <c r="F70" s="563">
        <f>SUM(F65:F69)</f>
        <v>80000</v>
      </c>
      <c r="G70" s="563">
        <f>SUM(G65:G69)</f>
        <v>0</v>
      </c>
      <c r="H70" s="556">
        <f>'Sources and Uses Budget'!T70</f>
        <v>0</v>
      </c>
      <c r="I70" s="563">
        <f>SUM(I65:I69)</f>
        <v>0</v>
      </c>
      <c r="J70" s="563">
        <f>SUM(J65:J69)</f>
        <v>0</v>
      </c>
      <c r="K70" s="554"/>
    </row>
    <row r="71" spans="1:11" s="555" customFormat="1">
      <c r="A71" s="552" t="s">
        <v>628</v>
      </c>
      <c r="B71" s="553"/>
      <c r="C71" s="553"/>
      <c r="D71" s="553"/>
      <c r="E71" s="553"/>
      <c r="F71" s="553"/>
      <c r="G71" s="553"/>
      <c r="H71" s="553"/>
      <c r="I71" s="553"/>
      <c r="J71" s="553"/>
      <c r="K71" s="554"/>
    </row>
    <row r="72" spans="1:11" s="555" customFormat="1">
      <c r="A72" s="559" t="s">
        <v>629</v>
      </c>
      <c r="B72" s="556">
        <f>'Sources and Uses Budget'!C72</f>
        <v>0</v>
      </c>
      <c r="C72" s="557"/>
      <c r="D72" s="557"/>
      <c r="E72" s="558"/>
      <c r="F72" s="558"/>
      <c r="G72" s="558"/>
      <c r="H72" s="558"/>
      <c r="I72" s="558"/>
      <c r="J72" s="558"/>
      <c r="K72" s="554"/>
    </row>
    <row r="73" spans="1:11" s="555" customFormat="1">
      <c r="A73" s="559" t="s">
        <v>630</v>
      </c>
      <c r="B73" s="556">
        <f>'Sources and Uses Budget'!C73</f>
        <v>0</v>
      </c>
      <c r="C73" s="557"/>
      <c r="D73" s="557"/>
      <c r="E73" s="558"/>
      <c r="F73" s="558"/>
      <c r="G73" s="558"/>
      <c r="H73" s="558"/>
      <c r="I73" s="558"/>
      <c r="J73" s="558"/>
      <c r="K73" s="554"/>
    </row>
    <row r="74" spans="1:11" s="555" customFormat="1">
      <c r="A74" s="729" t="s">
        <v>1059</v>
      </c>
      <c r="B74" s="556">
        <f>'Sources and Uses Budget'!C74</f>
        <v>0</v>
      </c>
      <c r="C74" s="557"/>
      <c r="D74" s="557"/>
      <c r="E74" s="558"/>
      <c r="F74" s="558"/>
      <c r="G74" s="558"/>
      <c r="H74" s="558"/>
      <c r="I74" s="558"/>
      <c r="J74" s="558"/>
      <c r="K74" s="554"/>
    </row>
    <row r="75" spans="1:11" s="555" customFormat="1">
      <c r="A75" s="559" t="s">
        <v>631</v>
      </c>
      <c r="B75" s="556">
        <f>'Sources and Uses Budget'!C75</f>
        <v>304196.82330000005</v>
      </c>
      <c r="C75" s="557">
        <f>+B75</f>
        <v>304196.82330000005</v>
      </c>
      <c r="D75" s="557"/>
      <c r="E75" s="558"/>
      <c r="F75" s="558"/>
      <c r="G75" s="558"/>
      <c r="H75" s="558"/>
      <c r="I75" s="558"/>
      <c r="J75" s="558"/>
      <c r="K75" s="554"/>
    </row>
    <row r="76" spans="1:11" s="555" customFormat="1">
      <c r="A76" s="562" t="str">
        <f>'Sources and Uses Budget'!$A76</f>
        <v>Other: Transition Reserve</v>
      </c>
      <c r="B76" s="556">
        <f>'Sources and Uses Budget'!C76</f>
        <v>485852.25397290668</v>
      </c>
      <c r="C76" s="557">
        <f>+B76</f>
        <v>485852.25397290668</v>
      </c>
      <c r="D76" s="557"/>
      <c r="E76" s="558"/>
      <c r="F76" s="558"/>
      <c r="G76" s="558"/>
      <c r="H76" s="558"/>
      <c r="I76" s="558"/>
      <c r="J76" s="558"/>
      <c r="K76" s="554"/>
    </row>
    <row r="77" spans="1:11" s="555" customFormat="1">
      <c r="A77" s="560" t="s">
        <v>632</v>
      </c>
      <c r="B77" s="556">
        <f>'Sources and Uses Budget'!C77</f>
        <v>790049.07727290667</v>
      </c>
      <c r="C77" s="556">
        <f>SUM(C72:C76)</f>
        <v>790049.07727290667</v>
      </c>
      <c r="D77" s="556">
        <f>SUM(D72:D76)</f>
        <v>0</v>
      </c>
      <c r="E77" s="558"/>
      <c r="F77" s="558"/>
      <c r="G77" s="558"/>
      <c r="H77" s="558"/>
      <c r="I77" s="558"/>
      <c r="J77" s="558"/>
      <c r="K77" s="554"/>
    </row>
    <row r="78" spans="1:11" s="555" customFormat="1">
      <c r="A78" s="552" t="s">
        <v>1375</v>
      </c>
      <c r="B78" s="553"/>
      <c r="C78" s="553"/>
      <c r="D78" s="553"/>
      <c r="E78" s="553"/>
      <c r="F78" s="553"/>
      <c r="G78" s="553"/>
      <c r="H78" s="553"/>
      <c r="I78" s="553"/>
      <c r="J78" s="553"/>
      <c r="K78" s="554"/>
    </row>
    <row r="79" spans="1:11" s="555" customFormat="1">
      <c r="A79" s="559" t="s">
        <v>1377</v>
      </c>
      <c r="B79" s="556">
        <f>'Sources and Uses Budget'!C79</f>
        <v>1087500</v>
      </c>
      <c r="C79" s="557">
        <f>+B79</f>
        <v>1087500</v>
      </c>
      <c r="D79" s="557"/>
      <c r="E79" s="556">
        <f>'Sources and Uses Budget'!S79</f>
        <v>1087500</v>
      </c>
      <c r="F79" s="557">
        <f>+E79</f>
        <v>1087500</v>
      </c>
      <c r="G79" s="557"/>
      <c r="H79" s="556">
        <f>'Sources and Uses Budget'!T79</f>
        <v>0</v>
      </c>
      <c r="I79" s="557"/>
      <c r="J79" s="557"/>
      <c r="K79" s="554"/>
    </row>
    <row r="80" spans="1:11" s="555" customFormat="1">
      <c r="A80" s="559" t="s">
        <v>61</v>
      </c>
      <c r="B80" s="556">
        <f>'Sources and Uses Budget'!C80</f>
        <v>200000</v>
      </c>
      <c r="C80" s="557">
        <f>+B80</f>
        <v>200000</v>
      </c>
      <c r="D80" s="557"/>
      <c r="E80" s="556">
        <f>'Sources and Uses Budget'!S80</f>
        <v>200000</v>
      </c>
      <c r="F80" s="557">
        <f>+E80</f>
        <v>200000</v>
      </c>
      <c r="G80" s="557"/>
      <c r="H80" s="556">
        <f>'Sources and Uses Budget'!T80</f>
        <v>0</v>
      </c>
      <c r="I80" s="557"/>
      <c r="J80" s="557"/>
      <c r="K80" s="554"/>
    </row>
    <row r="81" spans="1:11" s="555" customFormat="1">
      <c r="A81" s="560" t="s">
        <v>1374</v>
      </c>
      <c r="B81" s="556">
        <f>'Sources and Uses Budget'!C81</f>
        <v>1287500</v>
      </c>
      <c r="C81" s="556">
        <f>SUM(C79:C80)</f>
        <v>1287500</v>
      </c>
      <c r="D81" s="556">
        <f>SUM(D79:D80)</f>
        <v>0</v>
      </c>
      <c r="E81" s="556">
        <f>'Sources and Uses Budget'!S81</f>
        <v>1287500</v>
      </c>
      <c r="F81" s="556">
        <f>SUM(F79:F80)</f>
        <v>1287500</v>
      </c>
      <c r="G81" s="556">
        <f>SUM(G79:G80)</f>
        <v>0</v>
      </c>
      <c r="H81" s="556">
        <f>'Sources and Uses Budget'!T81</f>
        <v>0</v>
      </c>
      <c r="I81" s="556">
        <f>SUM(I79:I80)</f>
        <v>0</v>
      </c>
      <c r="J81" s="556">
        <f>SUM(J79:J80)</f>
        <v>0</v>
      </c>
      <c r="K81" s="554"/>
    </row>
    <row r="82" spans="1:11" s="555" customFormat="1">
      <c r="A82" s="552" t="s">
        <v>807</v>
      </c>
      <c r="B82" s="553"/>
      <c r="C82" s="553"/>
      <c r="D82" s="553"/>
      <c r="E82" s="553"/>
      <c r="F82" s="553"/>
      <c r="G82" s="553"/>
      <c r="H82" s="553"/>
      <c r="I82" s="553"/>
      <c r="J82" s="553"/>
      <c r="K82" s="554"/>
    </row>
    <row r="83" spans="1:11" s="555" customFormat="1" ht="13.7" customHeight="1">
      <c r="A83" s="215" t="s">
        <v>2593</v>
      </c>
      <c r="B83" s="556">
        <f>'Sources and Uses Budget'!C83</f>
        <v>44762.96</v>
      </c>
      <c r="C83" s="557">
        <f>+B83</f>
        <v>44762.96</v>
      </c>
      <c r="D83" s="557"/>
      <c r="E83" s="558"/>
      <c r="F83" s="558"/>
      <c r="G83" s="558"/>
      <c r="H83" s="558"/>
      <c r="I83" s="558"/>
      <c r="J83" s="558"/>
      <c r="K83" s="554"/>
    </row>
    <row r="84" spans="1:11" s="555" customFormat="1">
      <c r="A84" s="215" t="s">
        <v>809</v>
      </c>
      <c r="B84" s="556">
        <f>'Sources and Uses Budget'!C84</f>
        <v>25000</v>
      </c>
      <c r="C84" s="557">
        <f t="shared" ref="C84:C95" si="5">+B84</f>
        <v>25000</v>
      </c>
      <c r="D84" s="557"/>
      <c r="E84" s="556">
        <f>'Sources and Uses Budget'!S84</f>
        <v>25000</v>
      </c>
      <c r="F84" s="557">
        <f>+E84</f>
        <v>25000</v>
      </c>
      <c r="G84" s="557"/>
      <c r="H84" s="556">
        <f>'Sources and Uses Budget'!T84</f>
        <v>0</v>
      </c>
      <c r="I84" s="557"/>
      <c r="J84" s="557"/>
      <c r="K84" s="554"/>
    </row>
    <row r="85" spans="1:11" s="555" customFormat="1">
      <c r="A85" s="215" t="s">
        <v>810</v>
      </c>
      <c r="B85" s="556">
        <f>'Sources and Uses Budget'!C85</f>
        <v>1450920</v>
      </c>
      <c r="C85" s="557">
        <f t="shared" si="5"/>
        <v>1450920</v>
      </c>
      <c r="D85" s="557"/>
      <c r="E85" s="556">
        <f>'Sources and Uses Budget'!S85</f>
        <v>905354</v>
      </c>
      <c r="F85" s="557">
        <f>+E85</f>
        <v>905354</v>
      </c>
      <c r="G85" s="557"/>
      <c r="H85" s="556">
        <f>'Sources and Uses Budget'!T85</f>
        <v>0</v>
      </c>
      <c r="I85" s="557"/>
      <c r="J85" s="557"/>
      <c r="K85" s="554"/>
    </row>
    <row r="86" spans="1:11" s="555" customFormat="1">
      <c r="A86" s="215" t="s">
        <v>811</v>
      </c>
      <c r="B86" s="556">
        <f>'Sources and Uses Budget'!C86</f>
        <v>150000</v>
      </c>
      <c r="C86" s="557">
        <f t="shared" si="5"/>
        <v>150000</v>
      </c>
      <c r="D86" s="557"/>
      <c r="E86" s="556">
        <f>'Sources and Uses Budget'!S86</f>
        <v>150000</v>
      </c>
      <c r="F86" s="557">
        <f>+E86</f>
        <v>150000</v>
      </c>
      <c r="G86" s="557"/>
      <c r="H86" s="556">
        <f>'Sources and Uses Budget'!T86</f>
        <v>0</v>
      </c>
      <c r="I86" s="557"/>
      <c r="J86" s="557"/>
      <c r="K86" s="554"/>
    </row>
    <row r="87" spans="1:11" s="555" customFormat="1">
      <c r="A87" s="215" t="s">
        <v>812</v>
      </c>
      <c r="B87" s="556">
        <f>'Sources and Uses Budget'!C87</f>
        <v>0</v>
      </c>
      <c r="C87" s="557">
        <f t="shared" si="5"/>
        <v>0</v>
      </c>
      <c r="D87" s="557"/>
      <c r="E87" s="556">
        <f>'Sources and Uses Budget'!S87</f>
        <v>0</v>
      </c>
      <c r="F87" s="557"/>
      <c r="G87" s="557"/>
      <c r="H87" s="556">
        <f>'Sources and Uses Budget'!T87</f>
        <v>0</v>
      </c>
      <c r="I87" s="557"/>
      <c r="J87" s="557"/>
      <c r="K87" s="554"/>
    </row>
    <row r="88" spans="1:11" s="555" customFormat="1">
      <c r="A88" s="215" t="s">
        <v>813</v>
      </c>
      <c r="B88" s="556">
        <f>'Sources and Uses Budget'!C88</f>
        <v>49969</v>
      </c>
      <c r="C88" s="557">
        <f t="shared" si="5"/>
        <v>49969</v>
      </c>
      <c r="D88" s="557"/>
      <c r="E88" s="558"/>
      <c r="F88" s="558"/>
      <c r="G88" s="558"/>
      <c r="H88" s="558"/>
      <c r="I88" s="558"/>
      <c r="J88" s="558"/>
      <c r="K88" s="554"/>
    </row>
    <row r="89" spans="1:11" s="555" customFormat="1">
      <c r="A89" s="215" t="s">
        <v>814</v>
      </c>
      <c r="B89" s="556">
        <f>'Sources and Uses Budget'!C89</f>
        <v>495000</v>
      </c>
      <c r="C89" s="557">
        <f t="shared" si="5"/>
        <v>495000</v>
      </c>
      <c r="D89" s="557"/>
      <c r="E89" s="556">
        <f>'Sources and Uses Budget'!S89</f>
        <v>495000</v>
      </c>
      <c r="F89" s="557">
        <f>+E89</f>
        <v>495000</v>
      </c>
      <c r="G89" s="557"/>
      <c r="H89" s="556">
        <f>'Sources and Uses Budget'!T89</f>
        <v>0</v>
      </c>
      <c r="I89" s="557"/>
      <c r="J89" s="557"/>
      <c r="K89" s="554"/>
    </row>
    <row r="90" spans="1:11" s="555" customFormat="1">
      <c r="A90" s="215" t="s">
        <v>815</v>
      </c>
      <c r="B90" s="556">
        <f>'Sources and Uses Budget'!C90</f>
        <v>10000</v>
      </c>
      <c r="C90" s="557">
        <f t="shared" si="5"/>
        <v>10000</v>
      </c>
      <c r="D90" s="557"/>
      <c r="E90" s="556">
        <f>'Sources and Uses Budget'!S90</f>
        <v>0</v>
      </c>
      <c r="F90" s="557">
        <f t="shared" ref="F90:F95" si="6">+E90</f>
        <v>0</v>
      </c>
      <c r="G90" s="557"/>
      <c r="H90" s="556">
        <f>'Sources and Uses Budget'!T90</f>
        <v>0</v>
      </c>
      <c r="I90" s="557"/>
      <c r="J90" s="557"/>
      <c r="K90" s="554"/>
    </row>
    <row r="91" spans="1:11" s="555" customFormat="1">
      <c r="A91" s="226" t="s">
        <v>386</v>
      </c>
      <c r="B91" s="556">
        <f>'Sources and Uses Budget'!C91</f>
        <v>0</v>
      </c>
      <c r="C91" s="557">
        <f t="shared" si="5"/>
        <v>0</v>
      </c>
      <c r="D91" s="557"/>
      <c r="E91" s="556">
        <f>'Sources and Uses Budget'!S91</f>
        <v>0</v>
      </c>
      <c r="F91" s="557">
        <f t="shared" si="6"/>
        <v>0</v>
      </c>
      <c r="G91" s="557"/>
      <c r="H91" s="556">
        <f>'Sources and Uses Budget'!T91</f>
        <v>0</v>
      </c>
      <c r="I91" s="557"/>
      <c r="J91" s="557"/>
      <c r="K91" s="554"/>
    </row>
    <row r="92" spans="1:11" s="555" customFormat="1">
      <c r="A92" s="848" t="s">
        <v>1376</v>
      </c>
      <c r="B92" s="556">
        <f>'Sources and Uses Budget'!C92</f>
        <v>4000</v>
      </c>
      <c r="C92" s="557">
        <f t="shared" si="5"/>
        <v>4000</v>
      </c>
      <c r="D92" s="557"/>
      <c r="E92" s="556">
        <f>'Sources and Uses Budget'!S92</f>
        <v>4000</v>
      </c>
      <c r="F92" s="557">
        <f t="shared" si="6"/>
        <v>4000</v>
      </c>
      <c r="G92" s="557"/>
      <c r="H92" s="556">
        <f>'Sources and Uses Budget'!T92</f>
        <v>0</v>
      </c>
      <c r="I92" s="557"/>
      <c r="J92" s="557"/>
      <c r="K92" s="554"/>
    </row>
    <row r="93" spans="1:11" s="555" customFormat="1" ht="24">
      <c r="A93" s="562" t="str">
        <f>'Sources and Uses Budget'!$A93</f>
        <v>Other: Construction Management/Testing</v>
      </c>
      <c r="B93" s="556">
        <f>'Sources and Uses Budget'!C93</f>
        <v>130000</v>
      </c>
      <c r="C93" s="557">
        <f t="shared" si="5"/>
        <v>130000</v>
      </c>
      <c r="D93" s="557"/>
      <c r="E93" s="556">
        <f>'Sources and Uses Budget'!S93</f>
        <v>130000</v>
      </c>
      <c r="F93" s="557">
        <f t="shared" si="6"/>
        <v>130000</v>
      </c>
      <c r="G93" s="557"/>
      <c r="H93" s="556">
        <f>'Sources and Uses Budget'!T93</f>
        <v>0</v>
      </c>
      <c r="I93" s="557"/>
      <c r="J93" s="557"/>
      <c r="K93" s="554"/>
    </row>
    <row r="94" spans="1:11" s="555" customFormat="1" ht="24">
      <c r="A94" s="562" t="str">
        <f>'Sources and Uses Budget'!$A94</f>
        <v>Other: Prevailing Wage Monitoring/Energy Consulting</v>
      </c>
      <c r="B94" s="556">
        <f>'Sources and Uses Budget'!C94</f>
        <v>25000</v>
      </c>
      <c r="C94" s="557">
        <f t="shared" si="5"/>
        <v>25000</v>
      </c>
      <c r="D94" s="557"/>
      <c r="E94" s="556">
        <f>'Sources and Uses Budget'!S94</f>
        <v>25000</v>
      </c>
      <c r="F94" s="557">
        <f t="shared" si="6"/>
        <v>25000</v>
      </c>
      <c r="G94" s="557"/>
      <c r="H94" s="556">
        <f>'Sources and Uses Budget'!T94</f>
        <v>0</v>
      </c>
      <c r="I94" s="557"/>
      <c r="J94" s="557"/>
      <c r="K94" s="554"/>
    </row>
    <row r="95" spans="1:11" s="555" customFormat="1">
      <c r="A95" s="562" t="str">
        <f>'Sources and Uses Budget'!$A95</f>
        <v>Other: (Specify)</v>
      </c>
      <c r="B95" s="556">
        <f>'Sources and Uses Budget'!C95</f>
        <v>0</v>
      </c>
      <c r="C95" s="557">
        <f t="shared" si="5"/>
        <v>0</v>
      </c>
      <c r="D95" s="557"/>
      <c r="E95" s="556">
        <f>'Sources and Uses Budget'!S95</f>
        <v>0</v>
      </c>
      <c r="F95" s="557">
        <f t="shared" si="6"/>
        <v>0</v>
      </c>
      <c r="G95" s="557"/>
      <c r="H95" s="556">
        <f>'Sources and Uses Budget'!T95</f>
        <v>0</v>
      </c>
      <c r="I95" s="557"/>
      <c r="J95" s="557"/>
      <c r="K95" s="554"/>
    </row>
    <row r="96" spans="1:11" s="555" customFormat="1">
      <c r="A96" s="560" t="s">
        <v>816</v>
      </c>
      <c r="B96" s="556">
        <f>'Sources and Uses Budget'!C96</f>
        <v>2384651.96</v>
      </c>
      <c r="C96" s="556">
        <f>SUM(C83:C95)</f>
        <v>2384651.96</v>
      </c>
      <c r="D96" s="556">
        <f>SUM(D83:D95)</f>
        <v>0</v>
      </c>
      <c r="E96" s="556">
        <f>'Sources and Uses Budget'!S96</f>
        <v>1734354</v>
      </c>
      <c r="F96" s="563">
        <f>SUM(F84:F87,F89:F95)</f>
        <v>1734354</v>
      </c>
      <c r="G96" s="563">
        <f>SUM(G84:G87,G89:G95)</f>
        <v>0</v>
      </c>
      <c r="H96" s="556">
        <f>'Sources and Uses Budget'!T96</f>
        <v>0</v>
      </c>
      <c r="I96" s="556">
        <f>SUM(I84:I87,I89:I95)</f>
        <v>0</v>
      </c>
      <c r="J96" s="556">
        <f>SUM(J84:J87,J89:J95)</f>
        <v>0</v>
      </c>
      <c r="K96" s="554"/>
    </row>
    <row r="97" spans="1:11" s="555" customFormat="1">
      <c r="A97" s="560" t="s">
        <v>1110</v>
      </c>
      <c r="B97" s="556">
        <f>'Sources and Uses Budget'!C97</f>
        <v>31306211.68778025</v>
      </c>
      <c r="C97" s="556">
        <f>SUM(C63+C70+C77+C81+C96)</f>
        <v>31306211.68778025</v>
      </c>
      <c r="D97" s="556">
        <f>SUM(D63+D70+D77+D81+D96)</f>
        <v>0</v>
      </c>
      <c r="E97" s="556">
        <f>'Sources and Uses Budget'!S97</f>
        <v>27486465.640388928</v>
      </c>
      <c r="F97" s="563">
        <f>SUM(+F63+F70+F81+F96)</f>
        <v>27486465.640388928</v>
      </c>
      <c r="G97" s="563">
        <f>SUM(+G63+G70+G81+G96)</f>
        <v>0</v>
      </c>
      <c r="H97" s="556">
        <f>'Sources and Uses Budget'!T97</f>
        <v>0</v>
      </c>
      <c r="I97" s="563">
        <f>SUM(I63+I70+I81+I96)</f>
        <v>0</v>
      </c>
      <c r="J97" s="563">
        <f>SUM(J63+J70+J81+J96)</f>
        <v>0</v>
      </c>
      <c r="K97" s="554"/>
    </row>
    <row r="98" spans="1:11" s="555" customFormat="1">
      <c r="A98" s="552" t="s">
        <v>818</v>
      </c>
      <c r="B98" s="553"/>
      <c r="C98" s="553"/>
      <c r="D98" s="553"/>
      <c r="E98" s="553"/>
      <c r="F98" s="553"/>
      <c r="G98" s="553"/>
      <c r="H98" s="553"/>
      <c r="I98" s="553"/>
      <c r="J98" s="553"/>
      <c r="K98" s="554"/>
    </row>
    <row r="99" spans="1:11" s="555" customFormat="1">
      <c r="A99" s="215" t="s">
        <v>819</v>
      </c>
      <c r="B99" s="556">
        <f>'Sources and Uses Budget'!C99</f>
        <v>3500000</v>
      </c>
      <c r="C99" s="557">
        <f>+B99</f>
        <v>3500000</v>
      </c>
      <c r="D99" s="557"/>
      <c r="E99" s="556">
        <f>'Sources and Uses Budget'!S99</f>
        <v>3500000</v>
      </c>
      <c r="F99" s="557">
        <f>+E99</f>
        <v>3500000</v>
      </c>
      <c r="G99" s="557"/>
      <c r="H99" s="556">
        <f>'Sources and Uses Budget'!T99</f>
        <v>0</v>
      </c>
      <c r="I99" s="557"/>
      <c r="J99" s="557"/>
      <c r="K99" s="554"/>
    </row>
    <row r="100" spans="1:11" s="555" customFormat="1">
      <c r="A100" s="435" t="s">
        <v>1854</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820</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1855</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821</v>
      </c>
      <c r="B104" s="556">
        <f>'Sources and Uses Budget'!C104</f>
        <v>3500000</v>
      </c>
      <c r="C104" s="556">
        <f>SUM(C99:C103)</f>
        <v>3500000</v>
      </c>
      <c r="D104" s="556">
        <f>SUM(D99:D103)</f>
        <v>0</v>
      </c>
      <c r="E104" s="556">
        <f>'Sources and Uses Budget'!S104</f>
        <v>3500000</v>
      </c>
      <c r="F104" s="563">
        <f>SUM(F99:F103)</f>
        <v>3500000</v>
      </c>
      <c r="G104" s="563">
        <f>SUM(G99:G103)</f>
        <v>0</v>
      </c>
      <c r="H104" s="556">
        <f>'Sources and Uses Budget'!T104</f>
        <v>0</v>
      </c>
      <c r="I104" s="563">
        <f>SUM(I99:I103)</f>
        <v>0</v>
      </c>
      <c r="J104" s="563">
        <f>SUM(J99:J103)</f>
        <v>0</v>
      </c>
      <c r="K104" s="554"/>
    </row>
    <row r="105" spans="1:11" s="555" customFormat="1">
      <c r="A105" s="560" t="s">
        <v>1111</v>
      </c>
      <c r="B105" s="556">
        <f>'Sources and Uses Budget'!C105</f>
        <v>34806211.687780246</v>
      </c>
      <c r="C105" s="563">
        <f>SUM(C97+C104)</f>
        <v>34806211.687780246</v>
      </c>
      <c r="D105" s="563">
        <f>SUM(D97+D104)</f>
        <v>0</v>
      </c>
      <c r="E105" s="556">
        <f>'Sources and Uses Budget'!S105</f>
        <v>30986465.640388928</v>
      </c>
      <c r="F105" s="563">
        <f>F97+F104</f>
        <v>30986465.640388928</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4" t="s">
        <v>389</v>
      </c>
      <c r="E107" s="556">
        <f>'Sources and Uses Budget'!S107</f>
        <v>30986465.640388928</v>
      </c>
      <c r="F107" s="572">
        <f>F105+F106</f>
        <v>30986465.640388928</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31"/>
      <c r="E124" s="2632"/>
      <c r="F124" s="2632"/>
      <c r="G124" s="2632"/>
      <c r="H124" s="2632"/>
      <c r="I124" s="2632"/>
      <c r="J124" s="574"/>
      <c r="K124" s="554"/>
    </row>
    <row r="125" spans="1:11" s="555" customFormat="1" ht="12.75">
      <c r="A125" s="585"/>
      <c r="B125" s="584"/>
      <c r="C125" s="585"/>
      <c r="D125" s="2632"/>
      <c r="E125" s="2632"/>
      <c r="F125" s="2632"/>
      <c r="G125" s="2632"/>
      <c r="H125" s="2632"/>
      <c r="I125" s="2632"/>
      <c r="J125" s="574"/>
      <c r="K125" s="554"/>
    </row>
    <row r="126" spans="1:11" s="555" customFormat="1" ht="12.75">
      <c r="A126" s="585"/>
      <c r="B126" s="584"/>
      <c r="C126" s="585"/>
      <c r="D126" s="2632"/>
      <c r="E126" s="2632"/>
      <c r="F126" s="2632"/>
      <c r="G126" s="2632"/>
      <c r="H126" s="2632"/>
      <c r="I126" s="2632"/>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33"/>
      <c r="B139" s="2634"/>
      <c r="C139" s="2634"/>
      <c r="D139" s="597"/>
      <c r="E139" s="585"/>
      <c r="F139" s="585"/>
      <c r="G139" s="585"/>
    </row>
    <row r="140" spans="1:11" ht="12" customHeight="1">
      <c r="A140" s="2635"/>
      <c r="B140" s="2636"/>
      <c r="C140" s="2636"/>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1"/>
    <col min="38" max="38" width="3" style="1701" customWidth="1"/>
    <col min="39" max="64" width="2.7109375" style="1701"/>
    <col min="65" max="65" width="6.140625" style="1701" bestFit="1" customWidth="1"/>
    <col min="66" max="70" width="5.42578125" style="1701" bestFit="1" customWidth="1"/>
    <col min="71" max="71" width="6.140625" style="1701" bestFit="1" customWidth="1"/>
    <col min="72" max="76" width="5.42578125" style="1701" bestFit="1" customWidth="1"/>
    <col min="77" max="77" width="6.140625" style="1701" bestFit="1" customWidth="1"/>
    <col min="78" max="78" width="5.42578125" style="1701" bestFit="1" customWidth="1"/>
    <col min="79" max="16384" width="2.7109375" style="1701"/>
  </cols>
  <sheetData>
    <row r="1" spans="1:65" ht="15.75" customHeight="1">
      <c r="A1" s="3070" t="s">
        <v>2595</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071"/>
      <c r="AW1" s="3071"/>
      <c r="AX1" s="3071"/>
      <c r="AY1" s="3071"/>
      <c r="AZ1" s="3071"/>
      <c r="BA1" s="3071"/>
      <c r="BB1" s="3071"/>
      <c r="BC1" s="3071"/>
      <c r="BD1" s="3071"/>
      <c r="BE1" s="3072"/>
    </row>
    <row r="2" spans="1:65" ht="15.75" customHeight="1">
      <c r="A2" s="3073" t="s">
        <v>2596</v>
      </c>
      <c r="B2" s="3074"/>
      <c r="C2" s="3074"/>
      <c r="D2" s="3074"/>
      <c r="E2" s="3074"/>
      <c r="F2" s="3074"/>
      <c r="G2" s="3074"/>
      <c r="H2" s="3074"/>
      <c r="I2" s="3074"/>
      <c r="J2" s="3074"/>
      <c r="K2" s="3074"/>
      <c r="L2" s="3074"/>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074"/>
      <c r="AO2" s="3074"/>
      <c r="AP2" s="3074"/>
      <c r="AQ2" s="3074"/>
      <c r="AR2" s="3074"/>
      <c r="AS2" s="3074"/>
      <c r="AT2" s="3074"/>
      <c r="AU2" s="3074"/>
      <c r="AV2" s="3074"/>
      <c r="AW2" s="3074"/>
      <c r="AX2" s="3074"/>
      <c r="AY2" s="3074"/>
      <c r="AZ2" s="3074"/>
      <c r="BA2" s="3074"/>
      <c r="BB2" s="3074"/>
      <c r="BC2" s="3074"/>
      <c r="BD2" s="3074"/>
      <c r="BE2" s="3075"/>
      <c r="BF2" s="1702"/>
    </row>
    <row r="3" spans="1:65" ht="15.75" customHeight="1" thickBot="1">
      <c r="A3" s="1703"/>
      <c r="B3" s="1704"/>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04"/>
      <c r="AO3" s="1704"/>
      <c r="AP3" s="1704"/>
      <c r="AQ3" s="1704"/>
      <c r="AR3" s="1704"/>
      <c r="AS3" s="1704"/>
      <c r="AT3" s="1704"/>
      <c r="AU3" s="1704"/>
      <c r="AV3" s="1704"/>
      <c r="AW3" s="1704"/>
      <c r="AX3" s="1704"/>
      <c r="AY3" s="1704"/>
      <c r="AZ3" s="1704"/>
      <c r="BA3" s="1704"/>
      <c r="BB3" s="1704"/>
      <c r="BC3" s="1704"/>
      <c r="BD3" s="1704"/>
      <c r="BE3" s="1705"/>
    </row>
    <row r="4" spans="1:65" ht="15.75" customHeight="1" thickBot="1">
      <c r="A4" s="1703"/>
      <c r="B4" s="1706" t="s">
        <v>682</v>
      </c>
      <c r="C4" s="1706"/>
      <c r="D4" s="1706"/>
      <c r="E4" s="1706"/>
      <c r="F4" s="1706"/>
      <c r="G4" s="1704"/>
      <c r="H4" s="1704"/>
      <c r="I4" s="1704"/>
      <c r="J4" s="1704"/>
      <c r="K4" s="1704"/>
      <c r="L4" s="3001" t="str">
        <f>IF(Application!H18="","",Application!H18)</f>
        <v>Mercy Village</v>
      </c>
      <c r="M4" s="3002"/>
      <c r="N4" s="3002"/>
      <c r="O4" s="3002"/>
      <c r="P4" s="3002"/>
      <c r="Q4" s="3002"/>
      <c r="R4" s="3002"/>
      <c r="S4" s="3002"/>
      <c r="T4" s="3002"/>
      <c r="U4" s="3002"/>
      <c r="V4" s="3002"/>
      <c r="W4" s="3002"/>
      <c r="X4" s="3002"/>
      <c r="Y4" s="3002"/>
      <c r="Z4" s="3002"/>
      <c r="AA4" s="3002"/>
      <c r="AB4" s="3002"/>
      <c r="AC4" s="3003"/>
      <c r="AD4" s="1704"/>
      <c r="AE4" s="1704"/>
      <c r="AF4" s="2702" t="s">
        <v>1886</v>
      </c>
      <c r="AG4" s="2703"/>
      <c r="AH4" s="2703"/>
      <c r="AI4" s="2703"/>
      <c r="AJ4" s="2703"/>
      <c r="AK4" s="2703"/>
      <c r="AL4" s="2703"/>
      <c r="AM4" s="2703"/>
      <c r="AN4" s="2703"/>
      <c r="AO4" s="2703"/>
      <c r="AP4" s="3076">
        <v>44562</v>
      </c>
      <c r="AQ4" s="3049"/>
      <c r="AR4" s="3049"/>
      <c r="AS4" s="3049"/>
      <c r="AT4" s="3049"/>
      <c r="AU4" s="3050"/>
      <c r="AV4" s="1704"/>
      <c r="AW4" s="1704"/>
      <c r="AX4" s="1704"/>
      <c r="AY4" s="1704"/>
      <c r="AZ4" s="1704"/>
      <c r="BA4" s="1704"/>
      <c r="BB4" s="1704"/>
      <c r="BC4" s="1704"/>
      <c r="BD4" s="1704"/>
      <c r="BE4" s="1705"/>
    </row>
    <row r="5" spans="1:65" ht="15.75" customHeight="1" thickBot="1">
      <c r="A5" s="1703"/>
      <c r="B5" s="1704"/>
      <c r="C5" s="1704"/>
      <c r="D5" s="1704"/>
      <c r="E5" s="1704"/>
      <c r="F5" s="1704"/>
      <c r="G5" s="1704"/>
      <c r="H5" s="1704"/>
      <c r="I5" s="1704"/>
      <c r="J5" s="1704"/>
      <c r="K5" s="1704"/>
      <c r="L5" s="1704"/>
      <c r="M5" s="1704"/>
      <c r="N5" s="1704"/>
      <c r="O5" s="1704"/>
      <c r="P5" s="1704"/>
      <c r="Q5" s="1704"/>
      <c r="R5" s="1704"/>
      <c r="S5" s="1704"/>
      <c r="T5" s="1704"/>
      <c r="U5" s="1704"/>
      <c r="V5" s="1704"/>
      <c r="W5" s="1704"/>
      <c r="X5" s="1704"/>
      <c r="Y5" s="1704"/>
      <c r="Z5" s="1704"/>
      <c r="AA5" s="1704"/>
      <c r="AB5" s="1704"/>
      <c r="AC5" s="1704"/>
      <c r="AD5" s="1704"/>
      <c r="AE5" s="1704"/>
      <c r="AF5" s="2758" t="s">
        <v>1887</v>
      </c>
      <c r="AG5" s="2759"/>
      <c r="AH5" s="2759"/>
      <c r="AI5" s="2759"/>
      <c r="AJ5" s="2759"/>
      <c r="AK5" s="2759"/>
      <c r="AL5" s="2759"/>
      <c r="AM5" s="2759"/>
      <c r="AN5" s="2759"/>
      <c r="AO5" s="2759"/>
      <c r="AP5" s="3076">
        <v>44562</v>
      </c>
      <c r="AQ5" s="3049"/>
      <c r="AR5" s="3049"/>
      <c r="AS5" s="3049"/>
      <c r="AT5" s="3049"/>
      <c r="AU5" s="3050"/>
      <c r="AV5" s="1704"/>
      <c r="AW5" s="1704"/>
      <c r="AX5" s="1704"/>
      <c r="AY5" s="1704"/>
      <c r="AZ5" s="1704"/>
      <c r="BA5" s="1704"/>
      <c r="BB5" s="1704"/>
      <c r="BC5" s="1704"/>
      <c r="BD5" s="1704"/>
      <c r="BE5" s="1705"/>
    </row>
    <row r="6" spans="1:65" ht="15.75" customHeight="1" thickBot="1">
      <c r="A6" s="1703"/>
      <c r="B6" s="1706" t="s">
        <v>1888</v>
      </c>
      <c r="C6" s="1704"/>
      <c r="D6" s="1704"/>
      <c r="E6" s="1704"/>
      <c r="F6" s="1704"/>
      <c r="G6" s="1704"/>
      <c r="H6" s="1704"/>
      <c r="I6" s="1704"/>
      <c r="J6" s="1704"/>
      <c r="K6" s="1704"/>
      <c r="L6" s="3055" t="str">
        <f>IF(Application!H16="","",Application!H16)</f>
        <v>UP Mercy Village, LP</v>
      </c>
      <c r="M6" s="3056"/>
      <c r="N6" s="3056"/>
      <c r="O6" s="3056"/>
      <c r="P6" s="3056"/>
      <c r="Q6" s="3056"/>
      <c r="R6" s="3056"/>
      <c r="S6" s="3056"/>
      <c r="T6" s="3056"/>
      <c r="U6" s="3056"/>
      <c r="V6" s="3056"/>
      <c r="W6" s="3056"/>
      <c r="X6" s="3056"/>
      <c r="Y6" s="3056"/>
      <c r="Z6" s="3056"/>
      <c r="AA6" s="3056"/>
      <c r="AB6" s="3056"/>
      <c r="AC6" s="3057"/>
      <c r="AD6" s="1704"/>
      <c r="AE6" s="1704"/>
      <c r="AF6" s="1704"/>
      <c r="AG6" s="1704"/>
      <c r="AH6" s="1704"/>
      <c r="AI6" s="1704"/>
      <c r="AJ6" s="1704"/>
      <c r="AK6" s="1704"/>
      <c r="AL6" s="1704"/>
      <c r="AM6" s="1704"/>
      <c r="AN6" s="1704"/>
      <c r="AO6" s="1704"/>
      <c r="AP6" s="1704"/>
      <c r="AQ6" s="1704"/>
      <c r="AR6" s="1704"/>
      <c r="AS6" s="1704"/>
      <c r="AT6" s="1704"/>
      <c r="AU6" s="1704"/>
      <c r="AV6" s="1704"/>
      <c r="AW6" s="1704"/>
      <c r="AX6" s="1704"/>
      <c r="AY6" s="1704"/>
      <c r="AZ6" s="1704"/>
      <c r="BA6" s="1704"/>
      <c r="BB6" s="1704"/>
      <c r="BC6" s="1704"/>
      <c r="BD6" s="1704"/>
      <c r="BE6" s="1705"/>
    </row>
    <row r="7" spans="1:65" thickBot="1">
      <c r="A7" s="1703"/>
      <c r="B7" s="1704"/>
      <c r="C7" s="1704"/>
      <c r="D7" s="1704"/>
      <c r="E7" s="1704"/>
      <c r="F7" s="1704"/>
      <c r="G7" s="1704"/>
      <c r="H7" s="1704"/>
      <c r="I7" s="1704"/>
      <c r="J7" s="1704"/>
      <c r="K7" s="1704"/>
      <c r="L7" s="1704"/>
      <c r="M7" s="1704"/>
      <c r="N7" s="1704"/>
      <c r="O7" s="1704"/>
      <c r="P7" s="1704"/>
      <c r="Q7" s="1704"/>
      <c r="R7" s="1704"/>
      <c r="S7" s="1704"/>
      <c r="T7" s="1704"/>
      <c r="U7" s="1704"/>
      <c r="V7" s="1704"/>
      <c r="W7" s="1704"/>
      <c r="X7" s="1704"/>
      <c r="Y7" s="1704"/>
      <c r="Z7" s="1704"/>
      <c r="AA7" s="1704"/>
      <c r="AB7" s="1704"/>
      <c r="AC7" s="1704"/>
      <c r="AD7" s="1704"/>
      <c r="AE7" s="1704"/>
      <c r="AF7" s="1704"/>
      <c r="AG7" s="1704"/>
      <c r="AH7" s="1704"/>
      <c r="AI7" s="1704"/>
      <c r="AJ7" s="1704"/>
      <c r="AK7" s="1704"/>
      <c r="AL7" s="1704"/>
      <c r="AM7" s="1704"/>
      <c r="AN7" s="1704"/>
      <c r="AO7" s="1704"/>
      <c r="AP7" s="1704"/>
      <c r="AQ7" s="1704"/>
      <c r="AR7" s="1704"/>
      <c r="AS7" s="1704"/>
      <c r="AT7" s="1704"/>
      <c r="AU7" s="1704"/>
      <c r="AV7" s="1704"/>
      <c r="AW7" s="1704"/>
      <c r="AX7" s="1704"/>
      <c r="AY7" s="1704"/>
      <c r="AZ7" s="1704"/>
      <c r="BA7" s="1704"/>
      <c r="BB7" s="1704"/>
      <c r="BC7" s="1704"/>
      <c r="BD7" s="1704"/>
      <c r="BE7" s="1705"/>
    </row>
    <row r="8" spans="1:65" thickBot="1">
      <c r="A8" s="1703"/>
      <c r="B8" s="1706" t="s">
        <v>1889</v>
      </c>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3058" t="str">
        <f>Application!T196</f>
        <v>No</v>
      </c>
      <c r="AC8" s="3059"/>
      <c r="AD8" s="3060"/>
      <c r="AE8" s="1704"/>
      <c r="AF8" s="1704"/>
      <c r="AG8" s="1704"/>
      <c r="AH8" s="1704"/>
      <c r="AI8" s="1704"/>
      <c r="AJ8" s="1704"/>
      <c r="AK8" s="1704"/>
      <c r="AL8" s="1704"/>
      <c r="AM8" s="1704"/>
      <c r="AN8" s="1704"/>
      <c r="AO8" s="1704"/>
      <c r="AP8" s="1704"/>
      <c r="AQ8" s="1704"/>
      <c r="AR8" s="1704"/>
      <c r="AS8" s="1704"/>
      <c r="AT8" s="1704"/>
      <c r="AU8" s="1704"/>
      <c r="AV8" s="1704"/>
      <c r="AW8" s="1704"/>
      <c r="AX8" s="1704"/>
      <c r="AY8" s="1704"/>
      <c r="AZ8" s="1704"/>
      <c r="BA8" s="1704"/>
      <c r="BB8" s="1704"/>
      <c r="BC8" s="1704"/>
      <c r="BD8" s="1704"/>
      <c r="BE8" s="1705"/>
      <c r="BM8" s="1701">
        <f>Application!AO714</f>
        <v>0</v>
      </c>
    </row>
    <row r="9" spans="1:65" thickBot="1">
      <c r="A9" s="1704"/>
      <c r="B9" s="1704"/>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7"/>
      <c r="AR9" s="1707"/>
      <c r="AS9" s="1704"/>
      <c r="AT9" s="1704"/>
      <c r="AU9" s="1704"/>
      <c r="AV9" s="1704"/>
      <c r="AW9" s="1704"/>
      <c r="AX9" s="1704"/>
      <c r="AY9" s="1704"/>
      <c r="AZ9" s="1704"/>
      <c r="BA9" s="1704"/>
      <c r="BB9" s="1704"/>
      <c r="BC9" s="1704"/>
      <c r="BD9" s="1704"/>
      <c r="BE9" s="1705"/>
    </row>
    <row r="10" spans="1:65" thickBot="1">
      <c r="A10" s="1703"/>
      <c r="B10" s="1706" t="s">
        <v>1891</v>
      </c>
      <c r="C10" s="1706"/>
      <c r="D10" s="1706"/>
      <c r="E10" s="1706"/>
      <c r="F10" s="1706"/>
      <c r="G10" s="1706"/>
      <c r="H10" s="1706"/>
      <c r="I10" s="1706"/>
      <c r="J10" s="1706"/>
      <c r="K10" s="1706"/>
      <c r="L10" s="1706"/>
      <c r="M10" s="1704"/>
      <c r="N10" s="3061">
        <f>Application!AO637</f>
        <v>6654505.2206782466</v>
      </c>
      <c r="O10" s="3062"/>
      <c r="P10" s="3062"/>
      <c r="Q10" s="3062"/>
      <c r="R10" s="3062"/>
      <c r="S10" s="3062"/>
      <c r="T10" s="3063"/>
      <c r="U10" s="1704"/>
      <c r="V10" s="1704"/>
      <c r="W10" s="1704"/>
      <c r="X10" s="2743" t="s">
        <v>1892</v>
      </c>
      <c r="Y10" s="2744"/>
      <c r="Z10" s="2744"/>
      <c r="AA10" s="2744"/>
      <c r="AB10" s="2744"/>
      <c r="AC10" s="2744"/>
      <c r="AD10" s="2744"/>
      <c r="AE10" s="2744"/>
      <c r="AF10" s="2744"/>
      <c r="AG10" s="2744"/>
      <c r="AH10" s="2744"/>
      <c r="AI10" s="2744"/>
      <c r="AJ10" s="2744"/>
      <c r="AK10" s="2745"/>
      <c r="AL10" s="3080" t="str">
        <f>Application!W471</f>
        <v>N/A</v>
      </c>
      <c r="AM10" s="3059"/>
      <c r="AN10" s="3059"/>
      <c r="AO10" s="3059"/>
      <c r="AP10" s="3060"/>
      <c r="AQ10" s="1707"/>
      <c r="AR10" s="1707"/>
      <c r="AS10" s="1707"/>
      <c r="AT10" s="1707"/>
      <c r="AU10" s="1707"/>
      <c r="AV10" s="1707"/>
      <c r="AW10" s="1707"/>
      <c r="AX10" s="1704"/>
      <c r="AY10" s="1704"/>
      <c r="AZ10" s="1704"/>
      <c r="BA10" s="1704"/>
      <c r="BB10" s="1704"/>
      <c r="BC10" s="1704"/>
      <c r="BD10" s="1704"/>
      <c r="BE10" s="1705"/>
    </row>
    <row r="11" spans="1:65" thickBot="1">
      <c r="A11" s="1703"/>
      <c r="B11" s="1706" t="s">
        <v>1893</v>
      </c>
      <c r="C11" s="1706"/>
      <c r="D11" s="1706"/>
      <c r="E11" s="1706"/>
      <c r="F11" s="1706"/>
      <c r="G11" s="1706"/>
      <c r="H11" s="1706"/>
      <c r="I11" s="1706"/>
      <c r="J11" s="1706"/>
      <c r="K11" s="1706"/>
      <c r="L11" s="1706"/>
      <c r="M11" s="1704"/>
      <c r="N11" s="3064">
        <f>Application!AA925</f>
        <v>0</v>
      </c>
      <c r="O11" s="3065"/>
      <c r="P11" s="3065"/>
      <c r="Q11" s="3065"/>
      <c r="R11" s="3065"/>
      <c r="S11" s="3065"/>
      <c r="T11" s="3066"/>
      <c r="U11" s="1704"/>
      <c r="V11" s="1704"/>
      <c r="W11" s="1704"/>
      <c r="X11" s="3067" t="s">
        <v>1894</v>
      </c>
      <c r="Y11" s="3068"/>
      <c r="Z11" s="3068"/>
      <c r="AA11" s="3068"/>
      <c r="AB11" s="3068"/>
      <c r="AC11" s="3068"/>
      <c r="AD11" s="3068"/>
      <c r="AE11" s="3068"/>
      <c r="AF11" s="3068"/>
      <c r="AG11" s="3068"/>
      <c r="AH11" s="3068"/>
      <c r="AI11" s="3068"/>
      <c r="AJ11" s="3068"/>
      <c r="AK11" s="3069"/>
      <c r="AL11" s="3077">
        <v>44562</v>
      </c>
      <c r="AM11" s="3078"/>
      <c r="AN11" s="3078"/>
      <c r="AO11" s="3078"/>
      <c r="AP11" s="3079"/>
      <c r="AQ11" s="1708"/>
      <c r="AR11" s="1709"/>
      <c r="AS11" s="1707"/>
      <c r="AT11" s="1707"/>
      <c r="AU11" s="1707"/>
      <c r="AV11" s="1707"/>
      <c r="AW11" s="1707"/>
      <c r="AX11" s="1704"/>
      <c r="AY11" s="1704"/>
      <c r="AZ11" s="1704"/>
      <c r="BA11" s="1704"/>
      <c r="BB11" s="1704"/>
      <c r="BC11" s="1704"/>
      <c r="BD11" s="1704"/>
      <c r="BE11" s="1705"/>
    </row>
    <row r="12" spans="1:65" thickBot="1">
      <c r="A12" s="1704"/>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2743" t="s">
        <v>2597</v>
      </c>
      <c r="Y12" s="2744"/>
      <c r="Z12" s="2744"/>
      <c r="AA12" s="2744"/>
      <c r="AB12" s="2744"/>
      <c r="AC12" s="2744"/>
      <c r="AD12" s="2744"/>
      <c r="AE12" s="2744"/>
      <c r="AF12" s="2744"/>
      <c r="AG12" s="2744"/>
      <c r="AH12" s="2744"/>
      <c r="AI12" s="2744"/>
      <c r="AJ12" s="2744"/>
      <c r="AK12" s="2745"/>
      <c r="AL12" s="3077">
        <v>44562</v>
      </c>
      <c r="AM12" s="3078"/>
      <c r="AN12" s="3078"/>
      <c r="AO12" s="3078"/>
      <c r="AP12" s="3079"/>
      <c r="AQ12" s="1707"/>
      <c r="AR12" s="1707"/>
      <c r="AS12" s="1707"/>
      <c r="AT12" s="1707"/>
      <c r="AU12" s="1707"/>
      <c r="AV12" s="1704"/>
      <c r="AW12" s="1704"/>
      <c r="AX12" s="1704"/>
      <c r="AY12" s="1704"/>
      <c r="AZ12" s="1704"/>
      <c r="BA12" s="1704"/>
      <c r="BB12" s="1704"/>
      <c r="BC12" s="1704"/>
      <c r="BD12" s="1704"/>
      <c r="BE12" s="1710"/>
    </row>
    <row r="13" spans="1:65" thickBot="1">
      <c r="A13" s="1704"/>
      <c r="B13" s="2743" t="s">
        <v>1895</v>
      </c>
      <c r="C13" s="2744"/>
      <c r="D13" s="2744"/>
      <c r="E13" s="2744"/>
      <c r="F13" s="2744"/>
      <c r="G13" s="2744"/>
      <c r="H13" s="2744"/>
      <c r="I13" s="2744"/>
      <c r="J13" s="2744"/>
      <c r="K13" s="2744"/>
      <c r="L13" s="2744"/>
      <c r="M13" s="2744"/>
      <c r="N13" s="2744"/>
      <c r="O13" s="2744"/>
      <c r="P13" s="2745"/>
      <c r="Q13" s="3048" t="s">
        <v>1890</v>
      </c>
      <c r="R13" s="3049"/>
      <c r="S13" s="3049"/>
      <c r="T13" s="3050"/>
      <c r="U13" s="1707"/>
      <c r="V13" s="1704"/>
      <c r="W13" s="1704"/>
      <c r="X13" s="1704"/>
      <c r="Y13" s="1704"/>
      <c r="Z13" s="1704"/>
      <c r="AA13" s="1707"/>
      <c r="AB13" s="1707"/>
      <c r="AC13" s="1707"/>
      <c r="AD13" s="1707"/>
      <c r="AE13" s="1707"/>
      <c r="AF13" s="1707"/>
      <c r="AG13" s="1707"/>
      <c r="AH13" s="1707"/>
      <c r="AI13" s="1707"/>
      <c r="AJ13" s="1707"/>
      <c r="AK13" s="1707"/>
      <c r="AL13" s="1707"/>
      <c r="AM13" s="1707"/>
      <c r="AN13" s="1707"/>
      <c r="AO13" s="1707"/>
      <c r="AP13" s="1707"/>
      <c r="AQ13" s="1707"/>
      <c r="AR13" s="1707"/>
      <c r="AS13" s="1707"/>
      <c r="AT13" s="1707"/>
      <c r="AU13" s="1707"/>
      <c r="AV13" s="1707"/>
      <c r="AW13" s="1707"/>
      <c r="AX13" s="1707"/>
      <c r="AY13" s="1707"/>
      <c r="AZ13" s="1707"/>
      <c r="BA13" s="1707"/>
      <c r="BB13" s="1707"/>
      <c r="BC13" s="1707"/>
      <c r="BD13" s="1707"/>
      <c r="BE13" s="1710"/>
    </row>
    <row r="14" spans="1:65" thickBot="1">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c r="W14" s="1704"/>
      <c r="X14" s="1704"/>
      <c r="Y14" s="1704"/>
      <c r="Z14" s="1704"/>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10"/>
    </row>
    <row r="15" spans="1:65" ht="15">
      <c r="A15" s="1704"/>
      <c r="B15" s="3051" t="s">
        <v>1896</v>
      </c>
      <c r="C15" s="3051"/>
      <c r="D15" s="3051"/>
      <c r="E15" s="3051"/>
      <c r="F15" s="3051"/>
      <c r="G15" s="3051"/>
      <c r="H15" s="3051"/>
      <c r="I15" s="3051"/>
      <c r="J15" s="3051"/>
      <c r="K15" s="3051"/>
      <c r="L15" s="3052"/>
      <c r="M15" s="2702" t="s">
        <v>1897</v>
      </c>
      <c r="N15" s="2703"/>
      <c r="O15" s="2703"/>
      <c r="P15" s="2703"/>
      <c r="Q15" s="2703"/>
      <c r="R15" s="2703"/>
      <c r="S15" s="3053" t="str">
        <f>IF(Application!AB214="","",Application!AB214)</f>
        <v/>
      </c>
      <c r="T15" s="3053"/>
      <c r="U15" s="3053"/>
      <c r="V15" s="3053"/>
      <c r="W15" s="3054"/>
      <c r="X15" s="1707"/>
      <c r="Y15" s="1704"/>
      <c r="Z15" s="1704"/>
      <c r="AA15" s="1707"/>
      <c r="AB15" s="1707"/>
      <c r="AC15" s="1707"/>
      <c r="AD15" s="1707"/>
      <c r="AE15" s="1707"/>
      <c r="AF15" s="1707"/>
      <c r="AG15" s="1707"/>
      <c r="AH15" s="1707"/>
      <c r="AI15" s="1707"/>
      <c r="AJ15" s="1707"/>
      <c r="AK15" s="1707"/>
      <c r="AL15" s="1707"/>
      <c r="AM15" s="1707"/>
      <c r="AN15" s="1707"/>
      <c r="AO15" s="1707"/>
      <c r="AP15" s="1707"/>
      <c r="AQ15" s="1707"/>
      <c r="AR15" s="1707"/>
      <c r="AS15" s="1707"/>
      <c r="AT15" s="1707"/>
      <c r="AU15" s="1707"/>
      <c r="AV15" s="1707"/>
      <c r="AW15" s="1707"/>
      <c r="AX15" s="1707"/>
      <c r="AY15" s="1707"/>
      <c r="AZ15" s="1707"/>
      <c r="BA15" s="1707"/>
      <c r="BB15" s="1707"/>
      <c r="BC15" s="1707"/>
      <c r="BD15" s="1707"/>
      <c r="BE15" s="1710"/>
    </row>
    <row r="16" spans="1:65" thickBot="1">
      <c r="A16" s="1703"/>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c r="BE16" s="1710"/>
    </row>
    <row r="17" spans="1:58" ht="15">
      <c r="A17" s="1704"/>
      <c r="B17" s="2787" t="s">
        <v>1898</v>
      </c>
      <c r="C17" s="2788"/>
      <c r="D17" s="2788"/>
      <c r="E17" s="2788"/>
      <c r="F17" s="2788"/>
      <c r="G17" s="2788"/>
      <c r="H17" s="2788"/>
      <c r="I17" s="2788"/>
      <c r="J17" s="2788"/>
      <c r="K17" s="2788"/>
      <c r="L17" s="2788"/>
      <c r="M17" s="2788"/>
      <c r="N17" s="2788"/>
      <c r="O17" s="2788"/>
      <c r="P17" s="2788"/>
      <c r="Q17" s="2788"/>
      <c r="R17" s="2788"/>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88"/>
      <c r="AS17" s="2788"/>
      <c r="AT17" s="2788"/>
      <c r="AU17" s="2788"/>
      <c r="AV17" s="2788"/>
      <c r="AW17" s="2788"/>
      <c r="AX17" s="2788"/>
      <c r="AY17" s="2789"/>
      <c r="AZ17" s="1704"/>
      <c r="BA17" s="1704"/>
      <c r="BB17" s="1704"/>
      <c r="BC17" s="1704"/>
      <c r="BD17" s="1704"/>
      <c r="BE17" s="1710"/>
      <c r="BF17" s="1702"/>
    </row>
    <row r="18" spans="1:58" ht="15.75" customHeight="1">
      <c r="A18" s="1704"/>
      <c r="B18" s="3041" t="s">
        <v>1899</v>
      </c>
      <c r="C18" s="3042"/>
      <c r="D18" s="3042"/>
      <c r="E18" s="3042"/>
      <c r="F18" s="3042"/>
      <c r="G18" s="3042"/>
      <c r="H18" s="3042"/>
      <c r="I18" s="3043"/>
      <c r="J18" s="3044" t="s">
        <v>1791</v>
      </c>
      <c r="K18" s="3045"/>
      <c r="L18" s="3045"/>
      <c r="M18" s="3045"/>
      <c r="N18" s="3045"/>
      <c r="O18" s="3046"/>
      <c r="P18" s="3044" t="s">
        <v>329</v>
      </c>
      <c r="Q18" s="3045"/>
      <c r="R18" s="3045"/>
      <c r="S18" s="3045"/>
      <c r="T18" s="3045"/>
      <c r="U18" s="3046"/>
      <c r="V18" s="3044" t="s">
        <v>330</v>
      </c>
      <c r="W18" s="3045"/>
      <c r="X18" s="3045"/>
      <c r="Y18" s="3045"/>
      <c r="Z18" s="3045"/>
      <c r="AA18" s="3046"/>
      <c r="AB18" s="3044" t="s">
        <v>168</v>
      </c>
      <c r="AC18" s="3045"/>
      <c r="AD18" s="3045"/>
      <c r="AE18" s="3045"/>
      <c r="AF18" s="3045"/>
      <c r="AG18" s="3046"/>
      <c r="AH18" s="3044" t="s">
        <v>169</v>
      </c>
      <c r="AI18" s="3045"/>
      <c r="AJ18" s="3045"/>
      <c r="AK18" s="3045"/>
      <c r="AL18" s="3045"/>
      <c r="AM18" s="3046"/>
      <c r="AN18" s="3044" t="s">
        <v>170</v>
      </c>
      <c r="AO18" s="3045"/>
      <c r="AP18" s="3045"/>
      <c r="AQ18" s="3045"/>
      <c r="AR18" s="3045"/>
      <c r="AS18" s="3046"/>
      <c r="AT18" s="3044" t="s">
        <v>1900</v>
      </c>
      <c r="AU18" s="3045"/>
      <c r="AV18" s="3045"/>
      <c r="AW18" s="3045"/>
      <c r="AX18" s="3045"/>
      <c r="AY18" s="3047"/>
      <c r="AZ18" s="1704"/>
      <c r="BA18" s="1704"/>
      <c r="BB18" s="1704"/>
      <c r="BC18" s="1704"/>
      <c r="BD18" s="1704"/>
      <c r="BE18" s="1710"/>
    </row>
    <row r="19" spans="1:58" ht="15">
      <c r="A19" s="1704"/>
      <c r="B19" s="3039">
        <v>0.2</v>
      </c>
      <c r="C19" s="3040"/>
      <c r="D19" s="3040"/>
      <c r="E19" s="3040"/>
      <c r="F19" s="3040"/>
      <c r="G19" s="3040"/>
      <c r="H19" s="3040"/>
      <c r="I19" s="3040"/>
      <c r="J19" s="3030">
        <f>SUM(P19:AS19)</f>
        <v>0</v>
      </c>
      <c r="K19" s="3031"/>
      <c r="L19" s="3031"/>
      <c r="M19" s="3031"/>
      <c r="N19" s="3031"/>
      <c r="O19" s="3032"/>
      <c r="P19" s="3030" cm="1">
        <f t="array" ref="P19">SUMPRODUCT((Application!$B$728:$B$752 = 'CalHFA Addendum'!P$18)*(Application!$AC$728:$AC$752 = 'CalHFA Addendum'!$B19),Application!$G$728:$G$752)</f>
        <v>0</v>
      </c>
      <c r="Q19" s="3031"/>
      <c r="R19" s="3031"/>
      <c r="S19" s="3031"/>
      <c r="T19" s="3031"/>
      <c r="U19" s="3032"/>
      <c r="V19" s="3030" cm="1">
        <f t="array" ref="V19">SUMPRODUCT((Application!$B$728:$B$752 = 'CalHFA Addendum'!V$18)*(Application!$AC$728:$AC$752 = 'CalHFA Addendum'!$B19),Application!$G$728:$G$752)</f>
        <v>0</v>
      </c>
      <c r="W19" s="3031"/>
      <c r="X19" s="3031"/>
      <c r="Y19" s="3031"/>
      <c r="Z19" s="3031"/>
      <c r="AA19" s="3032"/>
      <c r="AB19" s="3030" cm="1">
        <f t="array" ref="AB19">SUMPRODUCT((Application!$B$728:$B$752 = 'CalHFA Addendum'!AB$18)*(Application!$AC$728:$AC$752 = 'CalHFA Addendum'!$B19),Application!$G$728:$G$752)</f>
        <v>0</v>
      </c>
      <c r="AC19" s="3031"/>
      <c r="AD19" s="3031"/>
      <c r="AE19" s="3031"/>
      <c r="AF19" s="3031"/>
      <c r="AG19" s="3032"/>
      <c r="AH19" s="3030" cm="1">
        <f t="array" ref="AH19">SUMPRODUCT((Application!$B$728:$B$752 = 'CalHFA Addendum'!AH$18)*(Application!$AC$728:$AC$752 = 'CalHFA Addendum'!$B19),Application!$G$728:$G$752)</f>
        <v>0</v>
      </c>
      <c r="AI19" s="3031"/>
      <c r="AJ19" s="3031"/>
      <c r="AK19" s="3031"/>
      <c r="AL19" s="3031"/>
      <c r="AM19" s="3032"/>
      <c r="AN19" s="3030" cm="1">
        <f t="array" ref="AN19">SUMPRODUCT((Application!$B$728:$B$752 = 'CalHFA Addendum'!AN$18)*(Application!$AC$728:$AC$752 = 'CalHFA Addendum'!$B19),Application!$G$728:$G$752)</f>
        <v>0</v>
      </c>
      <c r="AO19" s="3031"/>
      <c r="AP19" s="3031"/>
      <c r="AQ19" s="3031"/>
      <c r="AR19" s="3031"/>
      <c r="AS19" s="3032"/>
      <c r="AT19" s="3033">
        <f t="shared" ref="AT19:AT28" si="0">J19/$J$29</f>
        <v>0</v>
      </c>
      <c r="AU19" s="3034"/>
      <c r="AV19" s="3034"/>
      <c r="AW19" s="3034"/>
      <c r="AX19" s="3034"/>
      <c r="AY19" s="3035"/>
      <c r="AZ19" s="1711"/>
      <c r="BA19" s="1704"/>
      <c r="BB19" s="1704"/>
      <c r="BC19" s="1704"/>
      <c r="BD19" s="1704"/>
      <c r="BE19" s="1710"/>
    </row>
    <row r="20" spans="1:58" ht="15" customHeight="1">
      <c r="A20" s="1704"/>
      <c r="B20" s="3039">
        <v>0.3</v>
      </c>
      <c r="C20" s="3040"/>
      <c r="D20" s="3040"/>
      <c r="E20" s="3040"/>
      <c r="F20" s="3040"/>
      <c r="G20" s="3040"/>
      <c r="H20" s="3040"/>
      <c r="I20" s="3040"/>
      <c r="J20" s="3030">
        <f t="shared" ref="J20:J28" si="1">SUM(P20:AS20)</f>
        <v>57</v>
      </c>
      <c r="K20" s="3031"/>
      <c r="L20" s="3031"/>
      <c r="M20" s="3031"/>
      <c r="N20" s="3031"/>
      <c r="O20" s="3032"/>
      <c r="P20" s="3030" cm="1">
        <f t="array" ref="P20">SUMPRODUCT((Application!$B$728:$B$752 = 'CalHFA Addendum'!P$18)*(Application!$AC$728:$AC$752 = 'CalHFA Addendum'!$B20),Application!$G$728:$G$752)</f>
        <v>0</v>
      </c>
      <c r="Q20" s="3031"/>
      <c r="R20" s="3031"/>
      <c r="S20" s="3031"/>
      <c r="T20" s="3031"/>
      <c r="U20" s="3032"/>
      <c r="V20" s="3030" cm="1">
        <f t="array" ref="V20">SUMPRODUCT((Application!$B$728:$B$752 = 'CalHFA Addendum'!V$18)*(Application!$AC$728:$AC$752 = 'CalHFA Addendum'!$B20),Application!$G$728:$G$752)</f>
        <v>57</v>
      </c>
      <c r="W20" s="3031"/>
      <c r="X20" s="3031"/>
      <c r="Y20" s="3031"/>
      <c r="Z20" s="3031"/>
      <c r="AA20" s="3032"/>
      <c r="AB20" s="3030" cm="1">
        <f t="array" ref="AB20">SUMPRODUCT((Application!$B$728:$B$752 = 'CalHFA Addendum'!AB$18)*(Application!$AC$728:$AC$752 = 'CalHFA Addendum'!$B20),Application!$G$728:$G$752)</f>
        <v>0</v>
      </c>
      <c r="AC20" s="3031"/>
      <c r="AD20" s="3031"/>
      <c r="AE20" s="3031"/>
      <c r="AF20" s="3031"/>
      <c r="AG20" s="3032"/>
      <c r="AH20" s="3030" cm="1">
        <f t="array" ref="AH20">SUMPRODUCT((Application!$B$728:$B$752 = 'CalHFA Addendum'!AH$18)*(Application!$AC$728:$AC$752 = 'CalHFA Addendum'!$B20),Application!$G$728:$G$752)</f>
        <v>0</v>
      </c>
      <c r="AI20" s="3031"/>
      <c r="AJ20" s="3031"/>
      <c r="AK20" s="3031"/>
      <c r="AL20" s="3031"/>
      <c r="AM20" s="3032"/>
      <c r="AN20" s="3030" cm="1">
        <f t="array" ref="AN20">SUMPRODUCT((Application!$B$728:$B$752 = 'CalHFA Addendum'!AN$18)*(Application!$AC$728:$AC$752 = 'CalHFA Addendum'!$B20),Application!$G$728:$G$752)</f>
        <v>0</v>
      </c>
      <c r="AO20" s="3031"/>
      <c r="AP20" s="3031"/>
      <c r="AQ20" s="3031"/>
      <c r="AR20" s="3031"/>
      <c r="AS20" s="3032"/>
      <c r="AT20" s="3033">
        <f t="shared" si="0"/>
        <v>0.98275862068965514</v>
      </c>
      <c r="AU20" s="3034"/>
      <c r="AV20" s="3034"/>
      <c r="AW20" s="3034"/>
      <c r="AX20" s="3034"/>
      <c r="AY20" s="3035"/>
      <c r="AZ20" s="1704"/>
      <c r="BA20" s="1704"/>
      <c r="BB20" s="1704"/>
      <c r="BC20" s="1704"/>
      <c r="BD20" s="1704"/>
      <c r="BE20" s="1710"/>
    </row>
    <row r="21" spans="1:58" ht="15">
      <c r="A21" s="1704"/>
      <c r="B21" s="3039">
        <v>0.4</v>
      </c>
      <c r="C21" s="3040"/>
      <c r="D21" s="3040"/>
      <c r="E21" s="3040"/>
      <c r="F21" s="3040"/>
      <c r="G21" s="3040"/>
      <c r="H21" s="3040"/>
      <c r="I21" s="3040"/>
      <c r="J21" s="3030">
        <f t="shared" si="1"/>
        <v>0</v>
      </c>
      <c r="K21" s="3031"/>
      <c r="L21" s="3031"/>
      <c r="M21" s="3031"/>
      <c r="N21" s="3031"/>
      <c r="O21" s="3032"/>
      <c r="P21" s="3030" cm="1">
        <f t="array" ref="P21">SUMPRODUCT((Application!$B$728:$B$752 = 'CalHFA Addendum'!P$18)*(Application!$AC$728:$AC$752 = 'CalHFA Addendum'!$B21),Application!$G$728:$G$752)</f>
        <v>0</v>
      </c>
      <c r="Q21" s="3031"/>
      <c r="R21" s="3031"/>
      <c r="S21" s="3031"/>
      <c r="T21" s="3031"/>
      <c r="U21" s="3032"/>
      <c r="V21" s="3030" cm="1">
        <f t="array" ref="V21">SUMPRODUCT((Application!$B$728:$B$752 = 'CalHFA Addendum'!V$18)*(Application!$AC$728:$AC$752 = 'CalHFA Addendum'!$B21),Application!$G$728:$G$752)</f>
        <v>0</v>
      </c>
      <c r="W21" s="3031"/>
      <c r="X21" s="3031"/>
      <c r="Y21" s="3031"/>
      <c r="Z21" s="3031"/>
      <c r="AA21" s="3032"/>
      <c r="AB21" s="3030" cm="1">
        <f t="array" ref="AB21">SUMPRODUCT((Application!$B$728:$B$752 = 'CalHFA Addendum'!AB$18)*(Application!$AC$728:$AC$752 = 'CalHFA Addendum'!$B21),Application!$G$728:$G$752)</f>
        <v>0</v>
      </c>
      <c r="AC21" s="3031"/>
      <c r="AD21" s="3031"/>
      <c r="AE21" s="3031"/>
      <c r="AF21" s="3031"/>
      <c r="AG21" s="3032"/>
      <c r="AH21" s="3030" cm="1">
        <f t="array" ref="AH21">SUMPRODUCT((Application!$B$728:$B$752 = 'CalHFA Addendum'!AH$18)*(Application!$AC$728:$AC$752 = 'CalHFA Addendum'!$B21),Application!$G$728:$G$752)</f>
        <v>0</v>
      </c>
      <c r="AI21" s="3031"/>
      <c r="AJ21" s="3031"/>
      <c r="AK21" s="3031"/>
      <c r="AL21" s="3031"/>
      <c r="AM21" s="3032"/>
      <c r="AN21" s="3030" cm="1">
        <f t="array" ref="AN21">SUMPRODUCT((Application!$B$728:$B$752 = 'CalHFA Addendum'!AN$18)*(Application!$AC$728:$AC$752 = 'CalHFA Addendum'!$B21),Application!$G$728:$G$752)</f>
        <v>0</v>
      </c>
      <c r="AO21" s="3031"/>
      <c r="AP21" s="3031"/>
      <c r="AQ21" s="3031"/>
      <c r="AR21" s="3031"/>
      <c r="AS21" s="3032"/>
      <c r="AT21" s="3033">
        <f t="shared" si="0"/>
        <v>0</v>
      </c>
      <c r="AU21" s="3034"/>
      <c r="AV21" s="3034"/>
      <c r="AW21" s="3034"/>
      <c r="AX21" s="3034"/>
      <c r="AY21" s="3035"/>
      <c r="AZ21" s="1704"/>
      <c r="BA21" s="1704"/>
      <c r="BB21" s="1704"/>
      <c r="BC21" s="1704"/>
      <c r="BD21" s="1704"/>
      <c r="BE21" s="1710"/>
    </row>
    <row r="22" spans="1:58" ht="15">
      <c r="A22" s="1704"/>
      <c r="B22" s="3039">
        <v>0.5</v>
      </c>
      <c r="C22" s="3040"/>
      <c r="D22" s="3040"/>
      <c r="E22" s="3040"/>
      <c r="F22" s="3040"/>
      <c r="G22" s="3040"/>
      <c r="H22" s="3040"/>
      <c r="I22" s="3040"/>
      <c r="J22" s="3030">
        <f t="shared" si="1"/>
        <v>0</v>
      </c>
      <c r="K22" s="3031"/>
      <c r="L22" s="3031"/>
      <c r="M22" s="3031"/>
      <c r="N22" s="3031"/>
      <c r="O22" s="3032"/>
      <c r="P22" s="3030" cm="1">
        <f t="array" ref="P22">SUMPRODUCT((Application!$B$728:$B$752 = 'CalHFA Addendum'!P$18)*(Application!$AC$728:$AC$752 = 'CalHFA Addendum'!$B22),Application!$G$728:$G$752)</f>
        <v>0</v>
      </c>
      <c r="Q22" s="3031"/>
      <c r="R22" s="3031"/>
      <c r="S22" s="3031"/>
      <c r="T22" s="3031"/>
      <c r="U22" s="3032"/>
      <c r="V22" s="3030" cm="1">
        <f t="array" ref="V22">SUMPRODUCT((Application!$B$728:$B$752 = 'CalHFA Addendum'!V$18)*(Application!$AC$728:$AC$752 = 'CalHFA Addendum'!$B22),Application!$G$728:$G$752)</f>
        <v>0</v>
      </c>
      <c r="W22" s="3031"/>
      <c r="X22" s="3031"/>
      <c r="Y22" s="3031"/>
      <c r="Z22" s="3031"/>
      <c r="AA22" s="3032"/>
      <c r="AB22" s="3030" cm="1">
        <f t="array" ref="AB22">SUMPRODUCT((Application!$B$728:$B$752 = 'CalHFA Addendum'!AB$18)*(Application!$AC$728:$AC$752 = 'CalHFA Addendum'!$B22),Application!$G$728:$G$752)</f>
        <v>0</v>
      </c>
      <c r="AC22" s="3031"/>
      <c r="AD22" s="3031"/>
      <c r="AE22" s="3031"/>
      <c r="AF22" s="3031"/>
      <c r="AG22" s="3032"/>
      <c r="AH22" s="3030" cm="1">
        <f t="array" ref="AH22">SUMPRODUCT((Application!$B$728:$B$752 = 'CalHFA Addendum'!AH$18)*(Application!$AC$728:$AC$752 = 'CalHFA Addendum'!$B22),Application!$G$728:$G$752)</f>
        <v>0</v>
      </c>
      <c r="AI22" s="3031"/>
      <c r="AJ22" s="3031"/>
      <c r="AK22" s="3031"/>
      <c r="AL22" s="3031"/>
      <c r="AM22" s="3032"/>
      <c r="AN22" s="3030" cm="1">
        <f t="array" ref="AN22">SUMPRODUCT((Application!$B$728:$B$752 = 'CalHFA Addendum'!AN$18)*(Application!$AC$728:$AC$752 = 'CalHFA Addendum'!$B22),Application!$G$728:$G$752)</f>
        <v>0</v>
      </c>
      <c r="AO22" s="3031"/>
      <c r="AP22" s="3031"/>
      <c r="AQ22" s="3031"/>
      <c r="AR22" s="3031"/>
      <c r="AS22" s="3032"/>
      <c r="AT22" s="3033">
        <f t="shared" si="0"/>
        <v>0</v>
      </c>
      <c r="AU22" s="3034"/>
      <c r="AV22" s="3034"/>
      <c r="AW22" s="3034"/>
      <c r="AX22" s="3034"/>
      <c r="AY22" s="3035"/>
      <c r="AZ22" s="1704"/>
      <c r="BA22" s="1704"/>
      <c r="BB22" s="1704"/>
      <c r="BC22" s="1704"/>
      <c r="BD22" s="1704"/>
      <c r="BE22" s="1710"/>
    </row>
    <row r="23" spans="1:58" ht="15">
      <c r="A23" s="1704"/>
      <c r="B23" s="3039">
        <v>0.6</v>
      </c>
      <c r="C23" s="3040"/>
      <c r="D23" s="3040"/>
      <c r="E23" s="3040"/>
      <c r="F23" s="3040"/>
      <c r="G23" s="3040"/>
      <c r="H23" s="3040"/>
      <c r="I23" s="3040"/>
      <c r="J23" s="3030">
        <f t="shared" si="1"/>
        <v>0</v>
      </c>
      <c r="K23" s="3031"/>
      <c r="L23" s="3031"/>
      <c r="M23" s="3031"/>
      <c r="N23" s="3031"/>
      <c r="O23" s="3032"/>
      <c r="P23" s="3030" cm="1">
        <f t="array" ref="P23">SUMPRODUCT((Application!$B$728:$B$752 = 'CalHFA Addendum'!P$18)*(Application!$AC$728:$AC$752 = 'CalHFA Addendum'!$B23),Application!$G$728:$G$752)</f>
        <v>0</v>
      </c>
      <c r="Q23" s="3031"/>
      <c r="R23" s="3031"/>
      <c r="S23" s="3031"/>
      <c r="T23" s="3031"/>
      <c r="U23" s="3032"/>
      <c r="V23" s="3030" cm="1">
        <f t="array" ref="V23">SUMPRODUCT((Application!$B$728:$B$752 = 'CalHFA Addendum'!V$18)*(Application!$AC$728:$AC$752 = 'CalHFA Addendum'!$B23),Application!$G$728:$G$752)</f>
        <v>0</v>
      </c>
      <c r="W23" s="3031"/>
      <c r="X23" s="3031"/>
      <c r="Y23" s="3031"/>
      <c r="Z23" s="3031"/>
      <c r="AA23" s="3032"/>
      <c r="AB23" s="3030" cm="1">
        <f t="array" ref="AB23">SUMPRODUCT((Application!$B$728:$B$752 = 'CalHFA Addendum'!AB$18)*(Application!$AC$728:$AC$752 = 'CalHFA Addendum'!$B23),Application!$G$728:$G$752)</f>
        <v>0</v>
      </c>
      <c r="AC23" s="3031"/>
      <c r="AD23" s="3031"/>
      <c r="AE23" s="3031"/>
      <c r="AF23" s="3031"/>
      <c r="AG23" s="3032"/>
      <c r="AH23" s="3030" cm="1">
        <f t="array" ref="AH23">SUMPRODUCT((Application!$B$728:$B$752 = 'CalHFA Addendum'!AH$18)*(Application!$AC$728:$AC$752 = 'CalHFA Addendum'!$B23),Application!$G$728:$G$752)</f>
        <v>0</v>
      </c>
      <c r="AI23" s="3031"/>
      <c r="AJ23" s="3031"/>
      <c r="AK23" s="3031"/>
      <c r="AL23" s="3031"/>
      <c r="AM23" s="3032"/>
      <c r="AN23" s="3030" cm="1">
        <f t="array" ref="AN23">SUMPRODUCT((Application!$B$728:$B$752 = 'CalHFA Addendum'!AN$18)*(Application!$AC$728:$AC$752 = 'CalHFA Addendum'!$B23),Application!$G$728:$G$752)</f>
        <v>0</v>
      </c>
      <c r="AO23" s="3031"/>
      <c r="AP23" s="3031"/>
      <c r="AQ23" s="3031"/>
      <c r="AR23" s="3031"/>
      <c r="AS23" s="3032"/>
      <c r="AT23" s="3033">
        <f t="shared" si="0"/>
        <v>0</v>
      </c>
      <c r="AU23" s="3034"/>
      <c r="AV23" s="3034"/>
      <c r="AW23" s="3034"/>
      <c r="AX23" s="3034"/>
      <c r="AY23" s="3035"/>
      <c r="AZ23" s="1704"/>
      <c r="BA23" s="1704"/>
      <c r="BB23" s="1704"/>
      <c r="BC23" s="1704"/>
      <c r="BD23" s="1704"/>
      <c r="BE23" s="1710"/>
    </row>
    <row r="24" spans="1:58" ht="15">
      <c r="A24" s="1704"/>
      <c r="B24" s="3039">
        <v>0.7</v>
      </c>
      <c r="C24" s="3040"/>
      <c r="D24" s="3040"/>
      <c r="E24" s="3040"/>
      <c r="F24" s="3040"/>
      <c r="G24" s="3040"/>
      <c r="H24" s="3040"/>
      <c r="I24" s="3040"/>
      <c r="J24" s="3030">
        <f t="shared" si="1"/>
        <v>0</v>
      </c>
      <c r="K24" s="3031"/>
      <c r="L24" s="3031"/>
      <c r="M24" s="3031"/>
      <c r="N24" s="3031"/>
      <c r="O24" s="3032"/>
      <c r="P24" s="3030" cm="1">
        <f t="array" ref="P24">SUMPRODUCT((Application!$B$728:$B$752 = 'CalHFA Addendum'!P$18)*(Application!$AC$728:$AC$752 = 'CalHFA Addendum'!$B24),Application!$G$728:$G$752)</f>
        <v>0</v>
      </c>
      <c r="Q24" s="3031"/>
      <c r="R24" s="3031"/>
      <c r="S24" s="3031"/>
      <c r="T24" s="3031"/>
      <c r="U24" s="3032"/>
      <c r="V24" s="3030" cm="1">
        <f t="array" ref="V24">SUMPRODUCT((Application!$B$728:$B$752 = 'CalHFA Addendum'!V$18)*(Application!$AC$728:$AC$752 = 'CalHFA Addendum'!$B24),Application!$G$728:$G$752)</f>
        <v>0</v>
      </c>
      <c r="W24" s="3031"/>
      <c r="X24" s="3031"/>
      <c r="Y24" s="3031"/>
      <c r="Z24" s="3031"/>
      <c r="AA24" s="3032"/>
      <c r="AB24" s="3030" cm="1">
        <f t="array" ref="AB24">SUMPRODUCT((Application!$B$728:$B$752 = 'CalHFA Addendum'!AB$18)*(Application!$AC$728:$AC$752 = 'CalHFA Addendum'!$B24),Application!$G$728:$G$752)</f>
        <v>0</v>
      </c>
      <c r="AC24" s="3031"/>
      <c r="AD24" s="3031"/>
      <c r="AE24" s="3031"/>
      <c r="AF24" s="3031"/>
      <c r="AG24" s="3032"/>
      <c r="AH24" s="3030" cm="1">
        <f t="array" ref="AH24">SUMPRODUCT((Application!$B$728:$B$752 = 'CalHFA Addendum'!AH$18)*(Application!$AC$728:$AC$752 = 'CalHFA Addendum'!$B24),Application!$G$728:$G$752)</f>
        <v>0</v>
      </c>
      <c r="AI24" s="3031"/>
      <c r="AJ24" s="3031"/>
      <c r="AK24" s="3031"/>
      <c r="AL24" s="3031"/>
      <c r="AM24" s="3032"/>
      <c r="AN24" s="3030" cm="1">
        <f t="array" ref="AN24">SUMPRODUCT((Application!$B$728:$B$752 = 'CalHFA Addendum'!AN$18)*(Application!$AC$728:$AC$752 = 'CalHFA Addendum'!$B24),Application!$G$728:$G$752)</f>
        <v>0</v>
      </c>
      <c r="AO24" s="3031"/>
      <c r="AP24" s="3031"/>
      <c r="AQ24" s="3031"/>
      <c r="AR24" s="3031"/>
      <c r="AS24" s="3032"/>
      <c r="AT24" s="3033">
        <f t="shared" si="0"/>
        <v>0</v>
      </c>
      <c r="AU24" s="3034"/>
      <c r="AV24" s="3034"/>
      <c r="AW24" s="3034"/>
      <c r="AX24" s="3034"/>
      <c r="AY24" s="3035"/>
      <c r="AZ24" s="1704"/>
      <c r="BA24" s="1704"/>
      <c r="BB24" s="1704"/>
      <c r="BC24" s="1704"/>
      <c r="BD24" s="1704"/>
      <c r="BE24" s="1710"/>
    </row>
    <row r="25" spans="1:58" ht="15">
      <c r="A25" s="1704"/>
      <c r="B25" s="3039">
        <v>0.8</v>
      </c>
      <c r="C25" s="3040"/>
      <c r="D25" s="3040"/>
      <c r="E25" s="3040"/>
      <c r="F25" s="3040"/>
      <c r="G25" s="3040"/>
      <c r="H25" s="3040"/>
      <c r="I25" s="3040"/>
      <c r="J25" s="3030">
        <f t="shared" si="1"/>
        <v>0</v>
      </c>
      <c r="K25" s="3031"/>
      <c r="L25" s="3031"/>
      <c r="M25" s="3031"/>
      <c r="N25" s="3031"/>
      <c r="O25" s="3032"/>
      <c r="P25" s="3030" cm="1">
        <f t="array" ref="P25">SUMPRODUCT((Application!$B$728:$B$752 = 'CalHFA Addendum'!P$18)*(Application!$AC$728:$AC$752 = 'CalHFA Addendum'!$B25),Application!$G$728:$G$752)</f>
        <v>0</v>
      </c>
      <c r="Q25" s="3031"/>
      <c r="R25" s="3031"/>
      <c r="S25" s="3031"/>
      <c r="T25" s="3031"/>
      <c r="U25" s="3032"/>
      <c r="V25" s="3030" cm="1">
        <f t="array" ref="V25">SUMPRODUCT((Application!$B$728:$B$752 = 'CalHFA Addendum'!V$18)*(Application!$AC$728:$AC$752 = 'CalHFA Addendum'!$B25),Application!$G$728:$G$752)</f>
        <v>0</v>
      </c>
      <c r="W25" s="3031"/>
      <c r="X25" s="3031"/>
      <c r="Y25" s="3031"/>
      <c r="Z25" s="3031"/>
      <c r="AA25" s="3032"/>
      <c r="AB25" s="3030" cm="1">
        <f t="array" ref="AB25">SUMPRODUCT((Application!$B$728:$B$752 = 'CalHFA Addendum'!AB$18)*(Application!$AC$728:$AC$752 = 'CalHFA Addendum'!$B25),Application!$G$728:$G$752)</f>
        <v>0</v>
      </c>
      <c r="AC25" s="3031"/>
      <c r="AD25" s="3031"/>
      <c r="AE25" s="3031"/>
      <c r="AF25" s="3031"/>
      <c r="AG25" s="3032"/>
      <c r="AH25" s="3030" cm="1">
        <f t="array" ref="AH25">SUMPRODUCT((Application!$B$728:$B$752 = 'CalHFA Addendum'!AH$18)*(Application!$AC$728:$AC$752 = 'CalHFA Addendum'!$B25),Application!$G$728:$G$752)</f>
        <v>0</v>
      </c>
      <c r="AI25" s="3031"/>
      <c r="AJ25" s="3031"/>
      <c r="AK25" s="3031"/>
      <c r="AL25" s="3031"/>
      <c r="AM25" s="3032"/>
      <c r="AN25" s="3030" cm="1">
        <f t="array" ref="AN25">SUMPRODUCT((Application!$B$728:$B$752 = 'CalHFA Addendum'!AN$18)*(Application!$AC$728:$AC$752 = 'CalHFA Addendum'!$B25),Application!$G$728:$G$752)</f>
        <v>0</v>
      </c>
      <c r="AO25" s="3031"/>
      <c r="AP25" s="3031"/>
      <c r="AQ25" s="3031"/>
      <c r="AR25" s="3031"/>
      <c r="AS25" s="3032"/>
      <c r="AT25" s="3033">
        <f t="shared" si="0"/>
        <v>0</v>
      </c>
      <c r="AU25" s="3034"/>
      <c r="AV25" s="3034"/>
      <c r="AW25" s="3034"/>
      <c r="AX25" s="3034"/>
      <c r="AY25" s="3035"/>
      <c r="AZ25" s="1704"/>
      <c r="BA25" s="1704"/>
      <c r="BB25" s="1704"/>
      <c r="BC25" s="1704"/>
      <c r="BD25" s="1704"/>
      <c r="BE25" s="1710"/>
    </row>
    <row r="26" spans="1:58" ht="15">
      <c r="A26" s="1704"/>
      <c r="B26" s="3039">
        <v>0.9</v>
      </c>
      <c r="C26" s="3040"/>
      <c r="D26" s="3040"/>
      <c r="E26" s="3040"/>
      <c r="F26" s="3040"/>
      <c r="G26" s="3040"/>
      <c r="H26" s="3040"/>
      <c r="I26" s="3040"/>
      <c r="J26" s="3030">
        <f t="shared" si="1"/>
        <v>0</v>
      </c>
      <c r="K26" s="3031"/>
      <c r="L26" s="3031"/>
      <c r="M26" s="3031"/>
      <c r="N26" s="3031"/>
      <c r="O26" s="3032"/>
      <c r="P26" s="3030" cm="1">
        <f t="array" ref="P26">SUMPRODUCT((Application!$B$728:$B$752 = 'CalHFA Addendum'!P$18)*(Application!$AC$728:$AC$752 = 'CalHFA Addendum'!$B26),Application!$G$728:$G$752)</f>
        <v>0</v>
      </c>
      <c r="Q26" s="3031"/>
      <c r="R26" s="3031"/>
      <c r="S26" s="3031"/>
      <c r="T26" s="3031"/>
      <c r="U26" s="3032"/>
      <c r="V26" s="3030" cm="1">
        <f t="array" ref="V26">SUMPRODUCT((Application!$B$728:$B$752 = 'CalHFA Addendum'!V$18)*(Application!$AC$728:$AC$752 = 'CalHFA Addendum'!$B26),Application!$G$728:$G$752)</f>
        <v>0</v>
      </c>
      <c r="W26" s="3031"/>
      <c r="X26" s="3031"/>
      <c r="Y26" s="3031"/>
      <c r="Z26" s="3031"/>
      <c r="AA26" s="3032"/>
      <c r="AB26" s="3030" cm="1">
        <f t="array" ref="AB26">SUMPRODUCT((Application!$B$728:$B$752 = 'CalHFA Addendum'!AB$18)*(Application!$AC$728:$AC$752 = 'CalHFA Addendum'!$B26),Application!$G$728:$G$752)</f>
        <v>0</v>
      </c>
      <c r="AC26" s="3031"/>
      <c r="AD26" s="3031"/>
      <c r="AE26" s="3031"/>
      <c r="AF26" s="3031"/>
      <c r="AG26" s="3032"/>
      <c r="AH26" s="3030" cm="1">
        <f t="array" ref="AH26">SUMPRODUCT((Application!$B$728:$B$752 = 'CalHFA Addendum'!AH$18)*(Application!$AC$728:$AC$752 = 'CalHFA Addendum'!$B26),Application!$G$728:$G$752)</f>
        <v>0</v>
      </c>
      <c r="AI26" s="3031"/>
      <c r="AJ26" s="3031"/>
      <c r="AK26" s="3031"/>
      <c r="AL26" s="3031"/>
      <c r="AM26" s="3032"/>
      <c r="AN26" s="3030" cm="1">
        <f t="array" ref="AN26">SUMPRODUCT((Application!$B$728:$B$752 = 'CalHFA Addendum'!AN$18)*(Application!$AC$728:$AC$752 = 'CalHFA Addendum'!$B26),Application!$G$728:$G$752)</f>
        <v>0</v>
      </c>
      <c r="AO26" s="3031"/>
      <c r="AP26" s="3031"/>
      <c r="AQ26" s="3031"/>
      <c r="AR26" s="3031"/>
      <c r="AS26" s="3032"/>
      <c r="AT26" s="3033">
        <f t="shared" si="0"/>
        <v>0</v>
      </c>
      <c r="AU26" s="3034"/>
      <c r="AV26" s="3034"/>
      <c r="AW26" s="3034"/>
      <c r="AX26" s="3034"/>
      <c r="AY26" s="3035"/>
      <c r="AZ26" s="1704"/>
      <c r="BA26" s="1704"/>
      <c r="BB26" s="1704"/>
      <c r="BC26" s="1704"/>
      <c r="BD26" s="1704"/>
      <c r="BE26" s="1710"/>
    </row>
    <row r="27" spans="1:58" ht="15">
      <c r="A27" s="1704"/>
      <c r="B27" s="3039">
        <v>1</v>
      </c>
      <c r="C27" s="3040"/>
      <c r="D27" s="3040"/>
      <c r="E27" s="3040"/>
      <c r="F27" s="3040"/>
      <c r="G27" s="3040"/>
      <c r="H27" s="3040"/>
      <c r="I27" s="3040"/>
      <c r="J27" s="3030">
        <f t="shared" si="1"/>
        <v>0</v>
      </c>
      <c r="K27" s="3031"/>
      <c r="L27" s="3031"/>
      <c r="M27" s="3031"/>
      <c r="N27" s="3031"/>
      <c r="O27" s="3032"/>
      <c r="P27" s="3030" cm="1">
        <f t="array" ref="P27">SUMPRODUCT((Application!$B$728:$B$752 = 'CalHFA Addendum'!P$18)*(Application!$AC$728:$AC$752 = 'CalHFA Addendum'!$B27),Application!$G$728:$G$752)</f>
        <v>0</v>
      </c>
      <c r="Q27" s="3031"/>
      <c r="R27" s="3031"/>
      <c r="S27" s="3031"/>
      <c r="T27" s="3031"/>
      <c r="U27" s="3032"/>
      <c r="V27" s="3030" cm="1">
        <f t="array" ref="V27">SUMPRODUCT((Application!$B$728:$B$752 = 'CalHFA Addendum'!V$18)*(Application!$AC$728:$AC$752 = 'CalHFA Addendum'!$B27),Application!$G$728:$G$752)</f>
        <v>0</v>
      </c>
      <c r="W27" s="3031"/>
      <c r="X27" s="3031"/>
      <c r="Y27" s="3031"/>
      <c r="Z27" s="3031"/>
      <c r="AA27" s="3032"/>
      <c r="AB27" s="3030" cm="1">
        <f t="array" ref="AB27">SUMPRODUCT((Application!$B$728:$B$752 = 'CalHFA Addendum'!AB$18)*(Application!$AC$728:$AC$752 = 'CalHFA Addendum'!$B27),Application!$G$728:$G$752)</f>
        <v>0</v>
      </c>
      <c r="AC27" s="3031"/>
      <c r="AD27" s="3031"/>
      <c r="AE27" s="3031"/>
      <c r="AF27" s="3031"/>
      <c r="AG27" s="3032"/>
      <c r="AH27" s="3030" cm="1">
        <f t="array" ref="AH27">SUMPRODUCT((Application!$B$728:$B$752 = 'CalHFA Addendum'!AH$18)*(Application!$AC$728:$AC$752 = 'CalHFA Addendum'!$B27),Application!$G$728:$G$752)</f>
        <v>0</v>
      </c>
      <c r="AI27" s="3031"/>
      <c r="AJ27" s="3031"/>
      <c r="AK27" s="3031"/>
      <c r="AL27" s="3031"/>
      <c r="AM27" s="3032"/>
      <c r="AN27" s="3030" cm="1">
        <f t="array" ref="AN27">SUMPRODUCT((Application!$B$728:$B$752 = 'CalHFA Addendum'!AN$18)*(Application!$AC$728:$AC$752 = 'CalHFA Addendum'!$B27),Application!$G$728:$G$752)</f>
        <v>0</v>
      </c>
      <c r="AO27" s="3031"/>
      <c r="AP27" s="3031"/>
      <c r="AQ27" s="3031"/>
      <c r="AR27" s="3031"/>
      <c r="AS27" s="3032"/>
      <c r="AT27" s="3033">
        <f t="shared" si="0"/>
        <v>0</v>
      </c>
      <c r="AU27" s="3034"/>
      <c r="AV27" s="3034"/>
      <c r="AW27" s="3034"/>
      <c r="AX27" s="3034"/>
      <c r="AY27" s="3035"/>
      <c r="AZ27" s="1704"/>
      <c r="BA27" s="1704"/>
      <c r="BB27" s="1704"/>
      <c r="BC27" s="1704"/>
      <c r="BD27" s="1704"/>
      <c r="BE27" s="1710"/>
    </row>
    <row r="28" spans="1:58" thickBot="1">
      <c r="A28" s="1704"/>
      <c r="B28" s="3036" t="s">
        <v>1901</v>
      </c>
      <c r="C28" s="3037"/>
      <c r="D28" s="3037"/>
      <c r="E28" s="3037"/>
      <c r="F28" s="3037"/>
      <c r="G28" s="3037"/>
      <c r="H28" s="3037"/>
      <c r="I28" s="3038"/>
      <c r="J28" s="3030">
        <f t="shared" si="1"/>
        <v>1</v>
      </c>
      <c r="K28" s="3031"/>
      <c r="L28" s="3031"/>
      <c r="M28" s="3031"/>
      <c r="N28" s="3031"/>
      <c r="O28" s="3032"/>
      <c r="P28" s="3030">
        <f>_xlfn.IFNA(VLOOKUP(P$18,Application!$J$772:$S$775,6,FALSE), 0)</f>
        <v>0</v>
      </c>
      <c r="Q28" s="3031"/>
      <c r="R28" s="3031"/>
      <c r="S28" s="3031"/>
      <c r="T28" s="3031"/>
      <c r="U28" s="3032"/>
      <c r="V28" s="3030">
        <f>_xlfn.IFNA(VLOOKUP(V$18,Application!$J$772:$S$775,6,FALSE), 0)</f>
        <v>0</v>
      </c>
      <c r="W28" s="3031"/>
      <c r="X28" s="3031"/>
      <c r="Y28" s="3031"/>
      <c r="Z28" s="3031"/>
      <c r="AA28" s="3032"/>
      <c r="AB28" s="3030">
        <f>_xlfn.IFNA(VLOOKUP(AB$18,Application!$J$772:$S$775,6,FALSE), 0)</f>
        <v>1</v>
      </c>
      <c r="AC28" s="3031"/>
      <c r="AD28" s="3031"/>
      <c r="AE28" s="3031"/>
      <c r="AF28" s="3031"/>
      <c r="AG28" s="3032"/>
      <c r="AH28" s="3030">
        <f>_xlfn.IFNA(VLOOKUP(AH$18,Application!$J$772:$S$775,6,FALSE), 0)</f>
        <v>0</v>
      </c>
      <c r="AI28" s="3031"/>
      <c r="AJ28" s="3031"/>
      <c r="AK28" s="3031"/>
      <c r="AL28" s="3031"/>
      <c r="AM28" s="3032"/>
      <c r="AN28" s="3030">
        <f>_xlfn.IFNA(VLOOKUP(AN$18,Application!$J$772:$S$775,6,FALSE), 0)</f>
        <v>0</v>
      </c>
      <c r="AO28" s="3031"/>
      <c r="AP28" s="3031"/>
      <c r="AQ28" s="3031"/>
      <c r="AR28" s="3031"/>
      <c r="AS28" s="3032"/>
      <c r="AT28" s="3033">
        <f t="shared" si="0"/>
        <v>1.7241379310344827E-2</v>
      </c>
      <c r="AU28" s="3034"/>
      <c r="AV28" s="3034"/>
      <c r="AW28" s="3034"/>
      <c r="AX28" s="3034"/>
      <c r="AY28" s="3035"/>
      <c r="AZ28" s="1704"/>
      <c r="BA28" s="1704"/>
      <c r="BB28" s="1704"/>
      <c r="BC28" s="1704"/>
      <c r="BD28" s="1704"/>
      <c r="BE28" s="1710"/>
    </row>
    <row r="29" spans="1:58" thickBot="1">
      <c r="A29" s="1704"/>
      <c r="B29" s="3029" t="s">
        <v>1791</v>
      </c>
      <c r="C29" s="3005"/>
      <c r="D29" s="3005"/>
      <c r="E29" s="3005"/>
      <c r="F29" s="3005"/>
      <c r="G29" s="3005"/>
      <c r="H29" s="3005"/>
      <c r="I29" s="3006"/>
      <c r="J29" s="3004">
        <f>SUM(J19:O28)</f>
        <v>58</v>
      </c>
      <c r="K29" s="3005"/>
      <c r="L29" s="3005"/>
      <c r="M29" s="3005"/>
      <c r="N29" s="3005"/>
      <c r="O29" s="3006"/>
      <c r="P29" s="3004">
        <f>SUM(P19:U28)</f>
        <v>0</v>
      </c>
      <c r="Q29" s="3005"/>
      <c r="R29" s="3005"/>
      <c r="S29" s="3005"/>
      <c r="T29" s="3005"/>
      <c r="U29" s="3006"/>
      <c r="V29" s="3004">
        <f>SUM(V19:AA28)</f>
        <v>57</v>
      </c>
      <c r="W29" s="3005"/>
      <c r="X29" s="3005"/>
      <c r="Y29" s="3005"/>
      <c r="Z29" s="3005"/>
      <c r="AA29" s="3006"/>
      <c r="AB29" s="3004">
        <f>SUM(AB19:AG28)</f>
        <v>1</v>
      </c>
      <c r="AC29" s="3005"/>
      <c r="AD29" s="3005"/>
      <c r="AE29" s="3005"/>
      <c r="AF29" s="3005"/>
      <c r="AG29" s="3006"/>
      <c r="AH29" s="3004">
        <f>SUM(AH19:AM28)</f>
        <v>0</v>
      </c>
      <c r="AI29" s="3005"/>
      <c r="AJ29" s="3005"/>
      <c r="AK29" s="3005"/>
      <c r="AL29" s="3005"/>
      <c r="AM29" s="3006"/>
      <c r="AN29" s="3004">
        <f>SUM(AN19:AS28)</f>
        <v>0</v>
      </c>
      <c r="AO29" s="3005"/>
      <c r="AP29" s="3005"/>
      <c r="AQ29" s="3005"/>
      <c r="AR29" s="3005"/>
      <c r="AS29" s="3006"/>
      <c r="AT29" s="3007">
        <f>J29/$J$29</f>
        <v>1</v>
      </c>
      <c r="AU29" s="3008"/>
      <c r="AV29" s="3008"/>
      <c r="AW29" s="3008"/>
      <c r="AX29" s="3008"/>
      <c r="AY29" s="3009"/>
      <c r="AZ29" s="1704"/>
      <c r="BA29" s="1704"/>
      <c r="BB29" s="1704"/>
      <c r="BC29" s="1704"/>
      <c r="BD29" s="1704"/>
      <c r="BE29" s="1710"/>
    </row>
    <row r="30" spans="1:58" thickBot="1">
      <c r="A30" s="1703"/>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10"/>
    </row>
    <row r="31" spans="1:58" thickBot="1">
      <c r="A31" s="1704"/>
      <c r="B31" s="3010" t="s">
        <v>1902</v>
      </c>
      <c r="C31" s="3011"/>
      <c r="D31" s="3011"/>
      <c r="E31" s="3011"/>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1"/>
      <c r="AK31" s="3011"/>
      <c r="AL31" s="3011"/>
      <c r="AM31" s="3011"/>
      <c r="AN31" s="3011"/>
      <c r="AO31" s="3011"/>
      <c r="AP31" s="3011"/>
      <c r="AQ31" s="3011"/>
      <c r="AR31" s="3011"/>
      <c r="AS31" s="3011"/>
      <c r="AT31" s="3011"/>
      <c r="AU31" s="3011"/>
      <c r="AV31" s="3011"/>
      <c r="AW31" s="3011"/>
      <c r="AX31" s="3011"/>
      <c r="AY31" s="3011"/>
      <c r="AZ31" s="3012"/>
      <c r="BA31" s="1704"/>
      <c r="BB31" s="1704"/>
      <c r="BC31" s="1704"/>
      <c r="BD31" s="1704"/>
      <c r="BE31" s="1710"/>
    </row>
    <row r="32" spans="1:58" thickBot="1">
      <c r="A32" s="1704"/>
      <c r="B32" s="3013" t="s">
        <v>1903</v>
      </c>
      <c r="C32" s="3014"/>
      <c r="D32" s="3014"/>
      <c r="E32" s="3014"/>
      <c r="F32" s="3014"/>
      <c r="G32" s="3014"/>
      <c r="H32" s="3014"/>
      <c r="I32" s="3015"/>
      <c r="J32" s="3017" t="s">
        <v>1904</v>
      </c>
      <c r="K32" s="3018"/>
      <c r="L32" s="3018"/>
      <c r="M32" s="3019"/>
      <c r="N32" s="3017" t="s">
        <v>1905</v>
      </c>
      <c r="O32" s="3018"/>
      <c r="P32" s="3018"/>
      <c r="Q32" s="3018"/>
      <c r="R32" s="3021" t="s">
        <v>1906</v>
      </c>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022"/>
      <c r="AT32" s="3022"/>
      <c r="AU32" s="3022"/>
      <c r="AV32" s="3022"/>
      <c r="AW32" s="3022"/>
      <c r="AX32" s="3022"/>
      <c r="AY32" s="3022"/>
      <c r="AZ32" s="3023"/>
      <c r="BA32" s="1704"/>
      <c r="BB32" s="1704"/>
      <c r="BC32" s="1704"/>
      <c r="BD32" s="1704"/>
      <c r="BE32" s="1710"/>
    </row>
    <row r="33" spans="1:58" ht="15" customHeight="1">
      <c r="A33" s="1704"/>
      <c r="B33" s="3016"/>
      <c r="C33" s="3014"/>
      <c r="D33" s="3014"/>
      <c r="E33" s="3014"/>
      <c r="F33" s="3014"/>
      <c r="G33" s="3014"/>
      <c r="H33" s="3014"/>
      <c r="I33" s="3015"/>
      <c r="J33" s="3020"/>
      <c r="K33" s="3018"/>
      <c r="L33" s="3018"/>
      <c r="M33" s="3019"/>
      <c r="N33" s="3020"/>
      <c r="O33" s="3018"/>
      <c r="P33" s="3018"/>
      <c r="Q33" s="3018"/>
      <c r="R33" s="2952" t="s">
        <v>1907</v>
      </c>
      <c r="S33" s="3024"/>
      <c r="T33" s="3024"/>
      <c r="U33" s="3024"/>
      <c r="V33" s="3024"/>
      <c r="W33" s="3024"/>
      <c r="X33" s="3024"/>
      <c r="Y33" s="3024"/>
      <c r="Z33" s="3024"/>
      <c r="AA33" s="3024"/>
      <c r="AB33" s="3024"/>
      <c r="AC33" s="3024"/>
      <c r="AD33" s="3024"/>
      <c r="AE33" s="3024"/>
      <c r="AF33" s="3024"/>
      <c r="AG33" s="3024"/>
      <c r="AH33" s="3024"/>
      <c r="AI33" s="3024"/>
      <c r="AJ33" s="3024"/>
      <c r="AK33" s="3024"/>
      <c r="AL33" s="3024"/>
      <c r="AM33" s="3024"/>
      <c r="AN33" s="3024"/>
      <c r="AO33" s="3024"/>
      <c r="AP33" s="3024"/>
      <c r="AQ33" s="3024"/>
      <c r="AR33" s="3024"/>
      <c r="AS33" s="3024"/>
      <c r="AT33" s="3024"/>
      <c r="AU33" s="3024"/>
      <c r="AV33" s="3024"/>
      <c r="AW33" s="3024"/>
      <c r="AX33" s="3024"/>
      <c r="AY33" s="3024"/>
      <c r="AZ33" s="3025"/>
      <c r="BA33" s="1711"/>
      <c r="BB33" s="1704"/>
      <c r="BC33" s="1704"/>
      <c r="BD33" s="1704"/>
      <c r="BE33" s="1710"/>
    </row>
    <row r="34" spans="1:58" ht="15.75" customHeight="1" thickBot="1">
      <c r="A34" s="1704"/>
      <c r="B34" s="3016"/>
      <c r="C34" s="3014"/>
      <c r="D34" s="3014"/>
      <c r="E34" s="3014"/>
      <c r="F34" s="3014"/>
      <c r="G34" s="3014"/>
      <c r="H34" s="3014"/>
      <c r="I34" s="3015"/>
      <c r="J34" s="3020"/>
      <c r="K34" s="3018"/>
      <c r="L34" s="3018"/>
      <c r="M34" s="3019"/>
      <c r="N34" s="3020"/>
      <c r="O34" s="3018"/>
      <c r="P34" s="3018"/>
      <c r="Q34" s="3018"/>
      <c r="R34" s="3026"/>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8"/>
      <c r="BA34" s="1711"/>
      <c r="BB34" s="1704"/>
      <c r="BC34" s="1704"/>
      <c r="BD34" s="1704"/>
      <c r="BE34" s="1710"/>
    </row>
    <row r="35" spans="1:58" ht="15.75" customHeight="1" thickBot="1">
      <c r="A35" s="1704"/>
      <c r="B35" s="3016"/>
      <c r="C35" s="3014"/>
      <c r="D35" s="3014"/>
      <c r="E35" s="3014"/>
      <c r="F35" s="3014"/>
      <c r="G35" s="3014"/>
      <c r="H35" s="3014"/>
      <c r="I35" s="3015"/>
      <c r="J35" s="3020"/>
      <c r="K35" s="3018"/>
      <c r="L35" s="3018"/>
      <c r="M35" s="3019"/>
      <c r="N35" s="3020"/>
      <c r="O35" s="3018"/>
      <c r="P35" s="3018"/>
      <c r="Q35" s="3018"/>
      <c r="R35" s="2998">
        <v>0.3</v>
      </c>
      <c r="S35" s="2999"/>
      <c r="T35" s="2999"/>
      <c r="U35" s="3000"/>
      <c r="V35" s="2998">
        <v>0.4</v>
      </c>
      <c r="W35" s="2999"/>
      <c r="X35" s="2999"/>
      <c r="Y35" s="3000"/>
      <c r="Z35" s="2998">
        <v>0.5</v>
      </c>
      <c r="AA35" s="2999"/>
      <c r="AB35" s="2999"/>
      <c r="AC35" s="3000"/>
      <c r="AD35" s="2998">
        <v>0.6</v>
      </c>
      <c r="AE35" s="2999"/>
      <c r="AF35" s="2999"/>
      <c r="AG35" s="3000"/>
      <c r="AH35" s="2998">
        <v>0.8</v>
      </c>
      <c r="AI35" s="2999"/>
      <c r="AJ35" s="2999"/>
      <c r="AK35" s="3000"/>
      <c r="AL35" s="2998" t="s">
        <v>2301</v>
      </c>
      <c r="AM35" s="2999"/>
      <c r="AN35" s="3000"/>
      <c r="AO35" s="3001" t="s">
        <v>1908</v>
      </c>
      <c r="AP35" s="3002"/>
      <c r="AQ35" s="3002"/>
      <c r="AR35" s="3002"/>
      <c r="AS35" s="3002"/>
      <c r="AT35" s="3003"/>
      <c r="AU35" s="3001" t="s">
        <v>1909</v>
      </c>
      <c r="AV35" s="3002"/>
      <c r="AW35" s="3002"/>
      <c r="AX35" s="3002"/>
      <c r="AY35" s="3002"/>
      <c r="AZ35" s="3003"/>
      <c r="BA35" s="1711"/>
      <c r="BB35" s="1704"/>
      <c r="BC35" s="1704"/>
      <c r="BD35" s="1704"/>
      <c r="BE35" s="1710"/>
      <c r="BF35" s="1702"/>
    </row>
    <row r="36" spans="1:58" ht="15.75" customHeight="1">
      <c r="A36" s="1704"/>
      <c r="B36" s="2989" t="s">
        <v>1910</v>
      </c>
      <c r="C36" s="2990"/>
      <c r="D36" s="2990"/>
      <c r="E36" s="2990"/>
      <c r="F36" s="2990"/>
      <c r="G36" s="2990"/>
      <c r="H36" s="2990"/>
      <c r="I36" s="2991"/>
      <c r="J36" s="2992" t="s">
        <v>1911</v>
      </c>
      <c r="K36" s="2993"/>
      <c r="L36" s="2993"/>
      <c r="M36" s="2994"/>
      <c r="N36" s="2995">
        <v>55</v>
      </c>
      <c r="O36" s="2996"/>
      <c r="P36" s="2996"/>
      <c r="Q36" s="2997"/>
      <c r="R36" s="2987">
        <v>10</v>
      </c>
      <c r="S36" s="2987"/>
      <c r="T36" s="2987"/>
      <c r="U36" s="2987"/>
      <c r="V36" s="2987">
        <v>30</v>
      </c>
      <c r="W36" s="2987"/>
      <c r="X36" s="2987"/>
      <c r="Y36" s="2987"/>
      <c r="Z36" s="2987"/>
      <c r="AA36" s="2987"/>
      <c r="AB36" s="2987"/>
      <c r="AC36" s="2987"/>
      <c r="AD36" s="2987"/>
      <c r="AE36" s="2987"/>
      <c r="AF36" s="2987"/>
      <c r="AG36" s="2987"/>
      <c r="AH36" s="2988"/>
      <c r="AI36" s="2988"/>
      <c r="AJ36" s="2988"/>
      <c r="AK36" s="2988"/>
      <c r="AL36" s="2988"/>
      <c r="AM36" s="2988"/>
      <c r="AN36" s="2988"/>
      <c r="AO36" s="2959">
        <f>SUM(R36:AN36)</f>
        <v>40</v>
      </c>
      <c r="AP36" s="2959"/>
      <c r="AQ36" s="2959"/>
      <c r="AR36" s="2959"/>
      <c r="AS36" s="2959"/>
      <c r="AT36" s="2959"/>
      <c r="AU36" s="2960">
        <f>AO36/$J$29</f>
        <v>0.68965517241379315</v>
      </c>
      <c r="AV36" s="2960"/>
      <c r="AW36" s="2960"/>
      <c r="AX36" s="2960"/>
      <c r="AY36" s="2960"/>
      <c r="AZ36" s="2960"/>
      <c r="BA36" s="1704"/>
      <c r="BB36" s="1704"/>
      <c r="BC36" s="1704"/>
      <c r="BD36" s="1704"/>
      <c r="BE36" s="1710"/>
      <c r="BF36" s="1702"/>
    </row>
    <row r="37" spans="1:58" ht="15.75" customHeight="1">
      <c r="A37" s="1704"/>
      <c r="B37" s="2982" t="s">
        <v>1912</v>
      </c>
      <c r="C37" s="2983"/>
      <c r="D37" s="2983"/>
      <c r="E37" s="2983"/>
      <c r="F37" s="2983"/>
      <c r="G37" s="2983"/>
      <c r="H37" s="2983"/>
      <c r="I37" s="2984"/>
      <c r="J37" s="2985" t="s">
        <v>1913</v>
      </c>
      <c r="K37" s="2973"/>
      <c r="L37" s="2973"/>
      <c r="M37" s="2986"/>
      <c r="N37" s="2972">
        <v>55</v>
      </c>
      <c r="O37" s="2973"/>
      <c r="P37" s="2973"/>
      <c r="Q37" s="2974"/>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9">
        <f t="shared" ref="AO37:AO47" si="2">SUM(R37:AN37)</f>
        <v>0</v>
      </c>
      <c r="AP37" s="2959"/>
      <c r="AQ37" s="2959"/>
      <c r="AR37" s="2959"/>
      <c r="AS37" s="2959"/>
      <c r="AT37" s="2959"/>
      <c r="AU37" s="2960">
        <f t="shared" ref="AU37:AU47" si="3">AO37/$J$29</f>
        <v>0</v>
      </c>
      <c r="AV37" s="2960"/>
      <c r="AW37" s="2960"/>
      <c r="AX37" s="2960"/>
      <c r="AY37" s="2960"/>
      <c r="AZ37" s="2960"/>
      <c r="BA37" s="1704"/>
      <c r="BB37" s="1704"/>
      <c r="BC37" s="1704"/>
      <c r="BD37" s="1704"/>
      <c r="BE37" s="1710"/>
      <c r="BF37" s="1702"/>
    </row>
    <row r="38" spans="1:58" ht="15.75" customHeight="1">
      <c r="A38" s="1704"/>
      <c r="B38" s="2982" t="s">
        <v>2598</v>
      </c>
      <c r="C38" s="2983"/>
      <c r="D38" s="2983"/>
      <c r="E38" s="2983"/>
      <c r="F38" s="2983"/>
      <c r="G38" s="2983"/>
      <c r="H38" s="2983"/>
      <c r="I38" s="2984"/>
      <c r="J38" s="2985" t="s">
        <v>1914</v>
      </c>
      <c r="K38" s="2973"/>
      <c r="L38" s="2973"/>
      <c r="M38" s="2986"/>
      <c r="N38" s="2972">
        <v>55</v>
      </c>
      <c r="O38" s="2973"/>
      <c r="P38" s="2973"/>
      <c r="Q38" s="2974"/>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9">
        <f t="shared" si="2"/>
        <v>0</v>
      </c>
      <c r="AP38" s="2959"/>
      <c r="AQ38" s="2959"/>
      <c r="AR38" s="2959"/>
      <c r="AS38" s="2959"/>
      <c r="AT38" s="2959"/>
      <c r="AU38" s="2960">
        <f t="shared" si="3"/>
        <v>0</v>
      </c>
      <c r="AV38" s="2960"/>
      <c r="AW38" s="2960"/>
      <c r="AX38" s="2960"/>
      <c r="AY38" s="2960"/>
      <c r="AZ38" s="2960"/>
      <c r="BA38" s="1704"/>
      <c r="BB38" s="1704"/>
      <c r="BC38" s="1704"/>
      <c r="BD38" s="1704"/>
      <c r="BE38" s="1710"/>
      <c r="BF38" s="1702"/>
    </row>
    <row r="39" spans="1:58" ht="15.75" customHeight="1">
      <c r="A39" s="1704"/>
      <c r="B39" s="2982" t="s">
        <v>1915</v>
      </c>
      <c r="C39" s="2983"/>
      <c r="D39" s="2983"/>
      <c r="E39" s="2983"/>
      <c r="F39" s="2983"/>
      <c r="G39" s="2983"/>
      <c r="H39" s="2983"/>
      <c r="I39" s="2984"/>
      <c r="J39" s="2970"/>
      <c r="K39" s="2733"/>
      <c r="L39" s="2733"/>
      <c r="M39" s="2971"/>
      <c r="N39" s="2904"/>
      <c r="O39" s="2733"/>
      <c r="P39" s="2733"/>
      <c r="Q39" s="2975"/>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9">
        <f t="shared" si="2"/>
        <v>0</v>
      </c>
      <c r="AP39" s="2959"/>
      <c r="AQ39" s="2959"/>
      <c r="AR39" s="2959"/>
      <c r="AS39" s="2959"/>
      <c r="AT39" s="2959"/>
      <c r="AU39" s="2960">
        <f t="shared" si="3"/>
        <v>0</v>
      </c>
      <c r="AV39" s="2960"/>
      <c r="AW39" s="2960"/>
      <c r="AX39" s="2960"/>
      <c r="AY39" s="2960"/>
      <c r="AZ39" s="2960"/>
      <c r="BA39" s="1704"/>
      <c r="BB39" s="1704"/>
      <c r="BC39" s="1704"/>
      <c r="BD39" s="1704"/>
      <c r="BE39" s="1710"/>
    </row>
    <row r="40" spans="1:58" ht="15.75" customHeight="1">
      <c r="A40" s="1704"/>
      <c r="B40" s="2982" t="s">
        <v>1915</v>
      </c>
      <c r="C40" s="2983"/>
      <c r="D40" s="2983"/>
      <c r="E40" s="2983"/>
      <c r="F40" s="2983"/>
      <c r="G40" s="2983"/>
      <c r="H40" s="2983"/>
      <c r="I40" s="2984"/>
      <c r="J40" s="2970"/>
      <c r="K40" s="2733"/>
      <c r="L40" s="2733"/>
      <c r="M40" s="2971"/>
      <c r="N40" s="2904"/>
      <c r="O40" s="2733"/>
      <c r="P40" s="2733"/>
      <c r="Q40" s="2975"/>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9">
        <f t="shared" si="2"/>
        <v>0</v>
      </c>
      <c r="AP40" s="2959"/>
      <c r="AQ40" s="2959"/>
      <c r="AR40" s="2959"/>
      <c r="AS40" s="2959"/>
      <c r="AT40" s="2959"/>
      <c r="AU40" s="2960">
        <f t="shared" si="3"/>
        <v>0</v>
      </c>
      <c r="AV40" s="2960"/>
      <c r="AW40" s="2960"/>
      <c r="AX40" s="2960"/>
      <c r="AY40" s="2960"/>
      <c r="AZ40" s="2960"/>
      <c r="BA40" s="1704"/>
      <c r="BB40" s="1704"/>
      <c r="BC40" s="1704"/>
      <c r="BD40" s="1704"/>
      <c r="BE40" s="1710"/>
    </row>
    <row r="41" spans="1:58" ht="15.75" customHeight="1">
      <c r="A41" s="1704"/>
      <c r="B41" s="2979" t="s">
        <v>1916</v>
      </c>
      <c r="C41" s="2980"/>
      <c r="D41" s="2980"/>
      <c r="E41" s="2980"/>
      <c r="F41" s="2980"/>
      <c r="G41" s="2980"/>
      <c r="H41" s="2980"/>
      <c r="I41" s="2981"/>
      <c r="J41" s="2970"/>
      <c r="K41" s="2733"/>
      <c r="L41" s="2733"/>
      <c r="M41" s="2971"/>
      <c r="N41" s="2904"/>
      <c r="O41" s="2733"/>
      <c r="P41" s="2733"/>
      <c r="Q41" s="2975"/>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9">
        <f t="shared" si="2"/>
        <v>0</v>
      </c>
      <c r="AP41" s="2959"/>
      <c r="AQ41" s="2959"/>
      <c r="AR41" s="2959"/>
      <c r="AS41" s="2959"/>
      <c r="AT41" s="2959"/>
      <c r="AU41" s="2960">
        <f t="shared" si="3"/>
        <v>0</v>
      </c>
      <c r="AV41" s="2960"/>
      <c r="AW41" s="2960"/>
      <c r="AX41" s="2960"/>
      <c r="AY41" s="2960"/>
      <c r="AZ41" s="2960"/>
      <c r="BA41" s="1704"/>
      <c r="BB41" s="1704"/>
      <c r="BC41" s="1704"/>
      <c r="BD41" s="1704"/>
      <c r="BE41" s="1710"/>
    </row>
    <row r="42" spans="1:58" ht="15.75" customHeight="1">
      <c r="A42" s="1704"/>
      <c r="B42" s="2979" t="s">
        <v>1916</v>
      </c>
      <c r="C42" s="2980"/>
      <c r="D42" s="2980"/>
      <c r="E42" s="2980"/>
      <c r="F42" s="2980"/>
      <c r="G42" s="2980"/>
      <c r="H42" s="2980"/>
      <c r="I42" s="2981"/>
      <c r="J42" s="2970"/>
      <c r="K42" s="2733"/>
      <c r="L42" s="2733"/>
      <c r="M42" s="2971"/>
      <c r="N42" s="2904"/>
      <c r="O42" s="2733"/>
      <c r="P42" s="2733"/>
      <c r="Q42" s="2975"/>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9">
        <f t="shared" si="2"/>
        <v>0</v>
      </c>
      <c r="AP42" s="2959"/>
      <c r="AQ42" s="2959"/>
      <c r="AR42" s="2959"/>
      <c r="AS42" s="2959"/>
      <c r="AT42" s="2959"/>
      <c r="AU42" s="2960">
        <f t="shared" si="3"/>
        <v>0</v>
      </c>
      <c r="AV42" s="2960"/>
      <c r="AW42" s="2960"/>
      <c r="AX42" s="2960"/>
      <c r="AY42" s="2960"/>
      <c r="AZ42" s="2960"/>
      <c r="BA42" s="1704"/>
      <c r="BB42" s="1704"/>
      <c r="BC42" s="1704"/>
      <c r="BD42" s="1704"/>
      <c r="BE42" s="1710"/>
    </row>
    <row r="43" spans="1:58" ht="15.75" customHeight="1">
      <c r="A43" s="1704"/>
      <c r="B43" s="2976" t="s">
        <v>1917</v>
      </c>
      <c r="C43" s="2977"/>
      <c r="D43" s="2977"/>
      <c r="E43" s="2977"/>
      <c r="F43" s="2977"/>
      <c r="G43" s="2977"/>
      <c r="H43" s="2977"/>
      <c r="I43" s="2978"/>
      <c r="J43" s="2970"/>
      <c r="K43" s="2733"/>
      <c r="L43" s="2733"/>
      <c r="M43" s="2971"/>
      <c r="N43" s="2904"/>
      <c r="O43" s="2733"/>
      <c r="P43" s="2733"/>
      <c r="Q43" s="2975"/>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9">
        <f t="shared" si="2"/>
        <v>0</v>
      </c>
      <c r="AP43" s="2959"/>
      <c r="AQ43" s="2959"/>
      <c r="AR43" s="2959"/>
      <c r="AS43" s="2959"/>
      <c r="AT43" s="2959"/>
      <c r="AU43" s="2960">
        <f t="shared" si="3"/>
        <v>0</v>
      </c>
      <c r="AV43" s="2960"/>
      <c r="AW43" s="2960"/>
      <c r="AX43" s="2960"/>
      <c r="AY43" s="2960"/>
      <c r="AZ43" s="2960"/>
      <c r="BA43" s="1704"/>
      <c r="BB43" s="1704"/>
      <c r="BC43" s="1704"/>
      <c r="BD43" s="1704"/>
      <c r="BE43" s="1710"/>
    </row>
    <row r="44" spans="1:58" ht="15.75" customHeight="1">
      <c r="A44" s="1704"/>
      <c r="B44" s="2976" t="s">
        <v>1918</v>
      </c>
      <c r="C44" s="2977"/>
      <c r="D44" s="2977"/>
      <c r="E44" s="2977"/>
      <c r="F44" s="2977"/>
      <c r="G44" s="2977"/>
      <c r="H44" s="2977"/>
      <c r="I44" s="2978"/>
      <c r="J44" s="2970"/>
      <c r="K44" s="2733"/>
      <c r="L44" s="2733"/>
      <c r="M44" s="2971"/>
      <c r="N44" s="2904"/>
      <c r="O44" s="2733"/>
      <c r="P44" s="2733"/>
      <c r="Q44" s="2975"/>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9">
        <f t="shared" si="2"/>
        <v>0</v>
      </c>
      <c r="AP44" s="2959"/>
      <c r="AQ44" s="2959"/>
      <c r="AR44" s="2959"/>
      <c r="AS44" s="2959"/>
      <c r="AT44" s="2959"/>
      <c r="AU44" s="2960">
        <f t="shared" si="3"/>
        <v>0</v>
      </c>
      <c r="AV44" s="2960"/>
      <c r="AW44" s="2960"/>
      <c r="AX44" s="2960"/>
      <c r="AY44" s="2960"/>
      <c r="AZ44" s="2960"/>
      <c r="BA44" s="1704"/>
      <c r="BB44" s="1704"/>
      <c r="BC44" s="1704"/>
      <c r="BD44" s="1704"/>
      <c r="BE44" s="1710"/>
    </row>
    <row r="45" spans="1:58" ht="15.75" customHeight="1">
      <c r="A45" s="1704"/>
      <c r="B45" s="2967" t="s">
        <v>1919</v>
      </c>
      <c r="C45" s="2968"/>
      <c r="D45" s="2968"/>
      <c r="E45" s="2968"/>
      <c r="F45" s="2968"/>
      <c r="G45" s="2968"/>
      <c r="H45" s="2968"/>
      <c r="I45" s="2969"/>
      <c r="J45" s="2970"/>
      <c r="K45" s="2733"/>
      <c r="L45" s="2733"/>
      <c r="M45" s="2971"/>
      <c r="N45" s="2904"/>
      <c r="O45" s="2733"/>
      <c r="P45" s="2733"/>
      <c r="Q45" s="2975"/>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9">
        <f t="shared" si="2"/>
        <v>0</v>
      </c>
      <c r="AP45" s="2959"/>
      <c r="AQ45" s="2959"/>
      <c r="AR45" s="2959"/>
      <c r="AS45" s="2959"/>
      <c r="AT45" s="2959"/>
      <c r="AU45" s="2960">
        <f t="shared" si="3"/>
        <v>0</v>
      </c>
      <c r="AV45" s="2960"/>
      <c r="AW45" s="2960"/>
      <c r="AX45" s="2960"/>
      <c r="AY45" s="2960"/>
      <c r="AZ45" s="2960"/>
      <c r="BA45" s="1704"/>
      <c r="BB45" s="1704"/>
      <c r="BC45" s="1704"/>
      <c r="BD45" s="1704"/>
      <c r="BE45" s="1710"/>
    </row>
    <row r="46" spans="1:58" ht="15.75" customHeight="1">
      <c r="A46" s="1704"/>
      <c r="B46" s="2967" t="s">
        <v>1920</v>
      </c>
      <c r="C46" s="2968"/>
      <c r="D46" s="2968"/>
      <c r="E46" s="2968"/>
      <c r="F46" s="2968"/>
      <c r="G46" s="2968"/>
      <c r="H46" s="2968"/>
      <c r="I46" s="2969"/>
      <c r="J46" s="2970"/>
      <c r="K46" s="2733"/>
      <c r="L46" s="2733"/>
      <c r="M46" s="2971"/>
      <c r="N46" s="2972">
        <v>99</v>
      </c>
      <c r="O46" s="2973"/>
      <c r="P46" s="2973"/>
      <c r="Q46" s="2974"/>
      <c r="R46" s="2958"/>
      <c r="S46" s="2958"/>
      <c r="T46" s="2958"/>
      <c r="U46" s="2958"/>
      <c r="V46" s="2958"/>
      <c r="W46" s="2958"/>
      <c r="X46" s="2958"/>
      <c r="Y46" s="2958"/>
      <c r="Z46" s="2958"/>
      <c r="AA46" s="2958"/>
      <c r="AB46" s="2958"/>
      <c r="AC46" s="2958"/>
      <c r="AD46" s="2958"/>
      <c r="AE46" s="2958"/>
      <c r="AF46" s="2958"/>
      <c r="AG46" s="2958"/>
      <c r="AH46" s="2958"/>
      <c r="AI46" s="2958"/>
      <c r="AJ46" s="2958"/>
      <c r="AK46" s="2958"/>
      <c r="AL46" s="2958"/>
      <c r="AM46" s="2958"/>
      <c r="AN46" s="2958"/>
      <c r="AO46" s="2959">
        <f t="shared" si="2"/>
        <v>0</v>
      </c>
      <c r="AP46" s="2959"/>
      <c r="AQ46" s="2959"/>
      <c r="AR46" s="2959"/>
      <c r="AS46" s="2959"/>
      <c r="AT46" s="2959"/>
      <c r="AU46" s="2960">
        <f t="shared" si="3"/>
        <v>0</v>
      </c>
      <c r="AV46" s="2960"/>
      <c r="AW46" s="2960"/>
      <c r="AX46" s="2960"/>
      <c r="AY46" s="2960"/>
      <c r="AZ46" s="2960"/>
      <c r="BA46" s="1704"/>
      <c r="BB46" s="1704"/>
      <c r="BC46" s="1704"/>
      <c r="BD46" s="1704"/>
      <c r="BE46" s="1710"/>
    </row>
    <row r="47" spans="1:58" ht="15.75" customHeight="1" thickBot="1">
      <c r="A47" s="1704"/>
      <c r="B47" s="2961" t="s">
        <v>305</v>
      </c>
      <c r="C47" s="2962"/>
      <c r="D47" s="2962"/>
      <c r="E47" s="2962"/>
      <c r="F47" s="2962"/>
      <c r="G47" s="2962"/>
      <c r="H47" s="2962"/>
      <c r="I47" s="2963"/>
      <c r="J47" s="2964"/>
      <c r="K47" s="2870"/>
      <c r="L47" s="2870"/>
      <c r="M47" s="2871"/>
      <c r="N47" s="2965"/>
      <c r="O47" s="2870"/>
      <c r="P47" s="2870"/>
      <c r="Q47" s="2966"/>
      <c r="R47" s="2958"/>
      <c r="S47" s="2958"/>
      <c r="T47" s="2958"/>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9">
        <f t="shared" si="2"/>
        <v>0</v>
      </c>
      <c r="AP47" s="2959"/>
      <c r="AQ47" s="2959"/>
      <c r="AR47" s="2959"/>
      <c r="AS47" s="2959"/>
      <c r="AT47" s="2959"/>
      <c r="AU47" s="2960">
        <f t="shared" si="3"/>
        <v>0</v>
      </c>
      <c r="AV47" s="2960"/>
      <c r="AW47" s="2960"/>
      <c r="AX47" s="2960"/>
      <c r="AY47" s="2960"/>
      <c r="AZ47" s="2960"/>
      <c r="BA47" s="1704"/>
      <c r="BB47" s="1704"/>
      <c r="BC47" s="1704"/>
      <c r="BD47" s="1704"/>
      <c r="BE47" s="1710"/>
    </row>
    <row r="48" spans="1:58" ht="15.75" customHeight="1">
      <c r="A48" s="1704"/>
      <c r="B48" s="1712" t="s">
        <v>1921</v>
      </c>
      <c r="C48" s="1704"/>
      <c r="D48" s="1704"/>
      <c r="E48" s="1704"/>
      <c r="F48" s="1704"/>
      <c r="G48" s="1704"/>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704"/>
      <c r="AP48" s="1704"/>
      <c r="AQ48" s="1704"/>
      <c r="AR48" s="1704"/>
      <c r="AS48" s="1704"/>
      <c r="AT48" s="1704"/>
      <c r="AU48" s="1704"/>
      <c r="AV48" s="1704"/>
      <c r="AW48" s="1704"/>
      <c r="AX48" s="1704"/>
      <c r="AY48" s="1704"/>
      <c r="AZ48" s="1704"/>
      <c r="BA48" s="1704"/>
      <c r="BB48" s="1704"/>
      <c r="BC48" s="1704"/>
      <c r="BD48" s="1704"/>
      <c r="BE48" s="1710"/>
      <c r="BF48" s="1702"/>
    </row>
    <row r="49" spans="1:58" ht="15.75" customHeight="1" thickBot="1">
      <c r="A49" s="1704"/>
      <c r="B49" s="1712" t="s">
        <v>2319</v>
      </c>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c r="AN49" s="1704"/>
      <c r="AO49" s="1704"/>
      <c r="AP49" s="1706"/>
      <c r="AQ49" s="1706"/>
      <c r="AR49" s="1706"/>
      <c r="AS49" s="1706"/>
      <c r="AT49" s="1706"/>
      <c r="AU49" s="1706"/>
      <c r="AV49" s="1706"/>
      <c r="AW49" s="1706"/>
      <c r="AX49" s="1704"/>
      <c r="AY49" s="1704"/>
      <c r="AZ49" s="1704"/>
      <c r="BA49" s="1704"/>
      <c r="BB49" s="1704"/>
      <c r="BC49" s="1704"/>
      <c r="BD49" s="1704"/>
      <c r="BE49" s="1710"/>
      <c r="BF49" s="1702"/>
    </row>
    <row r="50" spans="1:58" ht="15.75" customHeight="1" thickBot="1">
      <c r="A50" s="1704"/>
      <c r="B50" s="2816" t="s">
        <v>1922</v>
      </c>
      <c r="C50" s="2817"/>
      <c r="D50" s="2817"/>
      <c r="E50" s="2817"/>
      <c r="F50" s="2817"/>
      <c r="G50" s="2817"/>
      <c r="H50" s="2817"/>
      <c r="I50" s="2817"/>
      <c r="J50" s="2817"/>
      <c r="K50" s="2817"/>
      <c r="L50" s="2817"/>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948"/>
      <c r="AP50" s="1706"/>
      <c r="AQ50" s="1706"/>
      <c r="AR50" s="1706"/>
      <c r="AS50" s="1706"/>
      <c r="AT50" s="1706"/>
      <c r="AU50" s="1706"/>
      <c r="AV50" s="1706"/>
      <c r="AW50" s="1706"/>
      <c r="AX50" s="1704"/>
      <c r="AY50" s="1704"/>
      <c r="AZ50" s="1704"/>
      <c r="BA50" s="1704"/>
      <c r="BB50" s="1704"/>
      <c r="BC50" s="1704"/>
      <c r="BD50" s="1704"/>
      <c r="BE50" s="1710"/>
    </row>
    <row r="51" spans="1:58" ht="33.75" customHeight="1">
      <c r="A51" s="1704"/>
      <c r="B51" s="2949" t="s">
        <v>1923</v>
      </c>
      <c r="C51" s="2950"/>
      <c r="D51" s="2950"/>
      <c r="E51" s="2950"/>
      <c r="F51" s="2950"/>
      <c r="G51" s="2950"/>
      <c r="H51" s="2950"/>
      <c r="I51" s="2951"/>
      <c r="J51" s="2949" t="s">
        <v>1924</v>
      </c>
      <c r="K51" s="2950"/>
      <c r="L51" s="2950"/>
      <c r="M51" s="2950"/>
      <c r="N51" s="2950"/>
      <c r="O51" s="2950"/>
      <c r="P51" s="2950"/>
      <c r="Q51" s="2951"/>
      <c r="R51" s="2952" t="s">
        <v>1925</v>
      </c>
      <c r="S51" s="2953"/>
      <c r="T51" s="2953"/>
      <c r="U51" s="2953"/>
      <c r="V51" s="2953"/>
      <c r="W51" s="2953"/>
      <c r="X51" s="2953"/>
      <c r="Y51" s="2954"/>
      <c r="Z51" s="2955" t="s">
        <v>1926</v>
      </c>
      <c r="AA51" s="2956"/>
      <c r="AB51" s="2956"/>
      <c r="AC51" s="2956"/>
      <c r="AD51" s="2956"/>
      <c r="AE51" s="2956"/>
      <c r="AF51" s="2956"/>
      <c r="AG51" s="2957"/>
      <c r="AH51" s="2955" t="s">
        <v>1927</v>
      </c>
      <c r="AI51" s="2956"/>
      <c r="AJ51" s="2956"/>
      <c r="AK51" s="2956"/>
      <c r="AL51" s="2956"/>
      <c r="AM51" s="2956"/>
      <c r="AN51" s="2956"/>
      <c r="AO51" s="2957"/>
      <c r="AP51" s="1706"/>
      <c r="AQ51" s="1706"/>
      <c r="AR51" s="1706"/>
      <c r="AS51" s="1706"/>
      <c r="AT51" s="1706"/>
      <c r="AU51" s="1706"/>
      <c r="AV51" s="1706"/>
      <c r="AW51" s="1706"/>
      <c r="AX51" s="1711"/>
      <c r="AY51" s="1704"/>
      <c r="AZ51" s="1704"/>
      <c r="BA51" s="1704"/>
      <c r="BB51" s="1704"/>
      <c r="BC51" s="1704"/>
      <c r="BD51" s="1704"/>
      <c r="BE51" s="1710"/>
    </row>
    <row r="52" spans="1:58" ht="15.75" customHeight="1">
      <c r="A52" s="1704"/>
      <c r="B52" s="2924" t="s">
        <v>2320</v>
      </c>
      <c r="C52" s="2925"/>
      <c r="D52" s="2925"/>
      <c r="E52" s="2925"/>
      <c r="F52" s="2925"/>
      <c r="G52" s="2925"/>
      <c r="H52" s="2925"/>
      <c r="I52" s="2925"/>
      <c r="J52" s="2925">
        <v>0</v>
      </c>
      <c r="K52" s="2925"/>
      <c r="L52" s="2925"/>
      <c r="M52" s="2925"/>
      <c r="N52" s="2925"/>
      <c r="O52" s="2925"/>
      <c r="P52" s="2925"/>
      <c r="Q52" s="2925"/>
      <c r="R52" s="2944">
        <v>0</v>
      </c>
      <c r="S52" s="2944"/>
      <c r="T52" s="2944"/>
      <c r="U52" s="2944"/>
      <c r="V52" s="2944"/>
      <c r="W52" s="2944"/>
      <c r="X52" s="2944"/>
      <c r="Y52" s="2944"/>
      <c r="Z52" s="2945"/>
      <c r="AA52" s="2945"/>
      <c r="AB52" s="2945"/>
      <c r="AC52" s="2945"/>
      <c r="AD52" s="2945"/>
      <c r="AE52" s="2945"/>
      <c r="AF52" s="2945"/>
      <c r="AG52" s="2945"/>
      <c r="AH52" s="2946">
        <v>0</v>
      </c>
      <c r="AI52" s="2946"/>
      <c r="AJ52" s="2946"/>
      <c r="AK52" s="2946"/>
      <c r="AL52" s="2946"/>
      <c r="AM52" s="2946"/>
      <c r="AN52" s="2946"/>
      <c r="AO52" s="2947"/>
      <c r="AP52" s="1706"/>
      <c r="AQ52" s="1706"/>
      <c r="AR52" s="1706"/>
      <c r="AS52" s="1706"/>
      <c r="AT52" s="1706"/>
      <c r="AU52" s="1706"/>
      <c r="AV52" s="1706"/>
      <c r="AW52" s="1706"/>
      <c r="AX52" s="1711"/>
      <c r="AY52" s="1704"/>
      <c r="AZ52" s="1704"/>
      <c r="BA52" s="1704"/>
      <c r="BB52" s="1704"/>
      <c r="BC52" s="1704"/>
      <c r="BD52" s="1704"/>
      <c r="BE52" s="1710"/>
    </row>
    <row r="53" spans="1:58" ht="15.75" customHeight="1">
      <c r="A53" s="1704"/>
      <c r="B53" s="2924" t="s">
        <v>2321</v>
      </c>
      <c r="C53" s="2925"/>
      <c r="D53" s="2925"/>
      <c r="E53" s="2925"/>
      <c r="F53" s="2925"/>
      <c r="G53" s="2925"/>
      <c r="H53" s="2925"/>
      <c r="I53" s="2925"/>
      <c r="J53" s="2925"/>
      <c r="K53" s="2925"/>
      <c r="L53" s="2925"/>
      <c r="M53" s="2925"/>
      <c r="N53" s="2925"/>
      <c r="O53" s="2925"/>
      <c r="P53" s="2925"/>
      <c r="Q53" s="2925"/>
      <c r="R53" s="2944">
        <v>0</v>
      </c>
      <c r="S53" s="2944"/>
      <c r="T53" s="2944"/>
      <c r="U53" s="2944"/>
      <c r="V53" s="2944"/>
      <c r="W53" s="2944"/>
      <c r="X53" s="2944"/>
      <c r="Y53" s="2944"/>
      <c r="Z53" s="2945"/>
      <c r="AA53" s="2945"/>
      <c r="AB53" s="2945"/>
      <c r="AC53" s="2945"/>
      <c r="AD53" s="2945"/>
      <c r="AE53" s="2945"/>
      <c r="AF53" s="2945"/>
      <c r="AG53" s="2945"/>
      <c r="AH53" s="2946">
        <v>0</v>
      </c>
      <c r="AI53" s="2946"/>
      <c r="AJ53" s="2946"/>
      <c r="AK53" s="2946"/>
      <c r="AL53" s="2946"/>
      <c r="AM53" s="2946"/>
      <c r="AN53" s="2946"/>
      <c r="AO53" s="2947"/>
      <c r="AP53" s="1706"/>
      <c r="AQ53" s="1706"/>
      <c r="AR53" s="1706"/>
      <c r="AS53" s="1706"/>
      <c r="AT53" s="1706"/>
      <c r="AU53" s="1706"/>
      <c r="AV53" s="1706"/>
      <c r="AW53" s="1706"/>
      <c r="AX53" s="1704"/>
      <c r="AY53" s="1704"/>
      <c r="AZ53" s="1704"/>
      <c r="BA53" s="1704"/>
      <c r="BB53" s="1704"/>
      <c r="BC53" s="1704"/>
      <c r="BD53" s="1704"/>
      <c r="BE53" s="1710"/>
    </row>
    <row r="54" spans="1:58" ht="15.75" customHeight="1">
      <c r="A54" s="1704"/>
      <c r="B54" s="2924"/>
      <c r="C54" s="2925"/>
      <c r="D54" s="2925"/>
      <c r="E54" s="2925"/>
      <c r="F54" s="2925"/>
      <c r="G54" s="2925"/>
      <c r="H54" s="2925"/>
      <c r="I54" s="2925"/>
      <c r="J54" s="2925"/>
      <c r="K54" s="2925"/>
      <c r="L54" s="2925"/>
      <c r="M54" s="2925"/>
      <c r="N54" s="2925"/>
      <c r="O54" s="2925"/>
      <c r="P54" s="2925"/>
      <c r="Q54" s="2925"/>
      <c r="R54" s="2944">
        <v>0</v>
      </c>
      <c r="S54" s="2944"/>
      <c r="T54" s="2944"/>
      <c r="U54" s="2944"/>
      <c r="V54" s="2944"/>
      <c r="W54" s="2944"/>
      <c r="X54" s="2944"/>
      <c r="Y54" s="2944"/>
      <c r="Z54" s="2945"/>
      <c r="AA54" s="2945"/>
      <c r="AB54" s="2945"/>
      <c r="AC54" s="2945"/>
      <c r="AD54" s="2945"/>
      <c r="AE54" s="2945"/>
      <c r="AF54" s="2945"/>
      <c r="AG54" s="2945"/>
      <c r="AH54" s="2946">
        <v>0</v>
      </c>
      <c r="AI54" s="2946"/>
      <c r="AJ54" s="2946"/>
      <c r="AK54" s="2946"/>
      <c r="AL54" s="2946"/>
      <c r="AM54" s="2946"/>
      <c r="AN54" s="2946"/>
      <c r="AO54" s="2947"/>
      <c r="AP54" s="1706"/>
      <c r="AQ54" s="1706"/>
      <c r="AR54" s="1706"/>
      <c r="AS54" s="1706"/>
      <c r="AT54" s="1706"/>
      <c r="AU54" s="1706"/>
      <c r="AV54" s="1706"/>
      <c r="AW54" s="1706"/>
      <c r="AX54" s="1704"/>
      <c r="AY54" s="1704"/>
      <c r="AZ54" s="1704"/>
      <c r="BA54" s="1704"/>
      <c r="BB54" s="1704"/>
      <c r="BC54" s="1704"/>
      <c r="BD54" s="1704"/>
      <c r="BE54" s="1710"/>
    </row>
    <row r="55" spans="1:58" ht="15.75" customHeight="1">
      <c r="A55" s="1704"/>
      <c r="B55" s="2924"/>
      <c r="C55" s="2925"/>
      <c r="D55" s="2925"/>
      <c r="E55" s="2925"/>
      <c r="F55" s="2925"/>
      <c r="G55" s="2925"/>
      <c r="H55" s="2925"/>
      <c r="I55" s="2925"/>
      <c r="J55" s="2925"/>
      <c r="K55" s="2925"/>
      <c r="L55" s="2925"/>
      <c r="M55" s="2925"/>
      <c r="N55" s="2925"/>
      <c r="O55" s="2925"/>
      <c r="P55" s="2925"/>
      <c r="Q55" s="2925"/>
      <c r="R55" s="2944">
        <v>0</v>
      </c>
      <c r="S55" s="2944"/>
      <c r="T55" s="2944"/>
      <c r="U55" s="2944"/>
      <c r="V55" s="2944"/>
      <c r="W55" s="2944"/>
      <c r="X55" s="2944"/>
      <c r="Y55" s="2944"/>
      <c r="Z55" s="2945"/>
      <c r="AA55" s="2945"/>
      <c r="AB55" s="2945"/>
      <c r="AC55" s="2945"/>
      <c r="AD55" s="2945"/>
      <c r="AE55" s="2945"/>
      <c r="AF55" s="2945"/>
      <c r="AG55" s="2945"/>
      <c r="AH55" s="2946">
        <v>0</v>
      </c>
      <c r="AI55" s="2946"/>
      <c r="AJ55" s="2946"/>
      <c r="AK55" s="2946"/>
      <c r="AL55" s="2946"/>
      <c r="AM55" s="2946"/>
      <c r="AN55" s="2946"/>
      <c r="AO55" s="2947"/>
      <c r="AP55" s="1706"/>
      <c r="AQ55" s="1706"/>
      <c r="AR55" s="1706"/>
      <c r="AS55" s="1706"/>
      <c r="AT55" s="1706" t="s">
        <v>255</v>
      </c>
      <c r="AU55" s="1706"/>
      <c r="AV55" s="1706"/>
      <c r="AW55" s="1706"/>
      <c r="AX55" s="1704"/>
      <c r="AY55" s="1704"/>
      <c r="AZ55" s="1704"/>
      <c r="BA55" s="1704"/>
      <c r="BB55" s="1704"/>
      <c r="BC55" s="1704"/>
      <c r="BD55" s="1704"/>
      <c r="BE55" s="1710"/>
    </row>
    <row r="56" spans="1:58" ht="15.75" customHeight="1" thickBot="1">
      <c r="A56" s="1704"/>
      <c r="B56" s="2928"/>
      <c r="C56" s="2929"/>
      <c r="D56" s="2929"/>
      <c r="E56" s="2929"/>
      <c r="F56" s="2929"/>
      <c r="G56" s="2929"/>
      <c r="H56" s="2929"/>
      <c r="I56" s="2929"/>
      <c r="J56" s="2929"/>
      <c r="K56" s="2929"/>
      <c r="L56" s="2929"/>
      <c r="M56" s="2929"/>
      <c r="N56" s="2929"/>
      <c r="O56" s="2929"/>
      <c r="P56" s="2929"/>
      <c r="Q56" s="2929"/>
      <c r="R56" s="2935">
        <v>0</v>
      </c>
      <c r="S56" s="2935"/>
      <c r="T56" s="2935"/>
      <c r="U56" s="2935"/>
      <c r="V56" s="2935"/>
      <c r="W56" s="2935"/>
      <c r="X56" s="2935"/>
      <c r="Y56" s="2935"/>
      <c r="Z56" s="2936"/>
      <c r="AA56" s="2936"/>
      <c r="AB56" s="2936"/>
      <c r="AC56" s="2936"/>
      <c r="AD56" s="2936"/>
      <c r="AE56" s="2936"/>
      <c r="AF56" s="2936"/>
      <c r="AG56" s="2936"/>
      <c r="AH56" s="2937"/>
      <c r="AI56" s="2937"/>
      <c r="AJ56" s="2937"/>
      <c r="AK56" s="2937"/>
      <c r="AL56" s="2937"/>
      <c r="AM56" s="2937"/>
      <c r="AN56" s="2937"/>
      <c r="AO56" s="2938"/>
      <c r="AP56" s="1706"/>
      <c r="AQ56" s="1706"/>
      <c r="AR56" s="1706"/>
      <c r="AS56" s="1706"/>
      <c r="AT56" s="1706"/>
      <c r="AU56" s="1706"/>
      <c r="AV56" s="1706"/>
      <c r="AW56" s="1706"/>
      <c r="AX56" s="1704"/>
      <c r="AY56" s="1704"/>
      <c r="AZ56" s="1704"/>
      <c r="BA56" s="1704"/>
      <c r="BB56" s="1704"/>
      <c r="BC56" s="1704"/>
      <c r="BD56" s="1704"/>
      <c r="BE56" s="1710"/>
    </row>
    <row r="57" spans="1:58" s="1714" customFormat="1" ht="15.75" customHeight="1" thickBot="1">
      <c r="A57" s="1706"/>
      <c r="B57" s="2939" t="s">
        <v>1791</v>
      </c>
      <c r="C57" s="2940"/>
      <c r="D57" s="2940"/>
      <c r="E57" s="2940"/>
      <c r="F57" s="2940"/>
      <c r="G57" s="2940"/>
      <c r="H57" s="2940"/>
      <c r="I57" s="2940"/>
      <c r="J57" s="2940"/>
      <c r="K57" s="2940"/>
      <c r="L57" s="2940"/>
      <c r="M57" s="2940"/>
      <c r="N57" s="2940"/>
      <c r="O57" s="2940"/>
      <c r="P57" s="2940"/>
      <c r="Q57" s="2940"/>
      <c r="R57" s="2941">
        <f>SUM(R52:Y56)</f>
        <v>0</v>
      </c>
      <c r="S57" s="2941"/>
      <c r="T57" s="2941"/>
      <c r="U57" s="2941"/>
      <c r="V57" s="2941"/>
      <c r="W57" s="2941"/>
      <c r="X57" s="2941"/>
      <c r="Y57" s="2941"/>
      <c r="Z57" s="2942">
        <f t="shared" ref="Z57" si="4">SUM(Z52:AG56)</f>
        <v>0</v>
      </c>
      <c r="AA57" s="2942"/>
      <c r="AB57" s="2942"/>
      <c r="AC57" s="2942"/>
      <c r="AD57" s="2942"/>
      <c r="AE57" s="2942"/>
      <c r="AF57" s="2942"/>
      <c r="AG57" s="2942"/>
      <c r="AH57" s="2943">
        <f>SUM(AH52:AO56)</f>
        <v>0</v>
      </c>
      <c r="AI57" s="2943"/>
      <c r="AJ57" s="2943"/>
      <c r="AK57" s="2943"/>
      <c r="AL57" s="2943"/>
      <c r="AM57" s="2943"/>
      <c r="AN57" s="2943"/>
      <c r="AO57" s="2943"/>
      <c r="AP57" s="1706"/>
      <c r="AQ57" s="1706"/>
      <c r="AR57" s="1706"/>
      <c r="AS57" s="1706"/>
      <c r="AT57" s="1706"/>
      <c r="AU57" s="1706"/>
      <c r="AV57" s="1706"/>
      <c r="AW57" s="1706"/>
      <c r="AX57" s="1706"/>
      <c r="AY57" s="1706"/>
      <c r="AZ57" s="1706"/>
      <c r="BA57" s="1706"/>
      <c r="BB57" s="1706"/>
      <c r="BC57" s="1706"/>
      <c r="BD57" s="1706"/>
      <c r="BE57" s="1713"/>
    </row>
    <row r="58" spans="1:58" ht="15.75" customHeight="1" thickBot="1">
      <c r="A58" s="1704"/>
      <c r="B58" s="1704"/>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4"/>
      <c r="AY58" s="1704"/>
      <c r="AZ58" s="1704"/>
      <c r="BA58" s="1704"/>
      <c r="BB58" s="1704"/>
      <c r="BC58" s="1704"/>
      <c r="BD58" s="1704"/>
      <c r="BE58" s="1710"/>
    </row>
    <row r="59" spans="1:58" ht="15.75" customHeight="1">
      <c r="A59" s="1704"/>
      <c r="B59" s="2932" t="s">
        <v>1923</v>
      </c>
      <c r="C59" s="2933"/>
      <c r="D59" s="2933"/>
      <c r="E59" s="2933"/>
      <c r="F59" s="2933"/>
      <c r="G59" s="2933"/>
      <c r="H59" s="2933"/>
      <c r="I59" s="2934"/>
      <c r="J59" s="2741" t="s">
        <v>1928</v>
      </c>
      <c r="K59" s="2741"/>
      <c r="L59" s="2741"/>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c r="AS59" s="2741"/>
      <c r="AT59" s="2741"/>
      <c r="AU59" s="2741"/>
      <c r="AV59" s="2741"/>
      <c r="AW59" s="2742"/>
      <c r="AX59" s="1704"/>
      <c r="AY59" s="1704"/>
      <c r="AZ59" s="1704"/>
      <c r="BA59" s="1704"/>
      <c r="BB59" s="1704"/>
      <c r="BC59" s="1704"/>
      <c r="BD59" s="1704"/>
      <c r="BE59" s="1710"/>
    </row>
    <row r="60" spans="1:58" ht="15.75" customHeight="1">
      <c r="A60" s="1704"/>
      <c r="B60" s="2924" t="str">
        <f>IF(B52="", "", B52)</f>
        <v>Services Company 1</v>
      </c>
      <c r="C60" s="2925"/>
      <c r="D60" s="2925"/>
      <c r="E60" s="2925"/>
      <c r="F60" s="2925"/>
      <c r="G60" s="2925"/>
      <c r="H60" s="2925"/>
      <c r="I60" s="2926"/>
      <c r="J60" s="2927"/>
      <c r="K60" s="2925"/>
      <c r="L60" s="2925"/>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6"/>
      <c r="AX60" s="1704"/>
      <c r="AY60" s="1704"/>
      <c r="AZ60" s="1704"/>
      <c r="BA60" s="1704"/>
      <c r="BB60" s="1704"/>
      <c r="BC60" s="1704"/>
      <c r="BD60" s="1704"/>
      <c r="BE60" s="1710"/>
    </row>
    <row r="61" spans="1:58" ht="15.75" customHeight="1">
      <c r="A61" s="1704"/>
      <c r="B61" s="2924" t="str">
        <f t="shared" ref="B61:B64" si="5">IF(B53="", "", B53)</f>
        <v>Services Company 2</v>
      </c>
      <c r="C61" s="2925"/>
      <c r="D61" s="2925"/>
      <c r="E61" s="2925"/>
      <c r="F61" s="2925"/>
      <c r="G61" s="2925"/>
      <c r="H61" s="2925"/>
      <c r="I61" s="2926"/>
      <c r="J61" s="2927"/>
      <c r="K61" s="2925"/>
      <c r="L61" s="2925"/>
      <c r="M61" s="2925"/>
      <c r="N61" s="2925"/>
      <c r="O61" s="2925"/>
      <c r="P61" s="2925"/>
      <c r="Q61" s="2925"/>
      <c r="R61" s="2925"/>
      <c r="S61" s="2925"/>
      <c r="T61" s="2925"/>
      <c r="U61" s="2925"/>
      <c r="V61" s="2925"/>
      <c r="W61" s="2925"/>
      <c r="X61" s="2925"/>
      <c r="Y61" s="2925"/>
      <c r="Z61" s="2925"/>
      <c r="AA61" s="2925"/>
      <c r="AB61" s="2925"/>
      <c r="AC61" s="2925"/>
      <c r="AD61" s="2925"/>
      <c r="AE61" s="2925"/>
      <c r="AF61" s="2925"/>
      <c r="AG61" s="2925"/>
      <c r="AH61" s="2925"/>
      <c r="AI61" s="2925"/>
      <c r="AJ61" s="2925"/>
      <c r="AK61" s="2925"/>
      <c r="AL61" s="2925"/>
      <c r="AM61" s="2925"/>
      <c r="AN61" s="2925"/>
      <c r="AO61" s="2925"/>
      <c r="AP61" s="2925"/>
      <c r="AQ61" s="2925"/>
      <c r="AR61" s="2925"/>
      <c r="AS61" s="2925"/>
      <c r="AT61" s="2925"/>
      <c r="AU61" s="2925"/>
      <c r="AV61" s="2925"/>
      <c r="AW61" s="2926"/>
      <c r="AX61" s="1704"/>
      <c r="AY61" s="1704"/>
      <c r="AZ61" s="1704"/>
      <c r="BA61" s="1704"/>
      <c r="BB61" s="1704"/>
      <c r="BC61" s="1704"/>
      <c r="BD61" s="1704"/>
      <c r="BE61" s="1710"/>
    </row>
    <row r="62" spans="1:58" ht="15.75" customHeight="1">
      <c r="A62" s="1704"/>
      <c r="B62" s="2924" t="str">
        <f t="shared" si="5"/>
        <v/>
      </c>
      <c r="C62" s="2925"/>
      <c r="D62" s="2925"/>
      <c r="E62" s="2925"/>
      <c r="F62" s="2925"/>
      <c r="G62" s="2925"/>
      <c r="H62" s="2925"/>
      <c r="I62" s="2926"/>
      <c r="J62" s="2927"/>
      <c r="K62" s="2925"/>
      <c r="L62" s="2925"/>
      <c r="M62" s="2925"/>
      <c r="N62" s="2925"/>
      <c r="O62" s="2925"/>
      <c r="P62" s="2925"/>
      <c r="Q62" s="2925"/>
      <c r="R62" s="2925"/>
      <c r="S62" s="2925"/>
      <c r="T62" s="2925"/>
      <c r="U62" s="2925"/>
      <c r="V62" s="2925"/>
      <c r="W62" s="2925"/>
      <c r="X62" s="2925"/>
      <c r="Y62" s="2925"/>
      <c r="Z62" s="2925"/>
      <c r="AA62" s="2925"/>
      <c r="AB62" s="2925"/>
      <c r="AC62" s="2925"/>
      <c r="AD62" s="2925"/>
      <c r="AE62" s="2925"/>
      <c r="AF62" s="2925"/>
      <c r="AG62" s="2925"/>
      <c r="AH62" s="2925"/>
      <c r="AI62" s="2925"/>
      <c r="AJ62" s="2925"/>
      <c r="AK62" s="2925"/>
      <c r="AL62" s="2925"/>
      <c r="AM62" s="2925"/>
      <c r="AN62" s="2925"/>
      <c r="AO62" s="2925"/>
      <c r="AP62" s="2925"/>
      <c r="AQ62" s="2925"/>
      <c r="AR62" s="2925"/>
      <c r="AS62" s="2925"/>
      <c r="AT62" s="2925"/>
      <c r="AU62" s="2925"/>
      <c r="AV62" s="2925"/>
      <c r="AW62" s="2926"/>
      <c r="AX62" s="1704"/>
      <c r="AY62" s="1704"/>
      <c r="AZ62" s="1704"/>
      <c r="BA62" s="1704"/>
      <c r="BB62" s="1704"/>
      <c r="BC62" s="1704"/>
      <c r="BD62" s="1704"/>
      <c r="BE62" s="1710"/>
    </row>
    <row r="63" spans="1:58" ht="15.75" customHeight="1">
      <c r="A63" s="1704"/>
      <c r="B63" s="2924" t="str">
        <f t="shared" si="5"/>
        <v/>
      </c>
      <c r="C63" s="2925"/>
      <c r="D63" s="2925"/>
      <c r="E63" s="2925"/>
      <c r="F63" s="2925"/>
      <c r="G63" s="2925"/>
      <c r="H63" s="2925"/>
      <c r="I63" s="2926"/>
      <c r="J63" s="2927"/>
      <c r="K63" s="2925"/>
      <c r="L63" s="2925"/>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6"/>
      <c r="AX63" s="1704"/>
      <c r="AY63" s="1704"/>
      <c r="AZ63" s="1704"/>
      <c r="BA63" s="1704"/>
      <c r="BB63" s="1704"/>
      <c r="BC63" s="1704"/>
      <c r="BD63" s="1704"/>
      <c r="BE63" s="1710"/>
    </row>
    <row r="64" spans="1:58" ht="15.75" customHeight="1" thickBot="1">
      <c r="A64" s="1704"/>
      <c r="B64" s="2928" t="str">
        <f t="shared" si="5"/>
        <v/>
      </c>
      <c r="C64" s="2929"/>
      <c r="D64" s="2929"/>
      <c r="E64" s="2929"/>
      <c r="F64" s="2929"/>
      <c r="G64" s="2929"/>
      <c r="H64" s="2929"/>
      <c r="I64" s="2930"/>
      <c r="J64" s="2931"/>
      <c r="K64" s="2929"/>
      <c r="L64" s="2929"/>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2929"/>
      <c r="AM64" s="2929"/>
      <c r="AN64" s="2929"/>
      <c r="AO64" s="2929"/>
      <c r="AP64" s="2929"/>
      <c r="AQ64" s="2929"/>
      <c r="AR64" s="2929"/>
      <c r="AS64" s="2929"/>
      <c r="AT64" s="2929"/>
      <c r="AU64" s="2929"/>
      <c r="AV64" s="2929"/>
      <c r="AW64" s="2930"/>
      <c r="AX64" s="1704"/>
      <c r="AY64" s="1704"/>
      <c r="AZ64" s="1704"/>
      <c r="BA64" s="1704"/>
      <c r="BB64" s="1704"/>
      <c r="BC64" s="1704"/>
      <c r="BD64" s="1704"/>
      <c r="BE64" s="1710"/>
    </row>
    <row r="65" spans="1:57" ht="15.75" customHeight="1">
      <c r="A65" s="1704"/>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04"/>
      <c r="AM65" s="1704"/>
      <c r="AN65" s="1704"/>
      <c r="AO65" s="1704"/>
      <c r="AP65" s="1704"/>
      <c r="AQ65" s="1704"/>
      <c r="AR65" s="1704"/>
      <c r="AS65" s="1704"/>
      <c r="AT65" s="1704"/>
      <c r="AU65" s="1704"/>
      <c r="AV65" s="1704"/>
      <c r="AW65" s="1704"/>
      <c r="AX65" s="1704"/>
      <c r="AY65" s="1704"/>
      <c r="AZ65" s="1704"/>
      <c r="BA65" s="1704"/>
      <c r="BB65" s="1704"/>
      <c r="BC65" s="1704"/>
      <c r="BD65" s="1704"/>
      <c r="BE65" s="1710"/>
    </row>
    <row r="66" spans="1:57" ht="15.75" customHeight="1">
      <c r="B66" s="1714" t="s">
        <v>1929</v>
      </c>
      <c r="C66" s="1714"/>
      <c r="D66" s="1714"/>
      <c r="E66" s="1714"/>
      <c r="F66" s="1714"/>
      <c r="G66" s="1714"/>
      <c r="H66" s="1714"/>
      <c r="I66" s="1714"/>
      <c r="J66" s="1714"/>
      <c r="K66" s="171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4"/>
      <c r="AL66" s="1704"/>
      <c r="AM66" s="1704"/>
      <c r="AN66" s="1704"/>
      <c r="AO66" s="1704"/>
      <c r="AP66" s="1704"/>
      <c r="AQ66" s="1704"/>
      <c r="AR66" s="1704"/>
      <c r="AS66" s="1704"/>
      <c r="AT66" s="1704"/>
      <c r="AU66" s="1704"/>
      <c r="AV66" s="1704"/>
      <c r="AW66" s="1704"/>
      <c r="AX66" s="1704"/>
      <c r="AY66" s="1704"/>
      <c r="AZ66" s="1704"/>
      <c r="BA66" s="1704"/>
      <c r="BB66" s="1704"/>
      <c r="BC66" s="1704"/>
      <c r="BD66" s="1704"/>
      <c r="BE66" s="1710"/>
    </row>
    <row r="67" spans="1:57" ht="15.75" customHeight="1" thickBot="1">
      <c r="A67" s="1704"/>
      <c r="B67" s="1704"/>
      <c r="C67" s="1704"/>
      <c r="D67" s="1704"/>
      <c r="E67" s="1704"/>
      <c r="F67" s="1704"/>
      <c r="G67" s="1704"/>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4"/>
      <c r="AY67" s="1704"/>
      <c r="AZ67" s="1704"/>
      <c r="BA67" s="1704"/>
      <c r="BB67" s="1704"/>
      <c r="BC67" s="1704"/>
      <c r="BD67" s="1704"/>
      <c r="BE67" s="1710"/>
    </row>
    <row r="68" spans="1:57" ht="15.75" customHeight="1">
      <c r="A68" s="1704"/>
      <c r="B68" s="2787" t="s">
        <v>1930</v>
      </c>
      <c r="C68" s="2788"/>
      <c r="D68" s="2788"/>
      <c r="E68" s="2788"/>
      <c r="F68" s="2788"/>
      <c r="G68" s="2788"/>
      <c r="H68" s="2788"/>
      <c r="I68" s="2788"/>
      <c r="J68" s="2788"/>
      <c r="K68" s="2788"/>
      <c r="L68" s="2788"/>
      <c r="M68" s="2788"/>
      <c r="N68" s="2788"/>
      <c r="O68" s="2788"/>
      <c r="P68" s="2788"/>
      <c r="Q68" s="2788"/>
      <c r="R68" s="2788"/>
      <c r="S68" s="2788"/>
      <c r="T68" s="2788"/>
      <c r="U68" s="2788"/>
      <c r="V68" s="2788"/>
      <c r="W68" s="2788"/>
      <c r="X68" s="2788"/>
      <c r="Y68" s="2788"/>
      <c r="Z68" s="2788"/>
      <c r="AA68" s="2789"/>
      <c r="AB68" s="1704"/>
      <c r="AC68" s="2886" t="s">
        <v>1931</v>
      </c>
      <c r="AD68" s="2887"/>
      <c r="AE68" s="2887"/>
      <c r="AF68" s="2887"/>
      <c r="AG68" s="2887"/>
      <c r="AH68" s="2887"/>
      <c r="AI68" s="2887"/>
      <c r="AJ68" s="2887"/>
      <c r="AK68" s="2887"/>
      <c r="AL68" s="2887"/>
      <c r="AM68" s="2887"/>
      <c r="AN68" s="2887"/>
      <c r="AO68" s="2887"/>
      <c r="AP68" s="2887"/>
      <c r="AQ68" s="2887"/>
      <c r="AR68" s="2887"/>
      <c r="AS68" s="2887"/>
      <c r="AT68" s="2887"/>
      <c r="AU68" s="2887"/>
      <c r="AV68" s="2919" t="s">
        <v>1890</v>
      </c>
      <c r="AW68" s="2919"/>
      <c r="AX68" s="2919"/>
      <c r="AY68" s="2919"/>
      <c r="AZ68" s="2919"/>
      <c r="BA68" s="2919"/>
      <c r="BB68" s="2919"/>
      <c r="BC68" s="2920"/>
      <c r="BD68" s="1704"/>
      <c r="BE68" s="1710"/>
    </row>
    <row r="69" spans="1:57" ht="15.75" customHeight="1" thickBot="1">
      <c r="A69" s="1704"/>
      <c r="B69" s="2921" t="s">
        <v>1932</v>
      </c>
      <c r="C69" s="2894"/>
      <c r="D69" s="2894"/>
      <c r="E69" s="2894"/>
      <c r="F69" s="2894"/>
      <c r="G69" s="2894"/>
      <c r="H69" s="2894"/>
      <c r="I69" s="2894"/>
      <c r="J69" s="2894"/>
      <c r="K69" s="2894"/>
      <c r="L69" s="2894"/>
      <c r="M69" s="2894"/>
      <c r="N69" s="2894"/>
      <c r="O69" s="2922" t="s">
        <v>1933</v>
      </c>
      <c r="P69" s="2719"/>
      <c r="Q69" s="2719"/>
      <c r="R69" s="2719"/>
      <c r="S69" s="2719"/>
      <c r="T69" s="2719"/>
      <c r="U69" s="2719"/>
      <c r="V69" s="2719"/>
      <c r="W69" s="2719"/>
      <c r="X69" s="2719"/>
      <c r="Y69" s="2719"/>
      <c r="Z69" s="2719"/>
      <c r="AA69" s="2720"/>
      <c r="AB69" s="1704"/>
      <c r="AC69" s="2661" t="s">
        <v>1934</v>
      </c>
      <c r="AD69" s="2662"/>
      <c r="AE69" s="2662"/>
      <c r="AF69" s="2662"/>
      <c r="AG69" s="2662"/>
      <c r="AH69" s="2662"/>
      <c r="AI69" s="2662"/>
      <c r="AJ69" s="2662"/>
      <c r="AK69" s="2662"/>
      <c r="AL69" s="2662"/>
      <c r="AM69" s="2662"/>
      <c r="AN69" s="2662"/>
      <c r="AO69" s="2662"/>
      <c r="AP69" s="2662"/>
      <c r="AQ69" s="2662"/>
      <c r="AR69" s="2662"/>
      <c r="AS69" s="2662"/>
      <c r="AT69" s="2662"/>
      <c r="AU69" s="2662"/>
      <c r="AV69" s="2766">
        <v>44563</v>
      </c>
      <c r="AW69" s="2765"/>
      <c r="AX69" s="2765"/>
      <c r="AY69" s="2765"/>
      <c r="AZ69" s="2765"/>
      <c r="BA69" s="2765"/>
      <c r="BB69" s="2765"/>
      <c r="BC69" s="2923"/>
      <c r="BD69" s="1704"/>
      <c r="BE69" s="1710"/>
    </row>
    <row r="70" spans="1:57" ht="15.75" customHeight="1">
      <c r="A70" s="1704"/>
      <c r="B70" s="2915"/>
      <c r="C70" s="2916"/>
      <c r="D70" s="2916"/>
      <c r="E70" s="2916"/>
      <c r="F70" s="2916"/>
      <c r="G70" s="2916"/>
      <c r="H70" s="2916"/>
      <c r="I70" s="2916"/>
      <c r="J70" s="2916"/>
      <c r="K70" s="2916"/>
      <c r="L70" s="2916"/>
      <c r="M70" s="2916"/>
      <c r="N70" s="2916"/>
      <c r="O70" s="2905">
        <v>1</v>
      </c>
      <c r="P70" s="2905"/>
      <c r="Q70" s="2905"/>
      <c r="R70" s="2905"/>
      <c r="S70" s="2905"/>
      <c r="T70" s="2905"/>
      <c r="U70" s="2905"/>
      <c r="V70" s="2905"/>
      <c r="W70" s="2905"/>
      <c r="X70" s="2905"/>
      <c r="Y70" s="2905"/>
      <c r="Z70" s="2905"/>
      <c r="AA70" s="2906"/>
      <c r="AB70" s="1704"/>
      <c r="AC70" s="2917" t="s">
        <v>1935</v>
      </c>
      <c r="AD70" s="2918"/>
      <c r="AE70" s="2918"/>
      <c r="AF70" s="2873"/>
      <c r="AG70" s="2873"/>
      <c r="AH70" s="2873"/>
      <c r="AI70" s="2873"/>
      <c r="AJ70" s="2873"/>
      <c r="AK70" s="2873"/>
      <c r="AL70" s="2873"/>
      <c r="AM70" s="2873"/>
      <c r="AN70" s="2873"/>
      <c r="AO70" s="2873"/>
      <c r="AP70" s="2873"/>
      <c r="AQ70" s="2873"/>
      <c r="AR70" s="2873"/>
      <c r="AS70" s="2873"/>
      <c r="AT70" s="2873"/>
      <c r="AU70" s="2874"/>
      <c r="AV70" s="1704"/>
      <c r="AW70" s="1704"/>
      <c r="AX70" s="1704"/>
      <c r="AY70" s="1704"/>
      <c r="AZ70" s="1704"/>
      <c r="BA70" s="1704"/>
      <c r="BB70" s="1704"/>
      <c r="BC70" s="1704"/>
      <c r="BD70" s="1704"/>
      <c r="BE70" s="1710"/>
    </row>
    <row r="71" spans="1:57" ht="15.75" customHeight="1" thickBot="1">
      <c r="A71" s="1704"/>
      <c r="B71" s="2904"/>
      <c r="C71" s="2733"/>
      <c r="D71" s="2733"/>
      <c r="E71" s="2733"/>
      <c r="F71" s="2733"/>
      <c r="G71" s="2733"/>
      <c r="H71" s="2733"/>
      <c r="I71" s="2733"/>
      <c r="J71" s="2733"/>
      <c r="K71" s="2733"/>
      <c r="L71" s="2733"/>
      <c r="M71" s="2733"/>
      <c r="N71" s="2733"/>
      <c r="O71" s="2905"/>
      <c r="P71" s="2905"/>
      <c r="Q71" s="2905"/>
      <c r="R71" s="2905"/>
      <c r="S71" s="2905"/>
      <c r="T71" s="2905"/>
      <c r="U71" s="2905"/>
      <c r="V71" s="2905"/>
      <c r="W71" s="2905"/>
      <c r="X71" s="2905"/>
      <c r="Y71" s="2905"/>
      <c r="Z71" s="2905"/>
      <c r="AA71" s="2906"/>
      <c r="AB71" s="1704"/>
      <c r="AC71" s="2669" t="s">
        <v>1936</v>
      </c>
      <c r="AD71" s="2670"/>
      <c r="AE71" s="2670"/>
      <c r="AF71" s="2870"/>
      <c r="AG71" s="2870"/>
      <c r="AH71" s="2870"/>
      <c r="AI71" s="2870"/>
      <c r="AJ71" s="2870"/>
      <c r="AK71" s="2870"/>
      <c r="AL71" s="2870"/>
      <c r="AM71" s="2870"/>
      <c r="AN71" s="2870"/>
      <c r="AO71" s="2870"/>
      <c r="AP71" s="2870"/>
      <c r="AQ71" s="2870"/>
      <c r="AR71" s="2870"/>
      <c r="AS71" s="2870"/>
      <c r="AT71" s="2870"/>
      <c r="AU71" s="2871"/>
      <c r="AV71" s="1704"/>
      <c r="AW71" s="1704"/>
      <c r="AX71" s="1704"/>
      <c r="AY71" s="1704"/>
      <c r="AZ71" s="1704"/>
      <c r="BA71" s="1704"/>
      <c r="BB71" s="1704"/>
      <c r="BC71" s="1704"/>
      <c r="BD71" s="1704"/>
      <c r="BE71" s="1710"/>
    </row>
    <row r="72" spans="1:57" ht="15.75" customHeight="1">
      <c r="A72" s="1704"/>
      <c r="B72" s="2904"/>
      <c r="C72" s="2733"/>
      <c r="D72" s="2733"/>
      <c r="E72" s="2733"/>
      <c r="F72" s="2733"/>
      <c r="G72" s="2733"/>
      <c r="H72" s="2733"/>
      <c r="I72" s="2733"/>
      <c r="J72" s="2733"/>
      <c r="K72" s="2733"/>
      <c r="L72" s="2733"/>
      <c r="M72" s="2733"/>
      <c r="N72" s="2733"/>
      <c r="O72" s="2905"/>
      <c r="P72" s="2905"/>
      <c r="Q72" s="2905"/>
      <c r="R72" s="2905"/>
      <c r="S72" s="2905"/>
      <c r="T72" s="2905"/>
      <c r="U72" s="2905"/>
      <c r="V72" s="2905"/>
      <c r="W72" s="2905"/>
      <c r="X72" s="2905"/>
      <c r="Y72" s="2905"/>
      <c r="Z72" s="2905"/>
      <c r="AA72" s="2906"/>
      <c r="AB72" s="1704"/>
      <c r="AC72" s="2907" t="s">
        <v>1937</v>
      </c>
      <c r="AD72" s="2892"/>
      <c r="AE72" s="2892"/>
      <c r="AF72" s="2892"/>
      <c r="AG72" s="2892"/>
      <c r="AH72" s="2892"/>
      <c r="AI72" s="2892"/>
      <c r="AJ72" s="2892"/>
      <c r="AK72" s="2892"/>
      <c r="AL72" s="2892"/>
      <c r="AM72" s="2892"/>
      <c r="AN72" s="2892"/>
      <c r="AO72" s="2892"/>
      <c r="AP72" s="2892"/>
      <c r="AQ72" s="2892"/>
      <c r="AR72" s="2892"/>
      <c r="AS72" s="2892"/>
      <c r="AT72" s="2892"/>
      <c r="AU72" s="2892"/>
      <c r="AV72" s="2892"/>
      <c r="AW72" s="2892"/>
      <c r="AX72" s="2892"/>
      <c r="AY72" s="2892"/>
      <c r="AZ72" s="2892"/>
      <c r="BA72" s="2892"/>
      <c r="BB72" s="2892"/>
      <c r="BC72" s="2893"/>
      <c r="BD72" s="1704"/>
      <c r="BE72" s="1710"/>
    </row>
    <row r="73" spans="1:57" ht="15.75" customHeight="1">
      <c r="A73" s="1704"/>
      <c r="B73" s="2904"/>
      <c r="C73" s="2733"/>
      <c r="D73" s="2733"/>
      <c r="E73" s="2733"/>
      <c r="F73" s="2733"/>
      <c r="G73" s="2733"/>
      <c r="H73" s="2733"/>
      <c r="I73" s="2733"/>
      <c r="J73" s="2733"/>
      <c r="K73" s="2733"/>
      <c r="L73" s="2733"/>
      <c r="M73" s="2733"/>
      <c r="N73" s="2733"/>
      <c r="O73" s="2905"/>
      <c r="P73" s="2905"/>
      <c r="Q73" s="2905"/>
      <c r="R73" s="2905"/>
      <c r="S73" s="2905"/>
      <c r="T73" s="2905"/>
      <c r="U73" s="2905"/>
      <c r="V73" s="2905"/>
      <c r="W73" s="2905"/>
      <c r="X73" s="2905"/>
      <c r="Y73" s="2905"/>
      <c r="Z73" s="2905"/>
      <c r="AA73" s="2906"/>
      <c r="AB73" s="1704"/>
      <c r="AC73" s="2850" t="s">
        <v>2322</v>
      </c>
      <c r="AD73" s="2851"/>
      <c r="AE73" s="2851"/>
      <c r="AF73" s="2851"/>
      <c r="AG73" s="2851"/>
      <c r="AH73" s="2851"/>
      <c r="AI73" s="2851"/>
      <c r="AJ73" s="2851"/>
      <c r="AK73" s="2851"/>
      <c r="AL73" s="2851"/>
      <c r="AM73" s="2851"/>
      <c r="AN73" s="2851"/>
      <c r="AO73" s="2851"/>
      <c r="AP73" s="2851"/>
      <c r="AQ73" s="2851"/>
      <c r="AR73" s="2851"/>
      <c r="AS73" s="2851"/>
      <c r="AT73" s="2851"/>
      <c r="AU73" s="2851"/>
      <c r="AV73" s="2851"/>
      <c r="AW73" s="2851"/>
      <c r="AX73" s="2851"/>
      <c r="AY73" s="2851"/>
      <c r="AZ73" s="2851"/>
      <c r="BA73" s="2851"/>
      <c r="BB73" s="2851"/>
      <c r="BC73" s="2852"/>
      <c r="BD73" s="1704"/>
      <c r="BE73" s="1710"/>
    </row>
    <row r="74" spans="1:57" ht="15.75" customHeight="1" thickBot="1">
      <c r="A74" s="1704"/>
      <c r="B74" s="2904"/>
      <c r="C74" s="2733"/>
      <c r="D74" s="2733"/>
      <c r="E74" s="2733"/>
      <c r="F74" s="2733"/>
      <c r="G74" s="2733"/>
      <c r="H74" s="2733"/>
      <c r="I74" s="2733"/>
      <c r="J74" s="2733"/>
      <c r="K74" s="2733"/>
      <c r="L74" s="2733"/>
      <c r="M74" s="2733"/>
      <c r="N74" s="2733"/>
      <c r="O74" s="2908"/>
      <c r="P74" s="2908"/>
      <c r="Q74" s="2908"/>
      <c r="R74" s="2908"/>
      <c r="S74" s="2908"/>
      <c r="T74" s="2908"/>
      <c r="U74" s="2908"/>
      <c r="V74" s="2908"/>
      <c r="W74" s="2908"/>
      <c r="X74" s="2908"/>
      <c r="Y74" s="2908"/>
      <c r="Z74" s="2908"/>
      <c r="AA74" s="2909"/>
      <c r="AB74" s="1704"/>
      <c r="AC74" s="2850"/>
      <c r="AD74" s="2851"/>
      <c r="AE74" s="2851"/>
      <c r="AF74" s="2851"/>
      <c r="AG74" s="2851"/>
      <c r="AH74" s="2851"/>
      <c r="AI74" s="2851"/>
      <c r="AJ74" s="2851"/>
      <c r="AK74" s="2851"/>
      <c r="AL74" s="2851"/>
      <c r="AM74" s="2851"/>
      <c r="AN74" s="2851"/>
      <c r="AO74" s="2851"/>
      <c r="AP74" s="2851"/>
      <c r="AQ74" s="2851"/>
      <c r="AR74" s="2851"/>
      <c r="AS74" s="2851"/>
      <c r="AT74" s="2851"/>
      <c r="AU74" s="2851"/>
      <c r="AV74" s="2851"/>
      <c r="AW74" s="2851"/>
      <c r="AX74" s="2851"/>
      <c r="AY74" s="2851"/>
      <c r="AZ74" s="2851"/>
      <c r="BA74" s="2851"/>
      <c r="BB74" s="2851"/>
      <c r="BC74" s="2852"/>
      <c r="BD74" s="1704"/>
      <c r="BE74" s="1710"/>
    </row>
    <row r="75" spans="1:57" ht="15.75" customHeight="1" thickTop="1" thickBot="1">
      <c r="A75" s="1704"/>
      <c r="B75" s="2910" t="s">
        <v>129</v>
      </c>
      <c r="C75" s="2911"/>
      <c r="D75" s="2911"/>
      <c r="E75" s="2911"/>
      <c r="F75" s="2911"/>
      <c r="G75" s="2911"/>
      <c r="H75" s="2911"/>
      <c r="I75" s="2911"/>
      <c r="J75" s="2911"/>
      <c r="K75" s="2911"/>
      <c r="L75" s="2911"/>
      <c r="M75" s="2911"/>
      <c r="N75" s="2911"/>
      <c r="O75" s="2912">
        <f>SUM(O70:AA74)</f>
        <v>1</v>
      </c>
      <c r="P75" s="2913"/>
      <c r="Q75" s="2913"/>
      <c r="R75" s="2913"/>
      <c r="S75" s="2913"/>
      <c r="T75" s="2913"/>
      <c r="U75" s="2913"/>
      <c r="V75" s="2913"/>
      <c r="W75" s="2913"/>
      <c r="X75" s="2913"/>
      <c r="Y75" s="2913"/>
      <c r="Z75" s="2913"/>
      <c r="AA75" s="2914"/>
      <c r="AB75" s="1704"/>
      <c r="AC75" s="2850"/>
      <c r="AD75" s="2851"/>
      <c r="AE75" s="2851"/>
      <c r="AF75" s="2851"/>
      <c r="AG75" s="2851"/>
      <c r="AH75" s="2851"/>
      <c r="AI75" s="2851"/>
      <c r="AJ75" s="2851"/>
      <c r="AK75" s="2851"/>
      <c r="AL75" s="2851"/>
      <c r="AM75" s="2851"/>
      <c r="AN75" s="2851"/>
      <c r="AO75" s="2851"/>
      <c r="AP75" s="2851"/>
      <c r="AQ75" s="2851"/>
      <c r="AR75" s="2851"/>
      <c r="AS75" s="2851"/>
      <c r="AT75" s="2851"/>
      <c r="AU75" s="2851"/>
      <c r="AV75" s="2851"/>
      <c r="AW75" s="2851"/>
      <c r="AX75" s="2851"/>
      <c r="AY75" s="2851"/>
      <c r="AZ75" s="2851"/>
      <c r="BA75" s="2851"/>
      <c r="BB75" s="2851"/>
      <c r="BC75" s="2852"/>
      <c r="BD75" s="1704"/>
      <c r="BE75" s="1710"/>
    </row>
    <row r="76" spans="1:57" ht="15.75" customHeight="1">
      <c r="A76" s="1704"/>
      <c r="B76" s="1704"/>
      <c r="C76" s="1704"/>
      <c r="D76" s="1704"/>
      <c r="E76" s="1704"/>
      <c r="F76" s="1704"/>
      <c r="G76" s="1704"/>
      <c r="H76" s="1704"/>
      <c r="I76" s="1704"/>
      <c r="J76" s="1704"/>
      <c r="K76" s="1704"/>
      <c r="L76" s="1704"/>
      <c r="M76" s="1704"/>
      <c r="N76" s="1704"/>
      <c r="O76" s="1704"/>
      <c r="P76" s="1704"/>
      <c r="Q76" s="1704"/>
      <c r="R76" s="1704"/>
      <c r="S76" s="1704"/>
      <c r="T76" s="1704"/>
      <c r="U76" s="1704"/>
      <c r="V76" s="1704"/>
      <c r="W76" s="1704"/>
      <c r="X76" s="1704"/>
      <c r="Y76" s="1704"/>
      <c r="Z76" s="1704"/>
      <c r="AA76" s="1704"/>
      <c r="AB76" s="1704"/>
      <c r="AC76" s="2850"/>
      <c r="AD76" s="2851"/>
      <c r="AE76" s="2851"/>
      <c r="AF76" s="2851"/>
      <c r="AG76" s="2851"/>
      <c r="AH76" s="2851"/>
      <c r="AI76" s="2851"/>
      <c r="AJ76" s="2851"/>
      <c r="AK76" s="2851"/>
      <c r="AL76" s="2851"/>
      <c r="AM76" s="2851"/>
      <c r="AN76" s="2851"/>
      <c r="AO76" s="2851"/>
      <c r="AP76" s="2851"/>
      <c r="AQ76" s="2851"/>
      <c r="AR76" s="2851"/>
      <c r="AS76" s="2851"/>
      <c r="AT76" s="2851"/>
      <c r="AU76" s="2851"/>
      <c r="AV76" s="2851"/>
      <c r="AW76" s="2851"/>
      <c r="AX76" s="2851"/>
      <c r="AY76" s="2851"/>
      <c r="AZ76" s="2851"/>
      <c r="BA76" s="2851"/>
      <c r="BB76" s="2851"/>
      <c r="BC76" s="2852"/>
      <c r="BD76" s="1704"/>
      <c r="BE76" s="1710"/>
    </row>
    <row r="77" spans="1:57" ht="15.75" customHeight="1" thickBot="1">
      <c r="A77" s="1704"/>
      <c r="B77" s="1715" t="s">
        <v>1938</v>
      </c>
      <c r="C77" s="1716"/>
      <c r="D77" s="1716"/>
      <c r="E77" s="1716"/>
      <c r="F77" s="1716"/>
      <c r="G77" s="1716"/>
      <c r="H77" s="1716"/>
      <c r="I77" s="1716"/>
      <c r="J77" s="1716"/>
      <c r="K77" s="1716"/>
      <c r="L77" s="1716"/>
      <c r="M77" s="1716"/>
      <c r="N77" s="1716"/>
      <c r="O77" s="1716"/>
      <c r="P77" s="1716"/>
      <c r="Q77" s="1704"/>
      <c r="R77" s="1704"/>
      <c r="S77" s="1704"/>
      <c r="T77" s="1704"/>
      <c r="U77" s="1704"/>
      <c r="V77" s="1704"/>
      <c r="W77" s="1704"/>
      <c r="X77" s="1704"/>
      <c r="Y77" s="1704"/>
      <c r="Z77" s="1704"/>
      <c r="AA77" s="1704"/>
      <c r="AB77" s="1704"/>
      <c r="AC77" s="2853"/>
      <c r="AD77" s="2854"/>
      <c r="AE77" s="2854"/>
      <c r="AF77" s="2854"/>
      <c r="AG77" s="2854"/>
      <c r="AH77" s="2854"/>
      <c r="AI77" s="2854"/>
      <c r="AJ77" s="2854"/>
      <c r="AK77" s="2854"/>
      <c r="AL77" s="2854"/>
      <c r="AM77" s="2854"/>
      <c r="AN77" s="2854"/>
      <c r="AO77" s="2854"/>
      <c r="AP77" s="2854"/>
      <c r="AQ77" s="2854"/>
      <c r="AR77" s="2854"/>
      <c r="AS77" s="2854"/>
      <c r="AT77" s="2854"/>
      <c r="AU77" s="2854"/>
      <c r="AV77" s="2854"/>
      <c r="AW77" s="2854"/>
      <c r="AX77" s="2854"/>
      <c r="AY77" s="2854"/>
      <c r="AZ77" s="2854"/>
      <c r="BA77" s="2854"/>
      <c r="BB77" s="2854"/>
      <c r="BC77" s="2855"/>
      <c r="BD77" s="1704"/>
      <c r="BE77" s="1710"/>
    </row>
    <row r="78" spans="1:57" ht="15.75" customHeight="1" thickBot="1">
      <c r="A78" s="1704"/>
      <c r="B78" s="1704"/>
      <c r="C78" s="1704"/>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4"/>
      <c r="AV78" s="1704"/>
      <c r="AW78" s="1704"/>
      <c r="AX78" s="1704"/>
      <c r="AY78" s="1704"/>
      <c r="AZ78" s="1704"/>
      <c r="BA78" s="1704"/>
      <c r="BB78" s="1704"/>
      <c r="BC78" s="1704"/>
      <c r="BD78" s="1704"/>
      <c r="BE78" s="1710"/>
    </row>
    <row r="79" spans="1:57" ht="15.75" customHeight="1" thickBot="1">
      <c r="A79" s="1704"/>
      <c r="B79" s="2900" t="s">
        <v>2302</v>
      </c>
      <c r="C79" s="2901"/>
      <c r="D79" s="2901"/>
      <c r="E79" s="2901"/>
      <c r="F79" s="2901"/>
      <c r="G79" s="2901"/>
      <c r="H79" s="2901"/>
      <c r="I79" s="2901"/>
      <c r="J79" s="2901"/>
      <c r="K79" s="2901"/>
      <c r="L79" s="2901"/>
      <c r="M79" s="2901"/>
      <c r="N79" s="2901"/>
      <c r="O79" s="2901"/>
      <c r="P79" s="2901"/>
      <c r="Q79" s="2901"/>
      <c r="R79" s="2901"/>
      <c r="S79" s="2901"/>
      <c r="T79" s="2901"/>
      <c r="U79" s="2901"/>
      <c r="V79" s="2901"/>
      <c r="W79" s="2901"/>
      <c r="X79" s="2901"/>
      <c r="Y79" s="2901"/>
      <c r="Z79" s="2901"/>
      <c r="AA79" s="2901"/>
      <c r="AB79" s="2901"/>
      <c r="AC79" s="2901"/>
      <c r="AD79" s="2901"/>
      <c r="AE79" s="2901"/>
      <c r="AF79" s="2901"/>
      <c r="AG79" s="2901"/>
      <c r="AH79" s="2902"/>
      <c r="AI79" s="1704"/>
      <c r="AJ79" s="2876" t="s">
        <v>2323</v>
      </c>
      <c r="AK79" s="2877"/>
      <c r="AL79" s="2877"/>
      <c r="AM79" s="2877"/>
      <c r="AN79" s="2877"/>
      <c r="AO79" s="2877"/>
      <c r="AP79" s="2877"/>
      <c r="AQ79" s="2877"/>
      <c r="AR79" s="2877"/>
      <c r="AS79" s="2877"/>
      <c r="AT79" s="2877"/>
      <c r="AU79" s="2877"/>
      <c r="AV79" s="2877"/>
      <c r="AW79" s="2877"/>
      <c r="AX79" s="2877"/>
      <c r="AY79" s="2819" t="s">
        <v>1890</v>
      </c>
      <c r="AZ79" s="2819"/>
      <c r="BA79" s="2819"/>
      <c r="BB79" s="2820"/>
      <c r="BC79" s="1704"/>
      <c r="BD79" s="1704"/>
      <c r="BE79" s="1710"/>
    </row>
    <row r="80" spans="1:57" ht="15.75" customHeight="1">
      <c r="A80" s="1704"/>
      <c r="B80" s="2749"/>
      <c r="C80" s="2750"/>
      <c r="D80" s="2750"/>
      <c r="E80" s="2750"/>
      <c r="F80" s="2750"/>
      <c r="G80" s="2750"/>
      <c r="H80" s="2751"/>
      <c r="I80" s="2886" t="s">
        <v>1939</v>
      </c>
      <c r="J80" s="2887"/>
      <c r="K80" s="2887"/>
      <c r="L80" s="2887"/>
      <c r="M80" s="2887"/>
      <c r="N80" s="2887"/>
      <c r="O80" s="2887" t="s">
        <v>1940</v>
      </c>
      <c r="P80" s="2887"/>
      <c r="Q80" s="2887"/>
      <c r="R80" s="2887"/>
      <c r="S80" s="2887"/>
      <c r="T80" s="2887"/>
      <c r="U80" s="2887"/>
      <c r="V80" s="2890" t="s">
        <v>2324</v>
      </c>
      <c r="W80" s="2890"/>
      <c r="X80" s="2890"/>
      <c r="Y80" s="2890"/>
      <c r="Z80" s="2890"/>
      <c r="AA80" s="2890"/>
      <c r="AB80" s="2892" t="s">
        <v>1941</v>
      </c>
      <c r="AC80" s="2892"/>
      <c r="AD80" s="2892"/>
      <c r="AE80" s="2892"/>
      <c r="AF80" s="2892"/>
      <c r="AG80" s="2892"/>
      <c r="AH80" s="2893"/>
      <c r="AI80" s="1704"/>
      <c r="AJ80" s="2878"/>
      <c r="AK80" s="2879"/>
      <c r="AL80" s="2879"/>
      <c r="AM80" s="2879"/>
      <c r="AN80" s="2879"/>
      <c r="AO80" s="2879"/>
      <c r="AP80" s="2879"/>
      <c r="AQ80" s="2879"/>
      <c r="AR80" s="2879"/>
      <c r="AS80" s="2879"/>
      <c r="AT80" s="2879"/>
      <c r="AU80" s="2879"/>
      <c r="AV80" s="2879"/>
      <c r="AW80" s="2879"/>
      <c r="AX80" s="2879"/>
      <c r="AY80" s="2882"/>
      <c r="AZ80" s="2882"/>
      <c r="BA80" s="2882"/>
      <c r="BB80" s="2883"/>
      <c r="BC80" s="1704"/>
      <c r="BD80" s="1704"/>
      <c r="BE80" s="1710"/>
    </row>
    <row r="81" spans="1:57" ht="15.75" customHeight="1" thickBot="1">
      <c r="A81" s="1704"/>
      <c r="B81" s="2801"/>
      <c r="C81" s="2802"/>
      <c r="D81" s="2802"/>
      <c r="E81" s="2802"/>
      <c r="F81" s="2802"/>
      <c r="G81" s="2802"/>
      <c r="H81" s="2903"/>
      <c r="I81" s="2888"/>
      <c r="J81" s="2889"/>
      <c r="K81" s="2889"/>
      <c r="L81" s="2889"/>
      <c r="M81" s="2889"/>
      <c r="N81" s="2889"/>
      <c r="O81" s="2889"/>
      <c r="P81" s="2889"/>
      <c r="Q81" s="2889"/>
      <c r="R81" s="2889"/>
      <c r="S81" s="2889"/>
      <c r="T81" s="2889"/>
      <c r="U81" s="2889"/>
      <c r="V81" s="2891"/>
      <c r="W81" s="2891"/>
      <c r="X81" s="2891"/>
      <c r="Y81" s="2891"/>
      <c r="Z81" s="2891"/>
      <c r="AA81" s="2891"/>
      <c r="AB81" s="2894"/>
      <c r="AC81" s="2894"/>
      <c r="AD81" s="2894"/>
      <c r="AE81" s="2894"/>
      <c r="AF81" s="2894"/>
      <c r="AG81" s="2894"/>
      <c r="AH81" s="2895"/>
      <c r="AI81" s="1704"/>
      <c r="AJ81" s="2878"/>
      <c r="AK81" s="2879"/>
      <c r="AL81" s="2879"/>
      <c r="AM81" s="2879"/>
      <c r="AN81" s="2879"/>
      <c r="AO81" s="2879"/>
      <c r="AP81" s="2879"/>
      <c r="AQ81" s="2879"/>
      <c r="AR81" s="2879"/>
      <c r="AS81" s="2879"/>
      <c r="AT81" s="2879"/>
      <c r="AU81" s="2879"/>
      <c r="AV81" s="2879"/>
      <c r="AW81" s="2879"/>
      <c r="AX81" s="2879"/>
      <c r="AY81" s="2882"/>
      <c r="AZ81" s="2882"/>
      <c r="BA81" s="2882"/>
      <c r="BB81" s="2883"/>
      <c r="BC81" s="1704"/>
      <c r="BD81" s="1704"/>
      <c r="BE81" s="1710"/>
    </row>
    <row r="82" spans="1:57" ht="15.75" customHeight="1" thickBot="1">
      <c r="A82" s="1704"/>
      <c r="B82" s="2743" t="s">
        <v>2303</v>
      </c>
      <c r="C82" s="2744"/>
      <c r="D82" s="2744"/>
      <c r="E82" s="2744"/>
      <c r="F82" s="2744"/>
      <c r="G82" s="2744"/>
      <c r="H82" s="2745"/>
      <c r="I82" s="2875"/>
      <c r="J82" s="2857"/>
      <c r="K82" s="2857"/>
      <c r="L82" s="2857"/>
      <c r="M82" s="2857"/>
      <c r="N82" s="2857"/>
      <c r="O82" s="2857"/>
      <c r="P82" s="2857"/>
      <c r="Q82" s="2857"/>
      <c r="R82" s="2857"/>
      <c r="S82" s="2857"/>
      <c r="T82" s="2857"/>
      <c r="U82" s="2857"/>
      <c r="V82" s="2857"/>
      <c r="W82" s="2857"/>
      <c r="X82" s="2857"/>
      <c r="Y82" s="2857"/>
      <c r="Z82" s="2857"/>
      <c r="AA82" s="2872"/>
      <c r="AB82" s="2898"/>
      <c r="AC82" s="2898"/>
      <c r="AD82" s="2898"/>
      <c r="AE82" s="2898"/>
      <c r="AF82" s="2898"/>
      <c r="AG82" s="2898"/>
      <c r="AH82" s="2899"/>
      <c r="AI82" s="1704"/>
      <c r="AJ82" s="2880"/>
      <c r="AK82" s="2881"/>
      <c r="AL82" s="2881"/>
      <c r="AM82" s="2881"/>
      <c r="AN82" s="2881"/>
      <c r="AO82" s="2881"/>
      <c r="AP82" s="2881"/>
      <c r="AQ82" s="2881"/>
      <c r="AR82" s="2881"/>
      <c r="AS82" s="2881"/>
      <c r="AT82" s="2881"/>
      <c r="AU82" s="2881"/>
      <c r="AV82" s="2881"/>
      <c r="AW82" s="2881"/>
      <c r="AX82" s="2881"/>
      <c r="AY82" s="2884"/>
      <c r="AZ82" s="2884"/>
      <c r="BA82" s="2884"/>
      <c r="BB82" s="2885"/>
      <c r="BC82" s="1704"/>
      <c r="BD82" s="1704"/>
      <c r="BE82" s="1710"/>
    </row>
    <row r="83" spans="1:57" ht="15.75" customHeight="1" thickBot="1">
      <c r="A83" s="1704"/>
      <c r="B83" s="2743" t="s">
        <v>2304</v>
      </c>
      <c r="C83" s="2744"/>
      <c r="D83" s="2744"/>
      <c r="E83" s="2744"/>
      <c r="F83" s="2744"/>
      <c r="G83" s="2744"/>
      <c r="H83" s="2745"/>
      <c r="I83" s="2875"/>
      <c r="J83" s="2857"/>
      <c r="K83" s="2857"/>
      <c r="L83" s="2857"/>
      <c r="M83" s="2857"/>
      <c r="N83" s="2857"/>
      <c r="O83" s="2857"/>
      <c r="P83" s="2857"/>
      <c r="Q83" s="2857"/>
      <c r="R83" s="2857"/>
      <c r="S83" s="2857"/>
      <c r="T83" s="2857"/>
      <c r="U83" s="2857"/>
      <c r="V83" s="2857"/>
      <c r="W83" s="2857"/>
      <c r="X83" s="2857"/>
      <c r="Y83" s="2857"/>
      <c r="Z83" s="2857"/>
      <c r="AA83" s="2872"/>
      <c r="AB83" s="2898"/>
      <c r="AC83" s="2898"/>
      <c r="AD83" s="2898"/>
      <c r="AE83" s="2898"/>
      <c r="AF83" s="2898"/>
      <c r="AG83" s="2898"/>
      <c r="AH83" s="2899"/>
      <c r="AI83" s="1704"/>
      <c r="AJ83" s="2859" t="s">
        <v>2325</v>
      </c>
      <c r="AK83" s="2860"/>
      <c r="AL83" s="2860"/>
      <c r="AM83" s="2860"/>
      <c r="AN83" s="2860"/>
      <c r="AO83" s="2860"/>
      <c r="AP83" s="2860"/>
      <c r="AQ83" s="2860"/>
      <c r="AR83" s="2860"/>
      <c r="AS83" s="2860"/>
      <c r="AT83" s="2860"/>
      <c r="AU83" s="2860"/>
      <c r="AV83" s="2860"/>
      <c r="AW83" s="2860"/>
      <c r="AX83" s="2860"/>
      <c r="AY83" s="2860"/>
      <c r="AZ83" s="2860"/>
      <c r="BA83" s="2860"/>
      <c r="BB83" s="2861"/>
      <c r="BC83" s="1704"/>
      <c r="BD83" s="1704"/>
      <c r="BE83" s="1710"/>
    </row>
    <row r="84" spans="1:57" ht="15.75" customHeight="1" thickBot="1">
      <c r="A84" s="1704"/>
      <c r="B84" s="2865" t="s">
        <v>1942</v>
      </c>
      <c r="C84" s="2866"/>
      <c r="D84" s="2866"/>
      <c r="E84" s="2866"/>
      <c r="F84" s="2866"/>
      <c r="G84" s="2866"/>
      <c r="H84" s="2896"/>
      <c r="I84" s="2868"/>
      <c r="J84" s="2838"/>
      <c r="K84" s="2838"/>
      <c r="L84" s="2838"/>
      <c r="M84" s="2838"/>
      <c r="N84" s="2838"/>
      <c r="O84" s="2838"/>
      <c r="P84" s="2838"/>
      <c r="Q84" s="2838"/>
      <c r="R84" s="2838"/>
      <c r="S84" s="2838"/>
      <c r="T84" s="2838"/>
      <c r="U84" s="2838"/>
      <c r="V84" s="2838"/>
      <c r="W84" s="2838"/>
      <c r="X84" s="2838"/>
      <c r="Y84" s="2838"/>
      <c r="Z84" s="2838"/>
      <c r="AA84" s="2869"/>
      <c r="AB84" s="2838"/>
      <c r="AC84" s="2838"/>
      <c r="AD84" s="2838"/>
      <c r="AE84" s="2838"/>
      <c r="AF84" s="2838"/>
      <c r="AG84" s="2838"/>
      <c r="AH84" s="2897"/>
      <c r="AI84" s="1704"/>
      <c r="AJ84" s="2862"/>
      <c r="AK84" s="2863"/>
      <c r="AL84" s="2863"/>
      <c r="AM84" s="2863"/>
      <c r="AN84" s="2863"/>
      <c r="AO84" s="2863"/>
      <c r="AP84" s="2863"/>
      <c r="AQ84" s="2863"/>
      <c r="AR84" s="2863"/>
      <c r="AS84" s="2863"/>
      <c r="AT84" s="2863"/>
      <c r="AU84" s="2863"/>
      <c r="AV84" s="2863"/>
      <c r="AW84" s="2863"/>
      <c r="AX84" s="2863"/>
      <c r="AY84" s="2863"/>
      <c r="AZ84" s="2863"/>
      <c r="BA84" s="2863"/>
      <c r="BB84" s="2864"/>
      <c r="BC84" s="1704"/>
      <c r="BD84" s="1704"/>
      <c r="BE84" s="1710"/>
    </row>
    <row r="85" spans="1:57" ht="15.75" customHeight="1">
      <c r="A85" s="1704"/>
      <c r="B85" s="1704"/>
      <c r="C85" s="1704"/>
      <c r="D85" s="1704"/>
      <c r="E85" s="1704"/>
      <c r="F85" s="1704"/>
      <c r="G85" s="1704"/>
      <c r="H85" s="1704"/>
      <c r="I85" s="1704"/>
      <c r="J85" s="1704"/>
      <c r="K85" s="1704"/>
      <c r="L85" s="1704"/>
      <c r="M85" s="1704"/>
      <c r="N85" s="1704"/>
      <c r="O85" s="1704"/>
      <c r="P85" s="1704"/>
      <c r="Q85" s="1704"/>
      <c r="R85" s="1704"/>
      <c r="S85" s="1704"/>
      <c r="T85" s="1704"/>
      <c r="U85" s="1704"/>
      <c r="V85" s="1704"/>
      <c r="W85" s="1704"/>
      <c r="X85" s="1704"/>
      <c r="Y85" s="1704"/>
      <c r="Z85" s="1704"/>
      <c r="AA85" s="1704"/>
      <c r="AB85" s="1704"/>
      <c r="AC85" s="1704"/>
      <c r="AD85" s="1704"/>
      <c r="AE85" s="1704"/>
      <c r="AF85" s="1704"/>
      <c r="AG85" s="1704"/>
      <c r="AH85" s="1704"/>
      <c r="AI85" s="1704"/>
      <c r="AJ85" s="1704"/>
      <c r="AK85" s="1704"/>
      <c r="AL85" s="1704"/>
      <c r="AM85" s="1704"/>
      <c r="AN85" s="1704"/>
      <c r="AO85" s="1704"/>
      <c r="AP85" s="1704"/>
      <c r="AQ85" s="1704"/>
      <c r="AR85" s="1704"/>
      <c r="AS85" s="1704"/>
      <c r="AT85" s="1704"/>
      <c r="AU85" s="1704"/>
      <c r="AV85" s="1704"/>
      <c r="AW85" s="1704"/>
      <c r="AX85" s="1704"/>
      <c r="AY85" s="1704"/>
      <c r="AZ85" s="1704"/>
      <c r="BA85" s="1704"/>
      <c r="BB85" s="1704"/>
      <c r="BC85" s="1704"/>
      <c r="BD85" s="1704"/>
      <c r="BE85" s="1710"/>
    </row>
    <row r="86" spans="1:57" ht="15.75" customHeight="1">
      <c r="A86" s="1704"/>
      <c r="B86" s="1714" t="s">
        <v>1943</v>
      </c>
      <c r="P86" s="1704"/>
      <c r="Q86" s="1704"/>
      <c r="R86" s="1704"/>
      <c r="S86" s="1704"/>
      <c r="T86" s="1704"/>
      <c r="U86" s="1704"/>
      <c r="V86" s="1704"/>
      <c r="W86" s="1704"/>
      <c r="X86" s="1704"/>
      <c r="Y86" s="1704"/>
      <c r="Z86" s="1704"/>
      <c r="AA86" s="1704"/>
      <c r="AB86" s="1704"/>
      <c r="AC86" s="1704"/>
      <c r="AD86" s="1704"/>
      <c r="AE86" s="1704"/>
      <c r="AF86" s="1704"/>
      <c r="AG86" s="1704"/>
      <c r="AH86" s="1704"/>
      <c r="AI86" s="1704"/>
      <c r="AJ86" s="1704"/>
      <c r="AK86" s="1704"/>
      <c r="AL86" s="1704"/>
      <c r="AM86" s="1704"/>
      <c r="AN86" s="1704"/>
      <c r="AO86" s="1704"/>
      <c r="AP86" s="1704"/>
      <c r="AQ86" s="1704"/>
      <c r="AR86" s="1704"/>
      <c r="AS86" s="1704"/>
      <c r="AT86" s="1704"/>
      <c r="AU86" s="1704"/>
      <c r="AV86" s="1704"/>
      <c r="AW86" s="1704"/>
      <c r="AX86" s="1704"/>
      <c r="AY86" s="1704"/>
      <c r="AZ86" s="1704"/>
      <c r="BA86" s="1704"/>
      <c r="BB86" s="1704"/>
      <c r="BC86" s="1704"/>
      <c r="BD86" s="1704"/>
      <c r="BE86" s="1710"/>
    </row>
    <row r="87" spans="1:57" ht="15.75" customHeight="1" thickBot="1">
      <c r="A87" s="1704"/>
      <c r="B87" s="1704"/>
      <c r="C87" s="1704"/>
      <c r="D87" s="1704"/>
      <c r="E87" s="1704"/>
      <c r="F87" s="1704"/>
      <c r="G87" s="1704"/>
      <c r="H87" s="1704"/>
      <c r="I87" s="1704"/>
      <c r="J87" s="1704"/>
      <c r="K87" s="1704"/>
      <c r="L87" s="1704"/>
      <c r="M87" s="1704"/>
      <c r="N87" s="1704"/>
      <c r="O87" s="1704"/>
      <c r="P87" s="1717"/>
      <c r="Q87" s="1704"/>
      <c r="R87" s="1704"/>
      <c r="S87" s="1704"/>
      <c r="T87" s="1704"/>
      <c r="U87" s="1704"/>
      <c r="V87" s="1704"/>
      <c r="W87" s="1704"/>
      <c r="X87" s="1704"/>
      <c r="Y87" s="1704"/>
      <c r="Z87" s="1704"/>
      <c r="AA87" s="1704"/>
      <c r="AB87" s="1704"/>
      <c r="AC87" s="1704"/>
      <c r="AD87" s="1704"/>
      <c r="AE87" s="1704"/>
      <c r="AF87" s="1704"/>
      <c r="AG87" s="1704"/>
      <c r="AH87" s="1704"/>
      <c r="AI87" s="1704"/>
      <c r="AJ87" s="1704"/>
      <c r="AK87" s="1704"/>
      <c r="AL87" s="1704"/>
      <c r="AM87" s="1704"/>
      <c r="AN87" s="1704"/>
      <c r="AO87" s="1704"/>
      <c r="AP87" s="1704"/>
      <c r="AQ87" s="1704"/>
      <c r="AR87" s="1704"/>
      <c r="AS87" s="1704"/>
      <c r="AT87" s="1704"/>
      <c r="AU87" s="1704"/>
      <c r="AV87" s="1704"/>
      <c r="AW87" s="1704"/>
      <c r="AX87" s="1704"/>
      <c r="AY87" s="1704"/>
      <c r="AZ87" s="1704"/>
      <c r="BA87" s="1704"/>
      <c r="BB87" s="1704"/>
      <c r="BC87" s="1704"/>
      <c r="BD87" s="1704"/>
      <c r="BE87" s="1710"/>
    </row>
    <row r="88" spans="1:57" ht="15.75" customHeight="1" thickBot="1">
      <c r="A88" s="1704"/>
      <c r="B88" s="2749" t="s">
        <v>1944</v>
      </c>
      <c r="C88" s="2750"/>
      <c r="D88" s="2750"/>
      <c r="E88" s="2750"/>
      <c r="F88" s="2750"/>
      <c r="G88" s="2750"/>
      <c r="H88" s="2750"/>
      <c r="I88" s="2750"/>
      <c r="J88" s="2750"/>
      <c r="K88" s="2750"/>
      <c r="L88" s="2750"/>
      <c r="M88" s="2750"/>
      <c r="N88" s="2750"/>
      <c r="O88" s="2750"/>
      <c r="P88" s="2750"/>
      <c r="Q88" s="2750"/>
      <c r="R88" s="2750"/>
      <c r="S88" s="2750"/>
      <c r="T88" s="2750"/>
      <c r="U88" s="2750"/>
      <c r="V88" s="2750"/>
      <c r="W88" s="2750"/>
      <c r="X88" s="2750"/>
      <c r="Y88" s="2750"/>
      <c r="Z88" s="2750"/>
      <c r="AA88" s="2750"/>
      <c r="AB88" s="2750"/>
      <c r="AC88" s="2750"/>
      <c r="AD88" s="2750"/>
      <c r="AE88" s="2750"/>
      <c r="AF88" s="2750"/>
      <c r="AG88" s="2750"/>
      <c r="AH88" s="2751"/>
      <c r="AI88" s="1704"/>
      <c r="AJ88" s="2876" t="s">
        <v>2326</v>
      </c>
      <c r="AK88" s="2877"/>
      <c r="AL88" s="2877"/>
      <c r="AM88" s="2877"/>
      <c r="AN88" s="2877"/>
      <c r="AO88" s="2877"/>
      <c r="AP88" s="2877"/>
      <c r="AQ88" s="2877"/>
      <c r="AR88" s="2877"/>
      <c r="AS88" s="2877"/>
      <c r="AT88" s="2877"/>
      <c r="AU88" s="2877"/>
      <c r="AV88" s="2877"/>
      <c r="AW88" s="2877"/>
      <c r="AX88" s="2877"/>
      <c r="AY88" s="2819" t="s">
        <v>1890</v>
      </c>
      <c r="AZ88" s="2819"/>
      <c r="BA88" s="2819"/>
      <c r="BB88" s="2820"/>
      <c r="BC88" s="1704"/>
      <c r="BD88" s="1704"/>
      <c r="BE88" s="1710"/>
    </row>
    <row r="89" spans="1:57" ht="16.5" customHeight="1">
      <c r="A89" s="1704"/>
      <c r="B89" s="2749"/>
      <c r="C89" s="2750"/>
      <c r="D89" s="2750"/>
      <c r="E89" s="2750"/>
      <c r="F89" s="2750"/>
      <c r="G89" s="2750"/>
      <c r="H89" s="2750"/>
      <c r="I89" s="2886" t="s">
        <v>1939</v>
      </c>
      <c r="J89" s="2887"/>
      <c r="K89" s="2887"/>
      <c r="L89" s="2887"/>
      <c r="M89" s="2887"/>
      <c r="N89" s="2887"/>
      <c r="O89" s="2887" t="s">
        <v>1940</v>
      </c>
      <c r="P89" s="2887"/>
      <c r="Q89" s="2887"/>
      <c r="R89" s="2887"/>
      <c r="S89" s="2887"/>
      <c r="T89" s="2887"/>
      <c r="U89" s="2887"/>
      <c r="V89" s="2890" t="s">
        <v>2324</v>
      </c>
      <c r="W89" s="2890"/>
      <c r="X89" s="2890"/>
      <c r="Y89" s="2890"/>
      <c r="Z89" s="2890"/>
      <c r="AA89" s="2890"/>
      <c r="AB89" s="2892" t="s">
        <v>1941</v>
      </c>
      <c r="AC89" s="2892"/>
      <c r="AD89" s="2892"/>
      <c r="AE89" s="2892"/>
      <c r="AF89" s="2892"/>
      <c r="AG89" s="2892"/>
      <c r="AH89" s="2893"/>
      <c r="AI89" s="1704"/>
      <c r="AJ89" s="2878"/>
      <c r="AK89" s="2879"/>
      <c r="AL89" s="2879"/>
      <c r="AM89" s="2879"/>
      <c r="AN89" s="2879"/>
      <c r="AO89" s="2879"/>
      <c r="AP89" s="2879"/>
      <c r="AQ89" s="2879"/>
      <c r="AR89" s="2879"/>
      <c r="AS89" s="2879"/>
      <c r="AT89" s="2879"/>
      <c r="AU89" s="2879"/>
      <c r="AV89" s="2879"/>
      <c r="AW89" s="2879"/>
      <c r="AX89" s="2879"/>
      <c r="AY89" s="2882"/>
      <c r="AZ89" s="2882"/>
      <c r="BA89" s="2882"/>
      <c r="BB89" s="2883"/>
      <c r="BC89" s="1704"/>
      <c r="BD89" s="1704"/>
      <c r="BE89" s="1710"/>
    </row>
    <row r="90" spans="1:57" ht="16.5" customHeight="1" thickBot="1">
      <c r="A90" s="1704"/>
      <c r="B90" s="2801"/>
      <c r="C90" s="2802"/>
      <c r="D90" s="2802"/>
      <c r="E90" s="2802"/>
      <c r="F90" s="2802"/>
      <c r="G90" s="2802"/>
      <c r="H90" s="2802"/>
      <c r="I90" s="2888"/>
      <c r="J90" s="2889"/>
      <c r="K90" s="2889"/>
      <c r="L90" s="2889"/>
      <c r="M90" s="2889"/>
      <c r="N90" s="2889"/>
      <c r="O90" s="2889"/>
      <c r="P90" s="2889"/>
      <c r="Q90" s="2889"/>
      <c r="R90" s="2889"/>
      <c r="S90" s="2889"/>
      <c r="T90" s="2889"/>
      <c r="U90" s="2889"/>
      <c r="V90" s="2891"/>
      <c r="W90" s="2891"/>
      <c r="X90" s="2891"/>
      <c r="Y90" s="2891"/>
      <c r="Z90" s="2891"/>
      <c r="AA90" s="2891"/>
      <c r="AB90" s="2894"/>
      <c r="AC90" s="2894"/>
      <c r="AD90" s="2894"/>
      <c r="AE90" s="2894"/>
      <c r="AF90" s="2894"/>
      <c r="AG90" s="2894"/>
      <c r="AH90" s="2895"/>
      <c r="AI90" s="1704"/>
      <c r="AJ90" s="2878"/>
      <c r="AK90" s="2879"/>
      <c r="AL90" s="2879"/>
      <c r="AM90" s="2879"/>
      <c r="AN90" s="2879"/>
      <c r="AO90" s="2879"/>
      <c r="AP90" s="2879"/>
      <c r="AQ90" s="2879"/>
      <c r="AR90" s="2879"/>
      <c r="AS90" s="2879"/>
      <c r="AT90" s="2879"/>
      <c r="AU90" s="2879"/>
      <c r="AV90" s="2879"/>
      <c r="AW90" s="2879"/>
      <c r="AX90" s="2879"/>
      <c r="AY90" s="2882"/>
      <c r="AZ90" s="2882"/>
      <c r="BA90" s="2882"/>
      <c r="BB90" s="2883"/>
      <c r="BC90" s="1704"/>
      <c r="BD90" s="1704"/>
      <c r="BE90" s="1710"/>
    </row>
    <row r="91" spans="1:57" ht="15.75" customHeight="1" thickBot="1">
      <c r="A91" s="1704"/>
      <c r="B91" s="2743" t="s">
        <v>2303</v>
      </c>
      <c r="C91" s="2744"/>
      <c r="D91" s="2744"/>
      <c r="E91" s="2744"/>
      <c r="F91" s="2744"/>
      <c r="G91" s="2744"/>
      <c r="H91" s="2744"/>
      <c r="I91" s="2875"/>
      <c r="J91" s="2857"/>
      <c r="K91" s="2857"/>
      <c r="L91" s="2857"/>
      <c r="M91" s="2857"/>
      <c r="N91" s="2857"/>
      <c r="O91" s="2857"/>
      <c r="P91" s="2857"/>
      <c r="Q91" s="2857"/>
      <c r="R91" s="2857"/>
      <c r="S91" s="2857"/>
      <c r="T91" s="2857"/>
      <c r="U91" s="2857"/>
      <c r="V91" s="2857"/>
      <c r="W91" s="2857"/>
      <c r="X91" s="2857"/>
      <c r="Y91" s="2857"/>
      <c r="Z91" s="2857"/>
      <c r="AA91" s="2872"/>
      <c r="AB91" s="2873"/>
      <c r="AC91" s="2873"/>
      <c r="AD91" s="2873"/>
      <c r="AE91" s="2873"/>
      <c r="AF91" s="2873"/>
      <c r="AG91" s="2873"/>
      <c r="AH91" s="2874"/>
      <c r="AI91" s="1704"/>
      <c r="AJ91" s="2880"/>
      <c r="AK91" s="2881"/>
      <c r="AL91" s="2881"/>
      <c r="AM91" s="2881"/>
      <c r="AN91" s="2881"/>
      <c r="AO91" s="2881"/>
      <c r="AP91" s="2881"/>
      <c r="AQ91" s="2881"/>
      <c r="AR91" s="2881"/>
      <c r="AS91" s="2881"/>
      <c r="AT91" s="2881"/>
      <c r="AU91" s="2881"/>
      <c r="AV91" s="2881"/>
      <c r="AW91" s="2881"/>
      <c r="AX91" s="2881"/>
      <c r="AY91" s="2884"/>
      <c r="AZ91" s="2884"/>
      <c r="BA91" s="2884"/>
      <c r="BB91" s="2885"/>
      <c r="BC91" s="1704"/>
      <c r="BD91" s="1704"/>
      <c r="BE91" s="1710"/>
    </row>
    <row r="92" spans="1:57" ht="15.75" customHeight="1" thickBot="1">
      <c r="A92" s="1704"/>
      <c r="B92" s="2743" t="s">
        <v>2304</v>
      </c>
      <c r="C92" s="2744"/>
      <c r="D92" s="2744"/>
      <c r="E92" s="2744"/>
      <c r="F92" s="2744"/>
      <c r="G92" s="2744"/>
      <c r="H92" s="2744"/>
      <c r="I92" s="2875"/>
      <c r="J92" s="2857"/>
      <c r="K92" s="2857"/>
      <c r="L92" s="2857"/>
      <c r="M92" s="2857"/>
      <c r="N92" s="2857"/>
      <c r="O92" s="2857"/>
      <c r="P92" s="2857"/>
      <c r="Q92" s="2857"/>
      <c r="R92" s="2857"/>
      <c r="S92" s="2857"/>
      <c r="T92" s="2857"/>
      <c r="U92" s="2857"/>
      <c r="V92" s="2857"/>
      <c r="W92" s="2857"/>
      <c r="X92" s="2857"/>
      <c r="Y92" s="2857"/>
      <c r="Z92" s="2857"/>
      <c r="AA92" s="2872"/>
      <c r="AB92" s="2873"/>
      <c r="AC92" s="2873"/>
      <c r="AD92" s="2873"/>
      <c r="AE92" s="2873"/>
      <c r="AF92" s="2873"/>
      <c r="AG92" s="2873"/>
      <c r="AH92" s="2874"/>
      <c r="AI92" s="1704"/>
      <c r="AJ92" s="2859" t="s">
        <v>2325</v>
      </c>
      <c r="AK92" s="2860"/>
      <c r="AL92" s="2860"/>
      <c r="AM92" s="2860"/>
      <c r="AN92" s="2860"/>
      <c r="AO92" s="2860"/>
      <c r="AP92" s="2860"/>
      <c r="AQ92" s="2860"/>
      <c r="AR92" s="2860"/>
      <c r="AS92" s="2860"/>
      <c r="AT92" s="2860"/>
      <c r="AU92" s="2860"/>
      <c r="AV92" s="2860"/>
      <c r="AW92" s="2860"/>
      <c r="AX92" s="2860"/>
      <c r="AY92" s="2860"/>
      <c r="AZ92" s="2860"/>
      <c r="BA92" s="2860"/>
      <c r="BB92" s="2861"/>
      <c r="BC92" s="1704"/>
      <c r="BD92" s="1704"/>
      <c r="BE92" s="1710"/>
    </row>
    <row r="93" spans="1:57" ht="15.75" customHeight="1" thickBot="1">
      <c r="A93" s="1704"/>
      <c r="B93" s="2865" t="s">
        <v>1942</v>
      </c>
      <c r="C93" s="2866"/>
      <c r="D93" s="2866"/>
      <c r="E93" s="2866"/>
      <c r="F93" s="2866"/>
      <c r="G93" s="2866"/>
      <c r="H93" s="2867"/>
      <c r="I93" s="2868"/>
      <c r="J93" s="2838"/>
      <c r="K93" s="2838"/>
      <c r="L93" s="2838"/>
      <c r="M93" s="2838"/>
      <c r="N93" s="2838"/>
      <c r="O93" s="2838"/>
      <c r="P93" s="2838"/>
      <c r="Q93" s="2838"/>
      <c r="R93" s="2838"/>
      <c r="S93" s="2838"/>
      <c r="T93" s="2838"/>
      <c r="U93" s="2838"/>
      <c r="V93" s="2838"/>
      <c r="W93" s="2838"/>
      <c r="X93" s="2838"/>
      <c r="Y93" s="2838"/>
      <c r="Z93" s="2838"/>
      <c r="AA93" s="2869"/>
      <c r="AB93" s="2870"/>
      <c r="AC93" s="2870"/>
      <c r="AD93" s="2870"/>
      <c r="AE93" s="2870"/>
      <c r="AF93" s="2870"/>
      <c r="AG93" s="2870"/>
      <c r="AH93" s="2871"/>
      <c r="AI93" s="1704"/>
      <c r="AJ93" s="2862"/>
      <c r="AK93" s="2863"/>
      <c r="AL93" s="2863"/>
      <c r="AM93" s="2863"/>
      <c r="AN93" s="2863"/>
      <c r="AO93" s="2863"/>
      <c r="AP93" s="2863"/>
      <c r="AQ93" s="2863"/>
      <c r="AR93" s="2863"/>
      <c r="AS93" s="2863"/>
      <c r="AT93" s="2863"/>
      <c r="AU93" s="2863"/>
      <c r="AV93" s="2863"/>
      <c r="AW93" s="2863"/>
      <c r="AX93" s="2863"/>
      <c r="AY93" s="2863"/>
      <c r="AZ93" s="2863"/>
      <c r="BA93" s="2863"/>
      <c r="BB93" s="2864"/>
      <c r="BC93" s="1704"/>
      <c r="BD93" s="1704"/>
      <c r="BE93" s="1710"/>
    </row>
    <row r="94" spans="1:57" ht="15.75" customHeight="1">
      <c r="A94" s="1704"/>
      <c r="B94" s="1704"/>
      <c r="C94" s="1704"/>
      <c r="D94" s="1704"/>
      <c r="E94" s="1704"/>
      <c r="F94" s="1704"/>
      <c r="G94" s="1704"/>
      <c r="H94" s="1704"/>
      <c r="I94" s="1704"/>
      <c r="J94" s="1704"/>
      <c r="K94" s="1704"/>
      <c r="L94" s="1704"/>
      <c r="M94" s="1704"/>
      <c r="N94" s="1704"/>
      <c r="O94" s="1704"/>
      <c r="P94" s="1704"/>
      <c r="Q94" s="1704"/>
      <c r="R94" s="1704"/>
      <c r="S94" s="1704"/>
      <c r="T94" s="1704"/>
      <c r="U94" s="1704" t="s">
        <v>255</v>
      </c>
      <c r="V94" s="1704"/>
      <c r="W94" s="1704"/>
      <c r="X94" s="1704"/>
      <c r="Y94" s="1704"/>
      <c r="Z94" s="1704"/>
      <c r="AA94" s="1704"/>
      <c r="AB94" s="1704"/>
      <c r="AC94" s="1704"/>
      <c r="AD94" s="1704"/>
      <c r="AE94" s="1704"/>
      <c r="AF94" s="1704"/>
      <c r="AG94" s="1704"/>
      <c r="AH94" s="1704"/>
      <c r="AI94" s="1704"/>
      <c r="AJ94" s="1704"/>
      <c r="AK94" s="1704"/>
      <c r="AL94" s="1704"/>
      <c r="AM94" s="1704"/>
      <c r="AN94" s="1704"/>
      <c r="AO94" s="1704"/>
      <c r="AP94" s="1704"/>
      <c r="AQ94" s="1704"/>
      <c r="AR94" s="1704"/>
      <c r="AS94" s="1704"/>
      <c r="AT94" s="1704"/>
      <c r="AU94" s="1704"/>
      <c r="AV94" s="1704"/>
      <c r="AW94" s="1704"/>
      <c r="AX94" s="1704"/>
      <c r="AY94" s="1704"/>
      <c r="AZ94" s="1704"/>
      <c r="BA94" s="1704"/>
      <c r="BB94" s="1704"/>
      <c r="BC94" s="1704"/>
      <c r="BD94" s="1704"/>
      <c r="BE94" s="1710"/>
    </row>
    <row r="95" spans="1:57" ht="15.75" customHeight="1" thickBot="1">
      <c r="A95" s="1704"/>
      <c r="B95" s="1714" t="s">
        <v>1945</v>
      </c>
      <c r="R95" s="1704"/>
      <c r="S95" s="1704"/>
      <c r="T95" s="1704"/>
      <c r="U95" s="1704"/>
      <c r="V95" s="1704"/>
      <c r="W95" s="1704"/>
      <c r="X95" s="1704"/>
      <c r="Y95" s="1704"/>
      <c r="Z95" s="1704"/>
      <c r="AA95" s="1704"/>
      <c r="AB95" s="1704"/>
      <c r="AC95" s="1704"/>
      <c r="AD95" s="1704"/>
      <c r="AE95" s="1704"/>
      <c r="AF95" s="1704"/>
      <c r="AG95" s="1704"/>
      <c r="AH95" s="1704"/>
      <c r="AI95" s="1704"/>
      <c r="AJ95" s="1704"/>
      <c r="AK95" s="1704"/>
      <c r="AL95" s="1704"/>
      <c r="AM95" s="1704"/>
      <c r="AN95" s="1704"/>
      <c r="AO95" s="1704"/>
      <c r="AP95" s="1704"/>
      <c r="AQ95" s="1704"/>
      <c r="AR95" s="1704"/>
      <c r="AS95" s="1704"/>
      <c r="AT95" s="1704"/>
      <c r="AU95" s="1704"/>
      <c r="AV95" s="1704"/>
      <c r="AW95" s="1704"/>
      <c r="AX95" s="1704"/>
      <c r="AY95" s="1704"/>
      <c r="AZ95" s="1704"/>
      <c r="BA95" s="1704"/>
      <c r="BB95" s="1704"/>
      <c r="BC95" s="1704"/>
      <c r="BD95" s="1704"/>
      <c r="BE95" s="1710"/>
    </row>
    <row r="96" spans="1:57" ht="15.75" customHeight="1" thickBot="1">
      <c r="A96" s="1704"/>
      <c r="B96" s="1704"/>
      <c r="C96" s="1704"/>
      <c r="D96" s="1704"/>
      <c r="E96" s="1704"/>
      <c r="F96" s="1704"/>
      <c r="G96" s="1704"/>
      <c r="H96" s="1704"/>
      <c r="I96" s="1704"/>
      <c r="J96" s="1704"/>
      <c r="K96" s="1704"/>
      <c r="L96" s="1704"/>
      <c r="M96" s="1704"/>
      <c r="N96" s="1704"/>
      <c r="O96" s="1704"/>
      <c r="P96" s="1717"/>
      <c r="Q96" s="1704"/>
      <c r="R96" s="1704"/>
      <c r="S96" s="1704"/>
      <c r="T96" s="1704"/>
      <c r="U96" s="1704"/>
      <c r="V96" s="1704"/>
      <c r="W96" s="1704"/>
      <c r="X96" s="2841" t="s">
        <v>2305</v>
      </c>
      <c r="Y96" s="2842"/>
      <c r="Z96" s="2842"/>
      <c r="AA96" s="2842"/>
      <c r="AB96" s="2842"/>
      <c r="AC96" s="2842"/>
      <c r="AD96" s="2842"/>
      <c r="AE96" s="2842"/>
      <c r="AF96" s="2842"/>
      <c r="AG96" s="2842"/>
      <c r="AH96" s="2842"/>
      <c r="AI96" s="2842"/>
      <c r="AJ96" s="2842"/>
      <c r="AK96" s="2842"/>
      <c r="AL96" s="2842"/>
      <c r="AM96" s="2842"/>
      <c r="AN96" s="2842"/>
      <c r="AO96" s="2842"/>
      <c r="AP96" s="2842"/>
      <c r="AQ96" s="2842"/>
      <c r="AR96" s="2842"/>
      <c r="AS96" s="2842"/>
      <c r="AT96" s="2842"/>
      <c r="AU96" s="2842"/>
      <c r="AV96" s="2842"/>
      <c r="AW96" s="2842"/>
      <c r="AX96" s="2842"/>
      <c r="AY96" s="2842"/>
      <c r="AZ96" s="2842"/>
      <c r="BA96" s="2842"/>
      <c r="BB96" s="2842"/>
      <c r="BC96" s="2842"/>
      <c r="BD96" s="2843"/>
      <c r="BE96" s="1710"/>
    </row>
    <row r="97" spans="1:57" ht="15.75" customHeight="1" thickBot="1">
      <c r="A97" s="1704"/>
      <c r="B97" s="2743" t="s">
        <v>1781</v>
      </c>
      <c r="C97" s="2744"/>
      <c r="D97" s="2744"/>
      <c r="E97" s="2744"/>
      <c r="F97" s="2744"/>
      <c r="G97" s="2744"/>
      <c r="H97" s="2744"/>
      <c r="I97" s="2744"/>
      <c r="J97" s="2744"/>
      <c r="K97" s="2744"/>
      <c r="L97" s="2744"/>
      <c r="M97" s="2744"/>
      <c r="N97" s="2744"/>
      <c r="O97" s="2744"/>
      <c r="P97" s="2744"/>
      <c r="Q97" s="2744"/>
      <c r="R97" s="2744"/>
      <c r="S97" s="2744"/>
      <c r="T97" s="2744"/>
      <c r="U97" s="2745"/>
      <c r="V97" s="1704"/>
      <c r="W97" s="1704"/>
      <c r="X97" s="2844"/>
      <c r="Y97" s="2845"/>
      <c r="Z97" s="2845"/>
      <c r="AA97" s="2845"/>
      <c r="AB97" s="2845"/>
      <c r="AC97" s="2845"/>
      <c r="AD97" s="2845"/>
      <c r="AE97" s="2845"/>
      <c r="AF97" s="2845"/>
      <c r="AG97" s="2845"/>
      <c r="AH97" s="2845"/>
      <c r="AI97" s="2845"/>
      <c r="AJ97" s="2845"/>
      <c r="AK97" s="2845"/>
      <c r="AL97" s="2845"/>
      <c r="AM97" s="2845"/>
      <c r="AN97" s="2845"/>
      <c r="AO97" s="2845"/>
      <c r="AP97" s="2845"/>
      <c r="AQ97" s="2845"/>
      <c r="AR97" s="2845"/>
      <c r="AS97" s="2845"/>
      <c r="AT97" s="2845"/>
      <c r="AU97" s="2845"/>
      <c r="AV97" s="2845"/>
      <c r="AW97" s="2845"/>
      <c r="AX97" s="2845"/>
      <c r="AY97" s="2845"/>
      <c r="AZ97" s="2845"/>
      <c r="BA97" s="2845"/>
      <c r="BB97" s="2845"/>
      <c r="BC97" s="2845"/>
      <c r="BD97" s="2846"/>
      <c r="BE97" s="1710"/>
    </row>
    <row r="98" spans="1:57" ht="15.75" customHeight="1" thickBot="1">
      <c r="A98" s="1704"/>
      <c r="B98" s="2743"/>
      <c r="C98" s="2744"/>
      <c r="D98" s="2744"/>
      <c r="E98" s="2744"/>
      <c r="F98" s="2744"/>
      <c r="G98" s="2744"/>
      <c r="H98" s="2745"/>
      <c r="I98" s="2743" t="s">
        <v>2306</v>
      </c>
      <c r="J98" s="2744"/>
      <c r="K98" s="2744"/>
      <c r="L98" s="2744"/>
      <c r="M98" s="2744"/>
      <c r="N98" s="2745"/>
      <c r="O98" s="2847" t="s">
        <v>2307</v>
      </c>
      <c r="P98" s="2848"/>
      <c r="Q98" s="2848"/>
      <c r="R98" s="2848"/>
      <c r="S98" s="2848"/>
      <c r="T98" s="2848"/>
      <c r="U98" s="2849"/>
      <c r="V98" s="1704"/>
      <c r="W98" s="1704"/>
      <c r="X98" s="2850" t="s">
        <v>2322</v>
      </c>
      <c r="Y98" s="2851"/>
      <c r="Z98" s="2851"/>
      <c r="AA98" s="2851"/>
      <c r="AB98" s="2851"/>
      <c r="AC98" s="2851"/>
      <c r="AD98" s="2851"/>
      <c r="AE98" s="2851"/>
      <c r="AF98" s="2851"/>
      <c r="AG98" s="2851"/>
      <c r="AH98" s="2851"/>
      <c r="AI98" s="2851"/>
      <c r="AJ98" s="2851"/>
      <c r="AK98" s="2851"/>
      <c r="AL98" s="2851"/>
      <c r="AM98" s="2851"/>
      <c r="AN98" s="2851"/>
      <c r="AO98" s="2851"/>
      <c r="AP98" s="2851"/>
      <c r="AQ98" s="2851"/>
      <c r="AR98" s="2851"/>
      <c r="AS98" s="2851"/>
      <c r="AT98" s="2851"/>
      <c r="AU98" s="2851"/>
      <c r="AV98" s="2851"/>
      <c r="AW98" s="2851"/>
      <c r="AX98" s="2851"/>
      <c r="AY98" s="2851"/>
      <c r="AZ98" s="2851"/>
      <c r="BA98" s="2851"/>
      <c r="BB98" s="2851"/>
      <c r="BC98" s="2851"/>
      <c r="BD98" s="2852"/>
      <c r="BE98" s="1710"/>
    </row>
    <row r="99" spans="1:57" ht="15.75" customHeight="1" thickBot="1">
      <c r="A99" s="1704"/>
      <c r="B99" s="2781" t="s">
        <v>2308</v>
      </c>
      <c r="C99" s="2782"/>
      <c r="D99" s="2782"/>
      <c r="E99" s="2782"/>
      <c r="F99" s="2782"/>
      <c r="G99" s="2782"/>
      <c r="H99" s="2783"/>
      <c r="I99" s="2856"/>
      <c r="J99" s="2857"/>
      <c r="K99" s="2857"/>
      <c r="L99" s="2857"/>
      <c r="M99" s="2857"/>
      <c r="N99" s="2857"/>
      <c r="O99" s="2857"/>
      <c r="P99" s="2857"/>
      <c r="Q99" s="2857"/>
      <c r="R99" s="2857"/>
      <c r="S99" s="2857"/>
      <c r="T99" s="2857"/>
      <c r="U99" s="2858"/>
      <c r="V99" s="1704"/>
      <c r="W99" s="1704"/>
      <c r="X99" s="2850"/>
      <c r="Y99" s="2851"/>
      <c r="Z99" s="2851"/>
      <c r="AA99" s="2851"/>
      <c r="AB99" s="2851"/>
      <c r="AC99" s="2851"/>
      <c r="AD99" s="2851"/>
      <c r="AE99" s="2851"/>
      <c r="AF99" s="2851"/>
      <c r="AG99" s="2851"/>
      <c r="AH99" s="2851"/>
      <c r="AI99" s="2851"/>
      <c r="AJ99" s="2851"/>
      <c r="AK99" s="2851"/>
      <c r="AL99" s="2851"/>
      <c r="AM99" s="2851"/>
      <c r="AN99" s="2851"/>
      <c r="AO99" s="2851"/>
      <c r="AP99" s="2851"/>
      <c r="AQ99" s="2851"/>
      <c r="AR99" s="2851"/>
      <c r="AS99" s="2851"/>
      <c r="AT99" s="2851"/>
      <c r="AU99" s="2851"/>
      <c r="AV99" s="2851"/>
      <c r="AW99" s="2851"/>
      <c r="AX99" s="2851"/>
      <c r="AY99" s="2851"/>
      <c r="AZ99" s="2851"/>
      <c r="BA99" s="2851"/>
      <c r="BB99" s="2851"/>
      <c r="BC99" s="2851"/>
      <c r="BD99" s="2852"/>
      <c r="BE99" s="1710"/>
    </row>
    <row r="100" spans="1:57" ht="15.75" customHeight="1" thickBot="1">
      <c r="A100" s="1704"/>
      <c r="B100" s="2781" t="s">
        <v>2309</v>
      </c>
      <c r="C100" s="2782"/>
      <c r="D100" s="2782"/>
      <c r="E100" s="2782"/>
      <c r="F100" s="2782"/>
      <c r="G100" s="2782"/>
      <c r="H100" s="2783"/>
      <c r="I100" s="2837"/>
      <c r="J100" s="2838"/>
      <c r="K100" s="2838"/>
      <c r="L100" s="2838"/>
      <c r="M100" s="2838"/>
      <c r="N100" s="2838"/>
      <c r="O100" s="2839"/>
      <c r="P100" s="2839"/>
      <c r="Q100" s="2839"/>
      <c r="R100" s="2839"/>
      <c r="S100" s="2839"/>
      <c r="T100" s="2839"/>
      <c r="U100" s="2840"/>
      <c r="V100" s="1704"/>
      <c r="W100" s="1704"/>
      <c r="X100" s="2850"/>
      <c r="Y100" s="2851"/>
      <c r="Z100" s="2851"/>
      <c r="AA100" s="2851"/>
      <c r="AB100" s="2851"/>
      <c r="AC100" s="2851"/>
      <c r="AD100" s="2851"/>
      <c r="AE100" s="2851"/>
      <c r="AF100" s="2851"/>
      <c r="AG100" s="2851"/>
      <c r="AH100" s="2851"/>
      <c r="AI100" s="2851"/>
      <c r="AJ100" s="2851"/>
      <c r="AK100" s="2851"/>
      <c r="AL100" s="2851"/>
      <c r="AM100" s="2851"/>
      <c r="AN100" s="2851"/>
      <c r="AO100" s="2851"/>
      <c r="AP100" s="2851"/>
      <c r="AQ100" s="2851"/>
      <c r="AR100" s="2851"/>
      <c r="AS100" s="2851"/>
      <c r="AT100" s="2851"/>
      <c r="AU100" s="2851"/>
      <c r="AV100" s="2851"/>
      <c r="AW100" s="2851"/>
      <c r="AX100" s="2851"/>
      <c r="AY100" s="2851"/>
      <c r="AZ100" s="2851"/>
      <c r="BA100" s="2851"/>
      <c r="BB100" s="2851"/>
      <c r="BC100" s="2851"/>
      <c r="BD100" s="2852"/>
      <c r="BE100" s="1710"/>
    </row>
    <row r="101" spans="1:57" ht="15.75" customHeight="1">
      <c r="A101" s="1704"/>
      <c r="B101" s="1704"/>
      <c r="C101" s="1704"/>
      <c r="D101" s="1704"/>
      <c r="E101" s="1704"/>
      <c r="F101" s="1704"/>
      <c r="G101" s="1704"/>
      <c r="H101" s="1704"/>
      <c r="I101" s="1704"/>
      <c r="J101" s="1704"/>
      <c r="K101" s="1704"/>
      <c r="L101" s="1704"/>
      <c r="M101" s="1704"/>
      <c r="N101" s="1704"/>
      <c r="O101" s="1704"/>
      <c r="P101" s="1704"/>
      <c r="Q101" s="1704"/>
      <c r="R101" s="1704"/>
      <c r="S101" s="1704"/>
      <c r="T101" s="1704"/>
      <c r="U101" s="1704"/>
      <c r="V101" s="1704"/>
      <c r="W101" s="1704"/>
      <c r="X101" s="2850"/>
      <c r="Y101" s="2851"/>
      <c r="Z101" s="2851"/>
      <c r="AA101" s="2851"/>
      <c r="AB101" s="2851"/>
      <c r="AC101" s="2851"/>
      <c r="AD101" s="2851"/>
      <c r="AE101" s="2851"/>
      <c r="AF101" s="2851"/>
      <c r="AG101" s="2851"/>
      <c r="AH101" s="2851"/>
      <c r="AI101" s="2851"/>
      <c r="AJ101" s="2851"/>
      <c r="AK101" s="2851"/>
      <c r="AL101" s="2851"/>
      <c r="AM101" s="2851"/>
      <c r="AN101" s="2851"/>
      <c r="AO101" s="2851"/>
      <c r="AP101" s="2851"/>
      <c r="AQ101" s="2851"/>
      <c r="AR101" s="2851"/>
      <c r="AS101" s="2851"/>
      <c r="AT101" s="2851"/>
      <c r="AU101" s="2851"/>
      <c r="AV101" s="2851"/>
      <c r="AW101" s="2851"/>
      <c r="AX101" s="2851"/>
      <c r="AY101" s="2851"/>
      <c r="AZ101" s="2851"/>
      <c r="BA101" s="2851"/>
      <c r="BB101" s="2851"/>
      <c r="BC101" s="2851"/>
      <c r="BD101" s="2852"/>
      <c r="BE101" s="1710"/>
    </row>
    <row r="102" spans="1:57" ht="15.75" customHeight="1">
      <c r="A102" s="1704"/>
      <c r="B102" s="1715" t="s">
        <v>1946</v>
      </c>
      <c r="C102" s="1715"/>
      <c r="D102" s="1715"/>
      <c r="E102" s="1715"/>
      <c r="F102" s="1715"/>
      <c r="G102" s="1715"/>
      <c r="H102" s="1715"/>
      <c r="I102" s="1715"/>
      <c r="J102" s="1715"/>
      <c r="K102" s="1715"/>
      <c r="L102" s="1715"/>
      <c r="M102" s="1715"/>
      <c r="N102" s="1715"/>
      <c r="O102" s="1715"/>
      <c r="P102" s="1715"/>
      <c r="Q102" s="1711"/>
      <c r="R102" s="1711"/>
      <c r="S102" s="1704"/>
      <c r="T102" s="1704"/>
      <c r="U102" s="1704"/>
      <c r="V102" s="1704" t="s">
        <v>255</v>
      </c>
      <c r="W102" s="1704"/>
      <c r="X102" s="2850"/>
      <c r="Y102" s="2851"/>
      <c r="Z102" s="2851"/>
      <c r="AA102" s="2851"/>
      <c r="AB102" s="2851"/>
      <c r="AC102" s="2851"/>
      <c r="AD102" s="2851"/>
      <c r="AE102" s="2851"/>
      <c r="AF102" s="2851"/>
      <c r="AG102" s="2851"/>
      <c r="AH102" s="2851"/>
      <c r="AI102" s="2851"/>
      <c r="AJ102" s="2851"/>
      <c r="AK102" s="2851"/>
      <c r="AL102" s="2851"/>
      <c r="AM102" s="2851"/>
      <c r="AN102" s="2851"/>
      <c r="AO102" s="2851"/>
      <c r="AP102" s="2851"/>
      <c r="AQ102" s="2851"/>
      <c r="AR102" s="2851"/>
      <c r="AS102" s="2851"/>
      <c r="AT102" s="2851"/>
      <c r="AU102" s="2851"/>
      <c r="AV102" s="2851"/>
      <c r="AW102" s="2851"/>
      <c r="AX102" s="2851"/>
      <c r="AY102" s="2851"/>
      <c r="AZ102" s="2851"/>
      <c r="BA102" s="2851"/>
      <c r="BB102" s="2851"/>
      <c r="BC102" s="2851"/>
      <c r="BD102" s="2852"/>
      <c r="BE102" s="1710"/>
    </row>
    <row r="103" spans="1:57" ht="15.75" customHeight="1" thickBot="1">
      <c r="A103" s="1704"/>
      <c r="B103" s="1704"/>
      <c r="C103" s="1704"/>
      <c r="D103" s="1704"/>
      <c r="E103" s="1704"/>
      <c r="F103" s="1704"/>
      <c r="G103" s="1704"/>
      <c r="H103" s="1704"/>
      <c r="I103" s="1704"/>
      <c r="J103" s="1704"/>
      <c r="K103" s="1704"/>
      <c r="L103" s="1704"/>
      <c r="M103" s="1704"/>
      <c r="N103" s="1704"/>
      <c r="O103" s="1704"/>
      <c r="P103" s="1704"/>
      <c r="Q103" s="1704"/>
      <c r="R103" s="1704"/>
      <c r="S103" s="1704"/>
      <c r="T103" s="1704"/>
      <c r="U103" s="1704"/>
      <c r="V103" s="1704"/>
      <c r="W103" s="1704"/>
      <c r="X103" s="2850"/>
      <c r="Y103" s="2851"/>
      <c r="Z103" s="2851"/>
      <c r="AA103" s="2851"/>
      <c r="AB103" s="2851"/>
      <c r="AC103" s="2851"/>
      <c r="AD103" s="2851"/>
      <c r="AE103" s="2851"/>
      <c r="AF103" s="2851"/>
      <c r="AG103" s="2851"/>
      <c r="AH103" s="2851"/>
      <c r="AI103" s="2851"/>
      <c r="AJ103" s="2851"/>
      <c r="AK103" s="2851"/>
      <c r="AL103" s="2851"/>
      <c r="AM103" s="2851"/>
      <c r="AN103" s="2851"/>
      <c r="AO103" s="2851"/>
      <c r="AP103" s="2851"/>
      <c r="AQ103" s="2851"/>
      <c r="AR103" s="2851"/>
      <c r="AS103" s="2851"/>
      <c r="AT103" s="2851"/>
      <c r="AU103" s="2851"/>
      <c r="AV103" s="2851"/>
      <c r="AW103" s="2851"/>
      <c r="AX103" s="2851"/>
      <c r="AY103" s="2851"/>
      <c r="AZ103" s="2851"/>
      <c r="BA103" s="2851"/>
      <c r="BB103" s="2851"/>
      <c r="BC103" s="2851"/>
      <c r="BD103" s="2852"/>
      <c r="BE103" s="1710"/>
    </row>
    <row r="104" spans="1:57" ht="15.75" customHeight="1">
      <c r="A104" s="1704"/>
      <c r="B104" s="2787" t="s">
        <v>1947</v>
      </c>
      <c r="C104" s="2788"/>
      <c r="D104" s="2788"/>
      <c r="E104" s="2788"/>
      <c r="F104" s="2788"/>
      <c r="G104" s="2788"/>
      <c r="H104" s="2788"/>
      <c r="I104" s="2788"/>
      <c r="J104" s="2788"/>
      <c r="K104" s="2788"/>
      <c r="L104" s="2788"/>
      <c r="M104" s="2788"/>
      <c r="N104" s="2788"/>
      <c r="O104" s="2788"/>
      <c r="P104" s="2788"/>
      <c r="Q104" s="2788"/>
      <c r="R104" s="2788"/>
      <c r="S104" s="2788"/>
      <c r="T104" s="2788"/>
      <c r="U104" s="2836"/>
      <c r="V104" s="1704"/>
      <c r="W104" s="1704"/>
      <c r="X104" s="2850"/>
      <c r="Y104" s="2851"/>
      <c r="Z104" s="2851"/>
      <c r="AA104" s="2851"/>
      <c r="AB104" s="2851"/>
      <c r="AC104" s="2851"/>
      <c r="AD104" s="2851"/>
      <c r="AE104" s="2851"/>
      <c r="AF104" s="2851"/>
      <c r="AG104" s="2851"/>
      <c r="AH104" s="2851"/>
      <c r="AI104" s="2851"/>
      <c r="AJ104" s="2851"/>
      <c r="AK104" s="2851"/>
      <c r="AL104" s="2851"/>
      <c r="AM104" s="2851"/>
      <c r="AN104" s="2851"/>
      <c r="AO104" s="2851"/>
      <c r="AP104" s="2851"/>
      <c r="AQ104" s="2851"/>
      <c r="AR104" s="2851"/>
      <c r="AS104" s="2851"/>
      <c r="AT104" s="2851"/>
      <c r="AU104" s="2851"/>
      <c r="AV104" s="2851"/>
      <c r="AW104" s="2851"/>
      <c r="AX104" s="2851"/>
      <c r="AY104" s="2851"/>
      <c r="AZ104" s="2851"/>
      <c r="BA104" s="2851"/>
      <c r="BB104" s="2851"/>
      <c r="BC104" s="2851"/>
      <c r="BD104" s="2852"/>
      <c r="BE104" s="1710"/>
    </row>
    <row r="105" spans="1:57" ht="15.75" customHeight="1">
      <c r="A105" s="1704"/>
      <c r="B105" s="2798"/>
      <c r="C105" s="2799"/>
      <c r="D105" s="2799"/>
      <c r="E105" s="2799"/>
      <c r="F105" s="2799"/>
      <c r="G105" s="2799"/>
      <c r="H105" s="2800"/>
      <c r="I105" s="2804" t="s">
        <v>1940</v>
      </c>
      <c r="J105" s="2805"/>
      <c r="K105" s="2805"/>
      <c r="L105" s="2805"/>
      <c r="M105" s="2805"/>
      <c r="N105" s="2805"/>
      <c r="O105" s="2806"/>
      <c r="P105" s="2810" t="s">
        <v>2324</v>
      </c>
      <c r="Q105" s="2811"/>
      <c r="R105" s="2811"/>
      <c r="S105" s="2811"/>
      <c r="T105" s="2811"/>
      <c r="U105" s="2812"/>
      <c r="V105" s="1704"/>
      <c r="W105" s="1704"/>
      <c r="X105" s="2850"/>
      <c r="Y105" s="2851"/>
      <c r="Z105" s="2851"/>
      <c r="AA105" s="2851"/>
      <c r="AB105" s="2851"/>
      <c r="AC105" s="2851"/>
      <c r="AD105" s="2851"/>
      <c r="AE105" s="2851"/>
      <c r="AF105" s="2851"/>
      <c r="AG105" s="2851"/>
      <c r="AH105" s="2851"/>
      <c r="AI105" s="2851"/>
      <c r="AJ105" s="2851"/>
      <c r="AK105" s="2851"/>
      <c r="AL105" s="2851"/>
      <c r="AM105" s="2851"/>
      <c r="AN105" s="2851"/>
      <c r="AO105" s="2851"/>
      <c r="AP105" s="2851"/>
      <c r="AQ105" s="2851"/>
      <c r="AR105" s="2851"/>
      <c r="AS105" s="2851"/>
      <c r="AT105" s="2851"/>
      <c r="AU105" s="2851"/>
      <c r="AV105" s="2851"/>
      <c r="AW105" s="2851"/>
      <c r="AX105" s="2851"/>
      <c r="AY105" s="2851"/>
      <c r="AZ105" s="2851"/>
      <c r="BA105" s="2851"/>
      <c r="BB105" s="2851"/>
      <c r="BC105" s="2851"/>
      <c r="BD105" s="2852"/>
      <c r="BE105" s="1710"/>
    </row>
    <row r="106" spans="1:57" ht="15.75" customHeight="1" thickBot="1">
      <c r="A106" s="1704"/>
      <c r="B106" s="2801"/>
      <c r="C106" s="2802"/>
      <c r="D106" s="2802"/>
      <c r="E106" s="2802"/>
      <c r="F106" s="2802"/>
      <c r="G106" s="2802"/>
      <c r="H106" s="2803"/>
      <c r="I106" s="2807"/>
      <c r="J106" s="2808"/>
      <c r="K106" s="2808"/>
      <c r="L106" s="2808"/>
      <c r="M106" s="2808"/>
      <c r="N106" s="2808"/>
      <c r="O106" s="2809"/>
      <c r="P106" s="2813"/>
      <c r="Q106" s="2814"/>
      <c r="R106" s="2814"/>
      <c r="S106" s="2814"/>
      <c r="T106" s="2814"/>
      <c r="U106" s="2815"/>
      <c r="V106" s="1704"/>
      <c r="W106" s="1704"/>
      <c r="X106" s="2850"/>
      <c r="Y106" s="2851"/>
      <c r="Z106" s="2851"/>
      <c r="AA106" s="2851"/>
      <c r="AB106" s="2851"/>
      <c r="AC106" s="2851"/>
      <c r="AD106" s="2851"/>
      <c r="AE106" s="2851"/>
      <c r="AF106" s="2851"/>
      <c r="AG106" s="2851"/>
      <c r="AH106" s="2851"/>
      <c r="AI106" s="2851"/>
      <c r="AJ106" s="2851"/>
      <c r="AK106" s="2851"/>
      <c r="AL106" s="2851"/>
      <c r="AM106" s="2851"/>
      <c r="AN106" s="2851"/>
      <c r="AO106" s="2851"/>
      <c r="AP106" s="2851"/>
      <c r="AQ106" s="2851"/>
      <c r="AR106" s="2851"/>
      <c r="AS106" s="2851"/>
      <c r="AT106" s="2851"/>
      <c r="AU106" s="2851"/>
      <c r="AV106" s="2851"/>
      <c r="AW106" s="2851"/>
      <c r="AX106" s="2851"/>
      <c r="AY106" s="2851"/>
      <c r="AZ106" s="2851"/>
      <c r="BA106" s="2851"/>
      <c r="BB106" s="2851"/>
      <c r="BC106" s="2851"/>
      <c r="BD106" s="2852"/>
      <c r="BE106" s="1710"/>
    </row>
    <row r="107" spans="1:57" ht="15.75" customHeight="1" thickBot="1">
      <c r="A107" s="1704"/>
      <c r="B107" s="2781" t="s">
        <v>2308</v>
      </c>
      <c r="C107" s="2782"/>
      <c r="D107" s="2782"/>
      <c r="E107" s="2782"/>
      <c r="F107" s="2782"/>
      <c r="G107" s="2782"/>
      <c r="H107" s="2783"/>
      <c r="I107" s="2784"/>
      <c r="J107" s="2785"/>
      <c r="K107" s="2785"/>
      <c r="L107" s="2785"/>
      <c r="M107" s="2785"/>
      <c r="N107" s="2785"/>
      <c r="O107" s="2786"/>
      <c r="P107" s="2784"/>
      <c r="Q107" s="2785"/>
      <c r="R107" s="2785"/>
      <c r="S107" s="2785"/>
      <c r="T107" s="2785"/>
      <c r="U107" s="2786"/>
      <c r="V107" s="1704"/>
      <c r="W107" s="1704"/>
      <c r="X107" s="2850"/>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1"/>
      <c r="AY107" s="2851"/>
      <c r="AZ107" s="2851"/>
      <c r="BA107" s="2851"/>
      <c r="BB107" s="2851"/>
      <c r="BC107" s="2851"/>
      <c r="BD107" s="2852"/>
      <c r="BE107" s="1710"/>
    </row>
    <row r="108" spans="1:57" ht="15.75" customHeight="1" thickBot="1">
      <c r="A108" s="1704"/>
      <c r="B108" s="2781" t="s">
        <v>2309</v>
      </c>
      <c r="C108" s="2782"/>
      <c r="D108" s="2782"/>
      <c r="E108" s="2782"/>
      <c r="F108" s="2782"/>
      <c r="G108" s="2782"/>
      <c r="H108" s="2783"/>
      <c r="I108" s="2784"/>
      <c r="J108" s="2785"/>
      <c r="K108" s="2785"/>
      <c r="L108" s="2785"/>
      <c r="M108" s="2785"/>
      <c r="N108" s="2785"/>
      <c r="O108" s="2786"/>
      <c r="P108" s="2784"/>
      <c r="Q108" s="2785"/>
      <c r="R108" s="2785"/>
      <c r="S108" s="2785"/>
      <c r="T108" s="2785"/>
      <c r="U108" s="2786"/>
      <c r="V108" s="1704"/>
      <c r="W108" s="1704"/>
      <c r="X108" s="2853"/>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4"/>
      <c r="AY108" s="2854"/>
      <c r="AZ108" s="2854"/>
      <c r="BA108" s="2854"/>
      <c r="BB108" s="2854"/>
      <c r="BC108" s="2854"/>
      <c r="BD108" s="2855"/>
      <c r="BE108" s="1710"/>
    </row>
    <row r="109" spans="1:57" ht="15.75" customHeight="1" thickBot="1">
      <c r="A109" s="1704"/>
      <c r="B109" s="1704"/>
      <c r="C109" s="1704"/>
      <c r="D109" s="1704"/>
      <c r="E109" s="1704"/>
      <c r="F109" s="1704"/>
      <c r="G109" s="1704"/>
      <c r="H109" s="1704"/>
      <c r="I109" s="1704"/>
      <c r="J109" s="1704"/>
      <c r="K109" s="1704"/>
      <c r="L109" s="1704"/>
      <c r="M109" s="1704"/>
      <c r="N109" s="1704"/>
      <c r="O109" s="1704"/>
      <c r="P109" s="1704"/>
      <c r="Q109" s="1704"/>
      <c r="R109" s="1704"/>
      <c r="S109" s="1704"/>
      <c r="T109" s="1704"/>
      <c r="U109" s="1704"/>
      <c r="V109" s="1704"/>
      <c r="W109" s="1704"/>
      <c r="X109" s="1704"/>
      <c r="Y109" s="1704"/>
      <c r="Z109" s="1704"/>
      <c r="AA109" s="1704"/>
      <c r="AB109" s="1704"/>
      <c r="AC109" s="1704"/>
      <c r="AD109" s="1704"/>
      <c r="AE109" s="1704"/>
      <c r="AF109" s="1704"/>
      <c r="AG109" s="1704"/>
      <c r="AH109" s="1704"/>
      <c r="AI109" s="1704"/>
      <c r="AJ109" s="1704"/>
      <c r="AK109" s="1704"/>
      <c r="AL109" s="1704"/>
      <c r="AM109" s="1704"/>
      <c r="AN109" s="1704"/>
      <c r="AO109" s="1704"/>
      <c r="AP109" s="1704"/>
      <c r="AQ109" s="1704"/>
      <c r="AR109" s="1704"/>
      <c r="AS109" s="1704"/>
      <c r="AT109" s="1704"/>
      <c r="AU109" s="1704"/>
      <c r="AV109" s="1704"/>
      <c r="AW109" s="1704"/>
      <c r="AX109" s="1704"/>
      <c r="AY109" s="1704"/>
      <c r="AZ109" s="1704"/>
      <c r="BA109" s="1704"/>
      <c r="BB109" s="1704"/>
      <c r="BC109" s="1704"/>
      <c r="BD109" s="1704"/>
      <c r="BE109" s="1710"/>
    </row>
    <row r="110" spans="1:57" ht="15.75" customHeight="1" thickBot="1">
      <c r="A110" s="1704"/>
      <c r="B110" s="2816" t="s">
        <v>1948</v>
      </c>
      <c r="C110" s="2817"/>
      <c r="D110" s="2817"/>
      <c r="E110" s="2817"/>
      <c r="F110" s="2817"/>
      <c r="G110" s="2817"/>
      <c r="H110" s="2817"/>
      <c r="I110" s="2817"/>
      <c r="J110" s="2817"/>
      <c r="K110" s="2817"/>
      <c r="L110" s="2817"/>
      <c r="M110" s="2817"/>
      <c r="N110" s="2817"/>
      <c r="O110" s="2817"/>
      <c r="P110" s="2817"/>
      <c r="Q110" s="2817"/>
      <c r="R110" s="2818"/>
      <c r="S110" s="2818"/>
      <c r="T110" s="2818"/>
      <c r="U110" s="2818"/>
      <c r="V110" s="2818"/>
      <c r="W110" s="2818"/>
      <c r="X110" s="2818"/>
      <c r="Y110" s="2818"/>
      <c r="Z110" s="2818"/>
      <c r="AA110" s="2818"/>
      <c r="AB110" s="2818"/>
      <c r="AC110" s="2818"/>
      <c r="AD110" s="2818"/>
      <c r="AE110" s="2818"/>
      <c r="AF110" s="2818"/>
      <c r="AG110" s="2819" t="s">
        <v>1890</v>
      </c>
      <c r="AH110" s="2819"/>
      <c r="AI110" s="2819"/>
      <c r="AJ110" s="2820"/>
      <c r="AK110" s="1704"/>
      <c r="AL110" s="1704"/>
      <c r="AM110" s="1704"/>
      <c r="AN110" s="1704"/>
      <c r="AO110" s="1704"/>
      <c r="AP110" s="1704"/>
      <c r="AQ110" s="1704"/>
      <c r="AR110" s="1704"/>
      <c r="AS110" s="1704"/>
      <c r="AT110" s="1704"/>
      <c r="AU110" s="1704"/>
      <c r="AV110" s="1704"/>
      <c r="AW110" s="1704"/>
      <c r="AX110" s="1704"/>
      <c r="AY110" s="1704"/>
      <c r="AZ110" s="1704"/>
      <c r="BA110" s="1704"/>
      <c r="BB110" s="1704"/>
      <c r="BC110" s="1704"/>
      <c r="BD110" s="1704"/>
      <c r="BE110" s="1710"/>
    </row>
    <row r="111" spans="1:57" ht="15.75" customHeight="1" thickBot="1">
      <c r="A111" s="1704"/>
      <c r="B111" s="2821" t="s">
        <v>1949</v>
      </c>
      <c r="C111" s="2822"/>
      <c r="D111" s="2822"/>
      <c r="E111" s="2822"/>
      <c r="F111" s="2822"/>
      <c r="G111" s="2822"/>
      <c r="H111" s="2822"/>
      <c r="I111" s="2822"/>
      <c r="J111" s="2822"/>
      <c r="K111" s="2822"/>
      <c r="L111" s="2822"/>
      <c r="M111" s="2822"/>
      <c r="N111" s="2822"/>
      <c r="O111" s="2822"/>
      <c r="P111" s="2822"/>
      <c r="Q111" s="2823"/>
      <c r="R111" s="2824" t="s">
        <v>2327</v>
      </c>
      <c r="S111" s="2825"/>
      <c r="T111" s="2825"/>
      <c r="U111" s="2825"/>
      <c r="V111" s="2825"/>
      <c r="W111" s="2825"/>
      <c r="X111" s="2825"/>
      <c r="Y111" s="2825"/>
      <c r="Z111" s="2825"/>
      <c r="AA111" s="2825"/>
      <c r="AB111" s="2825"/>
      <c r="AC111" s="2825"/>
      <c r="AD111" s="2825"/>
      <c r="AE111" s="2825"/>
      <c r="AF111" s="2825"/>
      <c r="AG111" s="2825"/>
      <c r="AH111" s="2825"/>
      <c r="AI111" s="2825"/>
      <c r="AJ111" s="2825"/>
      <c r="AK111" s="2825"/>
      <c r="AL111" s="2825"/>
      <c r="AM111" s="2825"/>
      <c r="AN111" s="2825"/>
      <c r="AO111" s="2825"/>
      <c r="AP111" s="2825"/>
      <c r="AQ111" s="2825"/>
      <c r="AR111" s="2825"/>
      <c r="AS111" s="2825"/>
      <c r="AT111" s="2825"/>
      <c r="AU111" s="2825"/>
      <c r="AV111" s="2825"/>
      <c r="AW111" s="2825"/>
      <c r="AX111" s="2826"/>
      <c r="AY111" s="1704"/>
      <c r="AZ111" s="1704"/>
      <c r="BA111" s="1704"/>
      <c r="BB111" s="1704"/>
      <c r="BC111" s="1704" t="s">
        <v>255</v>
      </c>
      <c r="BD111" s="1704"/>
      <c r="BE111" s="1710"/>
    </row>
    <row r="112" spans="1:57" ht="15.75" customHeight="1">
      <c r="A112" s="1704"/>
      <c r="B112" s="2827" t="s">
        <v>2328</v>
      </c>
      <c r="C112" s="2828"/>
      <c r="D112" s="2828"/>
      <c r="E112" s="2828"/>
      <c r="F112" s="2828"/>
      <c r="G112" s="2828"/>
      <c r="H112" s="2828"/>
      <c r="I112" s="2828"/>
      <c r="J112" s="2828"/>
      <c r="K112" s="2828"/>
      <c r="L112" s="2828"/>
      <c r="M112" s="2828"/>
      <c r="N112" s="2828"/>
      <c r="O112" s="2828"/>
      <c r="P112" s="2828"/>
      <c r="Q112" s="2828"/>
      <c r="R112" s="2828"/>
      <c r="S112" s="2828"/>
      <c r="T112" s="2828"/>
      <c r="U112" s="2828"/>
      <c r="V112" s="2828"/>
      <c r="W112" s="2828"/>
      <c r="X112" s="2828"/>
      <c r="Y112" s="2828"/>
      <c r="Z112" s="2828"/>
      <c r="AA112" s="2828"/>
      <c r="AB112" s="2828"/>
      <c r="AC112" s="2828"/>
      <c r="AD112" s="2828"/>
      <c r="AE112" s="2828"/>
      <c r="AF112" s="2828"/>
      <c r="AG112" s="2828"/>
      <c r="AH112" s="2828"/>
      <c r="AI112" s="2828"/>
      <c r="AJ112" s="2828"/>
      <c r="AK112" s="2828"/>
      <c r="AL112" s="2828"/>
      <c r="AM112" s="2828"/>
      <c r="AN112" s="2828"/>
      <c r="AO112" s="2828"/>
      <c r="AP112" s="2828"/>
      <c r="AQ112" s="2828"/>
      <c r="AR112" s="2828"/>
      <c r="AS112" s="2828"/>
      <c r="AT112" s="2828"/>
      <c r="AU112" s="2828"/>
      <c r="AV112" s="2828"/>
      <c r="AW112" s="2828"/>
      <c r="AX112" s="2829"/>
      <c r="AY112" s="1704"/>
      <c r="AZ112" s="1704"/>
      <c r="BA112" s="1704"/>
      <c r="BB112" s="1704"/>
      <c r="BC112" s="1704"/>
      <c r="BD112" s="1704"/>
      <c r="BE112" s="1710"/>
    </row>
    <row r="113" spans="1:57" ht="15.75" customHeight="1">
      <c r="A113" s="1704"/>
      <c r="B113" s="2830"/>
      <c r="C113" s="2831"/>
      <c r="D113" s="2831"/>
      <c r="E113" s="2831"/>
      <c r="F113" s="2831"/>
      <c r="G113" s="2831"/>
      <c r="H113" s="2831"/>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31"/>
      <c r="AD113" s="2831"/>
      <c r="AE113" s="2831"/>
      <c r="AF113" s="2831"/>
      <c r="AG113" s="2831"/>
      <c r="AH113" s="2831"/>
      <c r="AI113" s="2831"/>
      <c r="AJ113" s="2831"/>
      <c r="AK113" s="2831"/>
      <c r="AL113" s="2831"/>
      <c r="AM113" s="2831"/>
      <c r="AN113" s="2831"/>
      <c r="AO113" s="2831"/>
      <c r="AP113" s="2831"/>
      <c r="AQ113" s="2831"/>
      <c r="AR113" s="2831"/>
      <c r="AS113" s="2831"/>
      <c r="AT113" s="2831"/>
      <c r="AU113" s="2831"/>
      <c r="AV113" s="2831"/>
      <c r="AW113" s="2831"/>
      <c r="AX113" s="2832"/>
      <c r="AY113" s="1704"/>
      <c r="AZ113" s="1704"/>
      <c r="BA113" s="1704"/>
      <c r="BB113" s="1704"/>
      <c r="BC113" s="1704"/>
      <c r="BD113" s="1704"/>
      <c r="BE113" s="1710"/>
    </row>
    <row r="114" spans="1:57" ht="15.75" customHeight="1">
      <c r="A114" s="1704"/>
      <c r="B114" s="2830"/>
      <c r="C114" s="2831"/>
      <c r="D114" s="2831"/>
      <c r="E114" s="2831"/>
      <c r="F114" s="2831"/>
      <c r="G114" s="2831"/>
      <c r="H114" s="2831"/>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31"/>
      <c r="AD114" s="2831"/>
      <c r="AE114" s="2831"/>
      <c r="AF114" s="2831"/>
      <c r="AG114" s="2831"/>
      <c r="AH114" s="2831"/>
      <c r="AI114" s="2831"/>
      <c r="AJ114" s="2831"/>
      <c r="AK114" s="2831"/>
      <c r="AL114" s="2831"/>
      <c r="AM114" s="2831"/>
      <c r="AN114" s="2831"/>
      <c r="AO114" s="2831"/>
      <c r="AP114" s="2831"/>
      <c r="AQ114" s="2831"/>
      <c r="AR114" s="2831"/>
      <c r="AS114" s="2831"/>
      <c r="AT114" s="2831"/>
      <c r="AU114" s="2831"/>
      <c r="AV114" s="2831"/>
      <c r="AW114" s="2831"/>
      <c r="AX114" s="2832"/>
      <c r="AY114" s="1704"/>
      <c r="AZ114" s="1704"/>
      <c r="BA114" s="1704"/>
      <c r="BB114" s="1704"/>
      <c r="BC114" s="1704"/>
      <c r="BD114" s="1704"/>
      <c r="BE114" s="1710"/>
    </row>
    <row r="115" spans="1:57" ht="15.75" customHeight="1">
      <c r="A115" s="1704"/>
      <c r="B115" s="2830"/>
      <c r="C115" s="2831"/>
      <c r="D115" s="2831"/>
      <c r="E115" s="2831"/>
      <c r="F115" s="2831"/>
      <c r="G115" s="2831"/>
      <c r="H115" s="2831"/>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31"/>
      <c r="AD115" s="2831"/>
      <c r="AE115" s="2831"/>
      <c r="AF115" s="2831"/>
      <c r="AG115" s="2831"/>
      <c r="AH115" s="2831"/>
      <c r="AI115" s="2831"/>
      <c r="AJ115" s="2831"/>
      <c r="AK115" s="2831"/>
      <c r="AL115" s="2831"/>
      <c r="AM115" s="2831"/>
      <c r="AN115" s="2831"/>
      <c r="AO115" s="2831"/>
      <c r="AP115" s="2831"/>
      <c r="AQ115" s="2831"/>
      <c r="AR115" s="2831"/>
      <c r="AS115" s="2831"/>
      <c r="AT115" s="2831"/>
      <c r="AU115" s="2831"/>
      <c r="AV115" s="2831"/>
      <c r="AW115" s="2831"/>
      <c r="AX115" s="2832"/>
      <c r="AY115" s="1704"/>
      <c r="AZ115" s="1704"/>
      <c r="BA115" s="1704"/>
      <c r="BB115" s="1704"/>
      <c r="BC115" s="1704"/>
      <c r="BD115" s="1704"/>
      <c r="BE115" s="1710"/>
    </row>
    <row r="116" spans="1:57" ht="15.75" customHeight="1">
      <c r="A116" s="1704"/>
      <c r="B116" s="2830"/>
      <c r="C116" s="2831"/>
      <c r="D116" s="2831"/>
      <c r="E116" s="2831"/>
      <c r="F116" s="2831"/>
      <c r="G116" s="2831"/>
      <c r="H116" s="2831"/>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31"/>
      <c r="AD116" s="2831"/>
      <c r="AE116" s="2831"/>
      <c r="AF116" s="2831"/>
      <c r="AG116" s="2831"/>
      <c r="AH116" s="2831"/>
      <c r="AI116" s="2831"/>
      <c r="AJ116" s="2831"/>
      <c r="AK116" s="2831"/>
      <c r="AL116" s="2831"/>
      <c r="AM116" s="2831"/>
      <c r="AN116" s="2831"/>
      <c r="AO116" s="2831"/>
      <c r="AP116" s="2831"/>
      <c r="AQ116" s="2831"/>
      <c r="AR116" s="2831"/>
      <c r="AS116" s="2831"/>
      <c r="AT116" s="2831"/>
      <c r="AU116" s="2831"/>
      <c r="AV116" s="2831"/>
      <c r="AW116" s="2831"/>
      <c r="AX116" s="2832"/>
      <c r="AY116" s="1704"/>
      <c r="AZ116" s="1704"/>
      <c r="BA116" s="1704"/>
      <c r="BB116" s="1704"/>
      <c r="BC116" s="1704"/>
      <c r="BD116" s="1704"/>
      <c r="BE116" s="1710"/>
    </row>
    <row r="117" spans="1:57" ht="15.75" customHeight="1">
      <c r="A117" s="1704"/>
      <c r="B117" s="2830"/>
      <c r="C117" s="2831"/>
      <c r="D117" s="2831"/>
      <c r="E117" s="2831"/>
      <c r="F117" s="2831"/>
      <c r="G117" s="2831"/>
      <c r="H117" s="2831"/>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31"/>
      <c r="AD117" s="2831"/>
      <c r="AE117" s="2831"/>
      <c r="AF117" s="2831"/>
      <c r="AG117" s="2831"/>
      <c r="AH117" s="2831"/>
      <c r="AI117" s="2831"/>
      <c r="AJ117" s="2831"/>
      <c r="AK117" s="2831"/>
      <c r="AL117" s="2831"/>
      <c r="AM117" s="2831"/>
      <c r="AN117" s="2831"/>
      <c r="AO117" s="2831"/>
      <c r="AP117" s="2831"/>
      <c r="AQ117" s="2831"/>
      <c r="AR117" s="2831"/>
      <c r="AS117" s="2831"/>
      <c r="AT117" s="2831"/>
      <c r="AU117" s="2831"/>
      <c r="AV117" s="2831"/>
      <c r="AW117" s="2831"/>
      <c r="AX117" s="2832"/>
      <c r="AY117" s="1704"/>
      <c r="AZ117" s="1704"/>
      <c r="BA117" s="1704"/>
      <c r="BB117" s="1704"/>
      <c r="BC117" s="1704"/>
      <c r="BD117" s="1704"/>
      <c r="BE117" s="1710"/>
    </row>
    <row r="118" spans="1:57" ht="15.75" customHeight="1">
      <c r="A118" s="1704"/>
      <c r="B118" s="2830"/>
      <c r="C118" s="2831"/>
      <c r="D118" s="2831"/>
      <c r="E118" s="2831"/>
      <c r="F118" s="2831"/>
      <c r="G118" s="2831"/>
      <c r="H118" s="2831"/>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31"/>
      <c r="AD118" s="2831"/>
      <c r="AE118" s="2831"/>
      <c r="AF118" s="2831"/>
      <c r="AG118" s="2831"/>
      <c r="AH118" s="2831"/>
      <c r="AI118" s="2831"/>
      <c r="AJ118" s="2831"/>
      <c r="AK118" s="2831"/>
      <c r="AL118" s="2831"/>
      <c r="AM118" s="2831"/>
      <c r="AN118" s="2831"/>
      <c r="AO118" s="2831"/>
      <c r="AP118" s="2831"/>
      <c r="AQ118" s="2831"/>
      <c r="AR118" s="2831"/>
      <c r="AS118" s="2831"/>
      <c r="AT118" s="2831"/>
      <c r="AU118" s="2831"/>
      <c r="AV118" s="2831"/>
      <c r="AW118" s="2831"/>
      <c r="AX118" s="2832"/>
      <c r="AY118" s="1704"/>
      <c r="AZ118" s="1704"/>
      <c r="BA118" s="1704"/>
      <c r="BB118" s="1704"/>
      <c r="BC118" s="1704"/>
      <c r="BD118" s="1704"/>
      <c r="BE118" s="1710"/>
    </row>
    <row r="119" spans="1:57" ht="15.75" customHeight="1">
      <c r="A119" s="1704"/>
      <c r="B119" s="2830"/>
      <c r="C119" s="2831"/>
      <c r="D119" s="2831"/>
      <c r="E119" s="2831"/>
      <c r="F119" s="2831"/>
      <c r="G119" s="2831"/>
      <c r="H119" s="2831"/>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31"/>
      <c r="AD119" s="2831"/>
      <c r="AE119" s="2831"/>
      <c r="AF119" s="2831"/>
      <c r="AG119" s="2831"/>
      <c r="AH119" s="2831"/>
      <c r="AI119" s="2831"/>
      <c r="AJ119" s="2831"/>
      <c r="AK119" s="2831"/>
      <c r="AL119" s="2831"/>
      <c r="AM119" s="2831"/>
      <c r="AN119" s="2831"/>
      <c r="AO119" s="2831"/>
      <c r="AP119" s="2831"/>
      <c r="AQ119" s="2831"/>
      <c r="AR119" s="2831"/>
      <c r="AS119" s="2831"/>
      <c r="AT119" s="2831"/>
      <c r="AU119" s="2831"/>
      <c r="AV119" s="2831"/>
      <c r="AW119" s="2831"/>
      <c r="AX119" s="2832"/>
      <c r="AY119" s="1704"/>
      <c r="AZ119" s="1704"/>
      <c r="BA119" s="1704"/>
      <c r="BB119" s="1704"/>
      <c r="BC119" s="1704"/>
      <c r="BD119" s="1704"/>
      <c r="BE119" s="1710"/>
    </row>
    <row r="120" spans="1:57" ht="15.75" customHeight="1">
      <c r="A120" s="1704"/>
      <c r="B120" s="2830"/>
      <c r="C120" s="2831"/>
      <c r="D120" s="2831"/>
      <c r="E120" s="2831"/>
      <c r="F120" s="2831"/>
      <c r="G120" s="2831"/>
      <c r="H120" s="2831"/>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31"/>
      <c r="AD120" s="2831"/>
      <c r="AE120" s="2831"/>
      <c r="AF120" s="2831"/>
      <c r="AG120" s="2831"/>
      <c r="AH120" s="2831"/>
      <c r="AI120" s="2831"/>
      <c r="AJ120" s="2831"/>
      <c r="AK120" s="2831"/>
      <c r="AL120" s="2831"/>
      <c r="AM120" s="2831"/>
      <c r="AN120" s="2831"/>
      <c r="AO120" s="2831"/>
      <c r="AP120" s="2831"/>
      <c r="AQ120" s="2831"/>
      <c r="AR120" s="2831"/>
      <c r="AS120" s="2831"/>
      <c r="AT120" s="2831"/>
      <c r="AU120" s="2831"/>
      <c r="AV120" s="2831"/>
      <c r="AW120" s="2831"/>
      <c r="AX120" s="2832"/>
      <c r="AY120" s="1704"/>
      <c r="AZ120" s="1704"/>
      <c r="BA120" s="1704"/>
      <c r="BB120" s="1704"/>
      <c r="BC120" s="1704"/>
      <c r="BD120" s="1704"/>
      <c r="BE120" s="1710"/>
    </row>
    <row r="121" spans="1:57" ht="15.75" customHeight="1" thickBot="1">
      <c r="A121" s="1704"/>
      <c r="B121" s="2833"/>
      <c r="C121" s="2834"/>
      <c r="D121" s="2834"/>
      <c r="E121" s="2834"/>
      <c r="F121" s="2834"/>
      <c r="G121" s="2834"/>
      <c r="H121" s="2834"/>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34"/>
      <c r="AD121" s="2834"/>
      <c r="AE121" s="2834"/>
      <c r="AF121" s="2834"/>
      <c r="AG121" s="2834"/>
      <c r="AH121" s="2834"/>
      <c r="AI121" s="2834"/>
      <c r="AJ121" s="2834"/>
      <c r="AK121" s="2834"/>
      <c r="AL121" s="2834"/>
      <c r="AM121" s="2834"/>
      <c r="AN121" s="2834"/>
      <c r="AO121" s="2834"/>
      <c r="AP121" s="2834"/>
      <c r="AQ121" s="2834"/>
      <c r="AR121" s="2834"/>
      <c r="AS121" s="2834"/>
      <c r="AT121" s="2834"/>
      <c r="AU121" s="2834"/>
      <c r="AV121" s="2834"/>
      <c r="AW121" s="2834"/>
      <c r="AX121" s="2835"/>
      <c r="AY121" s="1704"/>
      <c r="AZ121" s="1704"/>
      <c r="BA121" s="1704"/>
      <c r="BB121" s="1704"/>
      <c r="BC121" s="1704"/>
      <c r="BD121" s="1704"/>
      <c r="BE121" s="1710"/>
    </row>
    <row r="122" spans="1:57" ht="15.75" customHeight="1">
      <c r="A122" s="1704"/>
      <c r="B122" s="1704"/>
      <c r="C122" s="1704"/>
      <c r="D122" s="1704"/>
      <c r="E122" s="1704"/>
      <c r="F122" s="1704"/>
      <c r="G122" s="1704"/>
      <c r="H122" s="1704"/>
      <c r="I122" s="1704"/>
      <c r="J122" s="1704"/>
      <c r="K122" s="1704"/>
      <c r="L122" s="1704"/>
      <c r="M122" s="1704"/>
      <c r="N122" s="1704"/>
      <c r="O122" s="1704"/>
      <c r="P122" s="1704"/>
      <c r="Q122" s="1704"/>
      <c r="R122" s="1704"/>
      <c r="S122" s="1704"/>
      <c r="T122" s="1704"/>
      <c r="U122" s="1704"/>
      <c r="V122" s="1704"/>
      <c r="W122" s="1704"/>
      <c r="X122" s="1704"/>
      <c r="Y122" s="1704"/>
      <c r="Z122" s="1704"/>
      <c r="AA122" s="1704"/>
      <c r="AB122" s="1704"/>
      <c r="AC122" s="1704"/>
      <c r="AD122" s="1704"/>
      <c r="AE122" s="1704"/>
      <c r="AF122" s="1704"/>
      <c r="AG122" s="1704"/>
      <c r="AH122" s="1704"/>
      <c r="AI122" s="1704"/>
      <c r="AJ122" s="1704"/>
      <c r="AK122" s="1704"/>
      <c r="AL122" s="1704"/>
      <c r="AM122" s="1704"/>
      <c r="AN122" s="1704"/>
      <c r="AO122" s="1704"/>
      <c r="AP122" s="1704"/>
      <c r="AQ122" s="1704"/>
      <c r="AR122" s="1704"/>
      <c r="AS122" s="1704"/>
      <c r="AT122" s="1704"/>
      <c r="AU122" s="1704"/>
      <c r="AV122" s="1704"/>
      <c r="AW122" s="1704"/>
      <c r="AX122" s="1704"/>
      <c r="AY122" s="1704"/>
      <c r="AZ122" s="1704"/>
      <c r="BA122" s="1704"/>
      <c r="BB122" s="1704"/>
      <c r="BC122" s="1704"/>
      <c r="BD122" s="1704"/>
      <c r="BE122" s="1710"/>
    </row>
    <row r="123" spans="1:57" ht="15.75" customHeight="1">
      <c r="B123" s="1714" t="s">
        <v>1950</v>
      </c>
      <c r="C123" s="1714"/>
      <c r="D123" s="1714"/>
      <c r="E123" s="1714"/>
      <c r="F123" s="1714"/>
      <c r="G123" s="1714"/>
      <c r="H123" s="1714"/>
      <c r="I123" s="1714"/>
      <c r="J123" s="1714"/>
      <c r="K123" s="1714"/>
      <c r="L123" s="1714"/>
      <c r="M123" s="1714"/>
      <c r="N123" s="1711"/>
      <c r="O123" s="1711"/>
      <c r="P123" s="1704"/>
      <c r="Q123" s="1704"/>
      <c r="R123" s="1704"/>
      <c r="S123" s="1704"/>
      <c r="T123" s="1704"/>
      <c r="U123" s="1704"/>
      <c r="V123" s="1704"/>
      <c r="W123" s="1704"/>
      <c r="X123" s="1715" t="s">
        <v>2329</v>
      </c>
      <c r="Y123" s="1715"/>
      <c r="Z123" s="1715"/>
      <c r="AA123" s="1715"/>
      <c r="AB123" s="1715"/>
      <c r="AC123" s="1715"/>
      <c r="AD123" s="1715"/>
      <c r="AE123" s="1715"/>
      <c r="AF123" s="1715"/>
      <c r="AG123" s="1715"/>
      <c r="AH123" s="1715"/>
      <c r="AI123" s="1715"/>
      <c r="AJ123" s="1715"/>
      <c r="AK123" s="1716"/>
      <c r="AL123" s="1716"/>
      <c r="AM123" s="1716"/>
      <c r="AN123" s="1716"/>
      <c r="AO123" s="1704"/>
      <c r="AP123" s="1704"/>
      <c r="AQ123" s="1704"/>
      <c r="AR123" s="1704"/>
      <c r="AS123" s="1704"/>
      <c r="AT123" s="1704"/>
      <c r="AU123" s="1704"/>
      <c r="AV123" s="1704"/>
      <c r="AW123" s="1704"/>
      <c r="AX123" s="1704"/>
      <c r="AY123" s="1704"/>
      <c r="AZ123" s="1704"/>
      <c r="BA123" s="1704"/>
      <c r="BB123" s="1704"/>
      <c r="BC123" s="1704"/>
      <c r="BD123" s="1704"/>
      <c r="BE123" s="1710"/>
    </row>
    <row r="124" spans="1:57" ht="15.75" customHeight="1" thickBot="1">
      <c r="A124" s="1704"/>
      <c r="B124" s="1704"/>
      <c r="C124" s="1704"/>
      <c r="D124" s="1704"/>
      <c r="E124" s="1704"/>
      <c r="F124" s="1704"/>
      <c r="G124" s="1704"/>
      <c r="H124" s="1704"/>
      <c r="I124" s="1704"/>
      <c r="J124" s="1704"/>
      <c r="K124" s="1704"/>
      <c r="L124" s="1704"/>
      <c r="M124" s="1704"/>
      <c r="N124" s="1704"/>
      <c r="O124" s="1704"/>
      <c r="P124" s="1711"/>
      <c r="Q124" s="1704"/>
      <c r="R124" s="1704"/>
      <c r="S124" s="1704"/>
      <c r="T124" s="1704"/>
      <c r="U124" s="1704"/>
      <c r="V124" s="1704"/>
      <c r="W124" s="1704"/>
      <c r="X124" s="1704"/>
      <c r="Y124" s="1704"/>
      <c r="Z124" s="1704"/>
      <c r="AA124" s="1704"/>
      <c r="AB124" s="1704"/>
      <c r="AC124" s="1704"/>
      <c r="AD124" s="1704"/>
      <c r="AE124" s="1704"/>
      <c r="AF124" s="1704"/>
      <c r="AG124" s="1704"/>
      <c r="AH124" s="1704"/>
      <c r="AI124" s="1704"/>
      <c r="AJ124" s="1704"/>
      <c r="AK124" s="1704"/>
      <c r="AL124" s="1704"/>
      <c r="AM124" s="1704"/>
      <c r="AN124" s="1704"/>
      <c r="AO124" s="1704"/>
      <c r="AP124" s="1704"/>
      <c r="AQ124" s="1704"/>
      <c r="AR124" s="1704"/>
      <c r="AS124" s="1704"/>
      <c r="AT124" s="1704"/>
      <c r="AU124" s="1704"/>
      <c r="AV124" s="1704"/>
      <c r="AW124" s="1704"/>
      <c r="AX124" s="1704"/>
      <c r="AY124" s="1704"/>
      <c r="AZ124" s="1704"/>
      <c r="BA124" s="1704"/>
      <c r="BB124" s="1704"/>
      <c r="BC124" s="1704"/>
      <c r="BD124" s="1704"/>
      <c r="BE124" s="1710"/>
    </row>
    <row r="125" spans="1:57" ht="15.75" customHeight="1">
      <c r="A125" s="1704"/>
      <c r="B125" s="2787" t="s">
        <v>1951</v>
      </c>
      <c r="C125" s="2788"/>
      <c r="D125" s="2788"/>
      <c r="E125" s="2788"/>
      <c r="F125" s="2788"/>
      <c r="G125" s="2788"/>
      <c r="H125" s="2788"/>
      <c r="I125" s="2788"/>
      <c r="J125" s="2788"/>
      <c r="K125" s="2788"/>
      <c r="L125" s="2788"/>
      <c r="M125" s="2788"/>
      <c r="N125" s="2788"/>
      <c r="O125" s="2788"/>
      <c r="P125" s="2788"/>
      <c r="Q125" s="2788"/>
      <c r="R125" s="2788"/>
      <c r="S125" s="2788"/>
      <c r="T125" s="2788"/>
      <c r="U125" s="2836"/>
      <c r="V125" s="1704"/>
      <c r="W125" s="1706"/>
      <c r="X125" s="2787" t="s">
        <v>2330</v>
      </c>
      <c r="Y125" s="2788"/>
      <c r="Z125" s="2788"/>
      <c r="AA125" s="2788"/>
      <c r="AB125" s="2788"/>
      <c r="AC125" s="2788"/>
      <c r="AD125" s="2788"/>
      <c r="AE125" s="2788"/>
      <c r="AF125" s="2788"/>
      <c r="AG125" s="2788"/>
      <c r="AH125" s="2788"/>
      <c r="AI125" s="2788"/>
      <c r="AJ125" s="2788"/>
      <c r="AK125" s="2788"/>
      <c r="AL125" s="2788"/>
      <c r="AM125" s="2788"/>
      <c r="AN125" s="2788"/>
      <c r="AO125" s="2788"/>
      <c r="AP125" s="2788"/>
      <c r="AQ125" s="2836"/>
      <c r="AR125" s="1704"/>
      <c r="AS125" s="1704"/>
      <c r="AT125" s="1704"/>
      <c r="AU125" s="1704"/>
      <c r="AV125" s="1704"/>
      <c r="AW125" s="1704"/>
      <c r="AX125" s="1704"/>
      <c r="AY125" s="1704"/>
      <c r="AZ125" s="1704"/>
      <c r="BA125" s="1704"/>
      <c r="BB125" s="1704"/>
      <c r="BC125" s="1704"/>
      <c r="BD125" s="1704"/>
      <c r="BE125" s="1710"/>
    </row>
    <row r="126" spans="1:57" ht="15.75" customHeight="1">
      <c r="A126" s="1704"/>
      <c r="B126" s="2798"/>
      <c r="C126" s="2799"/>
      <c r="D126" s="2799"/>
      <c r="E126" s="2799"/>
      <c r="F126" s="2799"/>
      <c r="G126" s="2799"/>
      <c r="H126" s="2800"/>
      <c r="I126" s="2804" t="s">
        <v>1940</v>
      </c>
      <c r="J126" s="2805"/>
      <c r="K126" s="2805"/>
      <c r="L126" s="2805"/>
      <c r="M126" s="2805"/>
      <c r="N126" s="2805"/>
      <c r="O126" s="2806"/>
      <c r="P126" s="2810" t="s">
        <v>2331</v>
      </c>
      <c r="Q126" s="2811"/>
      <c r="R126" s="2811"/>
      <c r="S126" s="2811"/>
      <c r="T126" s="2811"/>
      <c r="U126" s="2812"/>
      <c r="V126" s="1704"/>
      <c r="W126" s="1704"/>
      <c r="X126" s="2798"/>
      <c r="Y126" s="2799"/>
      <c r="Z126" s="2799"/>
      <c r="AA126" s="2799"/>
      <c r="AB126" s="2799"/>
      <c r="AC126" s="2799"/>
      <c r="AD126" s="2800"/>
      <c r="AE126" s="2804" t="s">
        <v>1940</v>
      </c>
      <c r="AF126" s="2805"/>
      <c r="AG126" s="2805"/>
      <c r="AH126" s="2805"/>
      <c r="AI126" s="2805"/>
      <c r="AJ126" s="2805"/>
      <c r="AK126" s="2806"/>
      <c r="AL126" s="2810" t="s">
        <v>2324</v>
      </c>
      <c r="AM126" s="2811"/>
      <c r="AN126" s="2811"/>
      <c r="AO126" s="2811"/>
      <c r="AP126" s="2811"/>
      <c r="AQ126" s="2812"/>
      <c r="AR126" s="1704"/>
      <c r="AS126" s="1704"/>
      <c r="AT126" s="1704"/>
      <c r="AU126" s="1704"/>
      <c r="AV126" s="1704"/>
      <c r="AW126" s="1704"/>
      <c r="AX126" s="1704"/>
      <c r="AY126" s="1704"/>
      <c r="AZ126" s="1704"/>
      <c r="BA126" s="1704"/>
      <c r="BB126" s="1704"/>
      <c r="BC126" s="1704"/>
      <c r="BD126" s="1704"/>
      <c r="BE126" s="1710"/>
    </row>
    <row r="127" spans="1:57" ht="15.75" customHeight="1" thickBot="1">
      <c r="A127" s="1704"/>
      <c r="B127" s="2801"/>
      <c r="C127" s="2802"/>
      <c r="D127" s="2802"/>
      <c r="E127" s="2802"/>
      <c r="F127" s="2802"/>
      <c r="G127" s="2802"/>
      <c r="H127" s="2803"/>
      <c r="I127" s="2807"/>
      <c r="J127" s="2808"/>
      <c r="K127" s="2808"/>
      <c r="L127" s="2808"/>
      <c r="M127" s="2808"/>
      <c r="N127" s="2808"/>
      <c r="O127" s="2809"/>
      <c r="P127" s="2813"/>
      <c r="Q127" s="2814"/>
      <c r="R127" s="2814"/>
      <c r="S127" s="2814"/>
      <c r="T127" s="2814"/>
      <c r="U127" s="2815"/>
      <c r="V127" s="1704"/>
      <c r="W127" s="1704"/>
      <c r="X127" s="2801"/>
      <c r="Y127" s="2802"/>
      <c r="Z127" s="2802"/>
      <c r="AA127" s="2802"/>
      <c r="AB127" s="2802"/>
      <c r="AC127" s="2802"/>
      <c r="AD127" s="2803"/>
      <c r="AE127" s="2807"/>
      <c r="AF127" s="2808"/>
      <c r="AG127" s="2808"/>
      <c r="AH127" s="2808"/>
      <c r="AI127" s="2808"/>
      <c r="AJ127" s="2808"/>
      <c r="AK127" s="2809"/>
      <c r="AL127" s="2813"/>
      <c r="AM127" s="2814"/>
      <c r="AN127" s="2814"/>
      <c r="AO127" s="2814"/>
      <c r="AP127" s="2814"/>
      <c r="AQ127" s="2815"/>
      <c r="AR127" s="1704"/>
      <c r="AS127" s="1704"/>
      <c r="AT127" s="1704"/>
      <c r="AU127" s="1704"/>
      <c r="AV127" s="1704"/>
      <c r="AW127" s="1704"/>
      <c r="AX127" s="1704"/>
      <c r="AY127" s="1704"/>
      <c r="AZ127" s="1704"/>
      <c r="BA127" s="1704"/>
      <c r="BB127" s="1704"/>
      <c r="BC127" s="1704"/>
      <c r="BD127" s="1704"/>
      <c r="BE127" s="1710"/>
    </row>
    <row r="128" spans="1:57" ht="15.75" customHeight="1" thickBot="1">
      <c r="A128" s="1704"/>
      <c r="B128" s="2781" t="s">
        <v>2308</v>
      </c>
      <c r="C128" s="2782"/>
      <c r="D128" s="2782"/>
      <c r="E128" s="2782"/>
      <c r="F128" s="2782"/>
      <c r="G128" s="2782"/>
      <c r="H128" s="2783"/>
      <c r="I128" s="2784"/>
      <c r="J128" s="2785"/>
      <c r="K128" s="2785"/>
      <c r="L128" s="2785"/>
      <c r="M128" s="2785"/>
      <c r="N128" s="2785"/>
      <c r="O128" s="2786"/>
      <c r="P128" s="2784"/>
      <c r="Q128" s="2785"/>
      <c r="R128" s="2785"/>
      <c r="S128" s="2785"/>
      <c r="T128" s="2785"/>
      <c r="U128" s="2786"/>
      <c r="V128" s="1704"/>
      <c r="W128" s="1704"/>
      <c r="X128" s="2781" t="s">
        <v>2308</v>
      </c>
      <c r="Y128" s="2782"/>
      <c r="Z128" s="2782"/>
      <c r="AA128" s="2782"/>
      <c r="AB128" s="2782"/>
      <c r="AC128" s="2782"/>
      <c r="AD128" s="2783"/>
      <c r="AE128" s="2784"/>
      <c r="AF128" s="2785"/>
      <c r="AG128" s="2785"/>
      <c r="AH128" s="2785"/>
      <c r="AI128" s="2785"/>
      <c r="AJ128" s="2785"/>
      <c r="AK128" s="2786"/>
      <c r="AL128" s="2784"/>
      <c r="AM128" s="2785"/>
      <c r="AN128" s="2785"/>
      <c r="AO128" s="2785"/>
      <c r="AP128" s="2785"/>
      <c r="AQ128" s="2786"/>
      <c r="AR128" s="1704"/>
      <c r="AS128" s="1704"/>
      <c r="AT128" s="1704"/>
      <c r="AU128" s="1704"/>
      <c r="AV128" s="1704"/>
      <c r="AW128" s="1704"/>
      <c r="AX128" s="1704"/>
      <c r="AY128" s="1704"/>
      <c r="AZ128" s="1704"/>
      <c r="BA128" s="1704"/>
      <c r="BB128" s="1704"/>
      <c r="BC128" s="1704"/>
      <c r="BD128" s="1704"/>
      <c r="BE128" s="1710"/>
    </row>
    <row r="129" spans="1:57" ht="15.75" customHeight="1" thickBot="1">
      <c r="A129" s="1704"/>
      <c r="B129" s="2781" t="s">
        <v>2309</v>
      </c>
      <c r="C129" s="2782"/>
      <c r="D129" s="2782"/>
      <c r="E129" s="2782"/>
      <c r="F129" s="2782"/>
      <c r="G129" s="2782"/>
      <c r="H129" s="2783"/>
      <c r="I129" s="2784"/>
      <c r="J129" s="2785"/>
      <c r="K129" s="2785"/>
      <c r="L129" s="2785"/>
      <c r="M129" s="2785"/>
      <c r="N129" s="2785"/>
      <c r="O129" s="2786"/>
      <c r="P129" s="2784"/>
      <c r="Q129" s="2785"/>
      <c r="R129" s="2785"/>
      <c r="S129" s="2785"/>
      <c r="T129" s="2785"/>
      <c r="U129" s="2786"/>
      <c r="V129" s="1704"/>
      <c r="W129" s="1704"/>
      <c r="X129" s="1704"/>
      <c r="Y129" s="1704"/>
      <c r="Z129" s="1704"/>
      <c r="AA129" s="1704"/>
      <c r="AB129" s="1704"/>
      <c r="AC129" s="1704"/>
      <c r="AD129" s="1704"/>
      <c r="AE129" s="1704"/>
      <c r="AF129" s="1704"/>
      <c r="AG129" s="1704"/>
      <c r="AH129" s="1704"/>
      <c r="AI129" s="1704"/>
      <c r="AJ129" s="1704"/>
      <c r="AK129" s="1704"/>
      <c r="AL129" s="1704"/>
      <c r="AM129" s="1704"/>
      <c r="AN129" s="1704"/>
      <c r="AO129" s="1704"/>
      <c r="AP129" s="1704"/>
      <c r="AQ129" s="1704"/>
      <c r="AR129" s="1704"/>
      <c r="AS129" s="1704"/>
      <c r="AT129" s="1704"/>
      <c r="AU129" s="1704"/>
      <c r="AV129" s="1704"/>
      <c r="AW129" s="1704"/>
      <c r="AX129" s="1704"/>
      <c r="AY129" s="1704"/>
      <c r="AZ129" s="1704"/>
      <c r="BA129" s="1704"/>
      <c r="BB129" s="1704"/>
      <c r="BC129" s="1704"/>
      <c r="BD129" s="1704"/>
      <c r="BE129" s="1710"/>
    </row>
    <row r="130" spans="1:57" ht="15.75" customHeight="1" thickBot="1">
      <c r="A130" s="1704"/>
      <c r="B130" s="1704"/>
      <c r="C130" s="1704"/>
      <c r="D130" s="1704"/>
      <c r="E130" s="1704"/>
      <c r="F130" s="1704"/>
      <c r="G130" s="1704"/>
      <c r="H130" s="1704"/>
      <c r="I130" s="1704"/>
      <c r="J130" s="1704"/>
      <c r="K130" s="1704"/>
      <c r="L130" s="1704"/>
      <c r="M130" s="1704"/>
      <c r="N130" s="1704"/>
      <c r="O130" s="1704"/>
      <c r="P130" s="1704"/>
      <c r="Q130" s="1704"/>
      <c r="R130" s="1704"/>
      <c r="S130" s="1704"/>
      <c r="T130" s="1704"/>
      <c r="U130" s="1704"/>
      <c r="V130" s="1704"/>
      <c r="W130" s="1704"/>
      <c r="X130" s="1704"/>
      <c r="Y130" s="1704"/>
      <c r="Z130" s="1704"/>
      <c r="AA130" s="1704"/>
      <c r="AB130" s="1704"/>
      <c r="AC130" s="1704"/>
      <c r="AD130" s="1704"/>
      <c r="AE130" s="1704"/>
      <c r="AF130" s="1704"/>
      <c r="AG130" s="1704"/>
      <c r="AH130" s="1704"/>
      <c r="AI130" s="1704"/>
      <c r="AJ130" s="1704"/>
      <c r="AK130" s="1704"/>
      <c r="AL130" s="1704"/>
      <c r="AM130" s="1704"/>
      <c r="AN130" s="1704"/>
      <c r="AO130" s="1704"/>
      <c r="AP130" s="1704"/>
      <c r="AQ130" s="1704"/>
      <c r="AR130" s="1704"/>
      <c r="AS130" s="1704"/>
      <c r="AT130" s="1704"/>
      <c r="AU130" s="1704"/>
      <c r="AV130" s="1704"/>
      <c r="AW130" s="1704"/>
      <c r="AX130" s="1704"/>
      <c r="AY130" s="1704"/>
      <c r="AZ130" s="1704"/>
      <c r="BA130" s="1704"/>
      <c r="BB130" s="1704"/>
      <c r="BC130" s="1704"/>
      <c r="BD130" s="1704"/>
      <c r="BE130" s="1710"/>
    </row>
    <row r="131" spans="1:57" ht="15.75" customHeight="1">
      <c r="A131" s="1704"/>
      <c r="B131" s="1704"/>
      <c r="C131" s="2787" t="s">
        <v>2310</v>
      </c>
      <c r="D131" s="2788"/>
      <c r="E131" s="2788"/>
      <c r="F131" s="2788"/>
      <c r="G131" s="2788"/>
      <c r="H131" s="2788"/>
      <c r="I131" s="2788"/>
      <c r="J131" s="2788"/>
      <c r="K131" s="2788"/>
      <c r="L131" s="2788"/>
      <c r="M131" s="2788"/>
      <c r="N131" s="2788"/>
      <c r="O131" s="2788"/>
      <c r="P131" s="2788"/>
      <c r="Q131" s="2788"/>
      <c r="R131" s="2788"/>
      <c r="S131" s="2788"/>
      <c r="T131" s="2788"/>
      <c r="U131" s="2788"/>
      <c r="V131" s="2788"/>
      <c r="W131" s="2788"/>
      <c r="X131" s="2788"/>
      <c r="Y131" s="2788"/>
      <c r="Z131" s="2788"/>
      <c r="AA131" s="2788"/>
      <c r="AB131" s="2788"/>
      <c r="AC131" s="2788"/>
      <c r="AD131" s="2788"/>
      <c r="AE131" s="2788"/>
      <c r="AF131" s="2788"/>
      <c r="AG131" s="2789"/>
      <c r="AH131" s="1704"/>
      <c r="AI131" s="1704"/>
      <c r="AJ131" s="1704"/>
      <c r="AK131" s="1704"/>
      <c r="AL131" s="1704"/>
      <c r="AM131" s="1704"/>
      <c r="AN131" s="1704"/>
      <c r="AO131" s="1704"/>
      <c r="AP131" s="1704"/>
      <c r="AQ131" s="1704"/>
      <c r="AR131" s="1704"/>
      <c r="AS131" s="1704"/>
      <c r="AT131" s="1704"/>
      <c r="AU131" s="1704"/>
      <c r="AV131" s="1704"/>
      <c r="AW131" s="1704"/>
      <c r="AX131" s="1704"/>
      <c r="AY131" s="1704"/>
      <c r="AZ131" s="1704"/>
      <c r="BA131" s="1704"/>
      <c r="BB131" s="1704"/>
      <c r="BC131" s="1704"/>
      <c r="BD131" s="1704"/>
      <c r="BE131" s="1710"/>
    </row>
    <row r="132" spans="1:57" ht="15.75" customHeight="1" thickBot="1">
      <c r="A132" s="1704"/>
      <c r="B132" s="1704"/>
      <c r="C132" s="2711" t="s">
        <v>1952</v>
      </c>
      <c r="D132" s="2712"/>
      <c r="E132" s="2712"/>
      <c r="F132" s="2712"/>
      <c r="G132" s="2712"/>
      <c r="H132" s="2712"/>
      <c r="I132" s="2712"/>
      <c r="J132" s="2712"/>
      <c r="K132" s="2712"/>
      <c r="L132" s="2712"/>
      <c r="M132" s="2712"/>
      <c r="N132" s="2712"/>
      <c r="O132" s="2712"/>
      <c r="P132" s="2790"/>
      <c r="Q132" s="2791" t="s">
        <v>1953</v>
      </c>
      <c r="R132" s="2712"/>
      <c r="S132" s="2790"/>
      <c r="T132" s="2792" t="s">
        <v>2311</v>
      </c>
      <c r="U132" s="2793"/>
      <c r="V132" s="2793"/>
      <c r="W132" s="2793"/>
      <c r="X132" s="2793"/>
      <c r="Y132" s="2793"/>
      <c r="Z132" s="2793"/>
      <c r="AA132" s="2794"/>
      <c r="AB132" s="2795" t="s">
        <v>1954</v>
      </c>
      <c r="AC132" s="2796"/>
      <c r="AD132" s="2796"/>
      <c r="AE132" s="2796"/>
      <c r="AF132" s="2796"/>
      <c r="AG132" s="2797"/>
      <c r="AH132" s="1704"/>
      <c r="AI132" s="1704"/>
      <c r="AJ132" s="1704"/>
      <c r="AK132" s="1704"/>
      <c r="AL132" s="1704"/>
      <c r="AM132" s="1704"/>
      <c r="AN132" s="1704"/>
      <c r="AO132" s="1704"/>
      <c r="AP132" s="1704"/>
      <c r="AQ132" s="1704"/>
      <c r="AR132" s="1704"/>
      <c r="AS132" s="1704"/>
      <c r="AT132" s="1704"/>
      <c r="AU132" s="1704"/>
      <c r="AV132" s="1704"/>
      <c r="AW132" s="1704"/>
      <c r="AX132" s="1704"/>
      <c r="AY132" s="1704"/>
      <c r="AZ132" s="1704"/>
      <c r="BA132" s="1704"/>
      <c r="BB132" s="1704"/>
      <c r="BC132" s="1704"/>
      <c r="BD132" s="1704"/>
      <c r="BE132" s="1710"/>
    </row>
    <row r="133" spans="1:57" ht="15.75" customHeight="1">
      <c r="A133" s="1704"/>
      <c r="B133" s="1704"/>
      <c r="C133" s="2699" t="s">
        <v>1955</v>
      </c>
      <c r="D133" s="2700"/>
      <c r="E133" s="2700"/>
      <c r="F133" s="2700"/>
      <c r="G133" s="2700"/>
      <c r="H133" s="2700"/>
      <c r="I133" s="2700"/>
      <c r="J133" s="2700"/>
      <c r="K133" s="2700"/>
      <c r="L133" s="2700"/>
      <c r="M133" s="2700"/>
      <c r="N133" s="2700"/>
      <c r="O133" s="2700"/>
      <c r="P133" s="2716"/>
      <c r="Q133" s="2773">
        <v>55</v>
      </c>
      <c r="R133" s="2774"/>
      <c r="S133" s="2775"/>
      <c r="T133" s="2776"/>
      <c r="U133" s="2777"/>
      <c r="V133" s="2777"/>
      <c r="W133" s="2777"/>
      <c r="X133" s="2777"/>
      <c r="Y133" s="2777"/>
      <c r="Z133" s="2777"/>
      <c r="AA133" s="2777"/>
      <c r="AB133" s="1718"/>
      <c r="AC133" s="1719"/>
      <c r="AD133" s="1719"/>
      <c r="AE133" s="1719"/>
      <c r="AF133" s="1719"/>
      <c r="AG133" s="1720"/>
      <c r="AH133" s="1704"/>
      <c r="AI133" s="1704"/>
      <c r="AJ133" s="1704"/>
      <c r="AK133" s="1704"/>
      <c r="AL133" s="1704"/>
      <c r="AM133" s="1704"/>
      <c r="AN133" s="1704"/>
      <c r="AO133" s="1704"/>
      <c r="AP133" s="1704"/>
      <c r="AQ133" s="1704"/>
      <c r="AR133" s="1704"/>
      <c r="AS133" s="1704"/>
      <c r="AT133" s="1704"/>
      <c r="AU133" s="1704"/>
      <c r="AV133" s="1704"/>
      <c r="AW133" s="1704"/>
      <c r="AX133" s="1704"/>
      <c r="AY133" s="1704"/>
      <c r="AZ133" s="1704"/>
      <c r="BA133" s="1704"/>
      <c r="BB133" s="1704"/>
      <c r="BC133" s="1704"/>
      <c r="BD133" s="1704"/>
      <c r="BE133" s="1710"/>
    </row>
    <row r="134" spans="1:57" ht="15.75" customHeight="1">
      <c r="A134" s="1704"/>
      <c r="B134" s="1704"/>
      <c r="C134" s="2699" t="s">
        <v>1956</v>
      </c>
      <c r="D134" s="2700"/>
      <c r="E134" s="2700"/>
      <c r="F134" s="2700"/>
      <c r="G134" s="2700"/>
      <c r="H134" s="2700"/>
      <c r="I134" s="2700"/>
      <c r="J134" s="2700"/>
      <c r="K134" s="2700"/>
      <c r="L134" s="2700"/>
      <c r="M134" s="2700"/>
      <c r="N134" s="2700"/>
      <c r="O134" s="2700"/>
      <c r="P134" s="2716"/>
      <c r="Q134" s="2773">
        <v>55</v>
      </c>
      <c r="R134" s="2774"/>
      <c r="S134" s="2775"/>
      <c r="T134" s="2779"/>
      <c r="U134" s="2780"/>
      <c r="V134" s="2780"/>
      <c r="W134" s="2780"/>
      <c r="X134" s="2780"/>
      <c r="Y134" s="2780"/>
      <c r="Z134" s="2780"/>
      <c r="AA134" s="2780"/>
      <c r="AB134" s="1721"/>
      <c r="AC134" s="1722"/>
      <c r="AD134" s="1722"/>
      <c r="AE134" s="1722"/>
      <c r="AF134" s="1722"/>
      <c r="AG134" s="1723"/>
      <c r="AH134" s="1704"/>
      <c r="AI134" s="1704"/>
      <c r="AJ134" s="1704"/>
      <c r="AK134" s="1704"/>
      <c r="AL134" s="1704"/>
      <c r="AM134" s="1704"/>
      <c r="AN134" s="1704"/>
      <c r="AO134" s="1704"/>
      <c r="AP134" s="1704"/>
      <c r="AQ134" s="1704"/>
      <c r="AR134" s="1704"/>
      <c r="AS134" s="1704"/>
      <c r="AT134" s="1704"/>
      <c r="AU134" s="1704"/>
      <c r="AV134" s="1704"/>
      <c r="AW134" s="1704"/>
      <c r="AX134" s="1704"/>
      <c r="AY134" s="1704"/>
      <c r="AZ134" s="1704"/>
      <c r="BA134" s="1704"/>
      <c r="BB134" s="1704"/>
      <c r="BC134" s="1704"/>
      <c r="BD134" s="1704"/>
      <c r="BE134" s="1710"/>
    </row>
    <row r="135" spans="1:57" ht="15.75" customHeight="1" thickBot="1">
      <c r="A135" s="1704"/>
      <c r="B135" s="1704"/>
      <c r="C135" s="2699" t="s">
        <v>1957</v>
      </c>
      <c r="D135" s="2700"/>
      <c r="E135" s="2700"/>
      <c r="F135" s="2700"/>
      <c r="G135" s="2700"/>
      <c r="H135" s="2700"/>
      <c r="I135" s="2700"/>
      <c r="J135" s="2700"/>
      <c r="K135" s="2700"/>
      <c r="L135" s="2700"/>
      <c r="M135" s="2700"/>
      <c r="N135" s="2700"/>
      <c r="O135" s="2700"/>
      <c r="P135" s="2716"/>
      <c r="Q135" s="2773">
        <v>55</v>
      </c>
      <c r="R135" s="2774"/>
      <c r="S135" s="2775"/>
      <c r="T135" s="2776"/>
      <c r="U135" s="2777"/>
      <c r="V135" s="2777"/>
      <c r="W135" s="2777"/>
      <c r="X135" s="2777"/>
      <c r="Y135" s="2777"/>
      <c r="Z135" s="2777"/>
      <c r="AA135" s="2777"/>
      <c r="AB135" s="1724"/>
      <c r="AC135" s="1725"/>
      <c r="AD135" s="1725"/>
      <c r="AE135" s="1725"/>
      <c r="AF135" s="1725"/>
      <c r="AG135" s="1726"/>
      <c r="AH135" s="1704"/>
      <c r="AI135" s="1704"/>
      <c r="AJ135" s="1704"/>
      <c r="AK135" s="1704"/>
      <c r="AL135" s="1704"/>
      <c r="AM135" s="1704"/>
      <c r="AN135" s="1704"/>
      <c r="AO135" s="1704"/>
      <c r="AP135" s="1704"/>
      <c r="AQ135" s="1704"/>
      <c r="AR135" s="1704"/>
      <c r="AS135" s="1704"/>
      <c r="AT135" s="1704"/>
      <c r="AU135" s="1704"/>
      <c r="AV135" s="1704"/>
      <c r="AW135" s="1704"/>
      <c r="AX135" s="1704"/>
      <c r="AY135" s="1704"/>
      <c r="AZ135" s="1704"/>
      <c r="BA135" s="1704"/>
      <c r="BB135" s="1704"/>
      <c r="BC135" s="1704"/>
      <c r="BD135" s="1704"/>
      <c r="BE135" s="1710"/>
    </row>
    <row r="136" spans="1:57" ht="15.75" customHeight="1">
      <c r="A136" s="1704"/>
      <c r="B136" s="1704"/>
      <c r="C136" s="2699" t="s">
        <v>1920</v>
      </c>
      <c r="D136" s="2700"/>
      <c r="E136" s="2700"/>
      <c r="F136" s="2700"/>
      <c r="G136" s="2700"/>
      <c r="H136" s="2700"/>
      <c r="I136" s="2700"/>
      <c r="J136" s="2700"/>
      <c r="K136" s="2700"/>
      <c r="L136" s="2700"/>
      <c r="M136" s="2700"/>
      <c r="N136" s="2700"/>
      <c r="O136" s="2700"/>
      <c r="P136" s="2716"/>
      <c r="Q136" s="2773">
        <v>55</v>
      </c>
      <c r="R136" s="2774"/>
      <c r="S136" s="2775"/>
      <c r="T136" s="2776"/>
      <c r="U136" s="2777"/>
      <c r="V136" s="2777"/>
      <c r="W136" s="2777"/>
      <c r="X136" s="2777"/>
      <c r="Y136" s="2777"/>
      <c r="Z136" s="2777"/>
      <c r="AA136" s="2778"/>
      <c r="AB136" s="2770">
        <v>0</v>
      </c>
      <c r="AC136" s="2771"/>
      <c r="AD136" s="2771"/>
      <c r="AE136" s="2771"/>
      <c r="AF136" s="2771"/>
      <c r="AG136" s="2772"/>
      <c r="AH136" s="1704"/>
      <c r="AI136" s="1704"/>
      <c r="AJ136" s="1704"/>
      <c r="AK136" s="1704"/>
      <c r="AL136" s="1704"/>
      <c r="AM136" s="1704"/>
      <c r="AN136" s="1704"/>
      <c r="AO136" s="1704"/>
      <c r="AP136" s="1704"/>
      <c r="AQ136" s="1704"/>
      <c r="AR136" s="1704"/>
      <c r="AS136" s="1704"/>
      <c r="AT136" s="1704"/>
      <c r="AU136" s="1704"/>
      <c r="AV136" s="1704"/>
      <c r="AW136" s="1704"/>
      <c r="AX136" s="1704"/>
      <c r="AY136" s="1704"/>
      <c r="AZ136" s="1704"/>
      <c r="BA136" s="1704"/>
      <c r="BB136" s="1704"/>
      <c r="BC136" s="1704"/>
      <c r="BD136" s="1704"/>
      <c r="BE136" s="1710"/>
    </row>
    <row r="137" spans="1:57" ht="15.75" customHeight="1" thickBot="1">
      <c r="A137" s="1704"/>
      <c r="B137" s="1704"/>
      <c r="C137" s="2758" t="s">
        <v>174</v>
      </c>
      <c r="D137" s="2759"/>
      <c r="E137" s="2759"/>
      <c r="F137" s="2690" t="s">
        <v>1958</v>
      </c>
      <c r="G137" s="2690"/>
      <c r="H137" s="2690"/>
      <c r="I137" s="2690"/>
      <c r="J137" s="2690"/>
      <c r="K137" s="2690"/>
      <c r="L137" s="2690"/>
      <c r="M137" s="2690"/>
      <c r="N137" s="2690"/>
      <c r="O137" s="2690"/>
      <c r="P137" s="2690"/>
      <c r="Q137" s="2760">
        <v>55</v>
      </c>
      <c r="R137" s="2760"/>
      <c r="S137" s="2760"/>
      <c r="T137" s="2761"/>
      <c r="U137" s="2761"/>
      <c r="V137" s="2761"/>
      <c r="W137" s="2761"/>
      <c r="X137" s="2761"/>
      <c r="Y137" s="2761"/>
      <c r="Z137" s="2761"/>
      <c r="AA137" s="2761"/>
      <c r="AB137" s="2762">
        <v>0</v>
      </c>
      <c r="AC137" s="2763"/>
      <c r="AD137" s="2763"/>
      <c r="AE137" s="2763"/>
      <c r="AF137" s="2763"/>
      <c r="AG137" s="2764"/>
      <c r="AH137" s="1704"/>
      <c r="AI137" s="1704"/>
      <c r="AJ137" s="1704"/>
      <c r="AK137" s="1704"/>
      <c r="AL137" s="1704"/>
      <c r="AM137" s="1704"/>
      <c r="AN137" s="1704"/>
      <c r="AO137" s="1704"/>
      <c r="AP137" s="1704"/>
      <c r="AQ137" s="1704"/>
      <c r="AR137" s="1704"/>
      <c r="AS137" s="1704"/>
      <c r="AT137" s="1704"/>
      <c r="AU137" s="1704"/>
      <c r="AV137" s="1704"/>
      <c r="AW137" s="1704"/>
      <c r="AX137" s="1704"/>
      <c r="AY137" s="1704"/>
      <c r="AZ137" s="1704"/>
      <c r="BA137" s="1704"/>
      <c r="BB137" s="1704"/>
      <c r="BC137" s="1704"/>
      <c r="BD137" s="1704"/>
      <c r="BE137" s="1710"/>
    </row>
    <row r="138" spans="1:57" ht="15.75" customHeight="1" thickBot="1">
      <c r="A138" s="1704"/>
      <c r="B138" s="1704"/>
      <c r="C138" s="2758" t="s">
        <v>174</v>
      </c>
      <c r="D138" s="2759"/>
      <c r="E138" s="2759"/>
      <c r="F138" s="2690" t="s">
        <v>1958</v>
      </c>
      <c r="G138" s="2690"/>
      <c r="H138" s="2690"/>
      <c r="I138" s="2690"/>
      <c r="J138" s="2690"/>
      <c r="K138" s="2690"/>
      <c r="L138" s="2690"/>
      <c r="M138" s="2690"/>
      <c r="N138" s="2690"/>
      <c r="O138" s="2690"/>
      <c r="P138" s="2690"/>
      <c r="Q138" s="2760">
        <v>55</v>
      </c>
      <c r="R138" s="2760"/>
      <c r="S138" s="2760"/>
      <c r="T138" s="2761"/>
      <c r="U138" s="2761"/>
      <c r="V138" s="2761"/>
      <c r="W138" s="2761"/>
      <c r="X138" s="2761"/>
      <c r="Y138" s="2761"/>
      <c r="Z138" s="2761"/>
      <c r="AA138" s="2761"/>
      <c r="AB138" s="2762">
        <v>0</v>
      </c>
      <c r="AC138" s="2763"/>
      <c r="AD138" s="2763"/>
      <c r="AE138" s="2763"/>
      <c r="AF138" s="2763"/>
      <c r="AG138" s="2764"/>
      <c r="AH138" s="1704"/>
      <c r="AI138" s="1704"/>
      <c r="AJ138" s="1704"/>
      <c r="AK138" s="1704" t="s">
        <v>255</v>
      </c>
      <c r="AL138" s="1704"/>
      <c r="AM138" s="1704"/>
      <c r="AN138" s="1704"/>
      <c r="AO138" s="1704"/>
      <c r="AP138" s="1704"/>
      <c r="AQ138" s="1704"/>
      <c r="AR138" s="1704"/>
      <c r="AS138" s="1704"/>
      <c r="AT138" s="1704"/>
      <c r="AU138" s="1704"/>
      <c r="AV138" s="1704"/>
      <c r="AW138" s="1704"/>
      <c r="AX138" s="1704"/>
      <c r="AY138" s="1704"/>
      <c r="AZ138" s="1704"/>
      <c r="BA138" s="1704"/>
      <c r="BB138" s="1704"/>
      <c r="BC138" s="1704"/>
      <c r="BD138" s="1704"/>
      <c r="BE138" s="1710"/>
    </row>
    <row r="139" spans="1:57" ht="15.75" customHeight="1" thickBot="1">
      <c r="A139" s="1704"/>
      <c r="B139" s="1704"/>
      <c r="C139" s="2758" t="s">
        <v>174</v>
      </c>
      <c r="D139" s="2759"/>
      <c r="E139" s="2759"/>
      <c r="F139" s="2681" t="s">
        <v>1958</v>
      </c>
      <c r="G139" s="2681"/>
      <c r="H139" s="2681"/>
      <c r="I139" s="2681"/>
      <c r="J139" s="2681"/>
      <c r="K139" s="2681"/>
      <c r="L139" s="2681"/>
      <c r="M139" s="2681"/>
      <c r="N139" s="2681"/>
      <c r="O139" s="2681"/>
      <c r="P139" s="2681"/>
      <c r="Q139" s="2765">
        <v>55</v>
      </c>
      <c r="R139" s="2765"/>
      <c r="S139" s="2765"/>
      <c r="T139" s="2766"/>
      <c r="U139" s="2766"/>
      <c r="V139" s="2766"/>
      <c r="W139" s="2766"/>
      <c r="X139" s="2766"/>
      <c r="Y139" s="2766"/>
      <c r="Z139" s="2766"/>
      <c r="AA139" s="2766"/>
      <c r="AB139" s="2767">
        <v>0</v>
      </c>
      <c r="AC139" s="2768"/>
      <c r="AD139" s="2768"/>
      <c r="AE139" s="2768"/>
      <c r="AF139" s="2768"/>
      <c r="AG139" s="2769"/>
      <c r="AH139" s="1704"/>
      <c r="AI139" s="1704"/>
      <c r="AJ139" s="1704"/>
      <c r="AK139" s="1704"/>
      <c r="AL139" s="1704"/>
      <c r="AM139" s="1704"/>
      <c r="AN139" s="1704"/>
      <c r="AO139" s="1704"/>
      <c r="AP139" s="1704"/>
      <c r="AQ139" s="1704"/>
      <c r="AR139" s="1704"/>
      <c r="AS139" s="1704"/>
      <c r="AT139" s="1704"/>
      <c r="AU139" s="1704"/>
      <c r="AV139" s="1704"/>
      <c r="AW139" s="1704"/>
      <c r="AX139" s="1704"/>
      <c r="AY139" s="1704"/>
      <c r="AZ139" s="1704"/>
      <c r="BA139" s="1704"/>
      <c r="BB139" s="1704"/>
      <c r="BC139" s="1704"/>
      <c r="BD139" s="1704"/>
      <c r="BE139" s="1710"/>
    </row>
    <row r="140" spans="1:57" ht="15.75" customHeight="1" thickBot="1">
      <c r="A140" s="1704"/>
      <c r="B140" s="1704"/>
      <c r="C140" s="1704"/>
      <c r="D140" s="1704"/>
      <c r="E140" s="1704"/>
      <c r="F140" s="1704"/>
      <c r="G140" s="1704"/>
      <c r="H140" s="1704"/>
      <c r="I140" s="1704"/>
      <c r="J140" s="1704"/>
      <c r="K140" s="1704"/>
      <c r="L140" s="1704"/>
      <c r="M140" s="1704"/>
      <c r="N140" s="1704"/>
      <c r="O140" s="1704"/>
      <c r="P140" s="1704"/>
      <c r="Q140" s="1704"/>
      <c r="R140" s="1704"/>
      <c r="S140" s="1704"/>
      <c r="T140" s="1704"/>
      <c r="U140" s="1704"/>
      <c r="V140" s="1704"/>
      <c r="W140" s="1704"/>
      <c r="X140" s="1704"/>
      <c r="Y140" s="1704"/>
      <c r="Z140" s="1704"/>
      <c r="AA140" s="1704"/>
      <c r="AB140" s="1704"/>
      <c r="AC140" s="1704"/>
      <c r="AD140" s="1704"/>
      <c r="AE140" s="1704"/>
      <c r="AF140" s="1704"/>
      <c r="AG140" s="1704"/>
      <c r="AH140" s="1704"/>
      <c r="AI140" s="1704"/>
      <c r="AJ140" s="1704"/>
      <c r="AK140" s="1704"/>
      <c r="AL140" s="1704"/>
      <c r="AM140" s="1704"/>
      <c r="AN140" s="1704"/>
      <c r="AO140" s="1704"/>
      <c r="AP140" s="1704"/>
      <c r="AQ140" s="1704"/>
      <c r="AR140" s="1704"/>
      <c r="AS140" s="1704"/>
      <c r="AT140" s="1704"/>
      <c r="AU140" s="1704"/>
      <c r="AV140" s="1704"/>
      <c r="AW140" s="1704"/>
      <c r="AX140" s="1704"/>
      <c r="AY140" s="1704"/>
      <c r="AZ140" s="1704"/>
      <c r="BA140" s="1704"/>
      <c r="BB140" s="1704"/>
      <c r="BC140" s="1704"/>
      <c r="BD140" s="1704"/>
      <c r="BE140" s="1710"/>
    </row>
    <row r="141" spans="1:57" ht="15.75" customHeight="1" thickBot="1">
      <c r="A141" s="1704"/>
      <c r="B141" s="1704"/>
      <c r="C141" s="2743" t="s">
        <v>1959</v>
      </c>
      <c r="D141" s="2744"/>
      <c r="E141" s="2744"/>
      <c r="F141" s="2744"/>
      <c r="G141" s="2744"/>
      <c r="H141" s="2744"/>
      <c r="I141" s="2744"/>
      <c r="J141" s="2744"/>
      <c r="K141" s="2744"/>
      <c r="L141" s="2744"/>
      <c r="M141" s="2744"/>
      <c r="N141" s="2745"/>
      <c r="O141" s="1704"/>
      <c r="P141" s="2746" t="s">
        <v>1960</v>
      </c>
      <c r="Q141" s="2747"/>
      <c r="R141" s="2747"/>
      <c r="S141" s="2747"/>
      <c r="T141" s="2747"/>
      <c r="U141" s="2747"/>
      <c r="V141" s="2747"/>
      <c r="W141" s="2747"/>
      <c r="X141" s="2747"/>
      <c r="Y141" s="2747"/>
      <c r="Z141" s="2747"/>
      <c r="AA141" s="2747"/>
      <c r="AB141" s="2747"/>
      <c r="AC141" s="2747"/>
      <c r="AD141" s="2747"/>
      <c r="AE141" s="2747"/>
      <c r="AF141" s="2747"/>
      <c r="AG141" s="2747"/>
      <c r="AH141" s="2747"/>
      <c r="AI141" s="2747"/>
      <c r="AJ141" s="2747"/>
      <c r="AK141" s="2747"/>
      <c r="AL141" s="2747"/>
      <c r="AM141" s="2747"/>
      <c r="AN141" s="2747"/>
      <c r="AO141" s="2748"/>
      <c r="AP141" s="1704"/>
      <c r="AQ141" s="1704"/>
      <c r="AR141" s="1704"/>
      <c r="AS141" s="1704"/>
      <c r="AT141" s="1704"/>
      <c r="AU141" s="1704"/>
      <c r="AV141" s="1704"/>
      <c r="AW141" s="1704"/>
      <c r="AX141" s="1704"/>
      <c r="AY141" s="1704"/>
      <c r="AZ141" s="1704"/>
      <c r="BA141" s="1704"/>
      <c r="BB141" s="1704"/>
      <c r="BC141" s="1704"/>
      <c r="BD141" s="1704"/>
      <c r="BE141" s="1710"/>
    </row>
    <row r="142" spans="1:57" ht="15.75" customHeight="1">
      <c r="A142" s="1704"/>
      <c r="B142" s="1704"/>
      <c r="C142" s="2749" t="s">
        <v>1961</v>
      </c>
      <c r="D142" s="2750"/>
      <c r="E142" s="2750"/>
      <c r="F142" s="2750"/>
      <c r="G142" s="2750"/>
      <c r="H142" s="2751"/>
      <c r="I142" s="2749" t="s">
        <v>1962</v>
      </c>
      <c r="J142" s="2750"/>
      <c r="K142" s="2750"/>
      <c r="L142" s="2750"/>
      <c r="M142" s="2750"/>
      <c r="N142" s="2751"/>
      <c r="O142" s="1704"/>
      <c r="P142" s="2752" t="s">
        <v>2322</v>
      </c>
      <c r="Q142" s="2753"/>
      <c r="R142" s="2753"/>
      <c r="S142" s="2753"/>
      <c r="T142" s="2753"/>
      <c r="U142" s="2753"/>
      <c r="V142" s="2753"/>
      <c r="W142" s="2753"/>
      <c r="X142" s="2753"/>
      <c r="Y142" s="2753"/>
      <c r="Z142" s="2753"/>
      <c r="AA142" s="2753"/>
      <c r="AB142" s="2753"/>
      <c r="AC142" s="2753"/>
      <c r="AD142" s="2753"/>
      <c r="AE142" s="2753"/>
      <c r="AF142" s="2753"/>
      <c r="AG142" s="2753"/>
      <c r="AH142" s="2753"/>
      <c r="AI142" s="2753"/>
      <c r="AJ142" s="2753"/>
      <c r="AK142" s="2753"/>
      <c r="AL142" s="2753"/>
      <c r="AM142" s="2753"/>
      <c r="AN142" s="2753"/>
      <c r="AO142" s="2754"/>
      <c r="AP142" s="1704"/>
      <c r="AQ142" s="1704"/>
      <c r="AR142" s="1704"/>
      <c r="AS142" s="1704"/>
      <c r="AT142" s="1704"/>
      <c r="AU142" s="1704"/>
      <c r="AV142" s="1704"/>
      <c r="AW142" s="1704"/>
      <c r="AX142" s="1704"/>
      <c r="AY142" s="1704"/>
      <c r="AZ142" s="1704"/>
      <c r="BA142" s="1704"/>
      <c r="BB142" s="1704"/>
      <c r="BC142" s="1704"/>
      <c r="BD142" s="1704"/>
      <c r="BE142" s="1710"/>
    </row>
    <row r="143" spans="1:57" ht="15.75" customHeight="1">
      <c r="A143" s="1704"/>
      <c r="B143" s="1704"/>
      <c r="C143" s="2733"/>
      <c r="D143" s="2733"/>
      <c r="E143" s="2733"/>
      <c r="F143" s="2733"/>
      <c r="G143" s="2733"/>
      <c r="H143" s="2733"/>
      <c r="I143" s="2734"/>
      <c r="J143" s="2734"/>
      <c r="K143" s="2734"/>
      <c r="L143" s="2734"/>
      <c r="M143" s="2734"/>
      <c r="N143" s="2734"/>
      <c r="O143" s="1704"/>
      <c r="P143" s="2752"/>
      <c r="Q143" s="2753"/>
      <c r="R143" s="2753"/>
      <c r="S143" s="2753"/>
      <c r="T143" s="2753"/>
      <c r="U143" s="2753"/>
      <c r="V143" s="2753"/>
      <c r="W143" s="2753"/>
      <c r="X143" s="2753"/>
      <c r="Y143" s="2753"/>
      <c r="Z143" s="2753"/>
      <c r="AA143" s="2753"/>
      <c r="AB143" s="2753"/>
      <c r="AC143" s="2753"/>
      <c r="AD143" s="2753"/>
      <c r="AE143" s="2753"/>
      <c r="AF143" s="2753"/>
      <c r="AG143" s="2753"/>
      <c r="AH143" s="2753"/>
      <c r="AI143" s="2753"/>
      <c r="AJ143" s="2753"/>
      <c r="AK143" s="2753"/>
      <c r="AL143" s="2753"/>
      <c r="AM143" s="2753"/>
      <c r="AN143" s="2753"/>
      <c r="AO143" s="2754"/>
      <c r="AP143" s="1704"/>
      <c r="AQ143" s="1704"/>
      <c r="AR143" s="1704"/>
      <c r="AS143" s="1704"/>
      <c r="AT143" s="1704"/>
      <c r="AU143" s="1704"/>
      <c r="AV143" s="1704"/>
      <c r="AW143" s="1704"/>
      <c r="AX143" s="1704"/>
      <c r="AY143" s="1704"/>
      <c r="AZ143" s="1704"/>
      <c r="BA143" s="1704"/>
      <c r="BB143" s="1704"/>
      <c r="BC143" s="1704"/>
      <c r="BD143" s="1704"/>
      <c r="BE143" s="1710"/>
    </row>
    <row r="144" spans="1:57" ht="15.75" customHeight="1">
      <c r="A144" s="1704"/>
      <c r="B144" s="1704"/>
      <c r="C144" s="2733"/>
      <c r="D144" s="2733"/>
      <c r="E144" s="2733"/>
      <c r="F144" s="2733"/>
      <c r="G144" s="2733"/>
      <c r="H144" s="2733"/>
      <c r="I144" s="2734"/>
      <c r="J144" s="2734"/>
      <c r="K144" s="2734"/>
      <c r="L144" s="2734"/>
      <c r="M144" s="2734"/>
      <c r="N144" s="2734"/>
      <c r="O144" s="1704"/>
      <c r="P144" s="2752"/>
      <c r="Q144" s="2753"/>
      <c r="R144" s="2753"/>
      <c r="S144" s="2753"/>
      <c r="T144" s="2753"/>
      <c r="U144" s="2753"/>
      <c r="V144" s="2753"/>
      <c r="W144" s="2753"/>
      <c r="X144" s="2753"/>
      <c r="Y144" s="2753"/>
      <c r="Z144" s="2753"/>
      <c r="AA144" s="2753"/>
      <c r="AB144" s="2753"/>
      <c r="AC144" s="2753"/>
      <c r="AD144" s="2753"/>
      <c r="AE144" s="2753"/>
      <c r="AF144" s="2753"/>
      <c r="AG144" s="2753"/>
      <c r="AH144" s="2753"/>
      <c r="AI144" s="2753"/>
      <c r="AJ144" s="2753"/>
      <c r="AK144" s="2753"/>
      <c r="AL144" s="2753"/>
      <c r="AM144" s="2753"/>
      <c r="AN144" s="2753"/>
      <c r="AO144" s="2754"/>
      <c r="AP144" s="1704"/>
      <c r="AQ144" s="1704"/>
      <c r="AR144" s="1704"/>
      <c r="AS144" s="1704"/>
      <c r="AT144" s="1704"/>
      <c r="AU144" s="1704"/>
      <c r="AV144" s="1704"/>
      <c r="AW144" s="1704"/>
      <c r="AX144" s="1704"/>
      <c r="AY144" s="1704"/>
      <c r="AZ144" s="1704"/>
      <c r="BA144" s="1704"/>
      <c r="BB144" s="1704"/>
      <c r="BC144" s="1704"/>
      <c r="BD144" s="1704"/>
      <c r="BE144" s="1710"/>
    </row>
    <row r="145" spans="1:57" ht="15.75" customHeight="1">
      <c r="A145" s="1704"/>
      <c r="B145" s="1704"/>
      <c r="C145" s="2733"/>
      <c r="D145" s="2733"/>
      <c r="E145" s="2733"/>
      <c r="F145" s="2733"/>
      <c r="G145" s="2733"/>
      <c r="H145" s="2733"/>
      <c r="I145" s="2734"/>
      <c r="J145" s="2734"/>
      <c r="K145" s="2734"/>
      <c r="L145" s="2734"/>
      <c r="M145" s="2734"/>
      <c r="N145" s="2734"/>
      <c r="O145" s="1704"/>
      <c r="P145" s="2752"/>
      <c r="Q145" s="2753"/>
      <c r="R145" s="2753"/>
      <c r="S145" s="2753"/>
      <c r="T145" s="2753"/>
      <c r="U145" s="2753"/>
      <c r="V145" s="2753"/>
      <c r="W145" s="2753"/>
      <c r="X145" s="2753"/>
      <c r="Y145" s="2753"/>
      <c r="Z145" s="2753"/>
      <c r="AA145" s="2753"/>
      <c r="AB145" s="2753"/>
      <c r="AC145" s="2753"/>
      <c r="AD145" s="2753"/>
      <c r="AE145" s="2753"/>
      <c r="AF145" s="2753"/>
      <c r="AG145" s="2753"/>
      <c r="AH145" s="2753"/>
      <c r="AI145" s="2753"/>
      <c r="AJ145" s="2753"/>
      <c r="AK145" s="2753"/>
      <c r="AL145" s="2753"/>
      <c r="AM145" s="2753"/>
      <c r="AN145" s="2753"/>
      <c r="AO145" s="2754"/>
      <c r="AP145" s="1704"/>
      <c r="AQ145" s="1704"/>
      <c r="AR145" s="1704"/>
      <c r="AS145" s="1704"/>
      <c r="AT145" s="1704"/>
      <c r="AU145" s="1704"/>
      <c r="AV145" s="1704"/>
      <c r="AW145" s="1704"/>
      <c r="AX145" s="1704"/>
      <c r="AY145" s="1704"/>
      <c r="AZ145" s="1704"/>
      <c r="BA145" s="1704"/>
      <c r="BB145" s="1704"/>
      <c r="BC145" s="1704"/>
      <c r="BD145" s="1704"/>
      <c r="BE145" s="1710"/>
    </row>
    <row r="146" spans="1:57" ht="15.75" customHeight="1">
      <c r="A146" s="1704"/>
      <c r="B146" s="1704"/>
      <c r="C146" s="2733"/>
      <c r="D146" s="2733"/>
      <c r="E146" s="2733"/>
      <c r="F146" s="2733"/>
      <c r="G146" s="2733"/>
      <c r="H146" s="2733"/>
      <c r="I146" s="2734"/>
      <c r="J146" s="2734"/>
      <c r="K146" s="2734"/>
      <c r="L146" s="2734"/>
      <c r="M146" s="2734"/>
      <c r="N146" s="2734"/>
      <c r="O146" s="1704"/>
      <c r="P146" s="2752"/>
      <c r="Q146" s="2753"/>
      <c r="R146" s="2753"/>
      <c r="S146" s="2753"/>
      <c r="T146" s="2753"/>
      <c r="U146" s="2753"/>
      <c r="V146" s="2753"/>
      <c r="W146" s="2753"/>
      <c r="X146" s="2753"/>
      <c r="Y146" s="2753"/>
      <c r="Z146" s="2753"/>
      <c r="AA146" s="2753"/>
      <c r="AB146" s="2753"/>
      <c r="AC146" s="2753"/>
      <c r="AD146" s="2753"/>
      <c r="AE146" s="2753"/>
      <c r="AF146" s="2753"/>
      <c r="AG146" s="2753"/>
      <c r="AH146" s="2753"/>
      <c r="AI146" s="2753"/>
      <c r="AJ146" s="2753"/>
      <c r="AK146" s="2753"/>
      <c r="AL146" s="2753"/>
      <c r="AM146" s="2753"/>
      <c r="AN146" s="2753"/>
      <c r="AO146" s="2754"/>
      <c r="AP146" s="1704"/>
      <c r="AQ146" s="1704"/>
      <c r="AR146" s="1704"/>
      <c r="AS146" s="1704"/>
      <c r="AT146" s="1704"/>
      <c r="AU146" s="1704"/>
      <c r="AV146" s="1704"/>
      <c r="AW146" s="1704"/>
      <c r="AX146" s="1704"/>
      <c r="AY146" s="1704"/>
      <c r="AZ146" s="1704"/>
      <c r="BA146" s="1704"/>
      <c r="BB146" s="1704"/>
      <c r="BC146" s="1704"/>
      <c r="BD146" s="1704"/>
      <c r="BE146" s="1710"/>
    </row>
    <row r="147" spans="1:57" ht="15.75" customHeight="1">
      <c r="A147" s="1704"/>
      <c r="B147" s="1704"/>
      <c r="C147" s="2733"/>
      <c r="D147" s="2733"/>
      <c r="E147" s="2733"/>
      <c r="F147" s="2733"/>
      <c r="G147" s="2733"/>
      <c r="H147" s="2733"/>
      <c r="I147" s="2734"/>
      <c r="J147" s="2734"/>
      <c r="K147" s="2734"/>
      <c r="L147" s="2734"/>
      <c r="M147" s="2734"/>
      <c r="N147" s="2734"/>
      <c r="O147" s="1704"/>
      <c r="P147" s="2752"/>
      <c r="Q147" s="2753"/>
      <c r="R147" s="2753"/>
      <c r="S147" s="2753"/>
      <c r="T147" s="2753"/>
      <c r="U147" s="2753"/>
      <c r="V147" s="2753"/>
      <c r="W147" s="2753"/>
      <c r="X147" s="2753"/>
      <c r="Y147" s="2753"/>
      <c r="Z147" s="2753"/>
      <c r="AA147" s="2753"/>
      <c r="AB147" s="2753"/>
      <c r="AC147" s="2753"/>
      <c r="AD147" s="2753"/>
      <c r="AE147" s="2753"/>
      <c r="AF147" s="2753"/>
      <c r="AG147" s="2753"/>
      <c r="AH147" s="2753"/>
      <c r="AI147" s="2753"/>
      <c r="AJ147" s="2753"/>
      <c r="AK147" s="2753"/>
      <c r="AL147" s="2753"/>
      <c r="AM147" s="2753"/>
      <c r="AN147" s="2753"/>
      <c r="AO147" s="2754"/>
      <c r="AP147" s="1704"/>
      <c r="AQ147" s="1704"/>
      <c r="AR147" s="1704"/>
      <c r="AS147" s="1704"/>
      <c r="AT147" s="1704"/>
      <c r="AU147" s="1704"/>
      <c r="AV147" s="1704"/>
      <c r="AW147" s="1704"/>
      <c r="AX147" s="1704"/>
      <c r="AY147" s="1704"/>
      <c r="AZ147" s="1704"/>
      <c r="BA147" s="1704"/>
      <c r="BB147" s="1704"/>
      <c r="BC147" s="1704"/>
      <c r="BD147" s="1704"/>
      <c r="BE147" s="1710"/>
    </row>
    <row r="148" spans="1:57" ht="15.75" customHeight="1">
      <c r="A148" s="1704"/>
      <c r="B148" s="1704"/>
      <c r="C148" s="2733"/>
      <c r="D148" s="2733"/>
      <c r="E148" s="2733"/>
      <c r="F148" s="2733"/>
      <c r="G148" s="2733"/>
      <c r="H148" s="2733"/>
      <c r="I148" s="2734"/>
      <c r="J148" s="2734"/>
      <c r="K148" s="2734"/>
      <c r="L148" s="2734"/>
      <c r="M148" s="2734"/>
      <c r="N148" s="2734"/>
      <c r="O148" s="1704"/>
      <c r="P148" s="2752"/>
      <c r="Q148" s="2753"/>
      <c r="R148" s="2753"/>
      <c r="S148" s="2753"/>
      <c r="T148" s="2753"/>
      <c r="U148" s="2753"/>
      <c r="V148" s="2753"/>
      <c r="W148" s="2753"/>
      <c r="X148" s="2753"/>
      <c r="Y148" s="2753"/>
      <c r="Z148" s="2753"/>
      <c r="AA148" s="2753"/>
      <c r="AB148" s="2753"/>
      <c r="AC148" s="2753"/>
      <c r="AD148" s="2753"/>
      <c r="AE148" s="2753"/>
      <c r="AF148" s="2753"/>
      <c r="AG148" s="2753"/>
      <c r="AH148" s="2753"/>
      <c r="AI148" s="2753"/>
      <c r="AJ148" s="2753"/>
      <c r="AK148" s="2753"/>
      <c r="AL148" s="2753"/>
      <c r="AM148" s="2753"/>
      <c r="AN148" s="2753"/>
      <c r="AO148" s="2754"/>
      <c r="AP148" s="1704"/>
      <c r="AQ148" s="1704"/>
      <c r="AR148" s="1704"/>
      <c r="AS148" s="1704"/>
      <c r="AT148" s="1704"/>
      <c r="AU148" s="1704"/>
      <c r="AV148" s="1704"/>
      <c r="AW148" s="1704"/>
      <c r="AX148" s="1704"/>
      <c r="AY148" s="1704"/>
      <c r="AZ148" s="1704"/>
      <c r="BA148" s="1704"/>
      <c r="BB148" s="1704"/>
      <c r="BC148" s="1704"/>
      <c r="BD148" s="1704"/>
      <c r="BE148" s="1710"/>
    </row>
    <row r="149" spans="1:57" ht="15.75" customHeight="1" thickBot="1">
      <c r="A149" s="1704"/>
      <c r="B149" s="1704"/>
      <c r="C149" s="2733"/>
      <c r="D149" s="2733"/>
      <c r="E149" s="2733"/>
      <c r="F149" s="2733"/>
      <c r="G149" s="2733"/>
      <c r="H149" s="2733"/>
      <c r="I149" s="2734"/>
      <c r="J149" s="2734"/>
      <c r="K149" s="2734"/>
      <c r="L149" s="2734"/>
      <c r="M149" s="2734"/>
      <c r="N149" s="2734"/>
      <c r="O149" s="1704"/>
      <c r="P149" s="2755"/>
      <c r="Q149" s="2756"/>
      <c r="R149" s="2756"/>
      <c r="S149" s="2756"/>
      <c r="T149" s="2756"/>
      <c r="U149" s="2756"/>
      <c r="V149" s="2756"/>
      <c r="W149" s="2756"/>
      <c r="X149" s="2756"/>
      <c r="Y149" s="2756"/>
      <c r="Z149" s="2756"/>
      <c r="AA149" s="2756"/>
      <c r="AB149" s="2756"/>
      <c r="AC149" s="2756"/>
      <c r="AD149" s="2756"/>
      <c r="AE149" s="2756"/>
      <c r="AF149" s="2756"/>
      <c r="AG149" s="2756"/>
      <c r="AH149" s="2756"/>
      <c r="AI149" s="2756"/>
      <c r="AJ149" s="2756"/>
      <c r="AK149" s="2756"/>
      <c r="AL149" s="2756"/>
      <c r="AM149" s="2756"/>
      <c r="AN149" s="2756"/>
      <c r="AO149" s="2757"/>
      <c r="AP149" s="1704"/>
      <c r="AQ149" s="1704"/>
      <c r="AR149" s="1704"/>
      <c r="AS149" s="1704"/>
      <c r="AT149" s="1704"/>
      <c r="AU149" s="1704"/>
      <c r="AV149" s="1704"/>
      <c r="AW149" s="1704"/>
      <c r="AX149" s="1704"/>
      <c r="AY149" s="1704"/>
      <c r="AZ149" s="1704"/>
      <c r="BA149" s="1704"/>
      <c r="BB149" s="1704"/>
      <c r="BC149" s="1704"/>
      <c r="BD149" s="1704"/>
      <c r="BE149" s="1710"/>
    </row>
    <row r="150" spans="1:57" ht="15.75" customHeight="1">
      <c r="A150" s="1704"/>
      <c r="B150" s="1704"/>
      <c r="C150" s="1704"/>
      <c r="D150" s="1704"/>
      <c r="E150" s="1704"/>
      <c r="F150" s="1704"/>
      <c r="G150" s="1704"/>
      <c r="H150" s="1704"/>
      <c r="I150" s="1704"/>
      <c r="J150" s="1704"/>
      <c r="K150" s="1704"/>
      <c r="L150" s="1704"/>
      <c r="M150" s="1704"/>
      <c r="N150" s="1704"/>
      <c r="O150" s="1704"/>
      <c r="P150" s="1704"/>
      <c r="Q150" s="1704"/>
      <c r="R150" s="1704"/>
      <c r="S150" s="1704"/>
      <c r="T150" s="1704"/>
      <c r="U150" s="1704"/>
      <c r="V150" s="1704"/>
      <c r="W150" s="1704"/>
      <c r="X150" s="1704"/>
      <c r="Y150" s="1704"/>
      <c r="Z150" s="1704"/>
      <c r="AA150" s="1704"/>
      <c r="AB150" s="1704"/>
      <c r="AC150" s="1704"/>
      <c r="AD150" s="1704"/>
      <c r="AE150" s="1704"/>
      <c r="AF150" s="1704"/>
      <c r="AG150" s="1704"/>
      <c r="AH150" s="1704"/>
      <c r="AI150" s="1704"/>
      <c r="AJ150" s="1704"/>
      <c r="AK150" s="1704"/>
      <c r="AL150" s="1704"/>
      <c r="AM150" s="1704"/>
      <c r="AN150" s="1704"/>
      <c r="AO150" s="1704"/>
      <c r="AP150" s="1704"/>
      <c r="AQ150" s="1704"/>
      <c r="AR150" s="1704"/>
      <c r="AS150" s="1704"/>
      <c r="AT150" s="1704"/>
      <c r="AU150" s="1704"/>
      <c r="AV150" s="1704"/>
      <c r="AW150" s="1704"/>
      <c r="AX150" s="1704"/>
      <c r="AY150" s="1704"/>
      <c r="AZ150" s="1704"/>
      <c r="BA150" s="1704"/>
      <c r="BB150" s="1704"/>
      <c r="BC150" s="1704"/>
      <c r="BD150" s="1704"/>
      <c r="BE150" s="1710"/>
    </row>
    <row r="151" spans="1:57" ht="15.75" customHeight="1">
      <c r="A151" s="1704"/>
      <c r="B151" s="1704"/>
      <c r="C151" s="1714" t="s">
        <v>2312</v>
      </c>
      <c r="J151" s="1716"/>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04"/>
      <c r="AO151" s="1704"/>
      <c r="AP151" s="1704"/>
      <c r="AQ151" s="1704"/>
      <c r="AR151" s="1704"/>
      <c r="AS151" s="1704"/>
      <c r="AT151" s="1704"/>
      <c r="AU151" s="1704"/>
      <c r="AV151" s="1704"/>
      <c r="AW151" s="1704"/>
      <c r="AX151" s="1704"/>
      <c r="AY151" s="1704"/>
      <c r="AZ151" s="1704"/>
      <c r="BA151" s="1704"/>
      <c r="BB151" s="1704"/>
      <c r="BC151" s="1704"/>
      <c r="BD151" s="1704"/>
      <c r="BE151" s="1710"/>
    </row>
    <row r="152" spans="1:57" ht="15.75" customHeight="1" thickBot="1">
      <c r="A152" s="1704"/>
      <c r="B152" s="1704"/>
      <c r="C152" s="1704"/>
      <c r="D152" s="1704"/>
      <c r="E152" s="1704"/>
      <c r="F152" s="1704"/>
      <c r="G152" s="1704"/>
      <c r="H152" s="1704"/>
      <c r="I152" s="1704"/>
      <c r="J152" s="1704"/>
      <c r="K152" s="1704"/>
      <c r="L152" s="1711"/>
      <c r="M152" s="1704"/>
      <c r="N152" s="1704"/>
      <c r="O152" s="1704"/>
      <c r="P152" s="1704"/>
      <c r="Q152" s="1704"/>
      <c r="R152" s="1704"/>
      <c r="S152" s="1704"/>
      <c r="T152" s="1704"/>
      <c r="U152" s="1704"/>
      <c r="V152" s="1704"/>
      <c r="W152" s="1704"/>
      <c r="X152" s="1704"/>
      <c r="Y152" s="1704"/>
      <c r="Z152" s="1704"/>
      <c r="AA152" s="1704"/>
      <c r="AB152" s="1704"/>
      <c r="AC152" s="1704"/>
      <c r="AD152" s="1704"/>
      <c r="AE152" s="1704"/>
      <c r="AF152" s="1704"/>
      <c r="AG152" s="1704"/>
      <c r="AH152" s="1704"/>
      <c r="AI152" s="1704"/>
      <c r="AJ152" s="1704"/>
      <c r="AK152" s="1704"/>
      <c r="AL152" s="1704"/>
      <c r="AM152" s="1704"/>
      <c r="AN152" s="1704"/>
      <c r="AO152" s="1704"/>
      <c r="AP152" s="1704"/>
      <c r="AQ152" s="1704"/>
      <c r="AR152" s="1704"/>
      <c r="AS152" s="1704"/>
      <c r="AT152" s="1704"/>
      <c r="AU152" s="1704"/>
      <c r="AV152" s="1704"/>
      <c r="AW152" s="1704"/>
      <c r="AX152" s="1704"/>
      <c r="AY152" s="1704"/>
      <c r="AZ152" s="1704"/>
      <c r="BA152" s="1704"/>
      <c r="BB152" s="1704"/>
      <c r="BC152" s="1704"/>
      <c r="BD152" s="1704"/>
      <c r="BE152" s="1710"/>
    </row>
    <row r="153" spans="1:57" ht="15.75" customHeight="1">
      <c r="A153" s="1704"/>
      <c r="B153" s="1704"/>
      <c r="C153" s="2735"/>
      <c r="D153" s="2736"/>
      <c r="E153" s="2736"/>
      <c r="F153" s="2736"/>
      <c r="G153" s="2736"/>
      <c r="H153" s="2736"/>
      <c r="I153" s="2736"/>
      <c r="J153" s="2736"/>
      <c r="K153" s="2736"/>
      <c r="L153" s="2736"/>
      <c r="M153" s="2737"/>
      <c r="N153" s="2738" t="s">
        <v>1963</v>
      </c>
      <c r="O153" s="2738"/>
      <c r="P153" s="2738"/>
      <c r="Q153" s="2738"/>
      <c r="R153" s="2738"/>
      <c r="S153" s="2738"/>
      <c r="T153" s="2739"/>
      <c r="U153" s="2740" t="s">
        <v>1952</v>
      </c>
      <c r="V153" s="2741"/>
      <c r="W153" s="2741"/>
      <c r="X153" s="2741"/>
      <c r="Y153" s="2741"/>
      <c r="Z153" s="2741"/>
      <c r="AA153" s="2741"/>
      <c r="AB153" s="2741"/>
      <c r="AC153" s="2741"/>
      <c r="AD153" s="2741"/>
      <c r="AE153" s="2742"/>
      <c r="AF153" s="1704"/>
      <c r="AG153" s="1704"/>
      <c r="AH153" s="2702" t="s">
        <v>1964</v>
      </c>
      <c r="AI153" s="2703"/>
      <c r="AJ153" s="2703"/>
      <c r="AK153" s="2703"/>
      <c r="AL153" s="2703"/>
      <c r="AM153" s="2703"/>
      <c r="AN153" s="2703"/>
      <c r="AO153" s="2703"/>
      <c r="AP153" s="2703"/>
      <c r="AQ153" s="2703"/>
      <c r="AR153" s="2703"/>
      <c r="AS153" s="2717">
        <v>6500000</v>
      </c>
      <c r="AT153" s="2717"/>
      <c r="AU153" s="2717"/>
      <c r="AV153" s="2717"/>
      <c r="AW153" s="2717"/>
      <c r="AX153" s="1704"/>
      <c r="AY153" s="1704"/>
      <c r="AZ153" s="1704"/>
      <c r="BA153" s="1704"/>
      <c r="BB153" s="1704"/>
      <c r="BC153" s="1704"/>
      <c r="BD153" s="1704"/>
      <c r="BE153" s="1710"/>
    </row>
    <row r="154" spans="1:57" ht="15.75" customHeight="1">
      <c r="A154" s="1704"/>
      <c r="B154" s="1704"/>
      <c r="C154" s="2711" t="s">
        <v>1965</v>
      </c>
      <c r="D154" s="2712"/>
      <c r="E154" s="2712"/>
      <c r="F154" s="2712"/>
      <c r="G154" s="2712"/>
      <c r="H154" s="2712"/>
      <c r="I154" s="2712"/>
      <c r="J154" s="2712"/>
      <c r="K154" s="2712"/>
      <c r="L154" s="2712"/>
      <c r="M154" s="2713"/>
      <c r="N154" s="2714">
        <f>'Sources and Uses Budget'!B105</f>
        <v>34806211.687780246</v>
      </c>
      <c r="O154" s="2714"/>
      <c r="P154" s="2714"/>
      <c r="Q154" s="2714"/>
      <c r="R154" s="2714"/>
      <c r="S154" s="2714"/>
      <c r="T154" s="2715"/>
      <c r="U154" s="2724"/>
      <c r="V154" s="2725"/>
      <c r="W154" s="2725"/>
      <c r="X154" s="2725"/>
      <c r="Y154" s="2725"/>
      <c r="Z154" s="2725"/>
      <c r="AA154" s="2725"/>
      <c r="AB154" s="2725"/>
      <c r="AC154" s="2725"/>
      <c r="AD154" s="2725"/>
      <c r="AE154" s="2730"/>
      <c r="AF154" s="1704"/>
      <c r="AG154" s="1704"/>
      <c r="AH154" s="2731" t="s">
        <v>1966</v>
      </c>
      <c r="AI154" s="2732"/>
      <c r="AJ154" s="2732"/>
      <c r="AK154" s="2732"/>
      <c r="AL154" s="2732"/>
      <c r="AM154" s="2732"/>
      <c r="AN154" s="2732"/>
      <c r="AO154" s="2732"/>
      <c r="AP154" s="2732"/>
      <c r="AQ154" s="2732"/>
      <c r="AR154" s="2732"/>
      <c r="AS154" s="2717">
        <v>0</v>
      </c>
      <c r="AT154" s="2717"/>
      <c r="AU154" s="2717"/>
      <c r="AV154" s="2717"/>
      <c r="AW154" s="2717"/>
      <c r="AX154" s="1704"/>
      <c r="AY154" s="1704"/>
      <c r="AZ154" s="1704"/>
      <c r="BA154" s="1704"/>
      <c r="BB154" s="1704"/>
      <c r="BC154" s="1704"/>
      <c r="BD154" s="1704"/>
      <c r="BE154" s="1710"/>
    </row>
    <row r="155" spans="1:57" ht="15.75" customHeight="1">
      <c r="A155" s="1704"/>
      <c r="B155" s="1704"/>
      <c r="C155" s="2711" t="s">
        <v>1967</v>
      </c>
      <c r="D155" s="2712"/>
      <c r="E155" s="2712"/>
      <c r="F155" s="2712"/>
      <c r="G155" s="2712"/>
      <c r="H155" s="2712"/>
      <c r="I155" s="2712"/>
      <c r="J155" s="2712"/>
      <c r="K155" s="2712"/>
      <c r="L155" s="2712"/>
      <c r="M155" s="2713"/>
      <c r="N155" s="2714">
        <f>N154/J29</f>
        <v>600107.09806517663</v>
      </c>
      <c r="O155" s="2714"/>
      <c r="P155" s="2714"/>
      <c r="Q155" s="2714"/>
      <c r="R155" s="2714"/>
      <c r="S155" s="2714"/>
      <c r="T155" s="2715"/>
      <c r="U155" s="1727"/>
      <c r="V155" s="1727"/>
      <c r="W155" s="1727"/>
      <c r="X155" s="1727"/>
      <c r="Y155" s="1727"/>
      <c r="Z155" s="1727"/>
      <c r="AA155" s="1727"/>
      <c r="AB155" s="1727"/>
      <c r="AC155" s="1727"/>
      <c r="AD155" s="1727"/>
      <c r="AE155" s="1728"/>
      <c r="AF155" s="1704"/>
      <c r="AG155" s="1704"/>
      <c r="AH155" s="2699" t="s">
        <v>1968</v>
      </c>
      <c r="AI155" s="2700"/>
      <c r="AJ155" s="2700"/>
      <c r="AK155" s="2700"/>
      <c r="AL155" s="2700"/>
      <c r="AM155" s="2700"/>
      <c r="AN155" s="2700"/>
      <c r="AO155" s="2700"/>
      <c r="AP155" s="2700"/>
      <c r="AQ155" s="2700"/>
      <c r="AR155" s="2716"/>
      <c r="AS155" s="2717">
        <v>2500000</v>
      </c>
      <c r="AT155" s="2717"/>
      <c r="AU155" s="2717"/>
      <c r="AV155" s="2717"/>
      <c r="AW155" s="2717"/>
      <c r="AX155" s="1704"/>
      <c r="AY155" s="1704"/>
      <c r="AZ155" s="1704"/>
      <c r="BA155" s="1704"/>
      <c r="BB155" s="1704"/>
      <c r="BC155" s="1704"/>
      <c r="BD155" s="1704"/>
      <c r="BE155" s="1710"/>
    </row>
    <row r="156" spans="1:57" ht="15.75" customHeight="1">
      <c r="A156" s="1704"/>
      <c r="B156" s="1704"/>
      <c r="C156" s="2718" t="s">
        <v>1969</v>
      </c>
      <c r="D156" s="2719"/>
      <c r="E156" s="2719"/>
      <c r="F156" s="2719"/>
      <c r="G156" s="2719"/>
      <c r="H156" s="2719"/>
      <c r="I156" s="2719"/>
      <c r="J156" s="2719"/>
      <c r="K156" s="2719"/>
      <c r="L156" s="2719"/>
      <c r="M156" s="2720"/>
      <c r="N156" s="2721">
        <v>0</v>
      </c>
      <c r="O156" s="2721"/>
      <c r="P156" s="2721"/>
      <c r="Q156" s="2721"/>
      <c r="R156" s="2721"/>
      <c r="S156" s="2721"/>
      <c r="T156" s="2722"/>
      <c r="U156" s="2688"/>
      <c r="V156" s="2689"/>
      <c r="W156" s="2689"/>
      <c r="X156" s="2689"/>
      <c r="Y156" s="2689"/>
      <c r="Z156" s="2689"/>
      <c r="AA156" s="2689"/>
      <c r="AB156" s="2689"/>
      <c r="AC156" s="2689"/>
      <c r="AD156" s="2689"/>
      <c r="AE156" s="2723"/>
      <c r="AF156" s="1704"/>
      <c r="AG156" s="1704"/>
      <c r="AH156" s="2724"/>
      <c r="AI156" s="2725"/>
      <c r="AJ156" s="2725"/>
      <c r="AK156" s="2725"/>
      <c r="AL156" s="2725"/>
      <c r="AM156" s="2725"/>
      <c r="AN156" s="2725"/>
      <c r="AO156" s="2725"/>
      <c r="AP156" s="2725"/>
      <c r="AQ156" s="2725"/>
      <c r="AR156" s="2726"/>
      <c r="AS156" s="2727"/>
      <c r="AT156" s="2728"/>
      <c r="AU156" s="2728"/>
      <c r="AV156" s="2728"/>
      <c r="AW156" s="2729"/>
      <c r="AX156" s="1704"/>
      <c r="AY156" s="1704"/>
      <c r="AZ156" s="1704"/>
      <c r="BA156" s="1704"/>
      <c r="BB156" s="1704"/>
      <c r="BC156" s="1704"/>
      <c r="BD156" s="1704"/>
      <c r="BE156" s="1710"/>
    </row>
    <row r="157" spans="1:57" ht="15.75" customHeight="1" thickBot="1">
      <c r="A157" s="1704"/>
      <c r="B157" s="1704"/>
      <c r="C157" s="2699" t="s">
        <v>1970</v>
      </c>
      <c r="D157" s="2700"/>
      <c r="E157" s="2700"/>
      <c r="F157" s="2700"/>
      <c r="G157" s="2700"/>
      <c r="H157" s="2700"/>
      <c r="I157" s="2700"/>
      <c r="J157" s="2700"/>
      <c r="K157" s="2700"/>
      <c r="L157" s="2700"/>
      <c r="M157" s="2701"/>
      <c r="N157" s="2706">
        <f>SUM('Sources and Uses Budget'!B85:B86)</f>
        <v>1600920</v>
      </c>
      <c r="O157" s="2706"/>
      <c r="P157" s="2706"/>
      <c r="Q157" s="2706"/>
      <c r="R157" s="2706"/>
      <c r="S157" s="2706"/>
      <c r="T157" s="2707"/>
      <c r="U157" s="2694"/>
      <c r="V157" s="2695"/>
      <c r="W157" s="2695"/>
      <c r="X157" s="2695"/>
      <c r="Y157" s="2695"/>
      <c r="Z157" s="2695"/>
      <c r="AA157" s="2695"/>
      <c r="AB157" s="2695"/>
      <c r="AC157" s="2695"/>
      <c r="AD157" s="2695"/>
      <c r="AE157" s="2696"/>
      <c r="AF157" s="1704"/>
      <c r="AG157" s="1704"/>
      <c r="AH157" s="2708" t="s">
        <v>2332</v>
      </c>
      <c r="AI157" s="2709"/>
      <c r="AJ157" s="2709"/>
      <c r="AK157" s="2709"/>
      <c r="AL157" s="2709"/>
      <c r="AM157" s="2709"/>
      <c r="AN157" s="2709"/>
      <c r="AO157" s="2709"/>
      <c r="AP157" s="2709"/>
      <c r="AQ157" s="2709"/>
      <c r="AR157" s="2709"/>
      <c r="AS157" s="2710">
        <f>SUM(AS153:AW155)</f>
        <v>9000000</v>
      </c>
      <c r="AT157" s="2710"/>
      <c r="AU157" s="2710"/>
      <c r="AV157" s="2710"/>
      <c r="AW157" s="2710"/>
      <c r="AX157" s="1704"/>
      <c r="AY157" s="1704"/>
      <c r="AZ157" s="1704"/>
      <c r="BA157" s="1704"/>
      <c r="BB157" s="1704"/>
      <c r="BC157" s="1704"/>
      <c r="BD157" s="1704"/>
      <c r="BE157" s="1710"/>
    </row>
    <row r="158" spans="1:57" ht="15.75" customHeight="1" thickBot="1">
      <c r="A158" s="1704"/>
      <c r="B158" s="1704"/>
      <c r="C158" s="2699" t="s">
        <v>1972</v>
      </c>
      <c r="D158" s="2700"/>
      <c r="E158" s="2700"/>
      <c r="F158" s="2700"/>
      <c r="G158" s="2700"/>
      <c r="H158" s="2700"/>
      <c r="I158" s="2700"/>
      <c r="J158" s="2700"/>
      <c r="K158" s="2700"/>
      <c r="L158" s="2700"/>
      <c r="M158" s="2701"/>
      <c r="N158" s="2706">
        <f>'Sources and Uses Budget'!B8</f>
        <v>820000</v>
      </c>
      <c r="O158" s="2706"/>
      <c r="P158" s="2706"/>
      <c r="Q158" s="2706"/>
      <c r="R158" s="2706"/>
      <c r="S158" s="2706"/>
      <c r="T158" s="2707"/>
      <c r="U158" s="2694"/>
      <c r="V158" s="2695"/>
      <c r="W158" s="2695"/>
      <c r="X158" s="2695"/>
      <c r="Y158" s="2695"/>
      <c r="Z158" s="2695"/>
      <c r="AA158" s="2695"/>
      <c r="AB158" s="2695"/>
      <c r="AC158" s="2695"/>
      <c r="AD158" s="2695"/>
      <c r="AE158" s="2696"/>
      <c r="AF158" s="1704"/>
      <c r="AG158" s="1704"/>
      <c r="AH158" s="1704"/>
      <c r="AI158" s="1704"/>
      <c r="AJ158" s="1704"/>
      <c r="AK158" s="1704"/>
      <c r="AL158" s="1704"/>
      <c r="AM158" s="1704"/>
      <c r="AN158" s="1704"/>
      <c r="AO158" s="1704"/>
      <c r="AP158" s="1704"/>
      <c r="AQ158" s="1704"/>
      <c r="AR158" s="1704"/>
      <c r="AS158" s="1704"/>
      <c r="AT158" s="1704"/>
      <c r="AU158" s="1704"/>
      <c r="AV158" s="1704"/>
      <c r="AW158" s="1704"/>
      <c r="AX158" s="1704"/>
      <c r="AY158" s="1704"/>
      <c r="AZ158" s="1704"/>
      <c r="BA158" s="1704"/>
      <c r="BB158" s="1704"/>
      <c r="BC158" s="1704"/>
      <c r="BD158" s="1704"/>
      <c r="BE158" s="1710"/>
    </row>
    <row r="159" spans="1:57" ht="15.75" customHeight="1">
      <c r="A159" s="1704"/>
      <c r="B159" s="1704"/>
      <c r="C159" s="2699" t="s">
        <v>1973</v>
      </c>
      <c r="D159" s="2700"/>
      <c r="E159" s="2700"/>
      <c r="F159" s="2700"/>
      <c r="G159" s="2700"/>
      <c r="H159" s="2700"/>
      <c r="I159" s="2700"/>
      <c r="J159" s="2700"/>
      <c r="K159" s="2700"/>
      <c r="L159" s="2700"/>
      <c r="M159" s="2701"/>
      <c r="N159" s="2692">
        <v>0</v>
      </c>
      <c r="O159" s="2692"/>
      <c r="P159" s="2692"/>
      <c r="Q159" s="2692"/>
      <c r="R159" s="2692"/>
      <c r="S159" s="2692"/>
      <c r="T159" s="2693"/>
      <c r="U159" s="2694"/>
      <c r="V159" s="2695"/>
      <c r="W159" s="2695"/>
      <c r="X159" s="2695"/>
      <c r="Y159" s="2695"/>
      <c r="Z159" s="2695"/>
      <c r="AA159" s="2695"/>
      <c r="AB159" s="2695"/>
      <c r="AC159" s="2695"/>
      <c r="AD159" s="2695"/>
      <c r="AE159" s="2696"/>
      <c r="AF159" s="1704"/>
      <c r="AG159" s="1704"/>
      <c r="AH159" s="2702" t="s">
        <v>2333</v>
      </c>
      <c r="AI159" s="2703"/>
      <c r="AJ159" s="2703"/>
      <c r="AK159" s="2703"/>
      <c r="AL159" s="2703"/>
      <c r="AM159" s="2703"/>
      <c r="AN159" s="2703"/>
      <c r="AO159" s="2703"/>
      <c r="AP159" s="2703"/>
      <c r="AQ159" s="2703"/>
      <c r="AR159" s="2703"/>
      <c r="AS159" s="2704" t="s">
        <v>2334</v>
      </c>
      <c r="AT159" s="2704"/>
      <c r="AU159" s="2704"/>
      <c r="AV159" s="2704"/>
      <c r="AW159" s="2704"/>
      <c r="AX159" s="2704"/>
      <c r="AY159" s="2704" t="s">
        <v>2335</v>
      </c>
      <c r="AZ159" s="2704"/>
      <c r="BA159" s="2704"/>
      <c r="BB159" s="2704"/>
      <c r="BC159" s="2704"/>
      <c r="BD159" s="2705"/>
      <c r="BE159" s="1710"/>
    </row>
    <row r="160" spans="1:57" ht="15.75" customHeight="1">
      <c r="A160" s="1704"/>
      <c r="B160" s="1704"/>
      <c r="C160" s="2699" t="s">
        <v>1966</v>
      </c>
      <c r="D160" s="2700"/>
      <c r="E160" s="2700"/>
      <c r="F160" s="2700"/>
      <c r="G160" s="2700"/>
      <c r="H160" s="2700"/>
      <c r="I160" s="2700"/>
      <c r="J160" s="2700"/>
      <c r="K160" s="2700"/>
      <c r="L160" s="2700"/>
      <c r="M160" s="2701"/>
      <c r="N160" s="2692">
        <v>0</v>
      </c>
      <c r="O160" s="2692"/>
      <c r="P160" s="2692"/>
      <c r="Q160" s="2692"/>
      <c r="R160" s="2692"/>
      <c r="S160" s="2692"/>
      <c r="T160" s="2693"/>
      <c r="U160" s="2694"/>
      <c r="V160" s="2695"/>
      <c r="W160" s="2695"/>
      <c r="X160" s="2695"/>
      <c r="Y160" s="2695"/>
      <c r="Z160" s="2695"/>
      <c r="AA160" s="2695"/>
      <c r="AB160" s="2695"/>
      <c r="AC160" s="2695"/>
      <c r="AD160" s="2695"/>
      <c r="AE160" s="2696"/>
      <c r="AF160" s="1704"/>
      <c r="AG160" s="1704"/>
      <c r="AH160" s="2665" t="s">
        <v>2336</v>
      </c>
      <c r="AI160" s="2666"/>
      <c r="AJ160" s="2666"/>
      <c r="AK160" s="2666"/>
      <c r="AL160" s="2666"/>
      <c r="AM160" s="2666"/>
      <c r="AN160" s="2666"/>
      <c r="AO160" s="2666"/>
      <c r="AP160" s="2666"/>
      <c r="AQ160" s="2666"/>
      <c r="AR160" s="2666"/>
      <c r="AS160" s="2667">
        <v>1000000</v>
      </c>
      <c r="AT160" s="2667"/>
      <c r="AU160" s="2667"/>
      <c r="AV160" s="2667"/>
      <c r="AW160" s="2667"/>
      <c r="AX160" s="2667"/>
      <c r="AY160" s="2667">
        <v>500000</v>
      </c>
      <c r="AZ160" s="2667"/>
      <c r="BA160" s="2667"/>
      <c r="BB160" s="2667"/>
      <c r="BC160" s="2667"/>
      <c r="BD160" s="2668"/>
      <c r="BE160" s="1710"/>
    </row>
    <row r="161" spans="1:57" ht="15.75" customHeight="1">
      <c r="A161" s="1704"/>
      <c r="B161" s="1704"/>
      <c r="C161" s="2697" t="s">
        <v>305</v>
      </c>
      <c r="D161" s="2698"/>
      <c r="E161" s="2690" t="s">
        <v>1958</v>
      </c>
      <c r="F161" s="2690"/>
      <c r="G161" s="2690"/>
      <c r="H161" s="2690"/>
      <c r="I161" s="2690"/>
      <c r="J161" s="2690"/>
      <c r="K161" s="2690"/>
      <c r="L161" s="2690"/>
      <c r="M161" s="2691"/>
      <c r="N161" s="2692">
        <v>0</v>
      </c>
      <c r="O161" s="2692"/>
      <c r="P161" s="2692"/>
      <c r="Q161" s="2692"/>
      <c r="R161" s="2692"/>
      <c r="S161" s="2692"/>
      <c r="T161" s="2693"/>
      <c r="U161" s="2694"/>
      <c r="V161" s="2695"/>
      <c r="W161" s="2695"/>
      <c r="X161" s="2695"/>
      <c r="Y161" s="2695"/>
      <c r="Z161" s="2695"/>
      <c r="AA161" s="2695"/>
      <c r="AB161" s="2695"/>
      <c r="AC161" s="2695"/>
      <c r="AD161" s="2695"/>
      <c r="AE161" s="2696"/>
      <c r="AF161" s="1704"/>
      <c r="AG161" s="1704"/>
      <c r="AH161" s="2665" t="s">
        <v>2337</v>
      </c>
      <c r="AI161" s="2666"/>
      <c r="AJ161" s="2666"/>
      <c r="AK161" s="2666"/>
      <c r="AL161" s="2666"/>
      <c r="AM161" s="2666"/>
      <c r="AN161" s="2666"/>
      <c r="AO161" s="2666"/>
      <c r="AP161" s="2666"/>
      <c r="AQ161" s="2666"/>
      <c r="AR161" s="2666"/>
      <c r="AS161" s="2667">
        <v>2000000</v>
      </c>
      <c r="AT161" s="2667"/>
      <c r="AU161" s="2667"/>
      <c r="AV161" s="2667"/>
      <c r="AW161" s="2667"/>
      <c r="AX161" s="2667"/>
      <c r="AY161" s="2667">
        <v>250000</v>
      </c>
      <c r="AZ161" s="2667"/>
      <c r="BA161" s="2667"/>
      <c r="BB161" s="2667"/>
      <c r="BC161" s="2667"/>
      <c r="BD161" s="2668"/>
      <c r="BE161" s="1710"/>
    </row>
    <row r="162" spans="1:57" ht="15.75" customHeight="1">
      <c r="A162" s="1704"/>
      <c r="B162" s="1704"/>
      <c r="C162" s="2688" t="s">
        <v>305</v>
      </c>
      <c r="D162" s="2689"/>
      <c r="E162" s="2690" t="s">
        <v>1958</v>
      </c>
      <c r="F162" s="2690"/>
      <c r="G162" s="2690"/>
      <c r="H162" s="2690"/>
      <c r="I162" s="2690"/>
      <c r="J162" s="2690"/>
      <c r="K162" s="2690"/>
      <c r="L162" s="2690"/>
      <c r="M162" s="2691"/>
      <c r="N162" s="2692">
        <v>0</v>
      </c>
      <c r="O162" s="2692"/>
      <c r="P162" s="2692"/>
      <c r="Q162" s="2692"/>
      <c r="R162" s="2692"/>
      <c r="S162" s="2692"/>
      <c r="T162" s="2693"/>
      <c r="U162" s="2694"/>
      <c r="V162" s="2695"/>
      <c r="W162" s="2695"/>
      <c r="X162" s="2695"/>
      <c r="Y162" s="2695"/>
      <c r="Z162" s="2695"/>
      <c r="AA162" s="2695"/>
      <c r="AB162" s="2695"/>
      <c r="AC162" s="2695"/>
      <c r="AD162" s="2695"/>
      <c r="AE162" s="2696"/>
      <c r="AF162" s="1704"/>
      <c r="AG162" s="1704"/>
      <c r="AH162" s="2665" t="s">
        <v>2338</v>
      </c>
      <c r="AI162" s="2666"/>
      <c r="AJ162" s="2666"/>
      <c r="AK162" s="2666"/>
      <c r="AL162" s="2666"/>
      <c r="AM162" s="2666"/>
      <c r="AN162" s="2666"/>
      <c r="AO162" s="2666"/>
      <c r="AP162" s="2666"/>
      <c r="AQ162" s="2666"/>
      <c r="AR162" s="2666"/>
      <c r="AS162" s="2667">
        <v>25000000</v>
      </c>
      <c r="AT162" s="2667"/>
      <c r="AU162" s="2667"/>
      <c r="AV162" s="2667"/>
      <c r="AW162" s="2667"/>
      <c r="AX162" s="2667"/>
      <c r="AY162" s="2667">
        <v>1500000</v>
      </c>
      <c r="AZ162" s="2667"/>
      <c r="BA162" s="2667"/>
      <c r="BB162" s="2667"/>
      <c r="BC162" s="2667"/>
      <c r="BD162" s="2668"/>
      <c r="BE162" s="1710"/>
    </row>
    <row r="163" spans="1:57" ht="15.75" customHeight="1" thickBot="1">
      <c r="A163" s="1704"/>
      <c r="B163" s="1704"/>
      <c r="C163" s="2679" t="s">
        <v>305</v>
      </c>
      <c r="D163" s="2680"/>
      <c r="E163" s="2681" t="s">
        <v>1958</v>
      </c>
      <c r="F163" s="2681"/>
      <c r="G163" s="2681"/>
      <c r="H163" s="2681"/>
      <c r="I163" s="2681"/>
      <c r="J163" s="2681"/>
      <c r="K163" s="2681"/>
      <c r="L163" s="2681"/>
      <c r="M163" s="2682"/>
      <c r="N163" s="2683">
        <v>0</v>
      </c>
      <c r="O163" s="2683"/>
      <c r="P163" s="2683"/>
      <c r="Q163" s="2683"/>
      <c r="R163" s="2683"/>
      <c r="S163" s="2683"/>
      <c r="T163" s="2684"/>
      <c r="U163" s="2685"/>
      <c r="V163" s="2686"/>
      <c r="W163" s="2686"/>
      <c r="X163" s="2686"/>
      <c r="Y163" s="2686"/>
      <c r="Z163" s="2686"/>
      <c r="AA163" s="2686"/>
      <c r="AB163" s="2686"/>
      <c r="AC163" s="2686"/>
      <c r="AD163" s="2686"/>
      <c r="AE163" s="2687"/>
      <c r="AF163" s="1704"/>
      <c r="AG163" s="1704"/>
      <c r="AH163" s="2665" t="s">
        <v>2339</v>
      </c>
      <c r="AI163" s="2666"/>
      <c r="AJ163" s="2666"/>
      <c r="AK163" s="2666"/>
      <c r="AL163" s="2666"/>
      <c r="AM163" s="2666"/>
      <c r="AN163" s="2666"/>
      <c r="AO163" s="2666"/>
      <c r="AP163" s="2666"/>
      <c r="AQ163" s="2666"/>
      <c r="AR163" s="2666"/>
      <c r="AS163" s="2667">
        <v>1500000</v>
      </c>
      <c r="AT163" s="2667"/>
      <c r="AU163" s="2667"/>
      <c r="AV163" s="2667"/>
      <c r="AW163" s="2667"/>
      <c r="AX163" s="2667"/>
      <c r="AY163" s="2667">
        <v>250000</v>
      </c>
      <c r="AZ163" s="2667"/>
      <c r="BA163" s="2667"/>
      <c r="BB163" s="2667"/>
      <c r="BC163" s="2667"/>
      <c r="BD163" s="2668"/>
      <c r="BE163" s="1710"/>
    </row>
    <row r="164" spans="1:57" ht="15.75" customHeight="1">
      <c r="A164" s="1704"/>
      <c r="B164" s="1704"/>
      <c r="C164" s="2673" t="s">
        <v>1974</v>
      </c>
      <c r="D164" s="2674"/>
      <c r="E164" s="2674"/>
      <c r="F164" s="2674"/>
      <c r="G164" s="2674"/>
      <c r="H164" s="2674"/>
      <c r="I164" s="2674"/>
      <c r="J164" s="2674"/>
      <c r="K164" s="2674"/>
      <c r="L164" s="2674"/>
      <c r="M164" s="2675"/>
      <c r="N164" s="2676">
        <f>SUM(N156:T163)</f>
        <v>2420920</v>
      </c>
      <c r="O164" s="2677"/>
      <c r="P164" s="2677"/>
      <c r="Q164" s="2677"/>
      <c r="R164" s="2677"/>
      <c r="S164" s="2677"/>
      <c r="T164" s="2678"/>
      <c r="U164" s="1704"/>
      <c r="V164" s="1704"/>
      <c r="W164" s="1704"/>
      <c r="X164" s="1704"/>
      <c r="Y164" s="1704"/>
      <c r="Z164" s="1704"/>
      <c r="AA164" s="1704"/>
      <c r="AB164" s="1704"/>
      <c r="AC164" s="1704"/>
      <c r="AD164" s="1704"/>
      <c r="AE164" s="1704"/>
      <c r="AF164" s="1704"/>
      <c r="AG164" s="1704"/>
      <c r="AH164" s="2665" t="s">
        <v>2340</v>
      </c>
      <c r="AI164" s="2666"/>
      <c r="AJ164" s="2666"/>
      <c r="AK164" s="2666"/>
      <c r="AL164" s="2666"/>
      <c r="AM164" s="2666"/>
      <c r="AN164" s="2666"/>
      <c r="AO164" s="2666"/>
      <c r="AP164" s="2666"/>
      <c r="AQ164" s="2666"/>
      <c r="AR164" s="2666"/>
      <c r="AS164" s="2667">
        <v>500000</v>
      </c>
      <c r="AT164" s="2667"/>
      <c r="AU164" s="2667"/>
      <c r="AV164" s="2667"/>
      <c r="AW164" s="2667"/>
      <c r="AX164" s="2667"/>
      <c r="AY164" s="2667">
        <v>0</v>
      </c>
      <c r="AZ164" s="2667"/>
      <c r="BA164" s="2667"/>
      <c r="BB164" s="2667"/>
      <c r="BC164" s="2667"/>
      <c r="BD164" s="2668"/>
      <c r="BE164" s="1710"/>
    </row>
    <row r="165" spans="1:57" ht="15.75" customHeight="1" thickBot="1">
      <c r="A165" s="1704"/>
      <c r="B165" s="1704"/>
      <c r="C165" s="2661" t="s">
        <v>1975</v>
      </c>
      <c r="D165" s="2662"/>
      <c r="E165" s="2662"/>
      <c r="F165" s="2662"/>
      <c r="G165" s="2662"/>
      <c r="H165" s="2662"/>
      <c r="I165" s="2662"/>
      <c r="J165" s="2662"/>
      <c r="K165" s="2662"/>
      <c r="L165" s="2662"/>
      <c r="M165" s="2662"/>
      <c r="N165" s="2663">
        <f>(N154-N164)/J29</f>
        <v>558367.09806517663</v>
      </c>
      <c r="O165" s="2663"/>
      <c r="P165" s="2663"/>
      <c r="Q165" s="2663"/>
      <c r="R165" s="2663"/>
      <c r="S165" s="2663"/>
      <c r="T165" s="2664"/>
      <c r="U165" s="1711"/>
      <c r="V165" s="1704"/>
      <c r="W165" s="1704"/>
      <c r="X165" s="1704"/>
      <c r="Y165" s="1704"/>
      <c r="Z165" s="1704"/>
      <c r="AA165" s="1704"/>
      <c r="AB165" s="1704"/>
      <c r="AC165" s="1704"/>
      <c r="AD165" s="1704"/>
      <c r="AE165" s="1704"/>
      <c r="AF165" s="1704"/>
      <c r="AG165" s="1704"/>
      <c r="AH165" s="2665" t="s">
        <v>2341</v>
      </c>
      <c r="AI165" s="2666"/>
      <c r="AJ165" s="2666"/>
      <c r="AK165" s="2666"/>
      <c r="AL165" s="2666"/>
      <c r="AM165" s="2666"/>
      <c r="AN165" s="2666"/>
      <c r="AO165" s="2666"/>
      <c r="AP165" s="2666"/>
      <c r="AQ165" s="2666"/>
      <c r="AR165" s="2666"/>
      <c r="AS165" s="2667">
        <v>0</v>
      </c>
      <c r="AT165" s="2667"/>
      <c r="AU165" s="2667"/>
      <c r="AV165" s="2667"/>
      <c r="AW165" s="2667"/>
      <c r="AX165" s="2667"/>
      <c r="AY165" s="2667">
        <v>0</v>
      </c>
      <c r="AZ165" s="2667"/>
      <c r="BA165" s="2667"/>
      <c r="BB165" s="2667"/>
      <c r="BC165" s="2667"/>
      <c r="BD165" s="2668"/>
      <c r="BE165" s="1710"/>
    </row>
    <row r="166" spans="1:57" ht="15.75" customHeight="1" thickBot="1">
      <c r="A166" s="1704"/>
      <c r="B166" s="1704"/>
      <c r="C166" s="1704"/>
      <c r="D166" s="1704"/>
      <c r="E166" s="1704"/>
      <c r="F166" s="1704"/>
      <c r="G166" s="1704"/>
      <c r="H166" s="1704"/>
      <c r="I166" s="1704"/>
      <c r="J166" s="1704"/>
      <c r="K166" s="1704"/>
      <c r="L166" s="1704"/>
      <c r="M166" s="1704"/>
      <c r="N166" s="1704"/>
      <c r="O166" s="1704"/>
      <c r="P166" s="1704"/>
      <c r="Q166" s="1704"/>
      <c r="R166" s="1704"/>
      <c r="S166" s="1704"/>
      <c r="T166" s="1704"/>
      <c r="U166" s="1704"/>
      <c r="V166" s="1704"/>
      <c r="W166" s="1704"/>
      <c r="X166" s="1704"/>
      <c r="Y166" s="1704"/>
      <c r="Z166" s="1704"/>
      <c r="AA166" s="1704"/>
      <c r="AB166" s="1704"/>
      <c r="AC166" s="1704"/>
      <c r="AD166" s="1704"/>
      <c r="AE166" s="1704"/>
      <c r="AF166" s="1704"/>
      <c r="AG166" s="1704"/>
      <c r="AH166" s="2669" t="s">
        <v>1971</v>
      </c>
      <c r="AI166" s="2670"/>
      <c r="AJ166" s="2670"/>
      <c r="AK166" s="2670"/>
      <c r="AL166" s="2670"/>
      <c r="AM166" s="2670"/>
      <c r="AN166" s="2670"/>
      <c r="AO166" s="2670"/>
      <c r="AP166" s="2670"/>
      <c r="AQ166" s="2670"/>
      <c r="AR166" s="2670"/>
      <c r="AS166" s="2671">
        <f>SUM(AS160:AX165)</f>
        <v>30000000</v>
      </c>
      <c r="AT166" s="2671"/>
      <c r="AU166" s="2671"/>
      <c r="AV166" s="2671"/>
      <c r="AW166" s="2671"/>
      <c r="AX166" s="2671"/>
      <c r="AY166" s="2671">
        <f>SUM(AY160:BD165)</f>
        <v>2500000</v>
      </c>
      <c r="AZ166" s="2671"/>
      <c r="BA166" s="2671"/>
      <c r="BB166" s="2671"/>
      <c r="BC166" s="2671"/>
      <c r="BD166" s="2672"/>
      <c r="BE166" s="1710"/>
    </row>
    <row r="167" spans="1:57" ht="15.75" customHeight="1" thickBot="1">
      <c r="A167" s="1704"/>
      <c r="B167" s="1704"/>
      <c r="C167" s="1704"/>
      <c r="D167" s="1704"/>
      <c r="E167" s="1704"/>
      <c r="F167" s="1704"/>
      <c r="G167" s="1704"/>
      <c r="H167" s="1704"/>
      <c r="I167" s="1704"/>
      <c r="J167" s="1704"/>
      <c r="K167" s="1704"/>
      <c r="L167" s="1704"/>
      <c r="M167" s="1704"/>
      <c r="N167" s="1704"/>
      <c r="O167" s="1704"/>
      <c r="P167" s="1704"/>
      <c r="Q167" s="1704"/>
      <c r="R167" s="1704"/>
      <c r="S167" s="1704"/>
      <c r="T167" s="1704"/>
      <c r="U167" s="1704"/>
      <c r="V167" s="1704"/>
      <c r="W167" s="1704"/>
      <c r="X167" s="1704"/>
      <c r="Y167" s="1704"/>
      <c r="Z167" s="1704"/>
      <c r="AA167" s="1704"/>
      <c r="AB167" s="1704"/>
      <c r="AC167" s="1704"/>
      <c r="AD167" s="1704"/>
      <c r="AE167" s="1704"/>
      <c r="AF167" s="1704"/>
      <c r="AG167" s="1704"/>
      <c r="AH167" s="1704"/>
      <c r="AI167" s="1704"/>
      <c r="AJ167" s="1704"/>
      <c r="AK167" s="1704"/>
      <c r="AL167" s="1704"/>
      <c r="AM167" s="1704"/>
      <c r="AN167" s="1704"/>
      <c r="AO167" s="1704"/>
      <c r="AP167" s="1704"/>
      <c r="AQ167" s="1704"/>
      <c r="AR167" s="1704"/>
      <c r="AS167" s="1704"/>
      <c r="AT167" s="1704"/>
      <c r="AU167" s="1704"/>
      <c r="AV167" s="1704"/>
      <c r="AW167" s="1704"/>
      <c r="AX167" s="1704"/>
      <c r="AY167" s="1704"/>
      <c r="AZ167" s="1704"/>
      <c r="BA167" s="1704"/>
      <c r="BB167" s="1704"/>
      <c r="BC167" s="1704"/>
      <c r="BD167" s="1704"/>
      <c r="BE167" s="1710"/>
    </row>
    <row r="168" spans="1:57" ht="15.75" customHeight="1">
      <c r="A168" s="1704"/>
      <c r="B168" s="2648" t="s">
        <v>1976</v>
      </c>
      <c r="C168" s="2649"/>
      <c r="D168" s="2649"/>
      <c r="E168" s="2649"/>
      <c r="F168" s="2649"/>
      <c r="G168" s="2649"/>
      <c r="H168" s="2649"/>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49"/>
      <c r="AD168" s="2649"/>
      <c r="AE168" s="2649"/>
      <c r="AF168" s="2649"/>
      <c r="AG168" s="2649"/>
      <c r="AH168" s="2649"/>
      <c r="AI168" s="2649"/>
      <c r="AJ168" s="2649"/>
      <c r="AK168" s="2649"/>
      <c r="AL168" s="2649"/>
      <c r="AM168" s="2649"/>
      <c r="AN168" s="2649"/>
      <c r="AO168" s="2649"/>
      <c r="AP168" s="2649"/>
      <c r="AQ168" s="2649"/>
      <c r="AR168" s="2649"/>
      <c r="AS168" s="2649"/>
      <c r="AT168" s="2649"/>
      <c r="AU168" s="2649"/>
      <c r="AV168" s="2649"/>
      <c r="AW168" s="2649"/>
      <c r="AX168" s="2649"/>
      <c r="AY168" s="2649"/>
      <c r="AZ168" s="2649"/>
      <c r="BA168" s="2649"/>
      <c r="BB168" s="2649"/>
      <c r="BC168" s="2649"/>
      <c r="BD168" s="2650"/>
      <c r="BE168" s="1710"/>
    </row>
    <row r="169" spans="1:57" ht="15.75" customHeight="1">
      <c r="A169" s="1704"/>
      <c r="B169" s="2651"/>
      <c r="C169" s="2652"/>
      <c r="D169" s="2652"/>
      <c r="E169" s="2652"/>
      <c r="F169" s="2652"/>
      <c r="G169" s="2652"/>
      <c r="H169" s="2652"/>
      <c r="I169" s="2652"/>
      <c r="J169" s="2652"/>
      <c r="K169" s="2652"/>
      <c r="L169" s="2652"/>
      <c r="M169" s="2652"/>
      <c r="N169" s="2652"/>
      <c r="O169" s="2652"/>
      <c r="P169" s="2652"/>
      <c r="Q169" s="2652"/>
      <c r="R169" s="2652"/>
      <c r="S169" s="2652"/>
      <c r="T169" s="2652"/>
      <c r="U169" s="2652"/>
      <c r="V169" s="2652"/>
      <c r="W169" s="2652"/>
      <c r="X169" s="2652"/>
      <c r="Y169" s="2652"/>
      <c r="Z169" s="2652"/>
      <c r="AA169" s="2652"/>
      <c r="AB169" s="2652"/>
      <c r="AC169" s="2652"/>
      <c r="AD169" s="2652"/>
      <c r="AE169" s="2652"/>
      <c r="AF169" s="2652"/>
      <c r="AG169" s="2652"/>
      <c r="AH169" s="2652"/>
      <c r="AI169" s="2652"/>
      <c r="AJ169" s="2652"/>
      <c r="AK169" s="2652"/>
      <c r="AL169" s="2652"/>
      <c r="AM169" s="2652"/>
      <c r="AN169" s="2652"/>
      <c r="AO169" s="2652"/>
      <c r="AP169" s="2652"/>
      <c r="AQ169" s="2652"/>
      <c r="AR169" s="2652"/>
      <c r="AS169" s="2652"/>
      <c r="AT169" s="2652"/>
      <c r="AU169" s="2652"/>
      <c r="AV169" s="2652"/>
      <c r="AW169" s="2652"/>
      <c r="AX169" s="2652"/>
      <c r="AY169" s="2652"/>
      <c r="AZ169" s="2652"/>
      <c r="BA169" s="2652"/>
      <c r="BB169" s="2652"/>
      <c r="BC169" s="2652"/>
      <c r="BD169" s="2653"/>
      <c r="BE169" s="1710"/>
    </row>
    <row r="170" spans="1:57" ht="15.75" customHeight="1">
      <c r="A170" s="1704"/>
      <c r="B170" s="2654" t="s">
        <v>1977</v>
      </c>
      <c r="C170" s="2655"/>
      <c r="D170" s="2655"/>
      <c r="E170" s="2655"/>
      <c r="F170" s="2655"/>
      <c r="G170" s="2655"/>
      <c r="H170" s="2655"/>
      <c r="I170" s="2655"/>
      <c r="J170" s="2655"/>
      <c r="K170" s="2655"/>
      <c r="L170" s="2655"/>
      <c r="M170" s="2655"/>
      <c r="N170" s="2655"/>
      <c r="O170" s="2655"/>
      <c r="P170" s="2655"/>
      <c r="Q170" s="2655"/>
      <c r="R170" s="2655"/>
      <c r="S170" s="2655"/>
      <c r="T170" s="2655"/>
      <c r="U170" s="2655"/>
      <c r="V170" s="2655"/>
      <c r="W170" s="2655"/>
      <c r="X170" s="2655"/>
      <c r="Y170" s="2655"/>
      <c r="Z170" s="2655"/>
      <c r="AA170" s="2655"/>
      <c r="AB170" s="2655"/>
      <c r="AC170" s="2655"/>
      <c r="AD170" s="2655"/>
      <c r="AE170" s="2655"/>
      <c r="AF170" s="2655"/>
      <c r="AG170" s="2655"/>
      <c r="AH170" s="2655"/>
      <c r="AI170" s="2655"/>
      <c r="AJ170" s="2655"/>
      <c r="AK170" s="2655"/>
      <c r="AL170" s="2655"/>
      <c r="AM170" s="2655"/>
      <c r="AN170" s="2655"/>
      <c r="AO170" s="2655"/>
      <c r="AP170" s="2655"/>
      <c r="AQ170" s="2655"/>
      <c r="AR170" s="2655"/>
      <c r="AS170" s="2655"/>
      <c r="AT170" s="2655"/>
      <c r="AU170" s="2655"/>
      <c r="AV170" s="2655"/>
      <c r="AW170" s="2655"/>
      <c r="AX170" s="2655"/>
      <c r="AY170" s="2655"/>
      <c r="AZ170" s="2655"/>
      <c r="BA170" s="2655"/>
      <c r="BB170" s="2655"/>
      <c r="BC170" s="2655"/>
      <c r="BD170" s="2656"/>
      <c r="BE170" s="1710"/>
    </row>
    <row r="171" spans="1:57" ht="15.75" customHeight="1">
      <c r="A171" s="1704"/>
      <c r="B171" s="2654" t="s">
        <v>1978</v>
      </c>
      <c r="C171" s="2655"/>
      <c r="D171" s="2655"/>
      <c r="E171" s="2655"/>
      <c r="F171" s="2655"/>
      <c r="G171" s="2655"/>
      <c r="H171" s="2655"/>
      <c r="I171" s="2655"/>
      <c r="J171" s="2655"/>
      <c r="K171" s="2655"/>
      <c r="L171" s="2655"/>
      <c r="M171" s="2655"/>
      <c r="N171" s="2655"/>
      <c r="O171" s="2655"/>
      <c r="P171" s="2655"/>
      <c r="Q171" s="2655"/>
      <c r="R171" s="2655"/>
      <c r="S171" s="2655"/>
      <c r="T171" s="2655"/>
      <c r="U171" s="2655"/>
      <c r="V171" s="2655"/>
      <c r="W171" s="2655"/>
      <c r="X171" s="2655"/>
      <c r="Y171" s="2655"/>
      <c r="Z171" s="2655"/>
      <c r="AA171" s="2655"/>
      <c r="AB171" s="2655"/>
      <c r="AC171" s="2655"/>
      <c r="AD171" s="2655"/>
      <c r="AE171" s="2655"/>
      <c r="AF171" s="2655"/>
      <c r="AG171" s="2655"/>
      <c r="AH171" s="2655"/>
      <c r="AI171" s="2655"/>
      <c r="AJ171" s="2655"/>
      <c r="AK171" s="2655"/>
      <c r="AL171" s="2655"/>
      <c r="AM171" s="2655"/>
      <c r="AN171" s="2655"/>
      <c r="AO171" s="2655"/>
      <c r="AP171" s="2655"/>
      <c r="AQ171" s="2655"/>
      <c r="AR171" s="2655"/>
      <c r="AS171" s="2655"/>
      <c r="AT171" s="2655"/>
      <c r="AU171" s="2655"/>
      <c r="AV171" s="2655"/>
      <c r="AW171" s="2655"/>
      <c r="AX171" s="2655"/>
      <c r="AY171" s="2655"/>
      <c r="AZ171" s="2655"/>
      <c r="BA171" s="2655"/>
      <c r="BB171" s="2655"/>
      <c r="BC171" s="2655"/>
      <c r="BD171" s="2656"/>
      <c r="BE171" s="1710"/>
    </row>
    <row r="172" spans="1:57" ht="15.75" customHeight="1">
      <c r="A172" s="1704"/>
      <c r="B172" s="1703"/>
      <c r="C172" s="1704"/>
      <c r="D172" s="1704"/>
      <c r="E172" s="1704"/>
      <c r="F172" s="1704"/>
      <c r="G172" s="1704"/>
      <c r="H172" s="1704"/>
      <c r="I172" s="1704"/>
      <c r="J172" s="1704"/>
      <c r="K172" s="1704"/>
      <c r="L172" s="1704"/>
      <c r="M172" s="1704"/>
      <c r="N172" s="1704"/>
      <c r="O172" s="1704"/>
      <c r="P172" s="1704"/>
      <c r="Q172" s="1704"/>
      <c r="R172" s="1704"/>
      <c r="S172" s="1704"/>
      <c r="T172" s="1704"/>
      <c r="U172" s="1704"/>
      <c r="V172" s="1704"/>
      <c r="W172" s="1704"/>
      <c r="X172" s="1704"/>
      <c r="Y172" s="1704"/>
      <c r="Z172" s="1704"/>
      <c r="AA172" s="1704"/>
      <c r="AB172" s="1704"/>
      <c r="AC172" s="1704"/>
      <c r="AD172" s="1704"/>
      <c r="AE172" s="1704"/>
      <c r="AF172" s="1704"/>
      <c r="AG172" s="1704"/>
      <c r="AH172" s="1704"/>
      <c r="AI172" s="1704"/>
      <c r="AJ172" s="1704"/>
      <c r="AK172" s="1704"/>
      <c r="AL172" s="1704"/>
      <c r="AM172" s="1704"/>
      <c r="AN172" s="1704"/>
      <c r="AO172" s="1704"/>
      <c r="AP172" s="1704"/>
      <c r="AQ172" s="1704"/>
      <c r="AR172" s="1704"/>
      <c r="AS172" s="1704"/>
      <c r="AT172" s="1704"/>
      <c r="AU172" s="1704"/>
      <c r="AV172" s="1704"/>
      <c r="AW172" s="1704"/>
      <c r="AX172" s="1704"/>
      <c r="AY172" s="1704"/>
      <c r="AZ172" s="1704"/>
      <c r="BA172" s="1704"/>
      <c r="BB172" s="1704"/>
      <c r="BC172" s="1704"/>
      <c r="BD172" s="1710"/>
      <c r="BE172" s="1710"/>
    </row>
    <row r="173" spans="1:57" ht="15.75" customHeight="1">
      <c r="A173" s="1704"/>
      <c r="B173" s="2657" t="s">
        <v>1979</v>
      </c>
      <c r="C173" s="2658"/>
      <c r="D173" s="2658"/>
      <c r="E173" s="2658"/>
      <c r="F173" s="2658"/>
      <c r="G173" s="2658"/>
      <c r="H173" s="2658"/>
      <c r="I173" s="2658"/>
      <c r="J173" s="2658"/>
      <c r="K173" s="2658"/>
      <c r="L173" s="2658"/>
      <c r="M173" s="2658"/>
      <c r="N173" s="2658"/>
      <c r="O173" s="2658"/>
      <c r="P173" s="2658"/>
      <c r="Q173" s="2658"/>
      <c r="R173" s="2658"/>
      <c r="S173" s="2658"/>
      <c r="T173" s="2658"/>
      <c r="U173" s="2658"/>
      <c r="V173" s="2658"/>
      <c r="W173" s="2658"/>
      <c r="X173" s="2658"/>
      <c r="Y173" s="2658"/>
      <c r="Z173" s="2658"/>
      <c r="AA173" s="2658"/>
      <c r="AB173" s="2658"/>
      <c r="AC173" s="2658"/>
      <c r="AD173" s="2658"/>
      <c r="AE173" s="2658"/>
      <c r="AF173" s="2658"/>
      <c r="AG173" s="2658"/>
      <c r="AH173" s="2658"/>
      <c r="AI173" s="2658"/>
      <c r="AJ173" s="2658"/>
      <c r="AK173" s="2658"/>
      <c r="AL173" s="2658"/>
      <c r="AM173" s="2658"/>
      <c r="AN173" s="2658"/>
      <c r="AO173" s="2658"/>
      <c r="AP173" s="2658"/>
      <c r="AQ173" s="2658"/>
      <c r="AR173" s="2658"/>
      <c r="AS173" s="2658"/>
      <c r="AT173" s="2658"/>
      <c r="AU173" s="2658"/>
      <c r="AV173" s="2658"/>
      <c r="AW173" s="2658"/>
      <c r="AX173" s="2658"/>
      <c r="AY173" s="2658"/>
      <c r="AZ173" s="2658"/>
      <c r="BA173" s="2658"/>
      <c r="BB173" s="2658"/>
      <c r="BC173" s="2658"/>
      <c r="BD173" s="2659"/>
      <c r="BE173" s="1710"/>
    </row>
    <row r="174" spans="1:57" ht="15.75" customHeight="1">
      <c r="A174" s="1704"/>
      <c r="B174" s="1729"/>
      <c r="C174" s="1704"/>
      <c r="D174" s="1704"/>
      <c r="E174" s="1704"/>
      <c r="F174" s="1704"/>
      <c r="G174" s="1704"/>
      <c r="H174" s="1704"/>
      <c r="I174" s="1704"/>
      <c r="J174" s="1704"/>
      <c r="K174" s="1704"/>
      <c r="L174" s="1704"/>
      <c r="M174" s="1704"/>
      <c r="N174" s="1704"/>
      <c r="O174" s="1704"/>
      <c r="P174" s="1704"/>
      <c r="Q174" s="1704"/>
      <c r="R174" s="1704"/>
      <c r="S174" s="1704"/>
      <c r="T174" s="1704"/>
      <c r="U174" s="1704"/>
      <c r="V174" s="1704"/>
      <c r="W174" s="1704"/>
      <c r="X174" s="1704"/>
      <c r="Y174" s="1704"/>
      <c r="Z174" s="1704"/>
      <c r="AA174" s="1704"/>
      <c r="AB174" s="1704"/>
      <c r="AC174" s="1704"/>
      <c r="AD174" s="1704"/>
      <c r="AE174" s="1704"/>
      <c r="AF174" s="1704"/>
      <c r="AG174" s="1704"/>
      <c r="AH174" s="1704"/>
      <c r="AI174" s="1704"/>
      <c r="AJ174" s="1704"/>
      <c r="AK174" s="1704"/>
      <c r="AL174" s="1704"/>
      <c r="AM174" s="1704"/>
      <c r="AN174" s="1704"/>
      <c r="AO174" s="1704"/>
      <c r="AP174" s="1704"/>
      <c r="AQ174" s="1704"/>
      <c r="AR174" s="1704"/>
      <c r="AS174" s="1704"/>
      <c r="AT174" s="1704"/>
      <c r="AU174" s="1704"/>
      <c r="AV174" s="1704"/>
      <c r="AW174" s="1704"/>
      <c r="AX174" s="1704"/>
      <c r="AY174" s="1704"/>
      <c r="AZ174" s="1704"/>
      <c r="BA174" s="1704"/>
      <c r="BB174" s="1704"/>
      <c r="BC174" s="1704"/>
      <c r="BD174" s="1710"/>
      <c r="BE174" s="1710"/>
    </row>
    <row r="175" spans="1:57" ht="15.75" customHeight="1">
      <c r="A175" s="1704"/>
      <c r="B175" s="1730"/>
      <c r="C175" s="1704"/>
      <c r="D175" s="1704"/>
      <c r="E175" s="1704"/>
      <c r="F175" s="1704"/>
      <c r="G175" s="1704"/>
      <c r="H175" s="1706" t="s">
        <v>1980</v>
      </c>
      <c r="I175" s="1704"/>
      <c r="J175" s="1704"/>
      <c r="K175" s="1704"/>
      <c r="L175" s="1704"/>
      <c r="M175" s="1704"/>
      <c r="N175" s="1704"/>
      <c r="O175" s="1704"/>
      <c r="P175" s="1704"/>
      <c r="Q175" s="1704"/>
      <c r="R175" s="1704"/>
      <c r="S175" s="1704"/>
      <c r="T175" s="1704"/>
      <c r="U175" s="1704"/>
      <c r="V175" s="1704"/>
      <c r="W175" s="1704"/>
      <c r="X175" s="1704"/>
      <c r="Y175" s="1704"/>
      <c r="Z175" s="1704"/>
      <c r="AA175" s="1704"/>
      <c r="AB175" s="1704"/>
      <c r="AC175" s="1704"/>
      <c r="AD175" s="1704"/>
      <c r="AE175" s="1704"/>
      <c r="AF175" s="1704"/>
      <c r="AG175" s="1704"/>
      <c r="AH175" s="1704"/>
      <c r="AI175" s="1704"/>
      <c r="AJ175" s="1704"/>
      <c r="AK175" s="1704"/>
      <c r="AL175" s="1704"/>
      <c r="AM175" s="1704"/>
      <c r="AN175" s="1704"/>
      <c r="AO175" s="1704"/>
      <c r="AP175" s="1704"/>
      <c r="AQ175" s="1704"/>
      <c r="AR175" s="1704"/>
      <c r="AS175" s="1704"/>
      <c r="AT175" s="1704"/>
      <c r="AU175" s="1704"/>
      <c r="AV175" s="1704"/>
      <c r="AW175" s="1704"/>
      <c r="AX175" s="1704"/>
      <c r="AY175" s="1704"/>
      <c r="AZ175" s="1704"/>
      <c r="BA175" s="1704"/>
      <c r="BB175" s="1704"/>
      <c r="BC175" s="1704"/>
      <c r="BD175" s="1710"/>
      <c r="BE175" s="1710"/>
    </row>
    <row r="176" spans="1:57" ht="15.75" customHeight="1">
      <c r="A176" s="1704"/>
      <c r="B176" s="1730"/>
      <c r="C176" s="1704"/>
      <c r="D176" s="1704"/>
      <c r="E176" s="1704"/>
      <c r="F176" s="1704"/>
      <c r="G176" s="1704"/>
      <c r="H176" s="1704"/>
      <c r="I176" s="1704"/>
      <c r="J176" s="1704"/>
      <c r="K176" s="1704"/>
      <c r="L176" s="1704"/>
      <c r="M176" s="1704"/>
      <c r="N176" s="1704"/>
      <c r="O176" s="1704"/>
      <c r="P176" s="1704"/>
      <c r="Q176" s="1704"/>
      <c r="R176" s="1704"/>
      <c r="S176" s="1704"/>
      <c r="T176" s="1704"/>
      <c r="U176" s="1704"/>
      <c r="V176" s="1704"/>
      <c r="W176" s="1704"/>
      <c r="X176" s="1704"/>
      <c r="Y176" s="1704"/>
      <c r="Z176" s="1704"/>
      <c r="AA176" s="1704"/>
      <c r="AB176" s="1704"/>
      <c r="AC176" s="1704"/>
      <c r="AD176" s="1704"/>
      <c r="AE176" s="1704"/>
      <c r="AF176" s="1704"/>
      <c r="AG176" s="1704"/>
      <c r="AH176" s="1704"/>
      <c r="AI176" s="1704"/>
      <c r="AJ176" s="1704"/>
      <c r="AK176" s="1704"/>
      <c r="AL176" s="1704"/>
      <c r="AM176" s="1704"/>
      <c r="AN176" s="1704"/>
      <c r="AO176" s="1704"/>
      <c r="AP176" s="1704"/>
      <c r="AQ176" s="1704"/>
      <c r="AR176" s="1704"/>
      <c r="AS176" s="1704"/>
      <c r="AT176" s="1704"/>
      <c r="AU176" s="1704"/>
      <c r="AV176" s="1704"/>
      <c r="AW176" s="1704"/>
      <c r="AX176" s="1704"/>
      <c r="AY176" s="1704"/>
      <c r="AZ176" s="1704"/>
      <c r="BA176" s="1704"/>
      <c r="BB176" s="1704"/>
      <c r="BC176" s="1704"/>
      <c r="BD176" s="1710"/>
      <c r="BE176" s="1710"/>
    </row>
    <row r="177" spans="1:57" ht="15.75" customHeight="1">
      <c r="A177" s="1704"/>
      <c r="B177" s="1730"/>
      <c r="C177" s="1704"/>
      <c r="D177" s="1704"/>
      <c r="E177" s="1704"/>
      <c r="F177" s="1704"/>
      <c r="G177" s="1704"/>
      <c r="H177" s="2660" t="s">
        <v>1981</v>
      </c>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60"/>
      <c r="AD177" s="2660"/>
      <c r="AE177" s="2660"/>
      <c r="AF177" s="2660"/>
      <c r="AG177" s="2660"/>
      <c r="AH177" s="2660"/>
      <c r="AI177" s="2660"/>
      <c r="AJ177" s="2660"/>
      <c r="AK177" s="2660"/>
      <c r="AL177" s="2660"/>
      <c r="AM177" s="2660"/>
      <c r="AN177" s="2660"/>
      <c r="AO177" s="2660"/>
      <c r="AP177" s="2660"/>
      <c r="AQ177" s="2660"/>
      <c r="AR177" s="2660"/>
      <c r="AS177" s="2660"/>
      <c r="AT177" s="2660"/>
      <c r="AU177" s="2660"/>
      <c r="AV177" s="2660"/>
      <c r="AW177" s="2660"/>
      <c r="AX177" s="2660"/>
      <c r="AY177" s="2660"/>
      <c r="AZ177" s="1704"/>
      <c r="BA177" s="1704"/>
      <c r="BB177" s="1704"/>
      <c r="BC177" s="1704"/>
      <c r="BD177" s="1710"/>
      <c r="BE177" s="1710"/>
    </row>
    <row r="178" spans="1:57" ht="15.75" customHeight="1">
      <c r="A178" s="1704"/>
      <c r="B178" s="1730"/>
      <c r="C178" s="1704"/>
      <c r="D178" s="1704"/>
      <c r="E178" s="1704"/>
      <c r="F178" s="1704"/>
      <c r="G178" s="1704"/>
      <c r="H178" s="1704"/>
      <c r="I178" s="1704"/>
      <c r="J178" s="1704"/>
      <c r="K178" s="1704"/>
      <c r="L178" s="1704"/>
      <c r="M178" s="1704"/>
      <c r="N178" s="1704"/>
      <c r="O178" s="1704"/>
      <c r="P178" s="1704"/>
      <c r="Q178" s="1704"/>
      <c r="R178" s="1704"/>
      <c r="S178" s="1704"/>
      <c r="T178" s="1704"/>
      <c r="U178" s="1704"/>
      <c r="V178" s="1704"/>
      <c r="W178" s="1704"/>
      <c r="X178" s="1704"/>
      <c r="Y178" s="1704"/>
      <c r="Z178" s="1704"/>
      <c r="AA178" s="1704"/>
      <c r="AB178" s="1704"/>
      <c r="AC178" s="1704"/>
      <c r="AD178" s="1704"/>
      <c r="AE178" s="1704"/>
      <c r="AF178" s="1704"/>
      <c r="AG178" s="1704"/>
      <c r="AH178" s="1704"/>
      <c r="AI178" s="1704"/>
      <c r="AJ178" s="1704"/>
      <c r="AK178" s="1704"/>
      <c r="AL178" s="1704"/>
      <c r="AM178" s="1704"/>
      <c r="AN178" s="1704"/>
      <c r="AO178" s="1704"/>
      <c r="AP178" s="1704"/>
      <c r="AQ178" s="1704"/>
      <c r="AR178" s="1704"/>
      <c r="AS178" s="1704"/>
      <c r="AT178" s="1704"/>
      <c r="AU178" s="1704"/>
      <c r="AV178" s="1704"/>
      <c r="AW178" s="1704"/>
      <c r="AX178" s="1704"/>
      <c r="AY178" s="1704"/>
      <c r="AZ178" s="1704"/>
      <c r="BA178" s="1704"/>
      <c r="BB178" s="1704"/>
      <c r="BC178" s="1704"/>
      <c r="BD178" s="1710"/>
      <c r="BE178" s="1710"/>
    </row>
    <row r="179" spans="1:57" ht="15.75" customHeight="1">
      <c r="A179" s="1704"/>
      <c r="B179" s="1730"/>
      <c r="C179" s="1704"/>
      <c r="D179" s="1704"/>
      <c r="E179" s="1704"/>
      <c r="F179" s="1704"/>
      <c r="G179" s="1704"/>
      <c r="H179" s="2647" t="s">
        <v>2313</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47"/>
      <c r="AD179" s="2647"/>
      <c r="AE179" s="2647"/>
      <c r="AF179" s="2647"/>
      <c r="AG179" s="2647"/>
      <c r="AH179" s="2647"/>
      <c r="AI179" s="2647"/>
      <c r="AJ179" s="2647"/>
      <c r="AK179" s="2647"/>
      <c r="AL179" s="2647"/>
      <c r="AM179" s="2647"/>
      <c r="AN179" s="2647"/>
      <c r="AO179" s="2647"/>
      <c r="AP179" s="2647"/>
      <c r="AQ179" s="2647"/>
      <c r="AR179" s="2647"/>
      <c r="AS179" s="2647"/>
      <c r="AT179" s="2647"/>
      <c r="AU179" s="2647"/>
      <c r="AV179" s="2647"/>
      <c r="AW179" s="2647"/>
      <c r="AX179" s="2647"/>
      <c r="AY179" s="2647"/>
      <c r="AZ179" s="2647"/>
      <c r="BA179" s="1704"/>
      <c r="BB179" s="1704"/>
      <c r="BC179" s="1704"/>
      <c r="BD179" s="1710"/>
      <c r="BE179" s="1710"/>
    </row>
    <row r="180" spans="1:57" ht="15.75" customHeight="1">
      <c r="A180" s="1704"/>
      <c r="B180" s="1703"/>
      <c r="C180" s="1704"/>
      <c r="D180" s="1704"/>
      <c r="E180" s="1704"/>
      <c r="F180" s="1704"/>
      <c r="G180" s="1704"/>
      <c r="H180" s="2647"/>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47"/>
      <c r="AD180" s="2647"/>
      <c r="AE180" s="2647"/>
      <c r="AF180" s="2647"/>
      <c r="AG180" s="2647"/>
      <c r="AH180" s="2647"/>
      <c r="AI180" s="2647"/>
      <c r="AJ180" s="2647"/>
      <c r="AK180" s="2647"/>
      <c r="AL180" s="2647"/>
      <c r="AM180" s="2647"/>
      <c r="AN180" s="2647"/>
      <c r="AO180" s="2647"/>
      <c r="AP180" s="2647"/>
      <c r="AQ180" s="2647"/>
      <c r="AR180" s="2647"/>
      <c r="AS180" s="2647"/>
      <c r="AT180" s="2647"/>
      <c r="AU180" s="2647"/>
      <c r="AV180" s="2647"/>
      <c r="AW180" s="2647"/>
      <c r="AX180" s="2647"/>
      <c r="AY180" s="2647"/>
      <c r="AZ180" s="2647"/>
      <c r="BA180" s="1704"/>
      <c r="BB180" s="1704"/>
      <c r="BC180" s="1704"/>
      <c r="BD180" s="1710"/>
      <c r="BE180" s="1710"/>
    </row>
    <row r="181" spans="1:57" ht="15.75" customHeight="1">
      <c r="A181" s="1704"/>
      <c r="B181" s="1703"/>
      <c r="C181" s="1704"/>
      <c r="D181" s="1704"/>
      <c r="E181" s="1704"/>
      <c r="F181" s="1704"/>
      <c r="G181" s="1704"/>
      <c r="H181" s="2647"/>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47"/>
      <c r="AD181" s="2647"/>
      <c r="AE181" s="2647"/>
      <c r="AF181" s="2647"/>
      <c r="AG181" s="2647"/>
      <c r="AH181" s="2647"/>
      <c r="AI181" s="2647"/>
      <c r="AJ181" s="2647"/>
      <c r="AK181" s="2647"/>
      <c r="AL181" s="2647"/>
      <c r="AM181" s="2647"/>
      <c r="AN181" s="2647"/>
      <c r="AO181" s="2647"/>
      <c r="AP181" s="2647"/>
      <c r="AQ181" s="2647"/>
      <c r="AR181" s="2647"/>
      <c r="AS181" s="2647"/>
      <c r="AT181" s="2647"/>
      <c r="AU181" s="2647"/>
      <c r="AV181" s="2647"/>
      <c r="AW181" s="2647"/>
      <c r="AX181" s="2647"/>
      <c r="AY181" s="2647"/>
      <c r="AZ181" s="2647"/>
      <c r="BA181" s="1704"/>
      <c r="BB181" s="1704"/>
      <c r="BC181" s="1704"/>
      <c r="BD181" s="1710"/>
      <c r="BE181" s="1710"/>
    </row>
    <row r="182" spans="1:57" ht="15.75" customHeight="1">
      <c r="A182" s="1704"/>
      <c r="B182" s="1703"/>
      <c r="C182" s="1704"/>
      <c r="D182" s="1704"/>
      <c r="E182" s="1704"/>
      <c r="F182" s="1704"/>
      <c r="G182" s="1704"/>
      <c r="H182" s="2647"/>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47"/>
      <c r="AD182" s="2647"/>
      <c r="AE182" s="2647"/>
      <c r="AF182" s="2647"/>
      <c r="AG182" s="2647"/>
      <c r="AH182" s="2647"/>
      <c r="AI182" s="2647"/>
      <c r="AJ182" s="2647"/>
      <c r="AK182" s="2647"/>
      <c r="AL182" s="2647"/>
      <c r="AM182" s="2647"/>
      <c r="AN182" s="2647"/>
      <c r="AO182" s="2647"/>
      <c r="AP182" s="2647"/>
      <c r="AQ182" s="2647"/>
      <c r="AR182" s="2647"/>
      <c r="AS182" s="2647"/>
      <c r="AT182" s="2647"/>
      <c r="AU182" s="2647"/>
      <c r="AV182" s="2647"/>
      <c r="AW182" s="2647"/>
      <c r="AX182" s="2647"/>
      <c r="AY182" s="2647"/>
      <c r="AZ182" s="2647"/>
      <c r="BA182" s="1704"/>
      <c r="BB182" s="1704"/>
      <c r="BC182" s="1704"/>
      <c r="BD182" s="1710"/>
      <c r="BE182" s="1710"/>
    </row>
    <row r="183" spans="1:57" ht="15.75" customHeight="1">
      <c r="A183" s="1704"/>
      <c r="B183" s="1703"/>
      <c r="C183" s="1704"/>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10"/>
      <c r="BE183" s="1710"/>
    </row>
    <row r="184" spans="1:57" ht="15.75" customHeight="1" thickBot="1">
      <c r="A184" s="1704"/>
      <c r="B184" s="1731"/>
      <c r="C184" s="1732"/>
      <c r="D184" s="1732"/>
      <c r="E184" s="1732"/>
      <c r="F184" s="1732"/>
      <c r="G184" s="1732"/>
      <c r="H184" s="2646" t="s">
        <v>1982</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46"/>
      <c r="AD184" s="2646"/>
      <c r="AE184" s="2646"/>
      <c r="AF184" s="2646"/>
      <c r="AG184" s="2646"/>
      <c r="AH184" s="2646"/>
      <c r="AI184" s="2646"/>
      <c r="AJ184" s="2646"/>
      <c r="AK184" s="2646"/>
      <c r="AL184" s="2646"/>
      <c r="AM184" s="2646"/>
      <c r="AN184" s="2646"/>
      <c r="AO184" s="2646"/>
      <c r="AP184" s="2646"/>
      <c r="AQ184" s="2646"/>
      <c r="AR184" s="2646"/>
      <c r="AS184" s="2646"/>
      <c r="AT184" s="2646"/>
      <c r="AU184" s="2646"/>
      <c r="AV184" s="2646"/>
      <c r="AW184" s="1732"/>
      <c r="AX184" s="1732"/>
      <c r="AY184" s="1732"/>
      <c r="AZ184" s="1732"/>
      <c r="BA184" s="1732"/>
      <c r="BB184" s="1732"/>
      <c r="BC184" s="1732"/>
      <c r="BD184" s="1733"/>
      <c r="BE184" s="1710"/>
    </row>
    <row r="185" spans="1:57" ht="15.75" customHeight="1" thickBot="1">
      <c r="A185" s="1704"/>
      <c r="B185" s="1734"/>
      <c r="C185" s="1716"/>
      <c r="D185" s="1716"/>
      <c r="E185" s="1716"/>
      <c r="F185" s="1716"/>
      <c r="G185" s="1716"/>
      <c r="H185" s="1716"/>
      <c r="I185" s="1716"/>
      <c r="J185" s="1716"/>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35"/>
      <c r="BE185" s="1710"/>
    </row>
    <row r="186" spans="1:57" ht="30" customHeight="1" thickBot="1">
      <c r="A186" s="1704"/>
      <c r="B186" s="1734"/>
      <c r="C186" s="1716"/>
      <c r="D186" s="1716"/>
      <c r="E186" s="1716"/>
      <c r="F186" s="1716"/>
      <c r="G186" s="1716"/>
      <c r="H186" s="2640" t="s">
        <v>1983</v>
      </c>
      <c r="I186" s="2640"/>
      <c r="J186" s="2640"/>
      <c r="K186" s="2640"/>
      <c r="L186" s="1716"/>
      <c r="M186" s="1716"/>
      <c r="N186" s="1716"/>
      <c r="O186" s="1716"/>
      <c r="P186" s="1716"/>
      <c r="Q186" s="1716"/>
      <c r="R186" s="1716"/>
      <c r="S186" s="2641"/>
      <c r="T186" s="2642"/>
      <c r="U186" s="2642"/>
      <c r="V186" s="2642"/>
      <c r="W186" s="2642"/>
      <c r="X186" s="2642"/>
      <c r="Y186" s="2642"/>
      <c r="Z186" s="2642"/>
      <c r="AA186" s="2642"/>
      <c r="AB186" s="2642"/>
      <c r="AC186" s="2642"/>
      <c r="AD186" s="2642"/>
      <c r="AE186" s="2642"/>
      <c r="AF186" s="2642"/>
      <c r="AG186" s="2642"/>
      <c r="AH186" s="2642"/>
      <c r="AI186" s="2642"/>
      <c r="AJ186" s="2643"/>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35"/>
      <c r="BE186" s="1710"/>
    </row>
    <row r="187" spans="1:57" ht="15.75" customHeight="1" thickBot="1">
      <c r="A187" s="1704"/>
      <c r="B187" s="1734"/>
      <c r="C187" s="1716"/>
      <c r="D187" s="1716"/>
      <c r="E187" s="1716"/>
      <c r="F187" s="1716"/>
      <c r="G187" s="1716"/>
      <c r="H187" s="1736"/>
      <c r="I187" s="1736"/>
      <c r="J187" s="1736"/>
      <c r="K187" s="173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35"/>
      <c r="BE187" s="1710"/>
    </row>
    <row r="188" spans="1:57" ht="15.75" customHeight="1" thickBot="1">
      <c r="A188" s="1704"/>
      <c r="B188" s="1734"/>
      <c r="C188" s="1716"/>
      <c r="D188" s="1716"/>
      <c r="E188" s="1716"/>
      <c r="F188" s="1716"/>
      <c r="G188" s="1716"/>
      <c r="H188" s="2640" t="s">
        <v>1984</v>
      </c>
      <c r="I188" s="2640"/>
      <c r="J188" s="2640"/>
      <c r="K188" s="1736"/>
      <c r="L188" s="1716"/>
      <c r="M188" s="1716"/>
      <c r="N188" s="1716"/>
      <c r="O188" s="1716"/>
      <c r="P188" s="1716"/>
      <c r="Q188" s="1716"/>
      <c r="R188" s="1716"/>
      <c r="S188" s="2641"/>
      <c r="T188" s="2642"/>
      <c r="U188" s="2642"/>
      <c r="V188" s="2642"/>
      <c r="W188" s="2642"/>
      <c r="X188" s="2642"/>
      <c r="Y188" s="2642"/>
      <c r="Z188" s="2642"/>
      <c r="AA188" s="2642"/>
      <c r="AB188" s="2642"/>
      <c r="AC188" s="2642"/>
      <c r="AD188" s="2642"/>
      <c r="AE188" s="2642"/>
      <c r="AF188" s="2642"/>
      <c r="AG188" s="2642"/>
      <c r="AH188" s="2642"/>
      <c r="AI188" s="2642"/>
      <c r="AJ188" s="2643"/>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35"/>
      <c r="BE188" s="1710"/>
    </row>
    <row r="189" spans="1:57" ht="15.75" customHeight="1" thickBot="1">
      <c r="A189" s="1704"/>
      <c r="B189" s="1734"/>
      <c r="C189" s="1716"/>
      <c r="D189" s="1716"/>
      <c r="E189" s="1716"/>
      <c r="F189" s="1716"/>
      <c r="G189" s="1716"/>
      <c r="H189" s="1736"/>
      <c r="I189" s="1736"/>
      <c r="J189" s="1736"/>
      <c r="K189" s="173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35"/>
      <c r="BE189" s="1710"/>
    </row>
    <row r="190" spans="1:57" ht="15.75" customHeight="1" thickBot="1">
      <c r="A190" s="1704"/>
      <c r="B190" s="1734"/>
      <c r="C190" s="1716"/>
      <c r="D190" s="1716"/>
      <c r="E190" s="1716"/>
      <c r="F190" s="1716"/>
      <c r="G190" s="1716"/>
      <c r="H190" s="2640" t="s">
        <v>459</v>
      </c>
      <c r="I190" s="2640"/>
      <c r="J190" s="1736"/>
      <c r="K190" s="1736"/>
      <c r="L190" s="1716"/>
      <c r="M190" s="1716"/>
      <c r="N190" s="1716"/>
      <c r="O190" s="1716"/>
      <c r="P190" s="1716"/>
      <c r="Q190" s="1716"/>
      <c r="R190" s="1716"/>
      <c r="S190" s="2641"/>
      <c r="T190" s="2642"/>
      <c r="U190" s="2642"/>
      <c r="V190" s="2642"/>
      <c r="W190" s="2642"/>
      <c r="X190" s="2642"/>
      <c r="Y190" s="2642"/>
      <c r="Z190" s="2642"/>
      <c r="AA190" s="2642"/>
      <c r="AB190" s="2642"/>
      <c r="AC190" s="2642"/>
      <c r="AD190" s="2642"/>
      <c r="AE190" s="2642"/>
      <c r="AF190" s="2642"/>
      <c r="AG190" s="2642"/>
      <c r="AH190" s="2642"/>
      <c r="AI190" s="2642"/>
      <c r="AJ190" s="2643"/>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35"/>
      <c r="BE190" s="1710"/>
    </row>
    <row r="191" spans="1:57" ht="15.75" customHeight="1" thickBot="1">
      <c r="A191" s="1704"/>
      <c r="B191" s="1734"/>
      <c r="C191" s="1716"/>
      <c r="D191" s="1716"/>
      <c r="E191" s="1716"/>
      <c r="F191" s="1716"/>
      <c r="G191" s="1716"/>
      <c r="H191" s="1716"/>
      <c r="I191" s="1716"/>
      <c r="J191" s="1716"/>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35"/>
      <c r="BE191" s="1710"/>
    </row>
    <row r="192" spans="1:57" ht="15.75" customHeight="1" thickBot="1">
      <c r="A192" s="1704"/>
      <c r="B192" s="1734"/>
      <c r="C192" s="1716"/>
      <c r="D192" s="1716"/>
      <c r="E192" s="1716"/>
      <c r="F192" s="1716"/>
      <c r="G192" s="1716"/>
      <c r="H192" s="2644" t="s">
        <v>1985</v>
      </c>
      <c r="I192" s="2644"/>
      <c r="J192" s="2644"/>
      <c r="K192" s="2644"/>
      <c r="L192" s="2644"/>
      <c r="M192" s="2644"/>
      <c r="N192" s="2644"/>
      <c r="O192" s="2644"/>
      <c r="P192" s="1716"/>
      <c r="Q192" s="1716"/>
      <c r="R192" s="1716"/>
      <c r="S192" s="2641"/>
      <c r="T192" s="2642"/>
      <c r="U192" s="2642"/>
      <c r="V192" s="2642"/>
      <c r="W192" s="2642"/>
      <c r="X192" s="2642"/>
      <c r="Y192" s="2642"/>
      <c r="Z192" s="2642"/>
      <c r="AA192" s="2642"/>
      <c r="AB192" s="2642"/>
      <c r="AC192" s="2642"/>
      <c r="AD192" s="2642"/>
      <c r="AE192" s="2642"/>
      <c r="AF192" s="2642"/>
      <c r="AG192" s="2642"/>
      <c r="AH192" s="2642"/>
      <c r="AI192" s="2642"/>
      <c r="AJ192" s="2643"/>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35"/>
      <c r="BE192" s="1710"/>
    </row>
    <row r="193" spans="1:57" ht="15.75" customHeight="1" thickBot="1">
      <c r="A193" s="1704"/>
      <c r="B193" s="1734"/>
      <c r="C193" s="1716"/>
      <c r="D193" s="1716"/>
      <c r="E193" s="1716"/>
      <c r="F193" s="1716"/>
      <c r="G193" s="1716"/>
      <c r="H193" s="1716"/>
      <c r="I193" s="1716"/>
      <c r="J193" s="1716"/>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35"/>
      <c r="BE193" s="1710"/>
    </row>
    <row r="194" spans="1:57" ht="15.75" customHeight="1" thickBot="1">
      <c r="A194" s="1704"/>
      <c r="B194" s="1734"/>
      <c r="C194" s="1716"/>
      <c r="D194" s="1716"/>
      <c r="E194" s="1716"/>
      <c r="F194" s="1716"/>
      <c r="G194" s="1716"/>
      <c r="H194" s="2645" t="s">
        <v>1986</v>
      </c>
      <c r="I194" s="2645"/>
      <c r="J194" s="1716"/>
      <c r="K194" s="1716"/>
      <c r="L194" s="1716"/>
      <c r="M194" s="1716"/>
      <c r="N194" s="1716"/>
      <c r="O194" s="1716"/>
      <c r="P194" s="1716"/>
      <c r="Q194" s="1716"/>
      <c r="R194" s="1716"/>
      <c r="S194" s="2641"/>
      <c r="T194" s="2642"/>
      <c r="U194" s="2642"/>
      <c r="V194" s="2642"/>
      <c r="W194" s="2642"/>
      <c r="X194" s="2642"/>
      <c r="Y194" s="2642"/>
      <c r="Z194" s="2642"/>
      <c r="AA194" s="2642"/>
      <c r="AB194" s="2642"/>
      <c r="AC194" s="2642"/>
      <c r="AD194" s="2642"/>
      <c r="AE194" s="2642"/>
      <c r="AF194" s="2642"/>
      <c r="AG194" s="2642"/>
      <c r="AH194" s="2642"/>
      <c r="AI194" s="2642"/>
      <c r="AJ194" s="2643"/>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35"/>
      <c r="BE194" s="1710"/>
    </row>
    <row r="195" spans="1:57" ht="15.75" customHeight="1" thickBot="1">
      <c r="A195" s="1704"/>
      <c r="B195" s="1737"/>
      <c r="C195" s="1738"/>
      <c r="D195" s="1738"/>
      <c r="E195" s="1738"/>
      <c r="F195" s="1738"/>
      <c r="G195" s="1738"/>
      <c r="H195" s="1738"/>
      <c r="I195" s="1738"/>
      <c r="J195" s="1738"/>
      <c r="K195" s="1738"/>
      <c r="L195" s="1738"/>
      <c r="M195" s="1738"/>
      <c r="N195" s="1738"/>
      <c r="O195" s="1738"/>
      <c r="P195" s="1738"/>
      <c r="Q195" s="1738"/>
      <c r="R195" s="1738"/>
      <c r="S195" s="1738"/>
      <c r="T195" s="1738"/>
      <c r="U195" s="1738"/>
      <c r="V195" s="1738"/>
      <c r="W195" s="1738"/>
      <c r="X195" s="1738"/>
      <c r="Y195" s="1738"/>
      <c r="Z195" s="1738"/>
      <c r="AA195" s="1738"/>
      <c r="AB195" s="1738"/>
      <c r="AC195" s="1738"/>
      <c r="AD195" s="1738"/>
      <c r="AE195" s="1738"/>
      <c r="AF195" s="1738"/>
      <c r="AG195" s="1738"/>
      <c r="AH195" s="1738"/>
      <c r="AI195" s="1738"/>
      <c r="AJ195" s="1738"/>
      <c r="AK195" s="1738"/>
      <c r="AL195" s="1738"/>
      <c r="AM195" s="1738"/>
      <c r="AN195" s="1738"/>
      <c r="AO195" s="1738"/>
      <c r="AP195" s="1738"/>
      <c r="AQ195" s="1738"/>
      <c r="AR195" s="1738"/>
      <c r="AS195" s="1738"/>
      <c r="AT195" s="1738"/>
      <c r="AU195" s="1738"/>
      <c r="AV195" s="1738"/>
      <c r="AW195" s="1738"/>
      <c r="AX195" s="1738"/>
      <c r="AY195" s="1738"/>
      <c r="AZ195" s="1738"/>
      <c r="BA195" s="1738"/>
      <c r="BB195" s="1738"/>
      <c r="BC195" s="1738"/>
      <c r="BD195" s="1739"/>
      <c r="BE195" s="1710"/>
    </row>
    <row r="196" spans="1:57" ht="15.75" customHeight="1" thickBot="1">
      <c r="A196" s="1732"/>
      <c r="B196" s="1732"/>
      <c r="C196" s="1732"/>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c r="AA196" s="1732"/>
      <c r="AB196" s="1732"/>
      <c r="AC196" s="1732"/>
      <c r="AD196" s="1732"/>
      <c r="AE196" s="1732"/>
      <c r="AF196" s="1732"/>
      <c r="AG196" s="1732"/>
      <c r="AH196" s="1732"/>
      <c r="AI196" s="1732"/>
      <c r="AJ196" s="1732"/>
      <c r="AK196" s="1732"/>
      <c r="AL196" s="1732"/>
      <c r="AM196" s="1732"/>
      <c r="AN196" s="1732"/>
      <c r="AO196" s="1732"/>
      <c r="AP196" s="1732"/>
      <c r="AQ196" s="1732"/>
      <c r="AR196" s="1732"/>
      <c r="AS196" s="1732"/>
      <c r="AT196" s="1732"/>
      <c r="AU196" s="1732"/>
      <c r="AV196" s="1732"/>
      <c r="AW196" s="1732"/>
      <c r="AX196" s="1732"/>
      <c r="AY196" s="1732"/>
      <c r="AZ196" s="1732"/>
      <c r="BA196" s="1732"/>
      <c r="BB196" s="1732"/>
      <c r="BC196" s="1732"/>
      <c r="BD196" s="1732"/>
      <c r="BE196" s="1733"/>
    </row>
    <row r="199" spans="1:57" ht="15.75" customHeight="1">
      <c r="D199" s="1702"/>
    </row>
    <row r="200" spans="1:57" ht="15.75" customHeight="1">
      <c r="D200" s="1740"/>
    </row>
    <row r="201" spans="1:57" ht="15.75" customHeight="1">
      <c r="D201" s="1702"/>
    </row>
    <row r="202" spans="1:57" ht="15.75" customHeight="1">
      <c r="D202" s="1702"/>
    </row>
    <row r="203" spans="1:57" ht="15.75" customHeight="1">
      <c r="R203" s="1701"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9" zoomScale="120" zoomScaleNormal="12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3"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119" t="s">
        <v>1496</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row>
    <row r="2" spans="1:42" s="915" customFormat="1" ht="12.75" customHeight="1" thickBot="1">
      <c r="A2" s="3120"/>
      <c r="B2" s="3120"/>
      <c r="C2" s="3120"/>
      <c r="D2" s="3120"/>
      <c r="E2" s="3120"/>
      <c r="F2" s="3120"/>
      <c r="G2" s="3120"/>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914"/>
    </row>
    <row r="3" spans="1:42" s="918" customFormat="1" ht="12.75" customHeight="1" thickTop="1">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7"/>
    </row>
    <row r="4" spans="1:42" s="918" customFormat="1" ht="12.75" customHeight="1">
      <c r="A4" s="919" t="s">
        <v>1497</v>
      </c>
      <c r="B4" s="920" t="s">
        <v>1498</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17"/>
    </row>
    <row r="5" spans="1:42" s="918" customFormat="1" ht="12.75" customHeight="1" thickBot="1">
      <c r="A5" s="919"/>
      <c r="B5" s="920"/>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17"/>
    </row>
    <row r="6" spans="1:42" s="918" customFormat="1" ht="12.75" customHeight="1" thickTop="1">
      <c r="A6" s="922"/>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3"/>
      <c r="AN6" s="917"/>
    </row>
    <row r="7" spans="1:42" s="918" customFormat="1" ht="12.75" customHeight="1">
      <c r="A7" s="919" t="s">
        <v>1499</v>
      </c>
      <c r="B7" s="920" t="s">
        <v>1500</v>
      </c>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3097" t="s">
        <v>1501</v>
      </c>
      <c r="AF7" s="3097"/>
      <c r="AG7" s="3097"/>
      <c r="AH7" s="3097"/>
      <c r="AI7" s="3097"/>
      <c r="AJ7" s="3097"/>
      <c r="AK7" s="3097"/>
      <c r="AL7" s="921"/>
      <c r="AM7" s="921"/>
      <c r="AN7" s="917"/>
    </row>
    <row r="8" spans="1:42" s="918" customFormat="1" ht="12.75" customHeight="1">
      <c r="A8" s="919"/>
      <c r="B8" s="920" t="s">
        <v>2044</v>
      </c>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4"/>
      <c r="AF8" s="924"/>
      <c r="AG8" s="924"/>
      <c r="AH8" s="924"/>
      <c r="AI8" s="924"/>
      <c r="AJ8" s="924"/>
      <c r="AK8" s="924"/>
      <c r="AL8" s="921"/>
      <c r="AM8" s="921"/>
      <c r="AN8" s="917"/>
    </row>
    <row r="9" spans="1:42" s="918" customFormat="1" ht="12.75" customHeight="1">
      <c r="A9" s="919"/>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4"/>
      <c r="AF9" s="924"/>
      <c r="AG9" s="924"/>
      <c r="AH9" s="924"/>
      <c r="AI9" s="924"/>
      <c r="AJ9" s="924"/>
      <c r="AK9" s="924"/>
      <c r="AL9" s="921"/>
      <c r="AM9" s="921"/>
      <c r="AN9" s="917"/>
    </row>
    <row r="10" spans="1:42" s="918" customFormat="1" ht="12.75" customHeight="1">
      <c r="A10" s="919"/>
      <c r="B10" s="920" t="s">
        <v>2477</v>
      </c>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1886"/>
      <c r="AF10" s="1886"/>
      <c r="AG10" s="1886"/>
      <c r="AH10" s="1886"/>
      <c r="AI10" s="1886"/>
      <c r="AJ10" s="1886"/>
      <c r="AK10" s="1886"/>
      <c r="AL10" s="921"/>
      <c r="AM10" s="921"/>
      <c r="AN10" s="917"/>
    </row>
    <row r="11" spans="1:42" s="918" customFormat="1" ht="12.75" customHeight="1">
      <c r="A11" s="921"/>
      <c r="C11" s="1888" t="s">
        <v>2471</v>
      </c>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921"/>
      <c r="AL11" s="921"/>
      <c r="AM11" s="921"/>
      <c r="AN11" s="917"/>
      <c r="AO11" s="912"/>
      <c r="AP11" s="926"/>
    </row>
    <row r="12" spans="1:42" s="918" customFormat="1" ht="12.75" customHeight="1">
      <c r="A12" s="921"/>
      <c r="B12" s="927"/>
      <c r="C12" s="921"/>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17"/>
      <c r="AP12" s="51"/>
    </row>
    <row r="13" spans="1:42" s="918" customFormat="1" ht="12.75" customHeight="1">
      <c r="A13" s="921"/>
      <c r="B13" s="3087" t="s">
        <v>617</v>
      </c>
      <c r="C13" s="3087"/>
      <c r="D13" s="928"/>
      <c r="E13" s="929" t="s">
        <v>1502</v>
      </c>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3121"/>
      <c r="AH13" s="3121"/>
      <c r="AI13" s="3121"/>
      <c r="AJ13" s="3122"/>
      <c r="AK13" s="921"/>
      <c r="AL13" s="921"/>
      <c r="AM13" s="921"/>
      <c r="AN13" s="917"/>
      <c r="AO13" s="931">
        <f>IF($B13="yes",20,0)</f>
        <v>0</v>
      </c>
      <c r="AP13" s="51"/>
    </row>
    <row r="14" spans="1:42" s="918" customFormat="1" ht="12.75" customHeight="1">
      <c r="A14" s="921"/>
      <c r="B14" s="921"/>
      <c r="C14" s="921"/>
      <c r="D14" s="5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17"/>
      <c r="AO14" s="931">
        <f>IF(AND($B16="yes",E20&gt;0),20,0)</f>
        <v>0</v>
      </c>
      <c r="AP14" s="51"/>
    </row>
    <row r="15" spans="1:42" s="918" customFormat="1" ht="12.75" customHeight="1">
      <c r="A15" s="921"/>
      <c r="B15" s="921"/>
      <c r="C15" s="921"/>
      <c r="D15" s="93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17"/>
      <c r="AO15" s="931">
        <f>IF($B22="yes",20,0)</f>
        <v>0</v>
      </c>
      <c r="AP15" s="21"/>
    </row>
    <row r="16" spans="1:42" s="918" customFormat="1" ht="12.75" customHeight="1">
      <c r="A16" s="921"/>
      <c r="B16" s="3087" t="s">
        <v>617</v>
      </c>
      <c r="C16" s="3087"/>
      <c r="D16" s="928"/>
      <c r="E16" s="3098" t="s">
        <v>1503</v>
      </c>
      <c r="F16" s="3099"/>
      <c r="G16" s="3099"/>
      <c r="H16" s="3099"/>
      <c r="I16" s="3099"/>
      <c r="J16" s="3099"/>
      <c r="K16" s="3099"/>
      <c r="L16" s="3099"/>
      <c r="M16" s="3099"/>
      <c r="N16" s="3099"/>
      <c r="O16" s="3099"/>
      <c r="P16" s="3099"/>
      <c r="Q16" s="3099"/>
      <c r="R16" s="3099"/>
      <c r="S16" s="3099"/>
      <c r="T16" s="3099"/>
      <c r="U16" s="3099"/>
      <c r="V16" s="3099"/>
      <c r="W16" s="3099"/>
      <c r="X16" s="3099"/>
      <c r="Y16" s="3099"/>
      <c r="Z16" s="3099"/>
      <c r="AA16" s="3099"/>
      <c r="AB16" s="3099"/>
      <c r="AC16" s="3099"/>
      <c r="AD16" s="3099"/>
      <c r="AE16" s="3099"/>
      <c r="AF16" s="3099"/>
      <c r="AG16" s="3099"/>
      <c r="AH16" s="3099"/>
      <c r="AI16" s="3099"/>
      <c r="AJ16" s="3100"/>
      <c r="AK16" s="921"/>
      <c r="AL16" s="921"/>
      <c r="AM16" s="921"/>
      <c r="AN16" s="917"/>
      <c r="AO16" s="931">
        <f>IF($B25="yes",20,0)</f>
        <v>0</v>
      </c>
      <c r="AP16" s="51"/>
    </row>
    <row r="17" spans="1:42" s="918" customFormat="1" ht="12.75" customHeight="1">
      <c r="A17" s="921"/>
      <c r="B17" s="921"/>
      <c r="C17" s="921"/>
      <c r="D17" s="932"/>
      <c r="E17" s="3101"/>
      <c r="F17" s="3102"/>
      <c r="G17" s="3102"/>
      <c r="H17" s="3102"/>
      <c r="I17" s="3102"/>
      <c r="J17" s="3102"/>
      <c r="K17" s="3102"/>
      <c r="L17" s="3102"/>
      <c r="M17" s="3102"/>
      <c r="N17" s="3102"/>
      <c r="O17" s="3102"/>
      <c r="P17" s="3102"/>
      <c r="Q17" s="3102"/>
      <c r="R17" s="3102"/>
      <c r="S17" s="3102"/>
      <c r="T17" s="3102"/>
      <c r="U17" s="3102"/>
      <c r="V17" s="3102"/>
      <c r="W17" s="3102"/>
      <c r="X17" s="3102"/>
      <c r="Y17" s="3102"/>
      <c r="Z17" s="3102"/>
      <c r="AA17" s="3102"/>
      <c r="AB17" s="3102"/>
      <c r="AC17" s="3102"/>
      <c r="AD17" s="3102"/>
      <c r="AE17" s="3102"/>
      <c r="AF17" s="3102"/>
      <c r="AG17" s="3102"/>
      <c r="AH17" s="3102"/>
      <c r="AI17" s="3102"/>
      <c r="AJ17" s="3103"/>
      <c r="AK17" s="921"/>
      <c r="AL17" s="921"/>
      <c r="AM17" s="921"/>
      <c r="AN17" s="917"/>
      <c r="AO17" s="918">
        <f>IF(SUM(AO13:AO16)&gt;20,20,(SUM(AO13:AO16)))</f>
        <v>0</v>
      </c>
      <c r="AP17" s="918" t="s">
        <v>1504</v>
      </c>
    </row>
    <row r="18" spans="1:42" s="918" customFormat="1" ht="12.75" customHeight="1">
      <c r="A18" s="921"/>
      <c r="B18" s="921"/>
      <c r="C18" s="921"/>
      <c r="D18" s="932"/>
      <c r="E18" s="3101"/>
      <c r="F18" s="3102"/>
      <c r="G18" s="3102"/>
      <c r="H18" s="3102"/>
      <c r="I18" s="3102"/>
      <c r="J18" s="3102"/>
      <c r="K18" s="3102"/>
      <c r="L18" s="3102"/>
      <c r="M18" s="3102"/>
      <c r="N18" s="3102"/>
      <c r="O18" s="3102"/>
      <c r="P18" s="3102"/>
      <c r="Q18" s="3102"/>
      <c r="R18" s="3102"/>
      <c r="S18" s="3102"/>
      <c r="T18" s="3102"/>
      <c r="U18" s="3102"/>
      <c r="V18" s="3102"/>
      <c r="W18" s="3102"/>
      <c r="X18" s="3102"/>
      <c r="Y18" s="3102"/>
      <c r="Z18" s="3102"/>
      <c r="AA18" s="3102"/>
      <c r="AB18" s="3102"/>
      <c r="AC18" s="3102"/>
      <c r="AD18" s="3102"/>
      <c r="AE18" s="3102"/>
      <c r="AF18" s="3102"/>
      <c r="AG18" s="3102"/>
      <c r="AH18" s="3102"/>
      <c r="AI18" s="3102"/>
      <c r="AJ18" s="3103"/>
      <c r="AK18" s="921"/>
      <c r="AL18" s="921"/>
      <c r="AM18" s="921"/>
      <c r="AN18" s="917"/>
    </row>
    <row r="19" spans="1:42" s="918" customFormat="1" ht="12.75" customHeight="1">
      <c r="A19" s="921"/>
      <c r="B19" s="921"/>
      <c r="C19" s="921"/>
      <c r="D19" s="932"/>
      <c r="E19" s="933" t="s">
        <v>1505</v>
      </c>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5"/>
      <c r="AK19" s="921"/>
      <c r="AL19" s="921"/>
      <c r="AM19" s="921"/>
      <c r="AN19" s="917"/>
    </row>
    <row r="20" spans="1:42" s="918" customFormat="1" ht="12.75" customHeight="1">
      <c r="A20" s="921"/>
      <c r="B20" s="921"/>
      <c r="C20" s="921"/>
      <c r="D20" s="932"/>
      <c r="E20" s="3132"/>
      <c r="F20" s="3133"/>
      <c r="G20" s="3133"/>
      <c r="H20" s="3133"/>
      <c r="I20" s="3133"/>
      <c r="J20" s="3133"/>
      <c r="K20" s="3133"/>
      <c r="L20" s="3133"/>
      <c r="M20" s="3133"/>
      <c r="N20" s="3133"/>
      <c r="O20" s="3133"/>
      <c r="P20" s="3133"/>
      <c r="Q20" s="3133"/>
      <c r="R20" s="3133"/>
      <c r="S20" s="3133"/>
      <c r="T20" s="3133"/>
      <c r="U20" s="3133"/>
      <c r="V20" s="3133"/>
      <c r="W20" s="3133"/>
      <c r="X20" s="3133"/>
      <c r="Y20" s="3133"/>
      <c r="Z20" s="3133"/>
      <c r="AA20" s="3133"/>
      <c r="AB20" s="3133"/>
      <c r="AC20" s="3133"/>
      <c r="AD20" s="3133"/>
      <c r="AE20" s="3133"/>
      <c r="AF20" s="3133"/>
      <c r="AG20" s="3133"/>
      <c r="AH20" s="3133"/>
      <c r="AI20" s="3133"/>
      <c r="AJ20" s="3134"/>
      <c r="AK20" s="921"/>
      <c r="AL20" s="921"/>
      <c r="AM20" s="921"/>
      <c r="AN20" s="917"/>
      <c r="AO20" s="931">
        <f>IF($B30="yes",14,0)</f>
        <v>0</v>
      </c>
    </row>
    <row r="21" spans="1:42" s="918" customFormat="1" ht="12.75" customHeight="1">
      <c r="A21" s="921"/>
      <c r="B21" s="921"/>
      <c r="C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17"/>
      <c r="AO21" s="931">
        <f>IF($B33="yes",14,0)</f>
        <v>0</v>
      </c>
      <c r="AP21" s="51"/>
    </row>
    <row r="22" spans="1:42" s="918" customFormat="1" ht="12.75" customHeight="1">
      <c r="A22" s="921"/>
      <c r="B22" s="3087" t="s">
        <v>617</v>
      </c>
      <c r="C22" s="3087"/>
      <c r="D22" s="928"/>
      <c r="E22" s="3126" t="s">
        <v>1506</v>
      </c>
      <c r="F22" s="3127"/>
      <c r="G22" s="3127"/>
      <c r="H22" s="3127"/>
      <c r="I22" s="3127"/>
      <c r="J22" s="3127"/>
      <c r="K22" s="3127"/>
      <c r="L22" s="3127"/>
      <c r="M22" s="3127"/>
      <c r="N22" s="3127"/>
      <c r="O22" s="3127"/>
      <c r="P22" s="3127"/>
      <c r="Q22" s="3127"/>
      <c r="R22" s="3127"/>
      <c r="S22" s="3127"/>
      <c r="T22" s="3127"/>
      <c r="U22" s="3127"/>
      <c r="V22" s="3127"/>
      <c r="W22" s="3127"/>
      <c r="X22" s="3127"/>
      <c r="Y22" s="3127"/>
      <c r="Z22" s="3127"/>
      <c r="AA22" s="3127"/>
      <c r="AB22" s="3127"/>
      <c r="AC22" s="3127"/>
      <c r="AD22" s="3127"/>
      <c r="AE22" s="3127"/>
      <c r="AF22" s="3127"/>
      <c r="AG22" s="3127"/>
      <c r="AH22" s="3127"/>
      <c r="AI22" s="3127"/>
      <c r="AJ22" s="3128"/>
      <c r="AK22" s="921"/>
      <c r="AL22" s="921"/>
      <c r="AM22" s="921"/>
      <c r="AN22" s="917"/>
      <c r="AO22" s="918">
        <f>IF(SUM(AO20:AO21)&gt;14,14,SUM(AO20:AO21))</f>
        <v>0</v>
      </c>
      <c r="AP22" s="918" t="s">
        <v>1504</v>
      </c>
    </row>
    <row r="23" spans="1:42" s="918" customFormat="1" ht="12.75" customHeight="1">
      <c r="A23" s="921"/>
      <c r="B23" s="921"/>
      <c r="C23" s="921"/>
      <c r="D23" s="931"/>
      <c r="E23" s="3129"/>
      <c r="F23" s="3130"/>
      <c r="G23" s="3130"/>
      <c r="H23" s="3130"/>
      <c r="I23" s="3130"/>
      <c r="J23" s="3130"/>
      <c r="K23" s="3130"/>
      <c r="L23" s="3130"/>
      <c r="M23" s="3130"/>
      <c r="N23" s="3130"/>
      <c r="O23" s="3130"/>
      <c r="P23" s="3130"/>
      <c r="Q23" s="3130"/>
      <c r="R23" s="3130"/>
      <c r="S23" s="3130"/>
      <c r="T23" s="3130"/>
      <c r="U23" s="3130"/>
      <c r="V23" s="3130"/>
      <c r="W23" s="3130"/>
      <c r="X23" s="3130"/>
      <c r="Y23" s="3130"/>
      <c r="Z23" s="3130"/>
      <c r="AA23" s="3130"/>
      <c r="AB23" s="3130"/>
      <c r="AC23" s="3130"/>
      <c r="AD23" s="3130"/>
      <c r="AE23" s="3130"/>
      <c r="AF23" s="3130"/>
      <c r="AG23" s="3130"/>
      <c r="AH23" s="3130"/>
      <c r="AI23" s="3130"/>
      <c r="AJ23" s="3131"/>
      <c r="AK23" s="921"/>
      <c r="AL23" s="921"/>
      <c r="AM23" s="921"/>
      <c r="AN23" s="917"/>
    </row>
    <row r="24" spans="1:42" s="918" customFormat="1" ht="12.75" customHeight="1">
      <c r="A24" s="921"/>
      <c r="B24" s="921"/>
      <c r="C24" s="921"/>
      <c r="D24" s="932"/>
      <c r="E24" s="921"/>
      <c r="F24" s="921"/>
      <c r="G24" s="921"/>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17"/>
      <c r="AO24" s="931">
        <f>IF($B39="yes",6,0)</f>
        <v>0</v>
      </c>
    </row>
    <row r="25" spans="1:42" s="918" customFormat="1" ht="12.75" customHeight="1">
      <c r="A25" s="921"/>
      <c r="B25" s="3087" t="s">
        <v>617</v>
      </c>
      <c r="C25" s="3087"/>
      <c r="D25" s="928"/>
      <c r="E25" s="3088" t="s">
        <v>2501</v>
      </c>
      <c r="F25" s="3089"/>
      <c r="G25" s="3089"/>
      <c r="H25" s="3089"/>
      <c r="I25" s="3089"/>
      <c r="J25" s="3089"/>
      <c r="K25" s="3089"/>
      <c r="L25" s="3089"/>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90"/>
      <c r="AK25" s="921"/>
      <c r="AL25" s="921"/>
      <c r="AM25" s="921"/>
      <c r="AN25" s="917"/>
      <c r="AO25" s="918">
        <f>IF(AO24&gt;6,6,AO24)</f>
        <v>0</v>
      </c>
      <c r="AP25" s="918" t="s">
        <v>1504</v>
      </c>
    </row>
    <row r="26" spans="1:42" s="918" customFormat="1" ht="12.75" customHeight="1">
      <c r="A26" s="921"/>
      <c r="B26" s="921"/>
      <c r="C26" s="921"/>
      <c r="D26" s="931"/>
      <c r="E26" s="3091"/>
      <c r="F26" s="3092"/>
      <c r="G26" s="3092"/>
      <c r="H26" s="3092"/>
      <c r="I26" s="3092"/>
      <c r="J26" s="3092"/>
      <c r="K26" s="3092"/>
      <c r="L26" s="3092"/>
      <c r="M26" s="3092"/>
      <c r="N26" s="3092"/>
      <c r="O26" s="3092"/>
      <c r="P26" s="3092"/>
      <c r="Q26" s="3092"/>
      <c r="R26" s="3092"/>
      <c r="S26" s="3092"/>
      <c r="T26" s="3092"/>
      <c r="U26" s="3092"/>
      <c r="V26" s="3092"/>
      <c r="W26" s="3092"/>
      <c r="X26" s="3092"/>
      <c r="Y26" s="3092"/>
      <c r="Z26" s="3092"/>
      <c r="AA26" s="3092"/>
      <c r="AB26" s="3092"/>
      <c r="AC26" s="3092"/>
      <c r="AD26" s="3092"/>
      <c r="AE26" s="3092"/>
      <c r="AF26" s="3092"/>
      <c r="AG26" s="3092"/>
      <c r="AH26" s="3092"/>
      <c r="AI26" s="3092"/>
      <c r="AJ26" s="3093"/>
      <c r="AK26" s="921"/>
      <c r="AL26" s="921"/>
      <c r="AM26" s="921"/>
      <c r="AN26" s="917"/>
      <c r="AO26" s="931"/>
    </row>
    <row r="27" spans="1:42" s="918" customFormat="1" ht="12.75" customHeight="1">
      <c r="A27" s="921"/>
      <c r="B27" s="921"/>
      <c r="C27" s="921"/>
      <c r="D27" s="93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17"/>
      <c r="AO27" s="931"/>
    </row>
    <row r="28" spans="1:42" s="918" customFormat="1" ht="12.75" customHeight="1">
      <c r="A28" s="921"/>
      <c r="C28" s="925" t="s">
        <v>2472</v>
      </c>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17"/>
      <c r="AO28" s="931">
        <f>IF(AND(B46="Yes",B50="Yes",B52="Yes"),20,0)</f>
        <v>0</v>
      </c>
    </row>
    <row r="29" spans="1:42" s="918" customFormat="1" ht="12.75" customHeight="1">
      <c r="A29" s="921"/>
      <c r="B29" s="921"/>
      <c r="C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17"/>
      <c r="AO29" s="918">
        <f>IF(AO28&gt;6,6,AO28)</f>
        <v>0</v>
      </c>
      <c r="AP29" s="918" t="s">
        <v>1504</v>
      </c>
    </row>
    <row r="30" spans="1:42" s="918" customFormat="1" ht="12.75" customHeight="1">
      <c r="A30" s="921"/>
      <c r="B30" s="3087" t="s">
        <v>617</v>
      </c>
      <c r="C30" s="3087"/>
      <c r="D30" s="928"/>
      <c r="E30" s="3126" t="s">
        <v>2473</v>
      </c>
      <c r="F30" s="3127"/>
      <c r="G30" s="3127"/>
      <c r="H30" s="3127"/>
      <c r="I30" s="3127"/>
      <c r="J30" s="3127"/>
      <c r="K30" s="3127"/>
      <c r="L30" s="3127"/>
      <c r="M30" s="3127"/>
      <c r="N30" s="3127"/>
      <c r="O30" s="3127"/>
      <c r="P30" s="3127"/>
      <c r="Q30" s="3127"/>
      <c r="R30" s="3127"/>
      <c r="S30" s="3127"/>
      <c r="T30" s="3127"/>
      <c r="U30" s="3127"/>
      <c r="V30" s="3127"/>
      <c r="W30" s="3127"/>
      <c r="X30" s="3127"/>
      <c r="Y30" s="3127"/>
      <c r="Z30" s="3127"/>
      <c r="AA30" s="3127"/>
      <c r="AB30" s="3127"/>
      <c r="AC30" s="3127"/>
      <c r="AD30" s="3127"/>
      <c r="AE30" s="3127"/>
      <c r="AF30" s="3127"/>
      <c r="AG30" s="3127"/>
      <c r="AH30" s="3127"/>
      <c r="AI30" s="3127"/>
      <c r="AJ30" s="3128"/>
      <c r="AK30" s="921"/>
      <c r="AL30" s="921"/>
      <c r="AM30" s="921"/>
      <c r="AN30" s="917"/>
      <c r="AO30" s="931"/>
    </row>
    <row r="31" spans="1:42" s="918" customFormat="1" ht="12.75" customHeight="1">
      <c r="A31" s="921"/>
      <c r="B31" s="921"/>
      <c r="C31" s="921"/>
      <c r="E31" s="3129"/>
      <c r="F31" s="3130"/>
      <c r="G31" s="3130"/>
      <c r="H31" s="3130"/>
      <c r="I31" s="3130"/>
      <c r="J31" s="3130"/>
      <c r="K31" s="3130"/>
      <c r="L31" s="3130"/>
      <c r="M31" s="3130"/>
      <c r="N31" s="3130"/>
      <c r="O31" s="3130"/>
      <c r="P31" s="3130"/>
      <c r="Q31" s="3130"/>
      <c r="R31" s="3130"/>
      <c r="S31" s="3130"/>
      <c r="T31" s="3130"/>
      <c r="U31" s="3130"/>
      <c r="V31" s="3130"/>
      <c r="W31" s="3130"/>
      <c r="X31" s="3130"/>
      <c r="Y31" s="3130"/>
      <c r="Z31" s="3130"/>
      <c r="AA31" s="3130"/>
      <c r="AB31" s="3130"/>
      <c r="AC31" s="3130"/>
      <c r="AD31" s="3130"/>
      <c r="AE31" s="3130"/>
      <c r="AF31" s="3130"/>
      <c r="AG31" s="3130"/>
      <c r="AH31" s="3130"/>
      <c r="AI31" s="3130"/>
      <c r="AJ31" s="3131"/>
      <c r="AK31" s="921"/>
      <c r="AL31" s="921"/>
      <c r="AM31" s="921"/>
      <c r="AN31" s="917"/>
    </row>
    <row r="32" spans="1:42" s="918" customFormat="1" ht="12.75" customHeight="1">
      <c r="A32" s="921"/>
      <c r="B32" s="921"/>
      <c r="C32" s="921"/>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921"/>
      <c r="AL32" s="921"/>
      <c r="AM32" s="921"/>
      <c r="AN32" s="917"/>
    </row>
    <row r="33" spans="1:41" s="918" customFormat="1" ht="12.75" customHeight="1">
      <c r="A33" s="921"/>
      <c r="B33" s="3087" t="s">
        <v>617</v>
      </c>
      <c r="C33" s="3087"/>
      <c r="D33" s="928"/>
      <c r="E33" s="3088" t="s">
        <v>2474</v>
      </c>
      <c r="F33" s="3089"/>
      <c r="G33" s="3089"/>
      <c r="H33" s="3089"/>
      <c r="I33" s="3089"/>
      <c r="J33" s="3089"/>
      <c r="K33" s="3089"/>
      <c r="L33" s="3089"/>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90"/>
      <c r="AK33" s="921"/>
      <c r="AL33" s="921"/>
      <c r="AM33" s="921"/>
      <c r="AN33" s="917"/>
    </row>
    <row r="34" spans="1:41" s="918" customFormat="1" ht="12.75" customHeight="1">
      <c r="A34" s="921"/>
      <c r="B34" s="921"/>
      <c r="C34" s="921"/>
      <c r="E34" s="3094"/>
      <c r="F34" s="3095"/>
      <c r="G34" s="3095"/>
      <c r="H34" s="3095"/>
      <c r="I34" s="3095"/>
      <c r="J34" s="3095"/>
      <c r="K34" s="3095"/>
      <c r="L34" s="3095"/>
      <c r="M34" s="3095"/>
      <c r="N34" s="3095"/>
      <c r="O34" s="3095"/>
      <c r="P34" s="3095"/>
      <c r="Q34" s="3095"/>
      <c r="R34" s="3095"/>
      <c r="S34" s="3095"/>
      <c r="T34" s="3095"/>
      <c r="U34" s="3095"/>
      <c r="V34" s="3095"/>
      <c r="W34" s="3095"/>
      <c r="X34" s="3095"/>
      <c r="Y34" s="3095"/>
      <c r="Z34" s="3095"/>
      <c r="AA34" s="3095"/>
      <c r="AB34" s="3095"/>
      <c r="AC34" s="3095"/>
      <c r="AD34" s="3095"/>
      <c r="AE34" s="3095"/>
      <c r="AF34" s="3095"/>
      <c r="AG34" s="3095"/>
      <c r="AH34" s="3095"/>
      <c r="AI34" s="3095"/>
      <c r="AJ34" s="3096"/>
      <c r="AK34" s="921"/>
      <c r="AL34" s="921"/>
      <c r="AM34" s="921"/>
      <c r="AN34" s="917"/>
    </row>
    <row r="35" spans="1:41" s="918" customFormat="1" ht="12.75" customHeight="1">
      <c r="A35" s="921"/>
      <c r="B35" s="921"/>
      <c r="C35" s="921"/>
      <c r="E35" s="3091"/>
      <c r="F35" s="3092"/>
      <c r="G35" s="3092"/>
      <c r="H35" s="3092"/>
      <c r="I35" s="3092"/>
      <c r="J35" s="3092"/>
      <c r="K35" s="3092"/>
      <c r="L35" s="3092"/>
      <c r="M35" s="3092"/>
      <c r="N35" s="3092"/>
      <c r="O35" s="3092"/>
      <c r="P35" s="3092"/>
      <c r="Q35" s="3092"/>
      <c r="R35" s="3092"/>
      <c r="S35" s="3092"/>
      <c r="T35" s="3092"/>
      <c r="U35" s="3092"/>
      <c r="V35" s="3092"/>
      <c r="W35" s="3092"/>
      <c r="X35" s="3092"/>
      <c r="Y35" s="3092"/>
      <c r="Z35" s="3092"/>
      <c r="AA35" s="3092"/>
      <c r="AB35" s="3092"/>
      <c r="AC35" s="3092"/>
      <c r="AD35" s="3092"/>
      <c r="AE35" s="3092"/>
      <c r="AF35" s="3092"/>
      <c r="AG35" s="3092"/>
      <c r="AH35" s="3092"/>
      <c r="AI35" s="3092"/>
      <c r="AJ35" s="3093"/>
      <c r="AK35" s="921"/>
      <c r="AL35" s="921"/>
      <c r="AM35" s="921"/>
      <c r="AN35" s="917"/>
    </row>
    <row r="36" spans="1:41" s="918" customFormat="1" ht="12.75" customHeight="1">
      <c r="A36" s="921"/>
      <c r="B36" s="921"/>
      <c r="C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17"/>
      <c r="AO36" s="918">
        <f>MAX(AO17,AO22,AO25,AO29)</f>
        <v>0</v>
      </c>
    </row>
    <row r="37" spans="1:41" s="918" customFormat="1" ht="12.75" customHeight="1">
      <c r="A37" s="921"/>
      <c r="C37" s="925" t="s">
        <v>2476</v>
      </c>
      <c r="E37" s="921"/>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17"/>
    </row>
    <row r="38" spans="1:41" s="918" customFormat="1" ht="12.75" customHeight="1">
      <c r="A38" s="921"/>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89"/>
      <c r="AI38" s="1889"/>
      <c r="AJ38" s="1889"/>
      <c r="AK38" s="1889"/>
      <c r="AL38" s="921"/>
      <c r="AM38" s="921"/>
      <c r="AN38" s="917"/>
    </row>
    <row r="39" spans="1:41" s="918" customFormat="1" ht="12.75" customHeight="1">
      <c r="A39" s="921"/>
      <c r="B39" s="3087" t="s">
        <v>617</v>
      </c>
      <c r="C39" s="3087"/>
      <c r="D39" s="1889"/>
      <c r="E39" s="3088" t="s">
        <v>2475</v>
      </c>
      <c r="F39" s="3089"/>
      <c r="G39" s="3089"/>
      <c r="H39" s="3089"/>
      <c r="I39" s="3089"/>
      <c r="J39" s="3089"/>
      <c r="K39" s="3089"/>
      <c r="L39" s="3089"/>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90"/>
      <c r="AK39" s="1889"/>
      <c r="AL39" s="921"/>
      <c r="AM39" s="921"/>
      <c r="AN39" s="917"/>
    </row>
    <row r="40" spans="1:41" s="918" customFormat="1" ht="12.75" customHeight="1">
      <c r="A40" s="921"/>
      <c r="B40" s="921"/>
      <c r="C40" s="921"/>
      <c r="E40" s="3094"/>
      <c r="F40" s="3095"/>
      <c r="G40" s="3095"/>
      <c r="H40" s="3095"/>
      <c r="I40" s="3095"/>
      <c r="J40" s="3095"/>
      <c r="K40" s="3095"/>
      <c r="L40" s="3095"/>
      <c r="M40" s="3095"/>
      <c r="N40" s="3095"/>
      <c r="O40" s="3095"/>
      <c r="P40" s="3095"/>
      <c r="Q40" s="3095"/>
      <c r="R40" s="3095"/>
      <c r="S40" s="3095"/>
      <c r="T40" s="3095"/>
      <c r="U40" s="3095"/>
      <c r="V40" s="3095"/>
      <c r="W40" s="3095"/>
      <c r="X40" s="3095"/>
      <c r="Y40" s="3095"/>
      <c r="Z40" s="3095"/>
      <c r="AA40" s="3095"/>
      <c r="AB40" s="3095"/>
      <c r="AC40" s="3095"/>
      <c r="AD40" s="3095"/>
      <c r="AE40" s="3095"/>
      <c r="AF40" s="3095"/>
      <c r="AG40" s="3095"/>
      <c r="AH40" s="3095"/>
      <c r="AI40" s="3095"/>
      <c r="AJ40" s="3096"/>
      <c r="AK40" s="921"/>
      <c r="AL40" s="921"/>
      <c r="AM40" s="921"/>
      <c r="AN40" s="917"/>
    </row>
    <row r="41" spans="1:41" s="918" customFormat="1" ht="12.75" customHeight="1">
      <c r="A41" s="921"/>
      <c r="D41" s="928"/>
      <c r="E41" s="3091"/>
      <c r="F41" s="3092"/>
      <c r="G41" s="3092"/>
      <c r="H41" s="3092"/>
      <c r="I41" s="3092"/>
      <c r="J41" s="3092"/>
      <c r="K41" s="3092"/>
      <c r="L41" s="3092"/>
      <c r="M41" s="3092"/>
      <c r="N41" s="3092"/>
      <c r="O41" s="3092"/>
      <c r="P41" s="3092"/>
      <c r="Q41" s="3092"/>
      <c r="R41" s="3092"/>
      <c r="S41" s="3092"/>
      <c r="T41" s="3092"/>
      <c r="U41" s="3092"/>
      <c r="V41" s="3092"/>
      <c r="W41" s="3092"/>
      <c r="X41" s="3092"/>
      <c r="Y41" s="3092"/>
      <c r="Z41" s="3092"/>
      <c r="AA41" s="3092"/>
      <c r="AB41" s="3092"/>
      <c r="AC41" s="3092"/>
      <c r="AD41" s="3092"/>
      <c r="AE41" s="3092"/>
      <c r="AF41" s="3092"/>
      <c r="AG41" s="3092"/>
      <c r="AH41" s="3092"/>
      <c r="AI41" s="3092"/>
      <c r="AJ41" s="3093"/>
      <c r="AK41" s="921"/>
      <c r="AL41" s="921"/>
      <c r="AM41" s="921"/>
      <c r="AN41" s="917"/>
      <c r="AO41" s="937"/>
    </row>
    <row r="42" spans="1:41" s="918" customFormat="1" ht="12.75" customHeight="1">
      <c r="A42" s="921"/>
      <c r="B42" s="921"/>
      <c r="C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17"/>
      <c r="AO42" s="937"/>
    </row>
    <row r="43" spans="1:41" s="918" customFormat="1" ht="12.75" customHeight="1">
      <c r="A43" s="920"/>
      <c r="B43" s="920" t="s">
        <v>2478</v>
      </c>
      <c r="C43" s="928"/>
      <c r="D43" s="928"/>
      <c r="E43" s="938"/>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17"/>
      <c r="AO43" s="937"/>
    </row>
    <row r="44" spans="1:41" s="918" customFormat="1" ht="12.75" customHeight="1">
      <c r="A44" s="921"/>
      <c r="B44" s="921"/>
      <c r="C44" s="1888" t="s">
        <v>2479</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17"/>
      <c r="AO44" s="937"/>
    </row>
    <row r="45" spans="1:41" s="918" customFormat="1" ht="12.75" customHeight="1">
      <c r="A45" s="928"/>
      <c r="B45" s="928"/>
      <c r="C45" s="928"/>
      <c r="D45" s="928"/>
      <c r="E45" s="939"/>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17"/>
      <c r="AO45" s="937"/>
    </row>
    <row r="46" spans="1:41" s="918" customFormat="1" ht="12.75" customHeight="1">
      <c r="A46" s="921"/>
      <c r="B46" s="3087" t="s">
        <v>617</v>
      </c>
      <c r="C46" s="3087"/>
      <c r="D46" s="921"/>
      <c r="E46" s="3088" t="s">
        <v>2480</v>
      </c>
      <c r="F46" s="3089"/>
      <c r="G46" s="3089"/>
      <c r="H46" s="3089"/>
      <c r="I46" s="3089"/>
      <c r="J46" s="3089"/>
      <c r="K46" s="3089"/>
      <c r="L46" s="3089"/>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90"/>
      <c r="AK46" s="921"/>
      <c r="AL46" s="921"/>
      <c r="AM46" s="921"/>
      <c r="AN46" s="917"/>
      <c r="AO46" s="940"/>
    </row>
    <row r="47" spans="1:41" s="918" customFormat="1" ht="12.75" customHeight="1">
      <c r="A47" s="921"/>
      <c r="D47" s="928"/>
      <c r="E47" s="3094"/>
      <c r="F47" s="3095"/>
      <c r="G47" s="3095"/>
      <c r="H47" s="3095"/>
      <c r="I47" s="3095"/>
      <c r="J47" s="3095"/>
      <c r="K47" s="3095"/>
      <c r="L47" s="3095"/>
      <c r="M47" s="3095"/>
      <c r="N47" s="3095"/>
      <c r="O47" s="3095"/>
      <c r="P47" s="3095"/>
      <c r="Q47" s="3095"/>
      <c r="R47" s="3095"/>
      <c r="S47" s="3095"/>
      <c r="T47" s="3095"/>
      <c r="U47" s="3095"/>
      <c r="V47" s="3095"/>
      <c r="W47" s="3095"/>
      <c r="X47" s="3095"/>
      <c r="Y47" s="3095"/>
      <c r="Z47" s="3095"/>
      <c r="AA47" s="3095"/>
      <c r="AB47" s="3095"/>
      <c r="AC47" s="3095"/>
      <c r="AD47" s="3095"/>
      <c r="AE47" s="3095"/>
      <c r="AF47" s="3095"/>
      <c r="AG47" s="3095"/>
      <c r="AH47" s="3095"/>
      <c r="AI47" s="3095"/>
      <c r="AJ47" s="3096"/>
      <c r="AK47" s="921"/>
      <c r="AL47" s="921"/>
      <c r="AM47" s="921"/>
      <c r="AN47" s="917"/>
      <c r="AO47" s="940"/>
    </row>
    <row r="48" spans="1:41" s="918" customFormat="1" ht="12.75" customHeight="1">
      <c r="A48" s="921"/>
      <c r="D48" s="921"/>
      <c r="E48" s="3091"/>
      <c r="F48" s="3092"/>
      <c r="G48" s="3092"/>
      <c r="H48" s="3092"/>
      <c r="I48" s="3092"/>
      <c r="J48" s="3092"/>
      <c r="K48" s="3092"/>
      <c r="L48" s="3092"/>
      <c r="M48" s="3092"/>
      <c r="N48" s="3092"/>
      <c r="O48" s="3092"/>
      <c r="P48" s="3092"/>
      <c r="Q48" s="3092"/>
      <c r="R48" s="3092"/>
      <c r="S48" s="3092"/>
      <c r="T48" s="3092"/>
      <c r="U48" s="3092"/>
      <c r="V48" s="3092"/>
      <c r="W48" s="3092"/>
      <c r="X48" s="3092"/>
      <c r="Y48" s="3092"/>
      <c r="Z48" s="3092"/>
      <c r="AA48" s="3092"/>
      <c r="AB48" s="3092"/>
      <c r="AC48" s="3092"/>
      <c r="AD48" s="3092"/>
      <c r="AE48" s="3092"/>
      <c r="AF48" s="3092"/>
      <c r="AG48" s="3092"/>
      <c r="AH48" s="3092"/>
      <c r="AI48" s="3092"/>
      <c r="AJ48" s="3093"/>
      <c r="AK48" s="921"/>
      <c r="AL48" s="921"/>
      <c r="AM48" s="921"/>
      <c r="AN48" s="917"/>
    </row>
    <row r="49" spans="1:50" s="918" customFormat="1" ht="12.75" customHeight="1">
      <c r="A49" s="921"/>
      <c r="B49" s="921"/>
      <c r="C49" s="921"/>
      <c r="D49" s="928"/>
      <c r="E49" s="939"/>
      <c r="F49" s="937"/>
      <c r="G49" s="937"/>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17"/>
    </row>
    <row r="50" spans="1:50" s="918" customFormat="1" ht="12.75" customHeight="1">
      <c r="A50" s="921"/>
      <c r="B50" s="3087" t="s">
        <v>617</v>
      </c>
      <c r="C50" s="3087"/>
      <c r="D50" s="921"/>
      <c r="E50" s="3108" t="s">
        <v>2481</v>
      </c>
      <c r="F50" s="3109"/>
      <c r="G50" s="3109"/>
      <c r="H50" s="3109"/>
      <c r="I50" s="3109"/>
      <c r="J50" s="3109"/>
      <c r="K50" s="3109"/>
      <c r="L50" s="310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10"/>
      <c r="AK50" s="921"/>
      <c r="AL50" s="921"/>
      <c r="AM50" s="921"/>
      <c r="AN50" s="917"/>
    </row>
    <row r="51" spans="1:50" s="918" customFormat="1" ht="12.75" customHeight="1">
      <c r="A51" s="921"/>
      <c r="B51" s="921"/>
      <c r="C51" s="921"/>
      <c r="D51" s="928"/>
      <c r="E51" s="941"/>
      <c r="F51" s="937"/>
      <c r="G51" s="937"/>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17"/>
    </row>
    <row r="52" spans="1:50" s="918" customFormat="1" ht="12.75" customHeight="1">
      <c r="A52" s="921"/>
      <c r="B52" s="3087" t="s">
        <v>617</v>
      </c>
      <c r="C52" s="3087"/>
      <c r="D52" s="921"/>
      <c r="E52" s="3088" t="s">
        <v>2482</v>
      </c>
      <c r="F52" s="3089"/>
      <c r="G52" s="3089"/>
      <c r="H52" s="3089"/>
      <c r="I52" s="3089"/>
      <c r="J52" s="3089"/>
      <c r="K52" s="3089"/>
      <c r="L52" s="3089"/>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90"/>
      <c r="AK52" s="921"/>
      <c r="AL52" s="921"/>
      <c r="AM52" s="921"/>
      <c r="AN52" s="917"/>
    </row>
    <row r="53" spans="1:50" s="918" customFormat="1" ht="12.75" customHeight="1">
      <c r="A53" s="921"/>
      <c r="B53" s="928"/>
      <c r="C53" s="928"/>
      <c r="D53" s="928"/>
      <c r="E53" s="3091"/>
      <c r="F53" s="3092"/>
      <c r="G53" s="3092"/>
      <c r="H53" s="3092"/>
      <c r="I53" s="3092"/>
      <c r="J53" s="3092"/>
      <c r="K53" s="3092"/>
      <c r="L53" s="3092"/>
      <c r="M53" s="3092"/>
      <c r="N53" s="3092"/>
      <c r="O53" s="3092"/>
      <c r="P53" s="3092"/>
      <c r="Q53" s="3092"/>
      <c r="R53" s="3092"/>
      <c r="S53" s="3092"/>
      <c r="T53" s="3092"/>
      <c r="U53" s="3092"/>
      <c r="V53" s="3092"/>
      <c r="W53" s="3092"/>
      <c r="X53" s="3092"/>
      <c r="Y53" s="3092"/>
      <c r="Z53" s="3092"/>
      <c r="AA53" s="3092"/>
      <c r="AB53" s="3092"/>
      <c r="AC53" s="3092"/>
      <c r="AD53" s="3092"/>
      <c r="AE53" s="3092"/>
      <c r="AF53" s="3092"/>
      <c r="AG53" s="3092"/>
      <c r="AH53" s="3092"/>
      <c r="AI53" s="3092"/>
      <c r="AJ53" s="3093"/>
      <c r="AK53" s="921"/>
      <c r="AL53" s="921"/>
      <c r="AM53" s="921"/>
      <c r="AN53" s="917"/>
      <c r="AX53" s="942"/>
    </row>
    <row r="54" spans="1:50" s="918" customFormat="1" ht="12.75" customHeight="1">
      <c r="A54" s="921"/>
      <c r="B54" s="928"/>
      <c r="C54" s="928"/>
      <c r="D54" s="928"/>
      <c r="E54" s="94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17"/>
      <c r="AX54" s="942"/>
    </row>
    <row r="55" spans="1:50" s="918" customFormat="1" ht="12.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17"/>
    </row>
    <row r="56" spans="1:50" s="918" customFormat="1" ht="12.75" customHeight="1">
      <c r="A56" s="943"/>
      <c r="B56" s="944"/>
      <c r="C56" s="944"/>
      <c r="D56" s="944"/>
      <c r="E56" s="944"/>
      <c r="F56" s="944"/>
      <c r="G56" s="945"/>
      <c r="H56" s="946"/>
      <c r="I56" s="946"/>
      <c r="J56" s="946"/>
      <c r="K56" s="946"/>
      <c r="L56" s="946"/>
      <c r="M56" s="946"/>
      <c r="N56" s="946"/>
      <c r="O56" s="946"/>
      <c r="P56" s="946"/>
      <c r="Q56" s="946"/>
      <c r="R56" s="946"/>
      <c r="S56" s="946"/>
      <c r="T56" s="946"/>
      <c r="U56" s="946"/>
      <c r="V56" s="946"/>
      <c r="W56" s="946"/>
      <c r="X56" s="946"/>
      <c r="Y56" s="946"/>
      <c r="Z56" s="946"/>
      <c r="AA56" s="946"/>
      <c r="AB56" s="946"/>
      <c r="AC56" s="946"/>
      <c r="AD56" s="946"/>
      <c r="AE56" s="946"/>
      <c r="AF56" s="946"/>
      <c r="AG56" s="946"/>
      <c r="AH56" s="946"/>
      <c r="AI56" s="947"/>
      <c r="AJ56" s="947" t="s">
        <v>1507</v>
      </c>
      <c r="AK56" s="3123">
        <f>AO36</f>
        <v>0</v>
      </c>
      <c r="AL56" s="3124"/>
      <c r="AM56" s="3125"/>
      <c r="AN56" s="917"/>
    </row>
    <row r="57" spans="1:50" s="918" customFormat="1" ht="12.75" customHeight="1" thickBot="1">
      <c r="A57" s="948"/>
      <c r="B57" s="949"/>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1"/>
      <c r="AN57" s="917"/>
    </row>
    <row r="58" spans="1:50" s="918" customFormat="1" ht="12.75" customHeight="1" thickTop="1">
      <c r="A58" s="952"/>
      <c r="B58" s="953"/>
      <c r="C58" s="954"/>
      <c r="D58" s="954"/>
      <c r="E58" s="954"/>
      <c r="F58" s="954"/>
      <c r="G58" s="954"/>
      <c r="H58" s="954"/>
      <c r="I58" s="955"/>
      <c r="J58" s="955"/>
      <c r="K58" s="955"/>
      <c r="L58" s="955"/>
      <c r="M58" s="955"/>
      <c r="N58" s="955"/>
      <c r="O58" s="955"/>
      <c r="P58" s="955"/>
      <c r="Q58" s="955"/>
      <c r="R58" s="952"/>
      <c r="S58" s="920"/>
      <c r="T58" s="920"/>
      <c r="U58" s="920"/>
      <c r="V58" s="920"/>
      <c r="W58" s="920"/>
      <c r="X58" s="920"/>
      <c r="Y58" s="920"/>
      <c r="Z58" s="920"/>
      <c r="AA58" s="920"/>
      <c r="AB58" s="920"/>
      <c r="AC58" s="920"/>
      <c r="AD58" s="920"/>
      <c r="AE58" s="920"/>
      <c r="AF58" s="952"/>
      <c r="AG58" s="920"/>
      <c r="AH58" s="920"/>
      <c r="AI58" s="920"/>
      <c r="AJ58" s="920"/>
      <c r="AK58" s="931"/>
      <c r="AL58" s="931"/>
      <c r="AM58" s="931"/>
      <c r="AN58" s="917"/>
    </row>
    <row r="59" spans="1:50" s="918" customFormat="1" ht="12.75" customHeight="1">
      <c r="A59" s="919" t="s">
        <v>1508</v>
      </c>
      <c r="B59" s="920" t="s">
        <v>1509</v>
      </c>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3097" t="s">
        <v>1510</v>
      </c>
      <c r="AF59" s="3097"/>
      <c r="AG59" s="3097"/>
      <c r="AH59" s="3097"/>
      <c r="AI59" s="3097"/>
      <c r="AJ59" s="3097"/>
      <c r="AK59" s="3097"/>
      <c r="AL59" s="921"/>
      <c r="AM59" s="921"/>
      <c r="AN59" s="917"/>
    </row>
    <row r="60" spans="1:50" s="918" customFormat="1" ht="12.75" customHeight="1">
      <c r="A60" s="919"/>
      <c r="B60" s="920" t="s">
        <v>2043</v>
      </c>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4"/>
      <c r="AF60" s="924"/>
      <c r="AG60" s="924"/>
      <c r="AH60" s="924"/>
      <c r="AI60" s="924"/>
      <c r="AJ60" s="924"/>
      <c r="AK60" s="924"/>
      <c r="AL60" s="921"/>
      <c r="AM60" s="921"/>
      <c r="AN60" s="917"/>
    </row>
    <row r="61" spans="1:50" s="918" customFormat="1" ht="12.75" customHeight="1">
      <c r="A61" s="919"/>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4"/>
      <c r="AF61" s="924"/>
      <c r="AG61" s="924"/>
      <c r="AH61" s="924"/>
      <c r="AI61" s="924"/>
      <c r="AJ61" s="924"/>
      <c r="AK61" s="924"/>
      <c r="AL61" s="921"/>
      <c r="AM61" s="921"/>
      <c r="AN61" s="917"/>
    </row>
    <row r="62" spans="1:50" s="918" customFormat="1" ht="12.75" customHeight="1">
      <c r="A62" s="919"/>
      <c r="B62" s="3087" t="s">
        <v>570</v>
      </c>
      <c r="C62" s="3087"/>
      <c r="D62" s="928" t="s">
        <v>1511</v>
      </c>
      <c r="E62" s="3098" t="s">
        <v>2483</v>
      </c>
      <c r="F62" s="3099"/>
      <c r="G62" s="3099"/>
      <c r="H62" s="3099"/>
      <c r="I62" s="3099"/>
      <c r="J62" s="3099"/>
      <c r="K62" s="3099"/>
      <c r="L62" s="3099"/>
      <c r="M62" s="3099"/>
      <c r="N62" s="3099"/>
      <c r="O62" s="3099"/>
      <c r="P62" s="3099"/>
      <c r="Q62" s="3099"/>
      <c r="R62" s="3099"/>
      <c r="S62" s="3099"/>
      <c r="T62" s="3099"/>
      <c r="U62" s="3099"/>
      <c r="V62" s="3099"/>
      <c r="W62" s="3099"/>
      <c r="X62" s="3099"/>
      <c r="Y62" s="3099"/>
      <c r="Z62" s="3099"/>
      <c r="AA62" s="3099"/>
      <c r="AB62" s="3099"/>
      <c r="AC62" s="3099"/>
      <c r="AD62" s="3099"/>
      <c r="AE62" s="3099"/>
      <c r="AF62" s="3099"/>
      <c r="AG62" s="3099"/>
      <c r="AH62" s="3099"/>
      <c r="AI62" s="3099"/>
      <c r="AJ62" s="3100"/>
      <c r="AK62" s="924"/>
      <c r="AL62" s="921"/>
      <c r="AM62" s="921"/>
      <c r="AN62" s="917"/>
      <c r="AO62" s="931">
        <f>IF($B62="yes",10,0)</f>
        <v>10</v>
      </c>
    </row>
    <row r="63" spans="1:50" s="918" customFormat="1" ht="12.75" customHeight="1">
      <c r="A63" s="919"/>
      <c r="B63" s="921"/>
      <c r="C63" s="921"/>
      <c r="D63" s="932"/>
      <c r="E63" s="3101"/>
      <c r="F63" s="3102"/>
      <c r="G63" s="3102"/>
      <c r="H63" s="3102"/>
      <c r="I63" s="3102"/>
      <c r="J63" s="3102"/>
      <c r="K63" s="3102"/>
      <c r="L63" s="3102"/>
      <c r="M63" s="3102"/>
      <c r="N63" s="3102"/>
      <c r="O63" s="3102"/>
      <c r="P63" s="3102"/>
      <c r="Q63" s="3102"/>
      <c r="R63" s="3102"/>
      <c r="S63" s="3102"/>
      <c r="T63" s="3102"/>
      <c r="U63" s="3102"/>
      <c r="V63" s="3102"/>
      <c r="W63" s="3102"/>
      <c r="X63" s="3102"/>
      <c r="Y63" s="3102"/>
      <c r="Z63" s="3102"/>
      <c r="AA63" s="3102"/>
      <c r="AB63" s="3102"/>
      <c r="AC63" s="3102"/>
      <c r="AD63" s="3102"/>
      <c r="AE63" s="3102"/>
      <c r="AF63" s="3102"/>
      <c r="AG63" s="3102"/>
      <c r="AH63" s="3102"/>
      <c r="AI63" s="3102"/>
      <c r="AJ63" s="3103"/>
      <c r="AK63" s="924"/>
      <c r="AL63" s="921"/>
      <c r="AM63" s="921"/>
      <c r="AN63" s="917"/>
      <c r="AO63" s="931">
        <f>IF($B68="yes",10,0)</f>
        <v>0</v>
      </c>
    </row>
    <row r="64" spans="1:50" s="918" customFormat="1" ht="12.75" customHeight="1">
      <c r="A64" s="919"/>
      <c r="B64" s="921"/>
      <c r="C64" s="921"/>
      <c r="D64" s="932"/>
      <c r="E64" s="3101"/>
      <c r="F64" s="3102"/>
      <c r="G64" s="3102"/>
      <c r="H64" s="3102"/>
      <c r="I64" s="3102"/>
      <c r="J64" s="3102"/>
      <c r="K64" s="3102"/>
      <c r="L64" s="3102"/>
      <c r="M64" s="3102"/>
      <c r="N64" s="3102"/>
      <c r="O64" s="3102"/>
      <c r="P64" s="3102"/>
      <c r="Q64" s="3102"/>
      <c r="R64" s="3102"/>
      <c r="S64" s="3102"/>
      <c r="T64" s="3102"/>
      <c r="U64" s="3102"/>
      <c r="V64" s="3102"/>
      <c r="W64" s="3102"/>
      <c r="X64" s="3102"/>
      <c r="Y64" s="3102"/>
      <c r="Z64" s="3102"/>
      <c r="AA64" s="3102"/>
      <c r="AB64" s="3102"/>
      <c r="AC64" s="3102"/>
      <c r="AD64" s="3102"/>
      <c r="AE64" s="3102"/>
      <c r="AF64" s="3102"/>
      <c r="AG64" s="3102"/>
      <c r="AH64" s="3102"/>
      <c r="AI64" s="3102"/>
      <c r="AJ64" s="3103"/>
      <c r="AK64" s="924"/>
      <c r="AL64" s="921"/>
      <c r="AM64" s="921"/>
      <c r="AN64" s="917"/>
      <c r="AO64" s="931">
        <f>IF($B75="yes",10,0)</f>
        <v>0</v>
      </c>
    </row>
    <row r="65" spans="1:42" s="918" customFormat="1" ht="12.75" customHeight="1">
      <c r="A65" s="919"/>
      <c r="B65" s="921"/>
      <c r="C65" s="921"/>
      <c r="D65" s="932"/>
      <c r="E65" s="3101"/>
      <c r="F65" s="3102"/>
      <c r="G65" s="3102"/>
      <c r="H65" s="3102"/>
      <c r="I65" s="3102"/>
      <c r="J65" s="3102"/>
      <c r="K65" s="3102"/>
      <c r="L65" s="3102"/>
      <c r="M65" s="3102"/>
      <c r="N65" s="3102"/>
      <c r="O65" s="3102"/>
      <c r="P65" s="3102"/>
      <c r="Q65" s="3102"/>
      <c r="R65" s="3102"/>
      <c r="S65" s="3102"/>
      <c r="T65" s="3102"/>
      <c r="U65" s="3102"/>
      <c r="V65" s="3102"/>
      <c r="W65" s="3102"/>
      <c r="X65" s="3102"/>
      <c r="Y65" s="3102"/>
      <c r="Z65" s="3102"/>
      <c r="AA65" s="3102"/>
      <c r="AB65" s="3102"/>
      <c r="AC65" s="3102"/>
      <c r="AD65" s="3102"/>
      <c r="AE65" s="3102"/>
      <c r="AF65" s="3102"/>
      <c r="AG65" s="3102"/>
      <c r="AH65" s="3102"/>
      <c r="AI65" s="3102"/>
      <c r="AJ65" s="3103"/>
      <c r="AK65" s="1886"/>
      <c r="AL65" s="921"/>
      <c r="AM65" s="921"/>
      <c r="AN65" s="917"/>
      <c r="AO65" s="918">
        <f>IF(SUM(AO62:AO64)&gt;10,10,(SUM(AO62:AO64)))</f>
        <v>10</v>
      </c>
      <c r="AP65" s="956" t="s">
        <v>1512</v>
      </c>
    </row>
    <row r="66" spans="1:42" s="918" customFormat="1" ht="12.75" customHeight="1">
      <c r="A66" s="919"/>
      <c r="B66" s="921"/>
      <c r="C66" s="921"/>
      <c r="D66" s="932"/>
      <c r="E66" s="3104"/>
      <c r="F66" s="3105"/>
      <c r="G66" s="3105"/>
      <c r="H66" s="3105"/>
      <c r="I66" s="3105"/>
      <c r="J66" s="3105"/>
      <c r="K66" s="3105"/>
      <c r="L66" s="3105"/>
      <c r="M66" s="3105"/>
      <c r="N66" s="3105"/>
      <c r="O66" s="3105"/>
      <c r="P66" s="3105"/>
      <c r="Q66" s="3105"/>
      <c r="R66" s="3105"/>
      <c r="S66" s="3105"/>
      <c r="T66" s="3105"/>
      <c r="U66" s="3105"/>
      <c r="V66" s="3105"/>
      <c r="W66" s="3105"/>
      <c r="X66" s="3105"/>
      <c r="Y66" s="3105"/>
      <c r="Z66" s="3105"/>
      <c r="AA66" s="3105"/>
      <c r="AB66" s="3105"/>
      <c r="AC66" s="3105"/>
      <c r="AD66" s="3105"/>
      <c r="AE66" s="3105"/>
      <c r="AF66" s="3105"/>
      <c r="AG66" s="3105"/>
      <c r="AH66" s="3105"/>
      <c r="AI66" s="3105"/>
      <c r="AJ66" s="3106"/>
      <c r="AK66" s="924"/>
      <c r="AL66" s="921"/>
      <c r="AM66" s="921"/>
      <c r="AN66" s="917"/>
    </row>
    <row r="67" spans="1:42" s="918" customFormat="1" ht="12.75" customHeight="1">
      <c r="A67" s="919"/>
      <c r="B67" s="921"/>
      <c r="C67" s="921"/>
      <c r="E67" s="921"/>
      <c r="F67" s="921"/>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4"/>
      <c r="AL67" s="921"/>
      <c r="AM67" s="921"/>
      <c r="AN67" s="917"/>
    </row>
    <row r="68" spans="1:42" s="918" customFormat="1" ht="12.75" customHeight="1">
      <c r="A68" s="919"/>
      <c r="B68" s="3087" t="s">
        <v>617</v>
      </c>
      <c r="C68" s="3087"/>
      <c r="D68" s="928" t="s">
        <v>1513</v>
      </c>
      <c r="E68" s="1535" t="s">
        <v>2039</v>
      </c>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7"/>
      <c r="AK68" s="924"/>
      <c r="AL68" s="921"/>
      <c r="AM68" s="921"/>
      <c r="AN68" s="917"/>
    </row>
    <row r="69" spans="1:42" s="918" customFormat="1" ht="12.75" customHeight="1">
      <c r="A69" s="919"/>
      <c r="B69" s="921"/>
      <c r="C69" s="921"/>
      <c r="D69" s="931"/>
      <c r="E69" s="3107" t="s">
        <v>617</v>
      </c>
      <c r="F69" s="3087"/>
      <c r="G69" s="957"/>
      <c r="H69" s="1534" t="s">
        <v>1514</v>
      </c>
      <c r="I69" s="1442"/>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1538"/>
      <c r="AK69" s="924"/>
      <c r="AL69" s="921"/>
      <c r="AM69" s="921"/>
      <c r="AN69" s="917"/>
    </row>
    <row r="70" spans="1:42" s="918" customFormat="1" ht="12.75" customHeight="1">
      <c r="A70" s="919"/>
      <c r="B70" s="921"/>
      <c r="C70" s="921"/>
      <c r="D70" s="931"/>
      <c r="E70" s="3085" t="s">
        <v>617</v>
      </c>
      <c r="F70" s="3086"/>
      <c r="G70" s="957"/>
      <c r="H70" s="1534" t="s">
        <v>1515</v>
      </c>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1538"/>
      <c r="AK70" s="924"/>
      <c r="AL70" s="921"/>
      <c r="AM70" s="921"/>
      <c r="AN70" s="917"/>
    </row>
    <row r="71" spans="1:42" s="918" customFormat="1" ht="12.75" customHeight="1">
      <c r="A71" s="919"/>
      <c r="B71" s="921"/>
      <c r="C71" s="921"/>
      <c r="D71" s="931"/>
      <c r="E71" s="3085" t="s">
        <v>617</v>
      </c>
      <c r="F71" s="3086"/>
      <c r="G71" s="957"/>
      <c r="H71" s="1534" t="s">
        <v>2054</v>
      </c>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1538"/>
      <c r="AK71" s="924"/>
      <c r="AL71" s="921"/>
      <c r="AM71" s="921"/>
      <c r="AN71" s="917"/>
    </row>
    <row r="72" spans="1:42" s="918" customFormat="1" ht="12.75" customHeight="1">
      <c r="A72" s="919"/>
      <c r="B72" s="921"/>
      <c r="C72" s="921"/>
      <c r="D72" s="931"/>
      <c r="E72" s="1086"/>
      <c r="F72" s="957"/>
      <c r="G72" s="957"/>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1538"/>
      <c r="AK72" s="1443"/>
      <c r="AL72" s="921"/>
      <c r="AM72" s="921"/>
      <c r="AN72" s="917"/>
    </row>
    <row r="73" spans="1:42" s="918" customFormat="1" ht="12.75" customHeight="1">
      <c r="A73" s="919"/>
      <c r="B73" s="921"/>
      <c r="C73" s="921"/>
      <c r="D73" s="931"/>
      <c r="E73" s="3107" t="s">
        <v>617</v>
      </c>
      <c r="F73" s="3087"/>
      <c r="G73" s="1440"/>
      <c r="H73" s="1543" t="s">
        <v>2053</v>
      </c>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1"/>
      <c r="AK73" s="1443"/>
      <c r="AL73" s="921"/>
      <c r="AM73" s="921"/>
      <c r="AN73" s="917"/>
    </row>
    <row r="74" spans="1:42" s="918" customFormat="1" ht="12.75" customHeight="1">
      <c r="A74" s="919"/>
      <c r="B74" s="921"/>
      <c r="C74" s="921"/>
      <c r="D74" s="932"/>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4"/>
      <c r="AL74" s="921"/>
      <c r="AM74" s="921"/>
      <c r="AN74" s="917"/>
    </row>
    <row r="75" spans="1:42" s="918" customFormat="1" ht="12.75" customHeight="1">
      <c r="A75" s="919"/>
      <c r="B75" s="3087" t="s">
        <v>617</v>
      </c>
      <c r="C75" s="3087"/>
      <c r="D75" s="928" t="s">
        <v>1516</v>
      </c>
      <c r="E75" s="3088" t="s">
        <v>2055</v>
      </c>
      <c r="F75" s="3089"/>
      <c r="G75" s="3089"/>
      <c r="H75" s="3089"/>
      <c r="I75" s="3089"/>
      <c r="J75" s="3089"/>
      <c r="K75" s="3089"/>
      <c r="L75" s="3089"/>
      <c r="M75" s="3089"/>
      <c r="N75" s="3089"/>
      <c r="O75" s="3089"/>
      <c r="P75" s="3089"/>
      <c r="Q75" s="3089"/>
      <c r="R75" s="3089"/>
      <c r="S75" s="3089"/>
      <c r="T75" s="3089"/>
      <c r="U75" s="3089"/>
      <c r="V75" s="3089"/>
      <c r="W75" s="3089"/>
      <c r="X75" s="3089"/>
      <c r="Y75" s="3089"/>
      <c r="Z75" s="3089"/>
      <c r="AA75" s="3089"/>
      <c r="AB75" s="3089"/>
      <c r="AC75" s="3089"/>
      <c r="AD75" s="3089"/>
      <c r="AE75" s="3089"/>
      <c r="AF75" s="3089"/>
      <c r="AG75" s="3089"/>
      <c r="AH75" s="3089"/>
      <c r="AI75" s="3089"/>
      <c r="AJ75" s="3090"/>
      <c r="AK75" s="924"/>
      <c r="AL75" s="921"/>
      <c r="AM75" s="921"/>
      <c r="AN75" s="917"/>
    </row>
    <row r="76" spans="1:42" s="918" customFormat="1" ht="12.75" customHeight="1">
      <c r="A76" s="919"/>
      <c r="B76" s="921"/>
      <c r="C76" s="921"/>
      <c r="D76" s="931"/>
      <c r="E76" s="3091"/>
      <c r="F76" s="3092"/>
      <c r="G76" s="3092"/>
      <c r="H76" s="3092"/>
      <c r="I76" s="3092"/>
      <c r="J76" s="3092"/>
      <c r="K76" s="3092"/>
      <c r="L76" s="3092"/>
      <c r="M76" s="3092"/>
      <c r="N76" s="3092"/>
      <c r="O76" s="3092"/>
      <c r="P76" s="3092"/>
      <c r="Q76" s="3092"/>
      <c r="R76" s="3092"/>
      <c r="S76" s="3092"/>
      <c r="T76" s="3092"/>
      <c r="U76" s="3092"/>
      <c r="V76" s="3092"/>
      <c r="W76" s="3092"/>
      <c r="X76" s="3092"/>
      <c r="Y76" s="3092"/>
      <c r="Z76" s="3092"/>
      <c r="AA76" s="3092"/>
      <c r="AB76" s="3092"/>
      <c r="AC76" s="3092"/>
      <c r="AD76" s="3092"/>
      <c r="AE76" s="3092"/>
      <c r="AF76" s="3092"/>
      <c r="AG76" s="3092"/>
      <c r="AH76" s="3092"/>
      <c r="AI76" s="3092"/>
      <c r="AJ76" s="3093"/>
      <c r="AK76" s="924"/>
      <c r="AL76" s="921"/>
      <c r="AM76" s="921"/>
      <c r="AN76" s="917"/>
    </row>
    <row r="77" spans="1:42" s="918" customFormat="1" ht="12.75" customHeight="1">
      <c r="A77" s="919"/>
      <c r="B77" s="921"/>
      <c r="C77" s="921"/>
      <c r="D77" s="931"/>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4"/>
      <c r="AL77" s="921"/>
      <c r="AM77" s="921"/>
      <c r="AN77" s="917"/>
    </row>
    <row r="78" spans="1:42" s="918" customFormat="1" ht="12.75" customHeight="1">
      <c r="A78" s="943"/>
      <c r="B78" s="944"/>
      <c r="C78" s="944"/>
      <c r="D78" s="944"/>
      <c r="E78" s="944"/>
      <c r="F78" s="944"/>
      <c r="G78" s="945"/>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c r="AG78" s="946"/>
      <c r="AH78" s="946"/>
      <c r="AI78" s="947"/>
      <c r="AJ78" s="947" t="s">
        <v>1517</v>
      </c>
      <c r="AK78" s="3123">
        <f>IF(AK56&gt;0,0,AO65)</f>
        <v>10</v>
      </c>
      <c r="AL78" s="3124"/>
      <c r="AM78" s="3125"/>
      <c r="AN78" s="917"/>
    </row>
    <row r="79" spans="1:42" s="918" customFormat="1" ht="12.75" customHeight="1" thickBot="1">
      <c r="A79" s="948"/>
      <c r="B79" s="949"/>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1"/>
      <c r="AN79" s="917"/>
    </row>
    <row r="80" spans="1:42" s="918" customFormat="1" ht="12.75" customHeight="1" thickTop="1">
      <c r="A80" s="952"/>
      <c r="B80" s="953"/>
      <c r="C80" s="954"/>
      <c r="D80" s="954"/>
      <c r="E80" s="954"/>
      <c r="F80" s="954"/>
      <c r="G80" s="954"/>
      <c r="H80" s="954"/>
      <c r="I80" s="955"/>
      <c r="J80" s="955"/>
      <c r="K80" s="955"/>
      <c r="L80" s="955"/>
      <c r="M80" s="955"/>
      <c r="N80" s="955"/>
      <c r="O80" s="955"/>
      <c r="P80" s="955"/>
      <c r="Q80" s="955"/>
      <c r="R80" s="952"/>
      <c r="S80" s="920"/>
      <c r="T80" s="920"/>
      <c r="U80" s="920"/>
      <c r="V80" s="920"/>
      <c r="W80" s="920"/>
      <c r="X80" s="920"/>
      <c r="Y80" s="920"/>
      <c r="Z80" s="920"/>
      <c r="AA80" s="920"/>
      <c r="AB80" s="920"/>
      <c r="AC80" s="920"/>
      <c r="AD80" s="920"/>
      <c r="AE80" s="920"/>
      <c r="AF80" s="952"/>
      <c r="AG80" s="920"/>
      <c r="AH80" s="920"/>
      <c r="AI80" s="920"/>
      <c r="AJ80" s="920"/>
      <c r="AK80" s="931"/>
      <c r="AL80" s="931"/>
      <c r="AM80" s="931"/>
      <c r="AN80" s="917"/>
    </row>
    <row r="81" spans="1:43" s="918" customFormat="1" ht="12.75" customHeight="1">
      <c r="A81" s="919" t="s">
        <v>1518</v>
      </c>
      <c r="B81" s="920" t="s">
        <v>1519</v>
      </c>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3097" t="s">
        <v>1501</v>
      </c>
      <c r="AF81" s="3097"/>
      <c r="AG81" s="3097"/>
      <c r="AH81" s="3097"/>
      <c r="AI81" s="3097"/>
      <c r="AJ81" s="3097"/>
      <c r="AK81" s="3097"/>
      <c r="AL81" s="921"/>
      <c r="AM81" s="921"/>
      <c r="AN81" s="917"/>
    </row>
    <row r="82" spans="1:43" s="918" customFormat="1" ht="12.75" customHeight="1">
      <c r="A82" s="919"/>
      <c r="B82" s="920" t="s">
        <v>1520</v>
      </c>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4"/>
      <c r="AF82" s="924"/>
      <c r="AG82" s="924"/>
      <c r="AH82" s="924"/>
      <c r="AI82" s="924"/>
      <c r="AJ82" s="924"/>
      <c r="AK82" s="924"/>
      <c r="AL82" s="921"/>
      <c r="AM82" s="921"/>
      <c r="AN82" s="917"/>
    </row>
    <row r="83" spans="1:43" s="918" customFormat="1" ht="12.75" customHeight="1">
      <c r="A83" s="919"/>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4"/>
      <c r="AF83" s="924"/>
      <c r="AG83" s="924"/>
      <c r="AH83" s="924"/>
      <c r="AI83" s="924"/>
      <c r="AJ83" s="924"/>
      <c r="AK83" s="924"/>
      <c r="AL83" s="921"/>
      <c r="AM83" s="921"/>
      <c r="AN83" s="917"/>
    </row>
    <row r="84" spans="1:43" s="918" customFormat="1" ht="12.75" customHeight="1">
      <c r="A84" s="919"/>
      <c r="B84" s="3087" t="s">
        <v>570</v>
      </c>
      <c r="C84" s="3087"/>
      <c r="D84" s="928" t="s">
        <v>1511</v>
      </c>
      <c r="E84" s="3113" t="s">
        <v>1521</v>
      </c>
      <c r="F84" s="3114"/>
      <c r="G84" s="3114"/>
      <c r="H84" s="3114"/>
      <c r="I84" s="3114"/>
      <c r="J84" s="3114"/>
      <c r="K84" s="3114"/>
      <c r="L84" s="3114"/>
      <c r="M84" s="3114"/>
      <c r="N84" s="3114"/>
      <c r="O84" s="3114"/>
      <c r="P84" s="3114"/>
      <c r="Q84" s="3114"/>
      <c r="R84" s="3114"/>
      <c r="S84" s="3114"/>
      <c r="T84" s="3114"/>
      <c r="U84" s="3114"/>
      <c r="V84" s="3114"/>
      <c r="W84" s="3114"/>
      <c r="X84" s="3114"/>
      <c r="Y84" s="3114"/>
      <c r="Z84" s="3114"/>
      <c r="AA84" s="3114"/>
      <c r="AB84" s="3114"/>
      <c r="AC84" s="3114"/>
      <c r="AD84" s="3114"/>
      <c r="AE84" s="3114"/>
      <c r="AF84" s="3114"/>
      <c r="AG84" s="3114"/>
      <c r="AH84" s="3114"/>
      <c r="AI84" s="3114"/>
      <c r="AJ84" s="3115"/>
      <c r="AK84" s="924"/>
      <c r="AL84" s="921"/>
      <c r="AM84" s="921"/>
      <c r="AN84" s="917"/>
    </row>
    <row r="85" spans="1:43" s="918" customFormat="1" ht="12.75" customHeight="1">
      <c r="A85" s="919"/>
      <c r="B85" s="920"/>
      <c r="C85" s="920"/>
      <c r="D85" s="920"/>
      <c r="E85" s="3116"/>
      <c r="F85" s="3117"/>
      <c r="G85" s="3117"/>
      <c r="H85" s="3117"/>
      <c r="I85" s="3117"/>
      <c r="J85" s="3117"/>
      <c r="K85" s="3117"/>
      <c r="L85" s="3117"/>
      <c r="M85" s="3117"/>
      <c r="N85" s="3117"/>
      <c r="O85" s="3117"/>
      <c r="P85" s="3117"/>
      <c r="Q85" s="3117"/>
      <c r="R85" s="3117"/>
      <c r="S85" s="3117"/>
      <c r="T85" s="3117"/>
      <c r="U85" s="3117"/>
      <c r="V85" s="3117"/>
      <c r="W85" s="3117"/>
      <c r="X85" s="3117"/>
      <c r="Y85" s="3117"/>
      <c r="Z85" s="3117"/>
      <c r="AA85" s="3117"/>
      <c r="AB85" s="3117"/>
      <c r="AC85" s="3117"/>
      <c r="AD85" s="3117"/>
      <c r="AE85" s="3117"/>
      <c r="AF85" s="3117"/>
      <c r="AG85" s="3117"/>
      <c r="AH85" s="3117"/>
      <c r="AI85" s="3117"/>
      <c r="AJ85" s="3118"/>
      <c r="AK85" s="924"/>
      <c r="AL85" s="921"/>
      <c r="AM85" s="921"/>
      <c r="AN85" s="917"/>
    </row>
    <row r="86" spans="1:43" s="918" customFormat="1" ht="12.75" customHeight="1">
      <c r="A86" s="919"/>
      <c r="B86" s="920"/>
      <c r="C86" s="920"/>
      <c r="D86" s="920"/>
      <c r="E86" s="958"/>
      <c r="F86" s="959"/>
      <c r="G86" s="959"/>
      <c r="H86" s="959"/>
      <c r="I86" s="959"/>
      <c r="J86" s="959"/>
      <c r="K86" s="959"/>
      <c r="L86" s="959"/>
      <c r="M86" s="959"/>
      <c r="N86" s="959"/>
      <c r="O86" s="959"/>
      <c r="P86" s="959"/>
      <c r="Q86" s="959"/>
      <c r="R86" s="959"/>
      <c r="S86" s="959"/>
      <c r="T86" s="959"/>
      <c r="U86" s="959"/>
      <c r="V86" s="959"/>
      <c r="W86" s="959"/>
      <c r="X86" s="959"/>
      <c r="Y86" s="959"/>
      <c r="Z86" s="960"/>
      <c r="AA86" s="960"/>
      <c r="AB86" s="960"/>
      <c r="AC86" s="959"/>
      <c r="AD86" s="959"/>
      <c r="AE86" s="959"/>
      <c r="AF86" s="959"/>
      <c r="AG86" s="959"/>
      <c r="AH86" s="959"/>
      <c r="AI86" s="959"/>
      <c r="AJ86" s="961"/>
      <c r="AK86" s="924"/>
      <c r="AL86" s="921"/>
      <c r="AM86" s="921"/>
      <c r="AN86" s="917"/>
    </row>
    <row r="87" spans="1:43" s="918" customFormat="1" ht="12.75" customHeight="1">
      <c r="A87" s="919"/>
      <c r="B87" s="920"/>
      <c r="C87" s="920"/>
      <c r="D87" s="920"/>
      <c r="E87" s="3081">
        <f>Application!AC753</f>
        <v>0.28153846153846152</v>
      </c>
      <c r="F87" s="3082"/>
      <c r="G87" s="3082"/>
      <c r="H87" s="3082"/>
      <c r="I87" s="959"/>
      <c r="J87" s="962" t="s">
        <v>1522</v>
      </c>
      <c r="K87" s="959"/>
      <c r="L87" s="959"/>
      <c r="M87" s="959"/>
      <c r="N87" s="959"/>
      <c r="O87" s="959"/>
      <c r="P87" s="959"/>
      <c r="Q87" s="959"/>
      <c r="R87" s="959"/>
      <c r="S87" s="959"/>
      <c r="T87" s="959"/>
      <c r="U87" s="959"/>
      <c r="V87" s="959"/>
      <c r="W87" s="959"/>
      <c r="X87" s="959"/>
      <c r="Y87" s="959"/>
      <c r="Z87" s="963"/>
      <c r="AA87" s="963"/>
      <c r="AB87" s="963"/>
      <c r="AC87" s="959"/>
      <c r="AD87" s="959"/>
      <c r="AE87" s="959"/>
      <c r="AF87" s="959"/>
      <c r="AG87" s="959"/>
      <c r="AH87" s="959"/>
      <c r="AI87" s="959"/>
      <c r="AJ87" s="961"/>
      <c r="AK87" s="924"/>
      <c r="AL87" s="921"/>
      <c r="AM87" s="921"/>
      <c r="AN87" s="917"/>
    </row>
    <row r="88" spans="1:43" s="918" customFormat="1" ht="12.75" customHeight="1">
      <c r="A88" s="919"/>
      <c r="B88" s="920"/>
      <c r="C88" s="920"/>
      <c r="D88" s="920"/>
      <c r="E88" s="3083">
        <f>0.6-ROUNDUP(E87,2)</f>
        <v>0.30999999999999994</v>
      </c>
      <c r="F88" s="3084"/>
      <c r="G88" s="3084"/>
      <c r="H88" s="3084"/>
      <c r="I88" s="959"/>
      <c r="J88" s="962" t="s">
        <v>1523</v>
      </c>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61"/>
      <c r="AK88" s="924"/>
      <c r="AL88" s="921"/>
      <c r="AM88" s="921"/>
      <c r="AN88" s="917"/>
    </row>
    <row r="89" spans="1:43" s="918" customFormat="1" ht="12.75" customHeight="1">
      <c r="A89" s="919"/>
      <c r="B89" s="920"/>
      <c r="C89" s="920"/>
      <c r="D89" s="920"/>
      <c r="E89" s="3111">
        <f>IF(E88*200&gt;20,20,E88*200)</f>
        <v>20</v>
      </c>
      <c r="F89" s="3112"/>
      <c r="G89" s="3112"/>
      <c r="H89" s="3112"/>
      <c r="I89" s="959"/>
      <c r="J89" s="962" t="s">
        <v>1524</v>
      </c>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61"/>
      <c r="AK89" s="924"/>
      <c r="AL89" s="921"/>
      <c r="AM89" s="921"/>
      <c r="AN89" s="917"/>
      <c r="AP89" s="918">
        <f>IF(B84="yes",E89,0)</f>
        <v>20</v>
      </c>
      <c r="AQ89" s="918" t="s">
        <v>1504</v>
      </c>
    </row>
    <row r="90" spans="1:43" s="918" customFormat="1" ht="12.75" customHeight="1">
      <c r="A90" s="919"/>
      <c r="B90" s="920"/>
      <c r="C90" s="920"/>
      <c r="D90" s="920"/>
      <c r="E90" s="964"/>
      <c r="F90" s="96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6"/>
      <c r="AF90" s="966"/>
      <c r="AG90" s="966"/>
      <c r="AH90" s="966"/>
      <c r="AI90" s="966"/>
      <c r="AJ90" s="967"/>
      <c r="AK90" s="924"/>
      <c r="AL90" s="921"/>
      <c r="AM90" s="921"/>
      <c r="AN90" s="917"/>
    </row>
    <row r="91" spans="1:43" s="918" customFormat="1" ht="12.75" customHeight="1">
      <c r="A91" s="919"/>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4"/>
      <c r="AF91" s="924"/>
      <c r="AG91" s="924"/>
      <c r="AH91" s="924"/>
      <c r="AI91" s="924"/>
      <c r="AJ91" s="924"/>
      <c r="AK91" s="924"/>
      <c r="AL91" s="921"/>
      <c r="AM91" s="921"/>
      <c r="AN91" s="917"/>
    </row>
    <row r="92" spans="1:43" s="918" customFormat="1" ht="12.75" customHeight="1">
      <c r="A92" s="919"/>
      <c r="B92" s="3087" t="s">
        <v>617</v>
      </c>
      <c r="C92" s="3087"/>
      <c r="D92" s="928" t="s">
        <v>1513</v>
      </c>
      <c r="E92" s="3113" t="s">
        <v>2040</v>
      </c>
      <c r="F92" s="3114"/>
      <c r="G92" s="3114"/>
      <c r="H92" s="3114"/>
      <c r="I92" s="3114"/>
      <c r="J92" s="3114"/>
      <c r="K92" s="3114"/>
      <c r="L92" s="3114"/>
      <c r="M92" s="3114"/>
      <c r="N92" s="3114"/>
      <c r="O92" s="3114"/>
      <c r="P92" s="3114"/>
      <c r="Q92" s="3114"/>
      <c r="R92" s="3114"/>
      <c r="S92" s="3114"/>
      <c r="T92" s="3114"/>
      <c r="U92" s="3114"/>
      <c r="V92" s="3114"/>
      <c r="W92" s="3114"/>
      <c r="X92" s="3114"/>
      <c r="Y92" s="3114"/>
      <c r="Z92" s="3114"/>
      <c r="AA92" s="3114"/>
      <c r="AB92" s="3114"/>
      <c r="AC92" s="3114"/>
      <c r="AD92" s="3114"/>
      <c r="AE92" s="3114"/>
      <c r="AF92" s="3114"/>
      <c r="AG92" s="3114"/>
      <c r="AH92" s="3114"/>
      <c r="AI92" s="3114"/>
      <c r="AJ92" s="3115"/>
      <c r="AK92" s="924"/>
      <c r="AL92" s="921"/>
      <c r="AM92" s="921"/>
      <c r="AN92" s="917"/>
    </row>
    <row r="93" spans="1:43" s="918" customFormat="1" ht="12.75" customHeight="1">
      <c r="A93" s="919"/>
      <c r="B93" s="920"/>
      <c r="C93" s="920"/>
      <c r="D93" s="920"/>
      <c r="E93" s="3116"/>
      <c r="F93" s="3117"/>
      <c r="G93" s="3117"/>
      <c r="H93" s="3117"/>
      <c r="I93" s="3117"/>
      <c r="J93" s="3117"/>
      <c r="K93" s="3117"/>
      <c r="L93" s="3117"/>
      <c r="M93" s="3117"/>
      <c r="N93" s="3117"/>
      <c r="O93" s="3117"/>
      <c r="P93" s="3117"/>
      <c r="Q93" s="3117"/>
      <c r="R93" s="3117"/>
      <c r="S93" s="3117"/>
      <c r="T93" s="3117"/>
      <c r="U93" s="3117"/>
      <c r="V93" s="3117"/>
      <c r="W93" s="3117"/>
      <c r="X93" s="3117"/>
      <c r="Y93" s="3117"/>
      <c r="Z93" s="3117"/>
      <c r="AA93" s="3117"/>
      <c r="AB93" s="3117"/>
      <c r="AC93" s="3117"/>
      <c r="AD93" s="3117"/>
      <c r="AE93" s="3117"/>
      <c r="AF93" s="3117"/>
      <c r="AG93" s="3117"/>
      <c r="AH93" s="3117"/>
      <c r="AI93" s="3117"/>
      <c r="AJ93" s="3118"/>
      <c r="AK93" s="924"/>
      <c r="AL93" s="921"/>
      <c r="AM93" s="921"/>
      <c r="AN93" s="917"/>
    </row>
    <row r="94" spans="1:43" s="918" customFormat="1" ht="12.75" customHeight="1">
      <c r="A94" s="919"/>
      <c r="B94" s="920"/>
      <c r="C94" s="920"/>
      <c r="D94" s="920"/>
      <c r="E94" s="3116"/>
      <c r="F94" s="3117"/>
      <c r="G94" s="3117"/>
      <c r="H94" s="3117"/>
      <c r="I94" s="3117"/>
      <c r="J94" s="3117"/>
      <c r="K94" s="3117"/>
      <c r="L94" s="3117"/>
      <c r="M94" s="3117"/>
      <c r="N94" s="3117"/>
      <c r="O94" s="3117"/>
      <c r="P94" s="3117"/>
      <c r="Q94" s="3117"/>
      <c r="R94" s="3117"/>
      <c r="S94" s="3117"/>
      <c r="T94" s="3117"/>
      <c r="U94" s="3117"/>
      <c r="V94" s="3117"/>
      <c r="W94" s="3117"/>
      <c r="X94" s="3117"/>
      <c r="Y94" s="3117"/>
      <c r="Z94" s="3117"/>
      <c r="AA94" s="3117"/>
      <c r="AB94" s="3117"/>
      <c r="AC94" s="3117"/>
      <c r="AD94" s="3117"/>
      <c r="AE94" s="3117"/>
      <c r="AF94" s="3117"/>
      <c r="AG94" s="3117"/>
      <c r="AH94" s="3117"/>
      <c r="AI94" s="3117"/>
      <c r="AJ94" s="3118"/>
      <c r="AK94" s="924"/>
      <c r="AL94" s="921"/>
      <c r="AM94" s="921"/>
      <c r="AN94" s="917"/>
    </row>
    <row r="95" spans="1:43" s="918" customFormat="1" ht="12.75" customHeight="1">
      <c r="A95" s="919"/>
      <c r="B95" s="920"/>
      <c r="C95" s="920"/>
      <c r="D95" s="920"/>
      <c r="E95" s="3116"/>
      <c r="F95" s="3117"/>
      <c r="G95" s="3117"/>
      <c r="H95" s="3117"/>
      <c r="I95" s="3117"/>
      <c r="J95" s="3117"/>
      <c r="K95" s="3117"/>
      <c r="L95" s="3117"/>
      <c r="M95" s="3117"/>
      <c r="N95" s="3117"/>
      <c r="O95" s="3117"/>
      <c r="P95" s="3117"/>
      <c r="Q95" s="3117"/>
      <c r="R95" s="3117"/>
      <c r="S95" s="3117"/>
      <c r="T95" s="3117"/>
      <c r="U95" s="3117"/>
      <c r="V95" s="3117"/>
      <c r="W95" s="3117"/>
      <c r="X95" s="3117"/>
      <c r="Y95" s="3117"/>
      <c r="Z95" s="3117"/>
      <c r="AA95" s="3117"/>
      <c r="AB95" s="3117"/>
      <c r="AC95" s="3117"/>
      <c r="AD95" s="3117"/>
      <c r="AE95" s="3117"/>
      <c r="AF95" s="3117"/>
      <c r="AG95" s="3117"/>
      <c r="AH95" s="3117"/>
      <c r="AI95" s="3117"/>
      <c r="AJ95" s="3118"/>
      <c r="AK95" s="924"/>
      <c r="AL95" s="921"/>
      <c r="AM95" s="921"/>
      <c r="AN95" s="917"/>
    </row>
    <row r="96" spans="1:43" s="918" customFormat="1" ht="12.75" customHeight="1">
      <c r="A96" s="919"/>
      <c r="B96" s="920"/>
      <c r="C96" s="920"/>
      <c r="D96" s="920"/>
      <c r="E96" s="968"/>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5"/>
      <c r="AK96" s="924"/>
      <c r="AL96" s="921"/>
      <c r="AM96" s="921"/>
      <c r="AN96" s="917"/>
    </row>
    <row r="97" spans="1:49" s="918" customFormat="1" ht="12.75" customHeight="1">
      <c r="A97" s="919"/>
      <c r="B97" s="920"/>
      <c r="C97" s="920"/>
      <c r="D97" s="920"/>
      <c r="E97" s="3081">
        <f>Application!AC753</f>
        <v>0.28153846153846152</v>
      </c>
      <c r="F97" s="3082"/>
      <c r="G97" s="3082"/>
      <c r="H97" s="3082"/>
      <c r="I97" s="959"/>
      <c r="J97" s="1377" t="s">
        <v>1522</v>
      </c>
      <c r="K97" s="1370"/>
      <c r="L97" s="1370"/>
      <c r="M97" s="1370"/>
      <c r="N97" s="1370"/>
      <c r="O97" s="1370"/>
      <c r="P97" s="1370"/>
      <c r="Q97" s="1370"/>
      <c r="R97" s="1379"/>
      <c r="S97" s="1379"/>
      <c r="T97" s="1379"/>
      <c r="U97" s="1379"/>
      <c r="V97" s="1379"/>
      <c r="W97" s="1379"/>
      <c r="X97" s="934"/>
      <c r="Y97" s="934"/>
      <c r="Z97" s="934"/>
      <c r="AA97" s="934"/>
      <c r="AB97" s="934"/>
      <c r="AC97" s="934"/>
      <c r="AD97" s="934"/>
      <c r="AE97" s="934"/>
      <c r="AF97" s="934"/>
      <c r="AG97" s="934"/>
      <c r="AH97" s="934"/>
      <c r="AI97" s="934"/>
      <c r="AJ97" s="935"/>
      <c r="AK97" s="924"/>
      <c r="AL97" s="921"/>
      <c r="AM97" s="921"/>
      <c r="AN97" s="917"/>
    </row>
    <row r="98" spans="1:49" s="918" customFormat="1" ht="12.75" customHeight="1">
      <c r="A98" s="919"/>
      <c r="B98" s="920"/>
      <c r="C98" s="920"/>
      <c r="D98" s="920"/>
      <c r="E98" s="3081">
        <f ca="1">SUMIF(Application!AC728:AG752,0.2,Application!G728:J752)/Application!G753+SUMIF(Application!AC728:AG752,0.25,Application!G728:J752)/Application!G753+SUMIF(Application!AC728:AG752,0.3,Application!G728:J752)/Application!G753</f>
        <v>0.87692307692307692</v>
      </c>
      <c r="F98" s="3082"/>
      <c r="G98" s="3082"/>
      <c r="H98" s="3082"/>
      <c r="I98" s="959"/>
      <c r="J98" s="962" t="s">
        <v>1525</v>
      </c>
      <c r="K98" s="959"/>
      <c r="L98" s="959"/>
      <c r="M98" s="959"/>
      <c r="N98" s="959"/>
      <c r="O98" s="959"/>
      <c r="P98" s="959"/>
      <c r="Q98" s="959"/>
      <c r="R98" s="934"/>
      <c r="S98" s="934"/>
      <c r="T98" s="934"/>
      <c r="U98" s="934"/>
      <c r="V98" s="934"/>
      <c r="W98" s="934"/>
      <c r="X98" s="934"/>
      <c r="Y98" s="934"/>
      <c r="Z98" s="934"/>
      <c r="AA98" s="934"/>
      <c r="AB98" s="934"/>
      <c r="AC98" s="934"/>
      <c r="AD98" s="934"/>
      <c r="AE98" s="934"/>
      <c r="AF98" s="934"/>
      <c r="AG98" s="934"/>
      <c r="AH98" s="934"/>
      <c r="AI98" s="934"/>
      <c r="AJ98" s="935"/>
      <c r="AK98" s="924"/>
      <c r="AL98" s="921"/>
      <c r="AM98" s="921"/>
      <c r="AN98" s="917"/>
      <c r="AU98" s="1368"/>
    </row>
    <row r="99" spans="1:49" s="918" customFormat="1" ht="12.75" customHeight="1">
      <c r="A99" s="919"/>
      <c r="B99" s="920"/>
      <c r="C99" s="920"/>
      <c r="D99" s="920"/>
      <c r="E99" s="3081">
        <f ca="1">SUMIF(Application!AC728:AG752,0.35,Application!G728:J752)/Application!G753+SUMIF(Application!AC728:AG752,0.4,Application!G728:J752)/Application!G753+SUMIF(Application!AC728:AG752,0.45,Application!G728:J752)/Application!G753+SUMIF(Application!AC728:AG752,0.5,Application!G728:J752)/Application!G753</f>
        <v>0</v>
      </c>
      <c r="F99" s="3082"/>
      <c r="G99" s="3082"/>
      <c r="H99" s="3082"/>
      <c r="I99" s="959"/>
      <c r="J99" s="962" t="s">
        <v>1526</v>
      </c>
      <c r="K99" s="959"/>
      <c r="L99" s="959"/>
      <c r="M99" s="959"/>
      <c r="N99" s="959"/>
      <c r="O99" s="959"/>
      <c r="P99" s="959"/>
      <c r="Q99" s="959"/>
      <c r="R99" s="934"/>
      <c r="S99" s="934"/>
      <c r="T99" s="934"/>
      <c r="U99" s="934"/>
      <c r="V99" s="934"/>
      <c r="W99" s="934"/>
      <c r="X99" s="934"/>
      <c r="Y99" s="934"/>
      <c r="Z99" s="934"/>
      <c r="AA99" s="934"/>
      <c r="AB99" s="934"/>
      <c r="AC99" s="934"/>
      <c r="AD99" s="934"/>
      <c r="AE99" s="934"/>
      <c r="AF99" s="934"/>
      <c r="AG99" s="934"/>
      <c r="AH99" s="934"/>
      <c r="AI99" s="934"/>
      <c r="AJ99" s="935"/>
      <c r="AK99" s="924"/>
      <c r="AL99" s="921"/>
      <c r="AM99" s="921"/>
      <c r="AN99" s="917"/>
      <c r="AU99" s="1368"/>
    </row>
    <row r="100" spans="1:49" s="918" customFormat="1" ht="12.75" customHeight="1">
      <c r="A100" s="919"/>
      <c r="B100" s="920"/>
      <c r="C100" s="920"/>
      <c r="D100" s="920"/>
      <c r="E100" s="3142">
        <f ca="1">IF(AND(E97&lt;=0.6,E98&gt;=0.1,OR(E99&gt;=0.1,E98&gt;=0.2)),20,0)</f>
        <v>20</v>
      </c>
      <c r="F100" s="3143"/>
      <c r="G100" s="3143"/>
      <c r="H100" s="3143"/>
      <c r="I100" s="934"/>
      <c r="J100" s="969" t="s">
        <v>1524</v>
      </c>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5"/>
      <c r="AK100" s="924"/>
      <c r="AL100" s="921"/>
      <c r="AM100" s="921"/>
      <c r="AN100" s="917"/>
      <c r="AP100" s="918">
        <f>IF(B92="yes",E100,0)</f>
        <v>0</v>
      </c>
      <c r="AQ100" s="918" t="s">
        <v>1504</v>
      </c>
    </row>
    <row r="101" spans="1:49" s="918" customFormat="1" ht="12.75" customHeight="1">
      <c r="A101" s="919"/>
      <c r="B101" s="920"/>
      <c r="C101" s="920"/>
      <c r="D101" s="920"/>
      <c r="E101" s="964"/>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c r="AD101" s="965"/>
      <c r="AE101" s="966"/>
      <c r="AF101" s="966"/>
      <c r="AG101" s="966"/>
      <c r="AH101" s="966"/>
      <c r="AI101" s="966"/>
      <c r="AJ101" s="967"/>
      <c r="AK101" s="924"/>
      <c r="AL101" s="921"/>
      <c r="AM101" s="921"/>
      <c r="AN101" s="917"/>
    </row>
    <row r="102" spans="1:49" s="918" customFormat="1" ht="12.75" customHeight="1">
      <c r="A102" s="919"/>
      <c r="B102" s="920"/>
      <c r="C102" s="920"/>
      <c r="D102" s="920"/>
      <c r="E102" s="920"/>
      <c r="F102" s="920"/>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4"/>
      <c r="AF102" s="924"/>
      <c r="AG102" s="924"/>
      <c r="AH102" s="924"/>
      <c r="AI102" s="924"/>
      <c r="AJ102" s="924"/>
      <c r="AK102" s="924"/>
      <c r="AL102" s="921"/>
      <c r="AM102" s="921"/>
      <c r="AN102" s="917"/>
    </row>
    <row r="103" spans="1:49" s="918" customFormat="1" ht="12.75" customHeight="1">
      <c r="A103" s="943"/>
      <c r="B103" s="944"/>
      <c r="C103" s="944"/>
      <c r="D103" s="944"/>
      <c r="E103" s="944"/>
      <c r="F103" s="944"/>
      <c r="G103" s="945"/>
      <c r="H103" s="946"/>
      <c r="I103" s="946"/>
      <c r="J103" s="946"/>
      <c r="K103" s="946"/>
      <c r="L103" s="946"/>
      <c r="M103" s="946"/>
      <c r="N103" s="946"/>
      <c r="O103" s="946"/>
      <c r="P103" s="946"/>
      <c r="Q103" s="946"/>
      <c r="R103" s="946"/>
      <c r="S103" s="946"/>
      <c r="T103" s="946"/>
      <c r="U103" s="946"/>
      <c r="V103" s="946"/>
      <c r="W103" s="946"/>
      <c r="X103" s="946"/>
      <c r="Y103" s="946"/>
      <c r="Z103" s="946"/>
      <c r="AA103" s="946"/>
      <c r="AB103" s="946"/>
      <c r="AC103" s="946"/>
      <c r="AD103" s="946"/>
      <c r="AE103" s="946"/>
      <c r="AF103" s="946"/>
      <c r="AG103" s="946"/>
      <c r="AH103" s="946"/>
      <c r="AI103" s="947"/>
      <c r="AJ103" s="947" t="s">
        <v>1527</v>
      </c>
      <c r="AK103" s="3123">
        <f>MAX(AP89,AP100)</f>
        <v>20</v>
      </c>
      <c r="AL103" s="3124"/>
      <c r="AM103" s="3125"/>
      <c r="AN103" s="917"/>
    </row>
    <row r="104" spans="1:49" s="918" customFormat="1" ht="12.75" customHeight="1" thickBot="1">
      <c r="A104" s="948"/>
      <c r="B104" s="949"/>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950"/>
      <c r="AG104" s="950"/>
      <c r="AH104" s="950"/>
      <c r="AI104" s="950"/>
      <c r="AJ104" s="950"/>
      <c r="AK104" s="950"/>
      <c r="AL104" s="950"/>
      <c r="AM104" s="951"/>
      <c r="AN104" s="917"/>
    </row>
    <row r="105" spans="1:49" s="918" customFormat="1" ht="12.75" customHeight="1" thickTop="1">
      <c r="A105" s="952"/>
      <c r="B105" s="953"/>
      <c r="C105" s="954"/>
      <c r="D105" s="954"/>
      <c r="E105" s="954"/>
      <c r="F105" s="954"/>
      <c r="G105" s="954"/>
      <c r="H105" s="954"/>
      <c r="I105" s="955"/>
      <c r="J105" s="955"/>
      <c r="K105" s="955"/>
      <c r="L105" s="955"/>
      <c r="M105" s="955"/>
      <c r="N105" s="955"/>
      <c r="O105" s="955"/>
      <c r="P105" s="955"/>
      <c r="Q105" s="955"/>
      <c r="R105" s="952"/>
      <c r="S105" s="920"/>
      <c r="T105" s="920"/>
      <c r="U105" s="920"/>
      <c r="V105" s="920"/>
      <c r="W105" s="920"/>
      <c r="X105" s="920"/>
      <c r="Y105" s="920"/>
      <c r="Z105" s="920"/>
      <c r="AA105" s="920"/>
      <c r="AB105" s="920"/>
      <c r="AC105" s="920"/>
      <c r="AD105" s="920"/>
      <c r="AE105" s="920"/>
      <c r="AF105" s="952"/>
      <c r="AG105" s="920"/>
      <c r="AH105" s="920"/>
      <c r="AI105" s="920"/>
      <c r="AJ105" s="920"/>
      <c r="AK105" s="931"/>
      <c r="AL105" s="931"/>
      <c r="AM105" s="931"/>
      <c r="AN105" s="917"/>
    </row>
    <row r="106" spans="1:49" s="918" customFormat="1" ht="12.75" customHeight="1">
      <c r="A106" s="919" t="s">
        <v>1528</v>
      </c>
      <c r="B106" s="920" t="s">
        <v>1529</v>
      </c>
      <c r="C106" s="920"/>
      <c r="D106" s="920"/>
      <c r="E106" s="920"/>
      <c r="F106" s="920"/>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3097" t="s">
        <v>1510</v>
      </c>
      <c r="AF106" s="3097"/>
      <c r="AG106" s="3097"/>
      <c r="AH106" s="3097"/>
      <c r="AI106" s="3097"/>
      <c r="AJ106" s="3097"/>
      <c r="AK106" s="3097"/>
      <c r="AL106" s="921"/>
      <c r="AM106" s="921"/>
      <c r="AN106" s="917"/>
      <c r="AO106" s="918" t="str">
        <f>Application!B728</f>
        <v>1 Bedroom</v>
      </c>
      <c r="AQ106" s="918">
        <f>Application!O728</f>
        <v>219</v>
      </c>
    </row>
    <row r="107" spans="1:49" s="918" customFormat="1" ht="12.75" customHeight="1">
      <c r="A107" s="921"/>
      <c r="B107" s="920" t="s">
        <v>1520</v>
      </c>
      <c r="C107" s="920"/>
      <c r="D107" s="920"/>
      <c r="E107" s="920"/>
      <c r="F107" s="920"/>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1625"/>
      <c r="AF107" s="1625"/>
      <c r="AG107" s="1625"/>
      <c r="AH107" s="1625"/>
      <c r="AI107" s="1625"/>
      <c r="AJ107" s="1625"/>
      <c r="AK107" s="921"/>
      <c r="AL107" s="921"/>
      <c r="AM107" s="921"/>
      <c r="AN107" s="917"/>
      <c r="AO107" s="918" t="str">
        <f>Application!B729</f>
        <v>1 Bedroom</v>
      </c>
      <c r="AQ107" s="918">
        <f>Application!O729</f>
        <v>219</v>
      </c>
    </row>
    <row r="108" spans="1:49" s="918" customFormat="1" ht="12.75" customHeight="1">
      <c r="A108" s="921"/>
      <c r="B108" s="920"/>
      <c r="C108" s="920"/>
      <c r="D108" s="920"/>
      <c r="E108" s="1370"/>
      <c r="F108" s="1370"/>
      <c r="G108" s="1370"/>
      <c r="H108" s="1370"/>
      <c r="I108" s="1370"/>
      <c r="J108" s="1370"/>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921"/>
      <c r="AL108" s="921"/>
      <c r="AM108" s="921"/>
      <c r="AN108" s="917"/>
      <c r="AO108" s="918" t="str">
        <f>Application!B730</f>
        <v>1 Bedroom</v>
      </c>
      <c r="AQ108" s="918">
        <f>Application!O730</f>
        <v>438</v>
      </c>
    </row>
    <row r="109" spans="1:49" s="918" customFormat="1" ht="12.75" customHeight="1">
      <c r="A109" s="921"/>
      <c r="B109" s="3087" t="s">
        <v>570</v>
      </c>
      <c r="C109" s="3087"/>
      <c r="D109" s="928" t="s">
        <v>1511</v>
      </c>
      <c r="E109" s="3113" t="s">
        <v>2175</v>
      </c>
      <c r="F109" s="3114"/>
      <c r="G109" s="3114"/>
      <c r="H109" s="3114"/>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14"/>
      <c r="AD109" s="3114"/>
      <c r="AE109" s="3114"/>
      <c r="AF109" s="3114"/>
      <c r="AG109" s="3114"/>
      <c r="AH109" s="3114"/>
      <c r="AI109" s="3114"/>
      <c r="AJ109" s="3115"/>
      <c r="AK109" s="921"/>
      <c r="AL109" s="921"/>
      <c r="AM109" s="921"/>
      <c r="AN109" s="917"/>
      <c r="AO109" s="918">
        <f>Application!B731</f>
        <v>0</v>
      </c>
      <c r="AQ109" s="918">
        <f>Application!O731</f>
        <v>0</v>
      </c>
      <c r="AU109" s="918" t="s">
        <v>2157</v>
      </c>
      <c r="AV109" s="1607" t="s">
        <v>2158</v>
      </c>
      <c r="AW109" s="918" t="s">
        <v>2159</v>
      </c>
    </row>
    <row r="110" spans="1:49" s="918" customFormat="1" ht="12.75" customHeight="1">
      <c r="A110" s="921"/>
      <c r="B110" s="920"/>
      <c r="C110" s="920"/>
      <c r="D110" s="920"/>
      <c r="E110" s="3116"/>
      <c r="F110" s="3117"/>
      <c r="G110" s="3117"/>
      <c r="H110" s="3117"/>
      <c r="I110" s="3117"/>
      <c r="J110" s="3117"/>
      <c r="K110" s="3117"/>
      <c r="L110" s="3117"/>
      <c r="M110" s="3117"/>
      <c r="N110" s="3117"/>
      <c r="O110" s="3117"/>
      <c r="P110" s="3117"/>
      <c r="Q110" s="3117"/>
      <c r="R110" s="3117"/>
      <c r="S110" s="3117"/>
      <c r="T110" s="3117"/>
      <c r="U110" s="3117"/>
      <c r="V110" s="3117"/>
      <c r="W110" s="3117"/>
      <c r="X110" s="3117"/>
      <c r="Y110" s="3117"/>
      <c r="Z110" s="3117"/>
      <c r="AA110" s="3117"/>
      <c r="AB110" s="3117"/>
      <c r="AC110" s="3117"/>
      <c r="AD110" s="3117"/>
      <c r="AE110" s="3117"/>
      <c r="AF110" s="3117"/>
      <c r="AG110" s="3117"/>
      <c r="AH110" s="3117"/>
      <c r="AI110" s="3117"/>
      <c r="AJ110" s="3118"/>
      <c r="AK110" s="921"/>
      <c r="AL110" s="921"/>
      <c r="AM110" s="921"/>
      <c r="AN110" s="917"/>
      <c r="AO110" s="918">
        <f>Application!B732</f>
        <v>0</v>
      </c>
      <c r="AQ110" s="918">
        <f>Application!O732</f>
        <v>0</v>
      </c>
      <c r="AU110" s="1610" t="str">
        <f>E118</f>
        <v>Studio/SRO</v>
      </c>
      <c r="AV110" s="918">
        <f t="array" ref="AV110">SUM(IF(Application!B728:F752="SRO/Studio",Application!G728:J752))</f>
        <v>0</v>
      </c>
      <c r="AW110" s="1645">
        <f>AV110/AV116</f>
        <v>0</v>
      </c>
    </row>
    <row r="111" spans="1:49" s="918" customFormat="1" ht="12.75" customHeight="1">
      <c r="A111" s="921"/>
      <c r="B111" s="920"/>
      <c r="C111" s="920"/>
      <c r="D111" s="920"/>
      <c r="E111" s="3116"/>
      <c r="F111" s="3117"/>
      <c r="G111" s="3117"/>
      <c r="H111" s="3117"/>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17"/>
      <c r="AD111" s="3117"/>
      <c r="AE111" s="3117"/>
      <c r="AF111" s="3117"/>
      <c r="AG111" s="3117"/>
      <c r="AH111" s="3117"/>
      <c r="AI111" s="3117"/>
      <c r="AJ111" s="3118"/>
      <c r="AK111" s="921"/>
      <c r="AL111" s="921"/>
      <c r="AM111" s="921"/>
      <c r="AN111" s="917"/>
      <c r="AO111" s="918">
        <f>Application!B733</f>
        <v>0</v>
      </c>
      <c r="AQ111" s="918">
        <f>Application!O733</f>
        <v>0</v>
      </c>
      <c r="AU111" s="1610" t="str">
        <f>J118</f>
        <v>1-bedroom</v>
      </c>
      <c r="AV111" s="918">
        <f t="array" ref="AV111">SUM(IF(Application!B728:F752="1 Bedroom",Application!G728:J752))</f>
        <v>65</v>
      </c>
      <c r="AW111" s="1645">
        <f>AV111/AV116</f>
        <v>1</v>
      </c>
    </row>
    <row r="112" spans="1:49" s="918" customFormat="1" ht="12.75" customHeight="1">
      <c r="A112" s="921"/>
      <c r="B112" s="920"/>
      <c r="C112" s="920"/>
      <c r="D112" s="920"/>
      <c r="E112" s="3116"/>
      <c r="F112" s="3117"/>
      <c r="G112" s="3117"/>
      <c r="H112" s="3117"/>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17"/>
      <c r="AD112" s="3117"/>
      <c r="AE112" s="3117"/>
      <c r="AF112" s="3117"/>
      <c r="AG112" s="3117"/>
      <c r="AH112" s="3117"/>
      <c r="AI112" s="3117"/>
      <c r="AJ112" s="3118"/>
      <c r="AK112" s="921"/>
      <c r="AL112" s="921"/>
      <c r="AM112" s="921"/>
      <c r="AN112" s="917"/>
      <c r="AO112" s="918">
        <f>Application!B734</f>
        <v>0</v>
      </c>
      <c r="AQ112" s="918">
        <f>Application!O734</f>
        <v>0</v>
      </c>
      <c r="AU112" s="1610" t="str">
        <f>O118</f>
        <v>2-bedroom</v>
      </c>
      <c r="AV112" s="918">
        <f t="array" ref="AV112">SUM(IF(Application!B728:F752="2 Bedrooms",Application!G728:J752))</f>
        <v>0</v>
      </c>
      <c r="AW112" s="1645">
        <f>AV112/AV116</f>
        <v>0</v>
      </c>
    </row>
    <row r="113" spans="1:52" s="918" customFormat="1" ht="12.75" customHeight="1">
      <c r="A113" s="921"/>
      <c r="B113" s="920"/>
      <c r="C113" s="920"/>
      <c r="D113" s="920"/>
      <c r="E113" s="3116"/>
      <c r="F113" s="3117"/>
      <c r="G113" s="3117"/>
      <c r="H113" s="3117"/>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17"/>
      <c r="AD113" s="3117"/>
      <c r="AE113" s="3117"/>
      <c r="AF113" s="3117"/>
      <c r="AG113" s="3117"/>
      <c r="AH113" s="3117"/>
      <c r="AI113" s="3117"/>
      <c r="AJ113" s="3118"/>
      <c r="AK113" s="921"/>
      <c r="AL113" s="921"/>
      <c r="AM113" s="921"/>
      <c r="AN113" s="917"/>
      <c r="AO113" s="918">
        <f>Application!B735</f>
        <v>0</v>
      </c>
      <c r="AQ113" s="918">
        <f>Application!O735</f>
        <v>0</v>
      </c>
      <c r="AU113" s="1610" t="str">
        <f>T118</f>
        <v>3-bedroom</v>
      </c>
      <c r="AV113" s="918">
        <f t="array" ref="AV113">SUM(IF(Application!B728:F752="3 Bedrooms",Application!G728:J752))</f>
        <v>0</v>
      </c>
      <c r="AW113" s="1645">
        <f>AV113/AV116</f>
        <v>0</v>
      </c>
    </row>
    <row r="114" spans="1:52" s="918" customFormat="1" ht="12.75" customHeight="1">
      <c r="A114" s="921"/>
      <c r="B114" s="920"/>
      <c r="C114" s="920"/>
      <c r="D114" s="920"/>
      <c r="E114" s="3116"/>
      <c r="F114" s="3117"/>
      <c r="G114" s="3117"/>
      <c r="H114" s="3117"/>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17"/>
      <c r="AD114" s="3117"/>
      <c r="AE114" s="3117"/>
      <c r="AF114" s="3117"/>
      <c r="AG114" s="3117"/>
      <c r="AH114" s="3117"/>
      <c r="AI114" s="3117"/>
      <c r="AJ114" s="3118"/>
      <c r="AK114" s="921"/>
      <c r="AL114" s="921"/>
      <c r="AM114" s="921"/>
      <c r="AN114" s="917"/>
      <c r="AO114" s="918">
        <f>Application!B736</f>
        <v>0</v>
      </c>
      <c r="AQ114" s="918">
        <f>Application!O736</f>
        <v>0</v>
      </c>
      <c r="AU114" s="1610" t="str">
        <f>Y118</f>
        <v>4-bedroom</v>
      </c>
      <c r="AV114" s="918">
        <f t="array" ref="AV114">SUM(IF(Application!B728:F752="4 Bedrooms",Application!G728:J752))</f>
        <v>0</v>
      </c>
      <c r="AW114" s="1645">
        <f>AV114/AV116</f>
        <v>0</v>
      </c>
    </row>
    <row r="115" spans="1:52" s="918" customFormat="1" ht="12.75" customHeight="1">
      <c r="A115" s="921"/>
      <c r="B115" s="920"/>
      <c r="C115" s="920"/>
      <c r="D115" s="920"/>
      <c r="E115" s="3116"/>
      <c r="F115" s="3117"/>
      <c r="G115" s="3117"/>
      <c r="H115" s="3117"/>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17"/>
      <c r="AD115" s="3117"/>
      <c r="AE115" s="3117"/>
      <c r="AF115" s="3117"/>
      <c r="AG115" s="3117"/>
      <c r="AH115" s="3117"/>
      <c r="AI115" s="3117"/>
      <c r="AJ115" s="3118"/>
      <c r="AK115" s="921"/>
      <c r="AL115" s="921"/>
      <c r="AM115" s="921"/>
      <c r="AN115" s="917"/>
      <c r="AO115" s="918">
        <f>Application!B737</f>
        <v>0</v>
      </c>
      <c r="AQ115" s="918">
        <f>Application!O737</f>
        <v>0</v>
      </c>
      <c r="AU115" s="1610" t="str">
        <f>AD118</f>
        <v>5-bedroom</v>
      </c>
      <c r="AV115" s="918">
        <f t="array" ref="AV115">SUM(IF(Application!B728:F752="5 Bedrooms",Application!G728:J752))</f>
        <v>0</v>
      </c>
      <c r="AW115" s="1645">
        <f>AV115/AV116</f>
        <v>0</v>
      </c>
    </row>
    <row r="116" spans="1:52" s="918" customFormat="1" ht="12.75" customHeight="1">
      <c r="A116" s="921"/>
      <c r="B116" s="920"/>
      <c r="C116" s="920"/>
      <c r="D116" s="920"/>
      <c r="E116" s="3116"/>
      <c r="F116" s="3117"/>
      <c r="G116" s="3117"/>
      <c r="H116" s="3117"/>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17"/>
      <c r="AD116" s="3117"/>
      <c r="AE116" s="3117"/>
      <c r="AF116" s="3117"/>
      <c r="AG116" s="3117"/>
      <c r="AH116" s="3117"/>
      <c r="AI116" s="3117"/>
      <c r="AJ116" s="3118"/>
      <c r="AK116" s="921"/>
      <c r="AL116" s="921"/>
      <c r="AM116" s="921"/>
      <c r="AN116" s="917"/>
      <c r="AO116" s="918">
        <f>Application!B738</f>
        <v>0</v>
      </c>
      <c r="AQ116" s="918">
        <f>Application!O738</f>
        <v>0</v>
      </c>
      <c r="AV116" s="918">
        <f>SUM(AV110:AV115)</f>
        <v>65</v>
      </c>
      <c r="AW116" s="1645">
        <f>SUM(AW110:AW115)</f>
        <v>1</v>
      </c>
    </row>
    <row r="117" spans="1:52" s="918" customFormat="1" ht="12.75" customHeight="1">
      <c r="A117" s="921"/>
      <c r="B117" s="920"/>
      <c r="C117" s="920"/>
      <c r="D117" s="920"/>
      <c r="E117" s="968"/>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c r="AD117" s="934"/>
      <c r="AE117" s="934"/>
      <c r="AF117" s="934"/>
      <c r="AG117" s="934"/>
      <c r="AH117" s="934"/>
      <c r="AI117" s="934"/>
      <c r="AJ117" s="935"/>
      <c r="AK117" s="921"/>
      <c r="AL117" s="921"/>
      <c r="AM117" s="921"/>
      <c r="AN117" s="917"/>
      <c r="AO117" s="918">
        <f>Application!B739</f>
        <v>0</v>
      </c>
      <c r="AQ117" s="918">
        <f>Application!O739</f>
        <v>0</v>
      </c>
    </row>
    <row r="118" spans="1:52" s="918" customFormat="1" ht="12.75" customHeight="1">
      <c r="A118" s="921"/>
      <c r="B118" s="920"/>
      <c r="C118" s="921"/>
      <c r="D118" s="921"/>
      <c r="E118" s="3081" t="s">
        <v>1793</v>
      </c>
      <c r="F118" s="3082"/>
      <c r="G118" s="3082"/>
      <c r="H118" s="3082"/>
      <c r="I118" s="1370"/>
      <c r="J118" s="3082" t="s">
        <v>1838</v>
      </c>
      <c r="K118" s="3082"/>
      <c r="L118" s="3082"/>
      <c r="M118" s="3082"/>
      <c r="N118" s="1370"/>
      <c r="O118" s="3082" t="s">
        <v>1839</v>
      </c>
      <c r="P118" s="3082"/>
      <c r="Q118" s="3082"/>
      <c r="R118" s="3082"/>
      <c r="S118" s="1370"/>
      <c r="T118" s="3082" t="s">
        <v>1530</v>
      </c>
      <c r="U118" s="3082"/>
      <c r="V118" s="3082"/>
      <c r="W118" s="3082"/>
      <c r="X118" s="1370"/>
      <c r="Y118" s="3082" t="s">
        <v>1840</v>
      </c>
      <c r="Z118" s="3082"/>
      <c r="AA118" s="3082"/>
      <c r="AB118" s="3082"/>
      <c r="AC118" s="1370"/>
      <c r="AD118" s="3082" t="s">
        <v>1841</v>
      </c>
      <c r="AE118" s="3082"/>
      <c r="AF118" s="3082"/>
      <c r="AG118" s="3082"/>
      <c r="AH118" s="959"/>
      <c r="AI118" s="959"/>
      <c r="AJ118" s="961"/>
      <c r="AK118" s="921"/>
      <c r="AL118" s="921"/>
      <c r="AM118" s="921"/>
      <c r="AN118" s="917"/>
      <c r="AO118" s="918">
        <f>Application!B740</f>
        <v>0</v>
      </c>
      <c r="AQ118" s="918">
        <f>Application!O740</f>
        <v>0</v>
      </c>
    </row>
    <row r="119" spans="1:52" s="918" customFormat="1" ht="12.75" customHeight="1">
      <c r="A119" s="921"/>
      <c r="B119" s="942"/>
      <c r="C119" s="921"/>
      <c r="D119" s="921"/>
      <c r="E119" s="1373"/>
      <c r="F119" s="1369"/>
      <c r="G119" s="1369"/>
      <c r="H119" s="1369"/>
      <c r="I119" s="1370"/>
      <c r="J119" s="1369"/>
      <c r="K119" s="1369"/>
      <c r="L119" s="1369"/>
      <c r="M119" s="1369"/>
      <c r="N119" s="1370"/>
      <c r="O119" s="1369"/>
      <c r="P119" s="1369"/>
      <c r="Q119" s="1369"/>
      <c r="R119" s="1369"/>
      <c r="S119" s="1370"/>
      <c r="T119" s="1369"/>
      <c r="U119" s="1369"/>
      <c r="V119" s="1369"/>
      <c r="W119" s="1369"/>
      <c r="X119" s="1370"/>
      <c r="Y119" s="1369"/>
      <c r="Z119" s="1369"/>
      <c r="AA119" s="1369"/>
      <c r="AB119" s="1369"/>
      <c r="AC119" s="1370"/>
      <c r="AD119" s="1369"/>
      <c r="AE119" s="1369"/>
      <c r="AF119" s="1369"/>
      <c r="AG119" s="1369"/>
      <c r="AH119" s="1370"/>
      <c r="AI119" s="1370"/>
      <c r="AJ119" s="1371"/>
      <c r="AK119" s="921"/>
      <c r="AL119" s="921"/>
      <c r="AM119" s="921"/>
      <c r="AN119" s="917"/>
      <c r="AO119" s="918">
        <f>Application!B741</f>
        <v>0</v>
      </c>
      <c r="AQ119" s="918">
        <f>Application!O741</f>
        <v>0</v>
      </c>
    </row>
    <row r="120" spans="1:52" s="918" customFormat="1" ht="12.75" customHeight="1">
      <c r="A120" s="921"/>
      <c r="B120" s="942"/>
      <c r="C120" s="921"/>
      <c r="D120" s="921"/>
      <c r="E120" s="1374" t="s">
        <v>1842</v>
      </c>
      <c r="F120" s="1369"/>
      <c r="G120" s="1369"/>
      <c r="H120" s="1369"/>
      <c r="I120" s="1370"/>
      <c r="J120" s="1369"/>
      <c r="K120" s="1369"/>
      <c r="L120" s="1369"/>
      <c r="M120" s="1369"/>
      <c r="N120" s="1370"/>
      <c r="O120" s="1369"/>
      <c r="P120" s="1369"/>
      <c r="Q120" s="1369"/>
      <c r="R120" s="1369"/>
      <c r="S120" s="1370"/>
      <c r="T120" s="1369"/>
      <c r="U120" s="1369"/>
      <c r="V120" s="1369"/>
      <c r="W120" s="1369"/>
      <c r="X120" s="1370"/>
      <c r="Y120" s="1369"/>
      <c r="Z120" s="1369"/>
      <c r="AA120" s="1369"/>
      <c r="AB120" s="1369"/>
      <c r="AC120" s="1370"/>
      <c r="AD120" s="1369"/>
      <c r="AE120" s="1369"/>
      <c r="AF120" s="1369"/>
      <c r="AG120" s="1369"/>
      <c r="AH120" s="1370"/>
      <c r="AI120" s="1370"/>
      <c r="AJ120" s="1371"/>
      <c r="AK120" s="921"/>
      <c r="AL120" s="921"/>
      <c r="AM120" s="921"/>
      <c r="AN120" s="917"/>
      <c r="AO120" s="918">
        <f>Application!B742</f>
        <v>0</v>
      </c>
      <c r="AQ120" s="918">
        <f>Application!O742</f>
        <v>0</v>
      </c>
    </row>
    <row r="121" spans="1:52" s="918" customFormat="1" ht="12.75" customHeight="1">
      <c r="A121" s="921"/>
      <c r="B121" s="942"/>
      <c r="C121" s="921"/>
      <c r="D121" s="921"/>
      <c r="E121" s="3144"/>
      <c r="F121" s="3145"/>
      <c r="G121" s="3145"/>
      <c r="H121" s="3145"/>
      <c r="I121" s="1372"/>
      <c r="J121" s="3145">
        <v>1145</v>
      </c>
      <c r="K121" s="3145"/>
      <c r="L121" s="3145"/>
      <c r="M121" s="3145"/>
      <c r="N121" s="1372"/>
      <c r="O121" s="3145"/>
      <c r="P121" s="3145"/>
      <c r="Q121" s="3145"/>
      <c r="R121" s="3145"/>
      <c r="S121" s="1372"/>
      <c r="T121" s="3145"/>
      <c r="U121" s="3145"/>
      <c r="V121" s="3145"/>
      <c r="W121" s="3145"/>
      <c r="X121" s="1372"/>
      <c r="Y121" s="3145"/>
      <c r="Z121" s="3145"/>
      <c r="AA121" s="3145"/>
      <c r="AB121" s="3145"/>
      <c r="AC121" s="1372"/>
      <c r="AD121" s="3145"/>
      <c r="AE121" s="3145"/>
      <c r="AF121" s="3145"/>
      <c r="AG121" s="3145"/>
      <c r="AH121" s="1370"/>
      <c r="AI121" s="1370"/>
      <c r="AJ121" s="1371"/>
      <c r="AK121" s="921"/>
      <c r="AL121" s="921"/>
      <c r="AM121" s="921"/>
      <c r="AN121" s="917"/>
      <c r="AO121" s="918">
        <f>Application!B743</f>
        <v>0</v>
      </c>
      <c r="AQ121" s="918">
        <f>Application!O743</f>
        <v>0</v>
      </c>
    </row>
    <row r="122" spans="1:52" s="918" customFormat="1" ht="12.75" customHeight="1">
      <c r="A122" s="921"/>
      <c r="B122" s="942"/>
      <c r="C122" s="921"/>
      <c r="D122" s="921"/>
      <c r="E122" s="1373"/>
      <c r="F122" s="1369"/>
      <c r="G122" s="1369"/>
      <c r="H122" s="1369"/>
      <c r="I122" s="1370"/>
      <c r="J122" s="1369"/>
      <c r="K122" s="1369"/>
      <c r="L122" s="1369"/>
      <c r="M122" s="1369"/>
      <c r="N122" s="1370"/>
      <c r="O122" s="1369"/>
      <c r="P122" s="1369"/>
      <c r="Q122" s="1369"/>
      <c r="R122" s="1369"/>
      <c r="S122" s="1370"/>
      <c r="T122" s="1369"/>
      <c r="U122" s="1369"/>
      <c r="V122" s="1369"/>
      <c r="W122" s="1369"/>
      <c r="X122" s="1370"/>
      <c r="Y122" s="1369"/>
      <c r="Z122" s="1369"/>
      <c r="AA122" s="1369"/>
      <c r="AB122" s="1369"/>
      <c r="AC122" s="1370"/>
      <c r="AD122" s="1369"/>
      <c r="AE122" s="1369"/>
      <c r="AF122" s="1369"/>
      <c r="AG122" s="1369"/>
      <c r="AH122" s="1370"/>
      <c r="AI122" s="1370"/>
      <c r="AJ122" s="1371"/>
      <c r="AK122" s="921"/>
      <c r="AL122" s="921"/>
      <c r="AM122" s="921"/>
      <c r="AN122" s="917"/>
      <c r="AO122" s="918">
        <f>Application!B744</f>
        <v>0</v>
      </c>
      <c r="AQ122" s="918">
        <f>Application!O744</f>
        <v>0</v>
      </c>
      <c r="AU122" s="1643"/>
      <c r="AV122" s="1643"/>
      <c r="AW122" s="1643"/>
      <c r="AX122" s="1643"/>
      <c r="AY122" s="1643"/>
      <c r="AZ122" s="1643"/>
    </row>
    <row r="123" spans="1:52" s="918" customFormat="1" ht="12.75" customHeight="1">
      <c r="A123" s="921"/>
      <c r="B123" s="942"/>
      <c r="C123" s="921"/>
      <c r="D123" s="921"/>
      <c r="E123" s="1374" t="s">
        <v>2161</v>
      </c>
      <c r="F123" s="1369"/>
      <c r="G123" s="1369"/>
      <c r="H123" s="1369"/>
      <c r="I123" s="1370"/>
      <c r="J123" s="1369"/>
      <c r="K123" s="1369"/>
      <c r="L123" s="1369"/>
      <c r="M123" s="1369"/>
      <c r="N123" s="1370"/>
      <c r="O123" s="1369"/>
      <c r="P123" s="1369"/>
      <c r="Q123" s="1369"/>
      <c r="R123" s="1369"/>
      <c r="S123" s="1370"/>
      <c r="T123" s="1369"/>
      <c r="U123" s="1369"/>
      <c r="V123" s="1369"/>
      <c r="W123" s="1369"/>
      <c r="X123" s="1370"/>
      <c r="Y123" s="1369"/>
      <c r="Z123" s="1369"/>
      <c r="AA123" s="1369"/>
      <c r="AB123" s="1369"/>
      <c r="AC123" s="1370"/>
      <c r="AD123" s="1369"/>
      <c r="AE123" s="1369"/>
      <c r="AF123" s="1369"/>
      <c r="AG123" s="1369"/>
      <c r="AH123" s="1370"/>
      <c r="AI123" s="1370"/>
      <c r="AJ123" s="1371"/>
      <c r="AK123" s="921"/>
      <c r="AL123" s="921"/>
      <c r="AM123" s="921"/>
      <c r="AN123" s="917"/>
      <c r="AO123" s="918">
        <f>Application!B745</f>
        <v>0</v>
      </c>
      <c r="AQ123" s="918">
        <f>Application!O745</f>
        <v>0</v>
      </c>
      <c r="AU123" s="1643"/>
      <c r="AV123" s="1643"/>
      <c r="AW123" s="1643"/>
      <c r="AX123" s="1643"/>
      <c r="AY123" s="1643"/>
      <c r="AZ123" s="1643"/>
    </row>
    <row r="124" spans="1:52" s="918" customFormat="1" ht="12.75" customHeight="1">
      <c r="A124" s="921"/>
      <c r="B124" s="920"/>
      <c r="C124" s="921"/>
      <c r="D124" s="921"/>
      <c r="E124" s="3137">
        <f>Application!DX663</f>
        <v>0</v>
      </c>
      <c r="F124" s="3138"/>
      <c r="G124" s="3138"/>
      <c r="H124" s="3138"/>
      <c r="I124" s="1372"/>
      <c r="J124" s="3138">
        <f>Application!EC663</f>
        <v>333.55384615384617</v>
      </c>
      <c r="K124" s="3138"/>
      <c r="L124" s="3138"/>
      <c r="M124" s="3138"/>
      <c r="N124" s="1372"/>
      <c r="O124" s="3138">
        <f>Application!EH663</f>
        <v>0</v>
      </c>
      <c r="P124" s="3138"/>
      <c r="Q124" s="3138"/>
      <c r="R124" s="3138"/>
      <c r="S124" s="1376"/>
      <c r="T124" s="3138">
        <f>Application!EM663</f>
        <v>0</v>
      </c>
      <c r="U124" s="3138"/>
      <c r="V124" s="3138"/>
      <c r="W124" s="3138"/>
      <c r="X124" s="1376"/>
      <c r="Y124" s="3138">
        <f>Application!ER663</f>
        <v>0</v>
      </c>
      <c r="Z124" s="3138"/>
      <c r="AA124" s="3138"/>
      <c r="AB124" s="3138"/>
      <c r="AC124" s="1376"/>
      <c r="AD124" s="3138">
        <f>Application!EW663</f>
        <v>0</v>
      </c>
      <c r="AE124" s="3138"/>
      <c r="AF124" s="3138"/>
      <c r="AG124" s="3138"/>
      <c r="AH124" s="959"/>
      <c r="AI124" s="959"/>
      <c r="AJ124" s="961"/>
      <c r="AK124" s="921"/>
      <c r="AL124" s="921"/>
      <c r="AM124" s="921"/>
      <c r="AN124" s="917"/>
      <c r="AO124" s="918">
        <f>Application!B746</f>
        <v>0</v>
      </c>
      <c r="AQ124" s="918">
        <f>Application!O746</f>
        <v>0</v>
      </c>
      <c r="AU124" s="1643"/>
      <c r="AV124" s="1643"/>
      <c r="AW124" s="1644"/>
      <c r="AX124" s="1644"/>
      <c r="AY124" s="1643"/>
      <c r="AZ124" s="1643"/>
    </row>
    <row r="125" spans="1:52" s="918" customFormat="1" ht="12.75" customHeight="1">
      <c r="A125" s="921"/>
      <c r="B125" s="920"/>
      <c r="C125" s="921"/>
      <c r="D125" s="921"/>
      <c r="E125" s="1375"/>
      <c r="F125" s="1369"/>
      <c r="G125" s="1369"/>
      <c r="H125" s="1369"/>
      <c r="I125" s="959"/>
      <c r="J125" s="962"/>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61"/>
      <c r="AK125" s="921"/>
      <c r="AL125" s="921"/>
      <c r="AM125" s="921"/>
      <c r="AN125" s="917"/>
      <c r="AO125" s="918">
        <f>Application!B747</f>
        <v>0</v>
      </c>
      <c r="AQ125" s="918">
        <f>Application!O747</f>
        <v>0</v>
      </c>
      <c r="AU125" s="1643"/>
      <c r="AV125" s="1643"/>
      <c r="AW125" s="1644"/>
      <c r="AX125" s="1644"/>
      <c r="AY125" s="1643"/>
      <c r="AZ125" s="1643"/>
    </row>
    <row r="126" spans="1:52" s="918" customFormat="1" ht="12.75" customHeight="1">
      <c r="A126" s="921"/>
      <c r="B126" s="920"/>
      <c r="C126" s="921"/>
      <c r="D126" s="921"/>
      <c r="E126" s="1374" t="s">
        <v>2162</v>
      </c>
      <c r="F126" s="1369"/>
      <c r="G126" s="1369"/>
      <c r="H126" s="1369"/>
      <c r="I126" s="959"/>
      <c r="J126" s="962"/>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59"/>
      <c r="AH126" s="959"/>
      <c r="AI126" s="959"/>
      <c r="AJ126" s="961"/>
      <c r="AK126" s="921"/>
      <c r="AL126" s="921"/>
      <c r="AM126" s="921"/>
      <c r="AN126" s="917"/>
      <c r="AO126" s="918">
        <f>Application!B748</f>
        <v>0</v>
      </c>
      <c r="AQ126" s="918">
        <f>Application!O748</f>
        <v>0</v>
      </c>
      <c r="AU126" s="1643"/>
      <c r="AV126" s="1643"/>
      <c r="AW126" s="1644"/>
      <c r="AX126" s="1644"/>
      <c r="AY126" s="1643"/>
      <c r="AZ126" s="1643"/>
    </row>
    <row r="127" spans="1:52" s="918" customFormat="1" ht="12.75" customHeight="1">
      <c r="A127" s="921"/>
      <c r="B127" s="920"/>
      <c r="C127" s="921"/>
      <c r="D127" s="921"/>
      <c r="E127" s="3349" t="e">
        <f>(E121-E124)/E121</f>
        <v>#DIV/0!</v>
      </c>
      <c r="F127" s="3350"/>
      <c r="G127" s="3350"/>
      <c r="H127" s="3351"/>
      <c r="I127" s="959"/>
      <c r="J127" s="3349">
        <f>(J121-J124)/J121</f>
        <v>0.70868659724554917</v>
      </c>
      <c r="K127" s="3350"/>
      <c r="L127" s="3350"/>
      <c r="M127" s="3351"/>
      <c r="N127" s="959"/>
      <c r="O127" s="3349" t="e">
        <f>(O121-O124)/O121</f>
        <v>#DIV/0!</v>
      </c>
      <c r="P127" s="3350"/>
      <c r="Q127" s="3350"/>
      <c r="R127" s="3351"/>
      <c r="S127" s="959"/>
      <c r="T127" s="3349" t="e">
        <f>(T121-T124)/T121</f>
        <v>#DIV/0!</v>
      </c>
      <c r="U127" s="3350"/>
      <c r="V127" s="3350"/>
      <c r="W127" s="3351"/>
      <c r="X127" s="959"/>
      <c r="Y127" s="3349" t="e">
        <f>(Y121-Y124)/Y121</f>
        <v>#DIV/0!</v>
      </c>
      <c r="Z127" s="3350"/>
      <c r="AA127" s="3350"/>
      <c r="AB127" s="3351"/>
      <c r="AC127" s="959"/>
      <c r="AD127" s="3349" t="e">
        <f>(AD121-AD124)/AD121</f>
        <v>#DIV/0!</v>
      </c>
      <c r="AE127" s="3350"/>
      <c r="AF127" s="3350"/>
      <c r="AG127" s="3351"/>
      <c r="AH127" s="959"/>
      <c r="AI127" s="959"/>
      <c r="AJ127" s="961"/>
      <c r="AK127" s="921"/>
      <c r="AL127" s="921"/>
      <c r="AM127" s="921"/>
      <c r="AN127" s="917"/>
      <c r="AO127" s="918">
        <f>Application!B749</f>
        <v>0</v>
      </c>
      <c r="AQ127" s="918">
        <f>Application!O749</f>
        <v>0</v>
      </c>
      <c r="AU127" s="1643"/>
      <c r="AV127" s="1643"/>
      <c r="AW127" s="1644"/>
      <c r="AX127" s="1644"/>
      <c r="AY127" s="1643"/>
      <c r="AZ127" s="1643"/>
    </row>
    <row r="128" spans="1:52" s="918" customFormat="1" ht="12.75" customHeight="1">
      <c r="A128" s="921"/>
      <c r="B128" s="920"/>
      <c r="C128" s="921"/>
      <c r="D128" s="921"/>
      <c r="E128" s="1623"/>
      <c r="F128" s="1622"/>
      <c r="G128" s="1622"/>
      <c r="H128" s="1622"/>
      <c r="I128" s="959"/>
      <c r="J128" s="1622"/>
      <c r="K128" s="1622"/>
      <c r="L128" s="1622"/>
      <c r="M128" s="1622"/>
      <c r="N128" s="959"/>
      <c r="O128" s="1622"/>
      <c r="P128" s="1622"/>
      <c r="Q128" s="1622"/>
      <c r="R128" s="1622"/>
      <c r="S128" s="959"/>
      <c r="T128" s="1622"/>
      <c r="U128" s="1622"/>
      <c r="V128" s="1622"/>
      <c r="W128" s="1622"/>
      <c r="X128" s="959"/>
      <c r="Y128" s="1622"/>
      <c r="Z128" s="1622"/>
      <c r="AA128" s="1622"/>
      <c r="AB128" s="1622"/>
      <c r="AC128" s="959"/>
      <c r="AD128" s="1622"/>
      <c r="AE128" s="1622"/>
      <c r="AF128" s="1622"/>
      <c r="AG128" s="1622"/>
      <c r="AH128" s="959"/>
      <c r="AI128" s="959"/>
      <c r="AJ128" s="961"/>
      <c r="AK128" s="921"/>
      <c r="AL128" s="921"/>
      <c r="AM128" s="921"/>
      <c r="AN128" s="917"/>
      <c r="AO128" s="918">
        <f>Application!B750</f>
        <v>0</v>
      </c>
      <c r="AQ128" s="918">
        <f>Application!O750</f>
        <v>0</v>
      </c>
      <c r="AU128" s="1643"/>
      <c r="AV128" s="1643"/>
      <c r="AW128" s="1644"/>
      <c r="AX128" s="1644"/>
      <c r="AY128" s="1643"/>
      <c r="AZ128" s="1643"/>
    </row>
    <row r="129" spans="1:52" s="918" customFormat="1" ht="12.75" customHeight="1">
      <c r="A129" s="921"/>
      <c r="B129" s="920"/>
      <c r="C129" s="921"/>
      <c r="D129" s="921"/>
      <c r="E129" s="1624" t="s">
        <v>2163</v>
      </c>
      <c r="F129" s="1622"/>
      <c r="G129" s="1622"/>
      <c r="H129" s="1622"/>
      <c r="I129" s="959"/>
      <c r="J129" s="1622"/>
      <c r="K129" s="1622"/>
      <c r="L129" s="1622"/>
      <c r="M129" s="1622"/>
      <c r="N129" s="959"/>
      <c r="O129" s="1622"/>
      <c r="P129" s="1622"/>
      <c r="Q129" s="1622"/>
      <c r="R129" s="1622"/>
      <c r="S129" s="959"/>
      <c r="T129" s="1622"/>
      <c r="U129" s="1622"/>
      <c r="V129" s="1622"/>
      <c r="W129" s="1622"/>
      <c r="X129" s="959"/>
      <c r="Y129" s="1622"/>
      <c r="Z129" s="1622"/>
      <c r="AA129" s="1622"/>
      <c r="AB129" s="1622"/>
      <c r="AC129" s="959"/>
      <c r="AD129" s="1622"/>
      <c r="AE129" s="1622"/>
      <c r="AF129" s="1622"/>
      <c r="AG129" s="1622"/>
      <c r="AH129" s="959"/>
      <c r="AI129" s="959"/>
      <c r="AJ129" s="961"/>
      <c r="AK129" s="921"/>
      <c r="AL129" s="921"/>
      <c r="AM129" s="921"/>
      <c r="AN129" s="917"/>
      <c r="AO129" s="918">
        <f>Application!B751</f>
        <v>0</v>
      </c>
      <c r="AQ129" s="918">
        <f>Application!O751</f>
        <v>0</v>
      </c>
      <c r="AU129" s="1644"/>
      <c r="AV129" s="1643"/>
      <c r="AW129" s="1644"/>
      <c r="AX129" s="1644"/>
      <c r="AY129" s="1643"/>
      <c r="AZ129" s="1643"/>
    </row>
    <row r="130" spans="1:52" s="918" customFormat="1" ht="12.75" customHeight="1">
      <c r="A130" s="921"/>
      <c r="B130" s="920"/>
      <c r="C130" s="921"/>
      <c r="D130" s="921"/>
      <c r="E130" s="3139" t="e">
        <f>IF(((E127-0.1)*AW110)&gt;0,((E127-0.1)*AW110),0)</f>
        <v>#DIV/0!</v>
      </c>
      <c r="F130" s="3140"/>
      <c r="G130" s="3140"/>
      <c r="H130" s="3141"/>
      <c r="I130" s="959"/>
      <c r="J130" s="3139">
        <f>IF(((J127-0.1)*AW111)&gt;0,((J127-0.1)*AW111),0)</f>
        <v>0.60868659724554919</v>
      </c>
      <c r="K130" s="3140"/>
      <c r="L130" s="3140"/>
      <c r="M130" s="3141"/>
      <c r="N130" s="959"/>
      <c r="O130" s="3139" t="e">
        <f>IF(((O127-0.1)*AW112)&gt;0,((O127-0.1)*AW112),0)</f>
        <v>#DIV/0!</v>
      </c>
      <c r="P130" s="3140"/>
      <c r="Q130" s="3140"/>
      <c r="R130" s="3141"/>
      <c r="S130" s="959"/>
      <c r="T130" s="3139" t="e">
        <f>IF(((T127-0.1)*AW113)&gt;0,((T127-0.1)*AW113),0)</f>
        <v>#DIV/0!</v>
      </c>
      <c r="U130" s="3140"/>
      <c r="V130" s="3140"/>
      <c r="W130" s="3141"/>
      <c r="X130" s="959"/>
      <c r="Y130" s="3139" t="e">
        <f>IF(((Y127-0.1)*AW114)&gt;0,((Y127-0.1)*AW114),0)</f>
        <v>#DIV/0!</v>
      </c>
      <c r="Z130" s="3140"/>
      <c r="AA130" s="3140"/>
      <c r="AB130" s="3141"/>
      <c r="AC130" s="959"/>
      <c r="AD130" s="3139" t="e">
        <f>IF(((AD127-0.1)*AW115)&gt;0,((AD127-0.1)*AW115),0)</f>
        <v>#DIV/0!</v>
      </c>
      <c r="AE130" s="3140"/>
      <c r="AF130" s="3140"/>
      <c r="AG130" s="3141"/>
      <c r="AH130" s="959"/>
      <c r="AI130" s="959"/>
      <c r="AJ130" s="961"/>
      <c r="AK130" s="921"/>
      <c r="AL130" s="921"/>
      <c r="AM130" s="921"/>
      <c r="AN130" s="917"/>
      <c r="AO130" s="918">
        <f>Application!B752</f>
        <v>0</v>
      </c>
      <c r="AQ130" s="918">
        <f>Application!O752</f>
        <v>0</v>
      </c>
      <c r="AU130" s="1643"/>
      <c r="AV130" s="1643"/>
      <c r="AW130" s="1643"/>
      <c r="AX130" s="1644"/>
      <c r="AY130" s="1643"/>
      <c r="AZ130" s="1643"/>
    </row>
    <row r="131" spans="1:52" s="918" customFormat="1" ht="12.75" customHeight="1">
      <c r="A131" s="921"/>
      <c r="B131" s="920"/>
      <c r="C131" s="921"/>
      <c r="D131" s="921"/>
      <c r="E131" s="1375"/>
      <c r="F131" s="1369"/>
      <c r="G131" s="1369"/>
      <c r="H131" s="1369"/>
      <c r="I131" s="959"/>
      <c r="J131" s="962"/>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59"/>
      <c r="AJ131" s="961"/>
      <c r="AK131" s="921"/>
      <c r="AL131" s="921"/>
      <c r="AM131" s="921"/>
      <c r="AN131" s="917"/>
      <c r="AU131" s="1643"/>
      <c r="AV131" s="1643"/>
      <c r="AW131" s="1643"/>
      <c r="AX131" s="1643"/>
      <c r="AY131" s="1643"/>
      <c r="AZ131" s="1643"/>
    </row>
    <row r="132" spans="1:52" s="918" customFormat="1" ht="12.75" customHeight="1">
      <c r="A132" s="921"/>
      <c r="B132" s="920"/>
      <c r="C132" s="921"/>
      <c r="D132" s="921"/>
      <c r="E132" s="3349">
        <f>ROUNDDOWN(SUMIF(E130:AG130,"&gt;0"),2)</f>
        <v>0.6</v>
      </c>
      <c r="F132" s="3350"/>
      <c r="G132" s="3350"/>
      <c r="H132" s="3351"/>
      <c r="I132" s="1370"/>
      <c r="J132" s="1377" t="s">
        <v>2164</v>
      </c>
      <c r="K132" s="1370"/>
      <c r="L132" s="1370"/>
      <c r="M132" s="1370"/>
      <c r="N132" s="1370"/>
      <c r="O132" s="1370"/>
      <c r="P132" s="959"/>
      <c r="Q132" s="959"/>
      <c r="R132" s="959"/>
      <c r="S132" s="959"/>
      <c r="T132" s="959"/>
      <c r="U132" s="959"/>
      <c r="V132" s="959"/>
      <c r="W132" s="959"/>
      <c r="X132" s="959"/>
      <c r="Y132" s="959"/>
      <c r="Z132" s="959"/>
      <c r="AA132" s="959"/>
      <c r="AB132" s="959"/>
      <c r="AC132" s="959"/>
      <c r="AD132" s="1378"/>
      <c r="AE132" s="1378"/>
      <c r="AF132" s="1378"/>
      <c r="AG132" s="1378"/>
      <c r="AH132" s="959"/>
      <c r="AI132" s="959"/>
      <c r="AJ132" s="961"/>
      <c r="AK132" s="921"/>
      <c r="AL132" s="921"/>
      <c r="AM132" s="921"/>
      <c r="AN132" s="917"/>
      <c r="AU132" s="1643"/>
      <c r="AV132" s="1643"/>
      <c r="AW132" s="1643"/>
      <c r="AX132" s="1644"/>
      <c r="AY132" s="1643"/>
      <c r="AZ132" s="1643"/>
    </row>
    <row r="133" spans="1:52" s="918" customFormat="1" ht="12.75" customHeight="1">
      <c r="A133" s="921"/>
      <c r="B133" s="920"/>
      <c r="C133" s="921"/>
      <c r="D133" s="921"/>
      <c r="E133" s="3123">
        <f>IF((E132*100)&gt;10,10,E132*100)</f>
        <v>10</v>
      </c>
      <c r="F133" s="3124"/>
      <c r="G133" s="3124"/>
      <c r="H133" s="3125"/>
      <c r="I133" s="959"/>
      <c r="J133" s="962" t="s">
        <v>1524</v>
      </c>
      <c r="K133" s="959"/>
      <c r="L133" s="959"/>
      <c r="M133" s="959"/>
      <c r="N133" s="959"/>
      <c r="O133" s="959"/>
      <c r="P133" s="959"/>
      <c r="Q133" s="959"/>
      <c r="R133" s="959"/>
      <c r="S133" s="959"/>
      <c r="T133" s="959"/>
      <c r="U133" s="959"/>
      <c r="V133" s="959"/>
      <c r="W133" s="959"/>
      <c r="X133" s="959"/>
      <c r="Y133" s="959"/>
      <c r="Z133" s="959"/>
      <c r="AA133" s="959"/>
      <c r="AB133" s="959"/>
      <c r="AC133" s="959"/>
      <c r="AD133" s="959"/>
      <c r="AE133" s="959"/>
      <c r="AF133" s="959"/>
      <c r="AG133" s="959"/>
      <c r="AH133" s="959"/>
      <c r="AI133" s="959"/>
      <c r="AJ133" s="961"/>
      <c r="AK133" s="921"/>
      <c r="AL133" s="921"/>
      <c r="AM133" s="921"/>
      <c r="AN133" s="917"/>
      <c r="AU133" s="1643"/>
      <c r="AV133" s="1643"/>
      <c r="AW133" s="1643"/>
      <c r="AX133" s="1643"/>
      <c r="AY133" s="1643"/>
      <c r="AZ133" s="1643"/>
    </row>
    <row r="134" spans="1:52" s="918" customFormat="1" ht="12.75" customHeight="1">
      <c r="A134" s="921"/>
      <c r="B134" s="921"/>
      <c r="C134" s="921"/>
      <c r="D134" s="921"/>
      <c r="E134" s="970"/>
      <c r="F134" s="971"/>
      <c r="G134" s="971"/>
      <c r="H134" s="971"/>
      <c r="I134" s="971"/>
      <c r="J134" s="971"/>
      <c r="K134" s="971"/>
      <c r="L134" s="971"/>
      <c r="M134" s="971"/>
      <c r="N134" s="971"/>
      <c r="O134" s="971"/>
      <c r="P134" s="971"/>
      <c r="Q134" s="971"/>
      <c r="R134" s="971"/>
      <c r="S134" s="971"/>
      <c r="T134" s="971"/>
      <c r="U134" s="971"/>
      <c r="V134" s="971"/>
      <c r="W134" s="971"/>
      <c r="X134" s="971"/>
      <c r="Y134" s="971"/>
      <c r="Z134" s="971"/>
      <c r="AA134" s="971"/>
      <c r="AB134" s="971"/>
      <c r="AC134" s="971"/>
      <c r="AD134" s="971"/>
      <c r="AE134" s="971"/>
      <c r="AF134" s="971"/>
      <c r="AG134" s="971"/>
      <c r="AH134" s="971"/>
      <c r="AI134" s="971"/>
      <c r="AJ134" s="972"/>
      <c r="AK134" s="921"/>
      <c r="AL134" s="921"/>
      <c r="AM134" s="921"/>
      <c r="AN134" s="917"/>
      <c r="AT134" s="1606"/>
      <c r="AU134" s="1643"/>
      <c r="AV134" s="1643"/>
      <c r="AW134" s="1644"/>
      <c r="AX134" s="1643"/>
      <c r="AY134" s="1643"/>
      <c r="AZ134" s="1643"/>
    </row>
    <row r="135" spans="1:52" s="918" customFormat="1" ht="12.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c r="Y135" s="921"/>
      <c r="Z135" s="921"/>
      <c r="AA135" s="921"/>
      <c r="AB135" s="921"/>
      <c r="AC135" s="921"/>
      <c r="AD135" s="921"/>
      <c r="AE135" s="921"/>
      <c r="AF135" s="921"/>
      <c r="AG135" s="921"/>
      <c r="AH135" s="921"/>
      <c r="AI135" s="921"/>
      <c r="AJ135" s="921"/>
      <c r="AK135" s="921"/>
      <c r="AL135" s="921"/>
      <c r="AM135" s="921"/>
      <c r="AN135" s="917"/>
      <c r="AU135" s="1643"/>
      <c r="AV135" s="1643"/>
      <c r="AW135" s="1643"/>
      <c r="AX135" s="1643"/>
      <c r="AY135" s="1643"/>
      <c r="AZ135" s="1643"/>
    </row>
    <row r="136" spans="1:52" s="918" customFormat="1" ht="12.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c r="Y136" s="921"/>
      <c r="Z136" s="921"/>
      <c r="AA136" s="921"/>
      <c r="AB136" s="921"/>
      <c r="AC136" s="921"/>
      <c r="AD136" s="921"/>
      <c r="AE136" s="921"/>
      <c r="AF136" s="921"/>
      <c r="AG136" s="921"/>
      <c r="AH136" s="921"/>
      <c r="AI136" s="921"/>
      <c r="AJ136" s="921"/>
      <c r="AK136" s="921"/>
      <c r="AL136" s="921"/>
      <c r="AM136" s="921"/>
      <c r="AN136" s="917"/>
    </row>
    <row r="137" spans="1:52" s="918" customFormat="1" ht="12.75" customHeight="1">
      <c r="A137" s="943"/>
      <c r="B137" s="944"/>
      <c r="C137" s="944"/>
      <c r="D137" s="944"/>
      <c r="E137" s="944"/>
      <c r="F137" s="944"/>
      <c r="G137" s="945"/>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46"/>
      <c r="AH137" s="946"/>
      <c r="AI137" s="947"/>
      <c r="AJ137" s="947" t="s">
        <v>1531</v>
      </c>
      <c r="AK137" s="3123">
        <f>E133</f>
        <v>10</v>
      </c>
      <c r="AL137" s="3124"/>
      <c r="AM137" s="3125"/>
      <c r="AN137" s="917"/>
    </row>
    <row r="138" spans="1:52" s="918" customFormat="1" ht="12.75" customHeight="1" thickBot="1">
      <c r="A138" s="948"/>
      <c r="B138" s="949"/>
      <c r="C138" s="950"/>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c r="AB138" s="950"/>
      <c r="AC138" s="950"/>
      <c r="AD138" s="950"/>
      <c r="AE138" s="950"/>
      <c r="AF138" s="950"/>
      <c r="AG138" s="950"/>
      <c r="AH138" s="950"/>
      <c r="AI138" s="950"/>
      <c r="AJ138" s="950"/>
      <c r="AK138" s="950"/>
      <c r="AL138" s="950"/>
      <c r="AM138" s="951"/>
      <c r="AN138" s="917"/>
    </row>
    <row r="139" spans="1:52" s="915" customFormat="1" ht="12.75" customHeight="1" thickTop="1">
      <c r="A139" s="952"/>
      <c r="B139" s="953"/>
      <c r="C139" s="954"/>
      <c r="D139" s="954"/>
      <c r="E139" s="954"/>
      <c r="F139" s="954"/>
      <c r="G139" s="954"/>
      <c r="H139" s="954"/>
      <c r="I139" s="955"/>
      <c r="J139" s="955"/>
      <c r="K139" s="955"/>
      <c r="L139" s="955"/>
      <c r="M139" s="955"/>
      <c r="N139" s="955"/>
      <c r="O139" s="955"/>
      <c r="P139" s="955"/>
      <c r="Q139" s="955"/>
      <c r="R139" s="952"/>
      <c r="S139" s="920"/>
      <c r="T139" s="920"/>
      <c r="U139" s="920"/>
      <c r="V139" s="920"/>
      <c r="W139" s="920"/>
      <c r="X139" s="920"/>
      <c r="Y139" s="920"/>
      <c r="Z139" s="920"/>
      <c r="AA139" s="920"/>
      <c r="AB139" s="920"/>
      <c r="AC139" s="920"/>
      <c r="AD139" s="920"/>
      <c r="AE139" s="920"/>
      <c r="AF139" s="952"/>
      <c r="AG139" s="920"/>
      <c r="AH139" s="920"/>
      <c r="AI139" s="920"/>
      <c r="AJ139" s="920"/>
      <c r="AK139" s="931"/>
      <c r="AL139" s="931"/>
      <c r="AM139" s="931"/>
      <c r="AN139" s="914"/>
      <c r="AO139" s="918"/>
    </row>
    <row r="140" spans="1:52" s="920" customFormat="1" ht="12.75" customHeight="1">
      <c r="A140" s="919" t="s">
        <v>1532</v>
      </c>
      <c r="AE140" s="3097" t="s">
        <v>1510</v>
      </c>
      <c r="AF140" s="3097"/>
      <c r="AG140" s="3097"/>
      <c r="AH140" s="3097"/>
      <c r="AI140" s="3097"/>
      <c r="AJ140" s="3097"/>
      <c r="AK140" s="3097"/>
      <c r="AL140" s="973"/>
      <c r="AM140" s="974"/>
      <c r="AN140" s="975"/>
      <c r="AO140" s="918"/>
    </row>
    <row r="141" spans="1:52" s="920" customFormat="1" ht="12.95" customHeight="1">
      <c r="A141" s="919"/>
      <c r="AE141" s="973"/>
      <c r="AF141" s="973"/>
      <c r="AG141" s="973"/>
      <c r="AH141" s="973"/>
      <c r="AI141" s="973"/>
      <c r="AJ141" s="973"/>
      <c r="AK141" s="973"/>
      <c r="AL141" s="973"/>
      <c r="AM141" s="974"/>
      <c r="AN141" s="975"/>
    </row>
    <row r="142" spans="1:52" s="915" customFormat="1" ht="12.75" customHeight="1">
      <c r="A142" s="919"/>
      <c r="B142" s="919" t="s">
        <v>1533</v>
      </c>
      <c r="C142" s="920"/>
      <c r="D142" s="920"/>
      <c r="E142" s="920"/>
      <c r="F142" s="920"/>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F142" s="3135" t="s">
        <v>1534</v>
      </c>
      <c r="AG142" s="3135"/>
      <c r="AH142" s="3135"/>
      <c r="AI142" s="3135"/>
      <c r="AJ142" s="3135"/>
      <c r="AK142" s="3135"/>
      <c r="AL142" s="3135"/>
      <c r="AM142" s="974"/>
      <c r="AN142" s="914"/>
    </row>
    <row r="143" spans="1:52" s="915" customFormat="1" ht="12.75" customHeight="1">
      <c r="A143" s="919"/>
      <c r="B143" s="976" t="s">
        <v>557</v>
      </c>
      <c r="C143" s="1004"/>
      <c r="D143" s="1004"/>
      <c r="E143" s="1004"/>
      <c r="F143" s="1004"/>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920"/>
      <c r="AL143" s="1445"/>
      <c r="AM143" s="974"/>
      <c r="AN143" s="914"/>
    </row>
    <row r="144" spans="1:52" s="915" customFormat="1" ht="15" customHeight="1">
      <c r="A144" s="919"/>
      <c r="B144" s="3136" t="s">
        <v>2624</v>
      </c>
      <c r="C144" s="3136"/>
      <c r="D144" s="3136"/>
      <c r="E144" s="3136"/>
      <c r="F144" s="3136"/>
      <c r="G144" s="3136"/>
      <c r="H144" s="3136"/>
      <c r="I144" s="3136"/>
      <c r="J144" s="3136"/>
      <c r="K144" s="3136"/>
      <c r="L144" s="3136"/>
      <c r="M144" s="3136"/>
      <c r="N144" s="3136"/>
      <c r="O144" s="3136"/>
      <c r="P144" s="3136"/>
      <c r="Q144" s="3136"/>
      <c r="R144" s="3136"/>
      <c r="S144" s="3136"/>
      <c r="T144" s="3136"/>
      <c r="U144" s="3136"/>
      <c r="V144" s="3136"/>
      <c r="W144" s="3136"/>
      <c r="X144" s="3136"/>
      <c r="Y144" s="3136"/>
      <c r="Z144" s="3136"/>
      <c r="AA144" s="3136"/>
      <c r="AB144" s="3136"/>
      <c r="AC144" s="3136"/>
      <c r="AD144" s="920"/>
      <c r="AE144" s="1445"/>
      <c r="AF144" s="1445"/>
      <c r="AG144" s="1445"/>
      <c r="AH144" s="1445"/>
      <c r="AI144" s="1445"/>
      <c r="AJ144" s="1445"/>
      <c r="AK144" s="1445"/>
      <c r="AL144" s="1445"/>
      <c r="AM144" s="974"/>
      <c r="AN144" s="914"/>
      <c r="AO144" s="979"/>
      <c r="AP144" s="980"/>
    </row>
    <row r="145" spans="1:42" s="918" customFormat="1" ht="12.75" customHeight="1">
      <c r="A145" s="919"/>
      <c r="B145" s="919"/>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1445"/>
      <c r="AF145" s="1445"/>
      <c r="AG145" s="1445"/>
      <c r="AH145" s="1445"/>
      <c r="AI145" s="1445"/>
      <c r="AJ145" s="1445"/>
      <c r="AK145" s="1445"/>
      <c r="AL145" s="1445"/>
      <c r="AM145" s="974"/>
      <c r="AN145" s="917"/>
      <c r="AO145" s="912" t="s">
        <v>312</v>
      </c>
      <c r="AP145" s="926"/>
    </row>
    <row r="146" spans="1:42" s="915" customFormat="1" ht="12.75" customHeight="1">
      <c r="A146" s="919"/>
      <c r="B146" s="920" t="s">
        <v>1535</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74"/>
      <c r="AN146" s="914"/>
      <c r="AO146" s="982" t="s">
        <v>1536</v>
      </c>
      <c r="AP146" s="983">
        <v>5</v>
      </c>
    </row>
    <row r="147" spans="1:42" s="915" customFormat="1" ht="12.75" customHeight="1">
      <c r="A147" s="919"/>
      <c r="B147" s="3162" t="s">
        <v>1537</v>
      </c>
      <c r="C147" s="3162"/>
      <c r="D147" s="3162"/>
      <c r="E147" s="3162"/>
      <c r="F147" s="3162"/>
      <c r="G147" s="3162"/>
      <c r="H147" s="3162"/>
      <c r="I147" s="3162"/>
      <c r="J147" s="3162"/>
      <c r="K147" s="3162"/>
      <c r="L147" s="3162"/>
      <c r="M147" s="3162"/>
      <c r="N147" s="3162"/>
      <c r="O147" s="3162"/>
      <c r="P147" s="3162"/>
      <c r="Q147" s="3162"/>
      <c r="R147" s="3162"/>
      <c r="S147" s="3162"/>
      <c r="T147" s="3162"/>
      <c r="U147" s="3162"/>
      <c r="V147" s="3162"/>
      <c r="W147" s="3162"/>
      <c r="X147" s="3162"/>
      <c r="Y147" s="3162"/>
      <c r="Z147" s="3162"/>
      <c r="AA147" s="3162"/>
      <c r="AB147" s="3162"/>
      <c r="AC147" s="3162"/>
      <c r="AD147" s="3162"/>
      <c r="AE147" s="3162"/>
      <c r="AF147" s="3162"/>
      <c r="AG147" s="3162"/>
      <c r="AH147" s="3162"/>
      <c r="AI147" s="3162"/>
      <c r="AM147" s="974"/>
      <c r="AN147" s="914"/>
      <c r="AO147" s="982" t="s">
        <v>1537</v>
      </c>
      <c r="AP147" s="983">
        <v>7</v>
      </c>
    </row>
    <row r="148" spans="1:42" s="915" customFormat="1" ht="12.95" customHeight="1">
      <c r="A148" s="984"/>
      <c r="B148" s="1004"/>
      <c r="C148" s="1004"/>
      <c r="D148" s="1004"/>
      <c r="E148" s="1004"/>
      <c r="F148" s="1004"/>
      <c r="G148" s="1004"/>
      <c r="H148" s="1004"/>
      <c r="I148" s="1004"/>
      <c r="J148" s="1004"/>
      <c r="K148" s="1004"/>
      <c r="L148" s="1004"/>
      <c r="M148" s="1004"/>
      <c r="N148" s="1004"/>
      <c r="O148" s="1004"/>
      <c r="P148" s="1004"/>
      <c r="Q148" s="1004"/>
      <c r="R148" s="1004"/>
      <c r="S148" s="1004"/>
      <c r="T148" s="1004"/>
      <c r="U148" s="1004"/>
      <c r="V148" s="1004"/>
      <c r="W148" s="1004"/>
      <c r="X148" s="1004"/>
      <c r="Y148" s="1004"/>
      <c r="Z148" s="1004"/>
      <c r="AA148" s="1004"/>
      <c r="AB148" s="1004"/>
      <c r="AC148" s="1004"/>
      <c r="AD148" s="985"/>
      <c r="AE148" s="918"/>
      <c r="AF148" s="918"/>
      <c r="AG148" s="918"/>
      <c r="AH148" s="918"/>
      <c r="AI148" s="918"/>
      <c r="AJ148" s="918"/>
      <c r="AK148" s="918"/>
      <c r="AL148" s="918"/>
      <c r="AM148" s="974"/>
      <c r="AN148" s="914"/>
      <c r="AO148" s="982" t="s">
        <v>2484</v>
      </c>
      <c r="AP148" s="983">
        <v>7</v>
      </c>
    </row>
    <row r="149" spans="1:42" s="915" customFormat="1" ht="12.75" customHeight="1">
      <c r="A149" s="984"/>
      <c r="B149" s="920" t="s">
        <v>1538</v>
      </c>
      <c r="AB149" s="3163" t="s">
        <v>617</v>
      </c>
      <c r="AC149" s="3163"/>
      <c r="AD149" s="985"/>
      <c r="AE149" s="918"/>
      <c r="AF149" s="918"/>
      <c r="AG149" s="918"/>
      <c r="AH149" s="918"/>
      <c r="AI149" s="918"/>
      <c r="AJ149" s="918"/>
      <c r="AK149" s="918"/>
      <c r="AL149" s="918"/>
      <c r="AM149" s="974"/>
      <c r="AN149" s="914"/>
      <c r="AO149" s="986"/>
      <c r="AP149" s="986"/>
    </row>
    <row r="150" spans="1:42" s="915" customFormat="1" ht="9" customHeight="1">
      <c r="A150" s="984"/>
      <c r="B150" s="1004"/>
      <c r="C150" s="1004"/>
      <c r="D150" s="1004"/>
      <c r="E150" s="1004"/>
      <c r="F150" s="1004"/>
      <c r="G150" s="1004"/>
      <c r="H150" s="1004"/>
      <c r="I150" s="1004"/>
      <c r="J150" s="1004"/>
      <c r="K150" s="1004"/>
      <c r="L150" s="1004"/>
      <c r="M150" s="1004"/>
      <c r="N150" s="1004"/>
      <c r="O150" s="1004"/>
      <c r="P150" s="1004"/>
      <c r="Q150" s="1004"/>
      <c r="R150" s="1004"/>
      <c r="S150" s="1004"/>
      <c r="T150" s="1004"/>
      <c r="U150" s="1004"/>
      <c r="V150" s="1004"/>
      <c r="W150" s="1004"/>
      <c r="X150" s="1004"/>
      <c r="Y150" s="1004"/>
      <c r="Z150" s="1004"/>
      <c r="AA150" s="1004"/>
      <c r="AB150" s="1004"/>
      <c r="AC150" s="1004"/>
      <c r="AD150" s="985"/>
      <c r="AE150" s="918"/>
      <c r="AF150" s="918"/>
      <c r="AG150" s="918"/>
      <c r="AH150" s="918"/>
      <c r="AI150" s="918"/>
      <c r="AJ150" s="918"/>
      <c r="AK150" s="918"/>
      <c r="AL150" s="918"/>
      <c r="AM150" s="974"/>
      <c r="AN150" s="914"/>
      <c r="AO150" s="912" t="s">
        <v>1539</v>
      </c>
      <c r="AP150" s="983"/>
    </row>
    <row r="151" spans="1:42" s="915" customFormat="1" ht="12.75" customHeight="1">
      <c r="A151" s="919"/>
      <c r="B151" s="976" t="s">
        <v>1540</v>
      </c>
      <c r="C151" s="1004"/>
      <c r="D151" s="1004"/>
      <c r="E151" s="1004"/>
      <c r="F151" s="1004"/>
      <c r="G151" s="1004"/>
      <c r="H151" s="1004"/>
      <c r="I151" s="1004"/>
      <c r="J151" s="1004"/>
      <c r="K151" s="1004"/>
      <c r="L151" s="1004"/>
      <c r="M151" s="1004"/>
      <c r="N151" s="1004"/>
      <c r="O151" s="1004"/>
      <c r="P151" s="1004"/>
      <c r="Q151" s="1004"/>
      <c r="R151" s="1004"/>
      <c r="S151" s="1004"/>
      <c r="T151" s="1004"/>
      <c r="U151" s="1004"/>
      <c r="V151" s="1004"/>
      <c r="W151" s="1004"/>
      <c r="X151" s="1004"/>
      <c r="Y151" s="1004"/>
      <c r="Z151" s="1004"/>
      <c r="AA151" s="1004"/>
      <c r="AB151" s="1004"/>
      <c r="AC151" s="1004"/>
      <c r="AD151" s="973"/>
      <c r="AM151" s="974"/>
      <c r="AN151" s="914"/>
      <c r="AO151" s="982" t="s">
        <v>1541</v>
      </c>
      <c r="AP151" s="983">
        <v>5</v>
      </c>
    </row>
    <row r="152" spans="1:42" s="915" customFormat="1" ht="12.75" customHeight="1">
      <c r="A152" s="919"/>
      <c r="B152" s="3162" t="s">
        <v>1539</v>
      </c>
      <c r="C152" s="3162"/>
      <c r="D152" s="3162"/>
      <c r="E152" s="3162"/>
      <c r="F152" s="3162"/>
      <c r="G152" s="3162"/>
      <c r="H152" s="3162"/>
      <c r="I152" s="3162"/>
      <c r="J152" s="3162"/>
      <c r="K152" s="3162"/>
      <c r="L152" s="3162"/>
      <c r="M152" s="3162"/>
      <c r="N152" s="3162"/>
      <c r="O152" s="3162"/>
      <c r="P152" s="3162"/>
      <c r="Q152" s="3162"/>
      <c r="R152" s="3162"/>
      <c r="S152" s="3162"/>
      <c r="T152" s="3162"/>
      <c r="U152" s="3162"/>
      <c r="V152" s="3162"/>
      <c r="W152" s="3162"/>
      <c r="X152" s="3162"/>
      <c r="Y152" s="3162"/>
      <c r="Z152" s="3162"/>
      <c r="AA152" s="3162"/>
      <c r="AB152" s="3162"/>
      <c r="AC152" s="3162"/>
      <c r="AD152" s="3162"/>
      <c r="AE152" s="3162"/>
      <c r="AF152" s="3162"/>
      <c r="AG152" s="3162"/>
      <c r="AH152" s="3162"/>
      <c r="AI152" s="3162"/>
      <c r="AJ152" s="3162"/>
      <c r="AK152" s="1011"/>
      <c r="AL152" s="1011"/>
      <c r="AM152" s="1011"/>
      <c r="AN152" s="914"/>
      <c r="AO152" s="982" t="s">
        <v>1542</v>
      </c>
      <c r="AP152" s="983">
        <v>7</v>
      </c>
    </row>
    <row r="153" spans="1:42" s="915" customFormat="1" ht="12.75" customHeight="1">
      <c r="B153" s="1000" t="s">
        <v>1543</v>
      </c>
      <c r="C153" s="1004"/>
      <c r="D153" s="1004"/>
      <c r="E153" s="1004"/>
      <c r="F153" s="1004"/>
      <c r="G153" s="1004"/>
      <c r="H153" s="1004"/>
      <c r="I153" s="1004"/>
      <c r="J153" s="1004"/>
      <c r="K153" s="1004"/>
      <c r="L153" s="1004"/>
      <c r="M153" s="1004"/>
      <c r="N153" s="1004"/>
      <c r="O153" s="1004"/>
      <c r="P153" s="1004"/>
      <c r="Q153" s="1004"/>
      <c r="R153" s="1004"/>
      <c r="S153" s="1004"/>
      <c r="T153" s="1004"/>
      <c r="U153" s="1004"/>
      <c r="AM153" s="974"/>
      <c r="AN153" s="914"/>
      <c r="AO153" s="982"/>
      <c r="AP153" s="983"/>
    </row>
    <row r="154" spans="1:42" s="915" customFormat="1" ht="12.75" customHeight="1">
      <c r="AM154" s="974"/>
      <c r="AN154" s="914"/>
    </row>
    <row r="155" spans="1:42" s="931" customFormat="1" ht="12.75" customHeight="1">
      <c r="A155" s="996"/>
      <c r="B155" s="997"/>
      <c r="C155" s="997"/>
      <c r="D155" s="997"/>
      <c r="E155" s="997"/>
      <c r="F155" s="997"/>
      <c r="G155" s="997"/>
      <c r="H155" s="997"/>
      <c r="I155" s="997"/>
      <c r="J155" s="997"/>
      <c r="K155" s="997"/>
      <c r="L155" s="997"/>
      <c r="M155" s="997"/>
      <c r="N155" s="997"/>
      <c r="O155" s="997"/>
      <c r="P155" s="997"/>
      <c r="Q155" s="997"/>
      <c r="R155" s="997"/>
      <c r="S155" s="997"/>
      <c r="T155" s="997"/>
      <c r="U155" s="997"/>
      <c r="V155" s="997"/>
      <c r="W155" s="997"/>
      <c r="X155" s="997"/>
      <c r="Y155" s="997"/>
      <c r="Z155" s="997"/>
      <c r="AA155" s="997"/>
      <c r="AB155" s="997"/>
      <c r="AC155" s="997"/>
      <c r="AD155" s="997"/>
      <c r="AE155" s="997"/>
      <c r="AF155" s="997"/>
      <c r="AG155" s="997"/>
      <c r="AH155" s="997"/>
      <c r="AI155" s="947" t="s">
        <v>1545</v>
      </c>
      <c r="AJ155" s="3165">
        <f>IF($AB$149="N/A",VLOOKUP($B$147,$AO$145:$AP$148,2,FALSE),VLOOKUP($B$152,$AO$150:$AP$153,2,FALSE))</f>
        <v>7</v>
      </c>
      <c r="AK155" s="3165"/>
      <c r="AL155" s="998"/>
      <c r="AM155" s="918"/>
      <c r="AN155" s="991"/>
    </row>
    <row r="156" spans="1:42" s="931" customFormat="1" ht="12.75" customHeight="1">
      <c r="A156" s="993"/>
      <c r="B156" s="993"/>
      <c r="C156" s="915"/>
      <c r="D156" s="915"/>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5"/>
      <c r="AJ156" s="915"/>
      <c r="AK156" s="994"/>
      <c r="AL156" s="994"/>
      <c r="AM156" s="994"/>
      <c r="AN156" s="991"/>
    </row>
    <row r="157" spans="1:42" s="931" customFormat="1" ht="12.75" customHeight="1">
      <c r="A157" s="915"/>
      <c r="B157" s="976" t="s">
        <v>1547</v>
      </c>
      <c r="C157" s="1000"/>
      <c r="D157" s="915"/>
      <c r="E157" s="1481"/>
      <c r="F157" s="1481"/>
      <c r="G157" s="1481"/>
      <c r="H157" s="1481"/>
      <c r="I157" s="1481"/>
      <c r="J157" s="1481"/>
      <c r="K157" s="1481"/>
      <c r="L157" s="1481"/>
      <c r="M157" s="1481"/>
      <c r="N157" s="1481"/>
      <c r="O157" s="1481"/>
      <c r="P157" s="1481"/>
      <c r="Q157" s="1481"/>
      <c r="R157" s="1481"/>
      <c r="S157" s="1481"/>
      <c r="T157" s="1481"/>
      <c r="U157" s="1481"/>
      <c r="V157" s="1481"/>
      <c r="W157" s="1481"/>
      <c r="X157" s="1481"/>
      <c r="Y157" s="1481"/>
      <c r="Z157" s="1481"/>
      <c r="AA157" s="1481"/>
      <c r="AB157" s="1481"/>
      <c r="AC157" s="1481"/>
      <c r="AD157" s="1481"/>
      <c r="AE157" s="915"/>
      <c r="AF157" s="3135" t="s">
        <v>1548</v>
      </c>
      <c r="AG157" s="3135"/>
      <c r="AH157" s="3135"/>
      <c r="AI157" s="3135"/>
      <c r="AJ157" s="3135"/>
      <c r="AK157" s="3135"/>
      <c r="AL157" s="3135"/>
      <c r="AM157" s="1001"/>
      <c r="AN157" s="991"/>
    </row>
    <row r="158" spans="1:42" s="931" customFormat="1" ht="12.75" customHeight="1">
      <c r="A158" s="915"/>
      <c r="B158" s="920" t="s">
        <v>1549</v>
      </c>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18"/>
      <c r="Z158" s="918"/>
      <c r="AA158" s="920"/>
      <c r="AB158" s="920"/>
      <c r="AC158" s="920"/>
      <c r="AD158" s="920"/>
      <c r="AE158" s="915"/>
      <c r="AF158" s="915"/>
      <c r="AG158" s="915"/>
      <c r="AH158" s="915"/>
      <c r="AI158" s="915"/>
      <c r="AJ158" s="915"/>
      <c r="AK158" s="915"/>
      <c r="AL158" s="915"/>
      <c r="AM158" s="1001"/>
      <c r="AN158" s="991"/>
    </row>
    <row r="159" spans="1:42" s="931" customFormat="1" ht="12.75" customHeight="1">
      <c r="A159" s="915"/>
      <c r="B159" s="915"/>
      <c r="C159" s="3162" t="s">
        <v>1546</v>
      </c>
      <c r="D159" s="3162"/>
      <c r="E159" s="3162"/>
      <c r="F159" s="3162"/>
      <c r="G159" s="3162"/>
      <c r="H159" s="3162"/>
      <c r="I159" s="3162"/>
      <c r="J159" s="3162"/>
      <c r="K159" s="3162"/>
      <c r="L159" s="3162"/>
      <c r="M159" s="3162"/>
      <c r="N159" s="3162"/>
      <c r="O159" s="3162"/>
      <c r="P159" s="3162"/>
      <c r="Q159" s="3162"/>
      <c r="R159" s="3162"/>
      <c r="S159" s="3162"/>
      <c r="T159" s="3162"/>
      <c r="U159" s="3162"/>
      <c r="V159" s="3162"/>
      <c r="W159" s="3162"/>
      <c r="X159" s="3162"/>
      <c r="Y159" s="3162"/>
      <c r="Z159" s="3162"/>
      <c r="AA159" s="3162"/>
      <c r="AB159" s="3162"/>
      <c r="AC159" s="3162"/>
      <c r="AD159" s="3162"/>
      <c r="AE159" s="3162"/>
      <c r="AF159" s="3162"/>
      <c r="AG159" s="3162"/>
      <c r="AH159" s="3162"/>
      <c r="AI159" s="3162"/>
      <c r="AJ159" s="918"/>
      <c r="AK159" s="918"/>
      <c r="AL159" s="918"/>
      <c r="AM159" s="1001"/>
      <c r="AN159" s="988"/>
      <c r="AO159" s="992" t="s">
        <v>312</v>
      </c>
      <c r="AP159" s="986"/>
    </row>
    <row r="160" spans="1:42" s="931" customFormat="1" ht="12.95" customHeight="1">
      <c r="A160" s="918"/>
      <c r="B160" s="918"/>
      <c r="C160" s="1004"/>
      <c r="D160" s="1004"/>
      <c r="E160" s="1004"/>
      <c r="F160" s="1004"/>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918"/>
      <c r="AF160" s="918"/>
      <c r="AG160" s="918"/>
      <c r="AH160" s="918"/>
      <c r="AI160" s="918"/>
      <c r="AJ160" s="918"/>
      <c r="AK160" s="918"/>
      <c r="AL160" s="918"/>
      <c r="AM160" s="1003"/>
      <c r="AN160" s="988"/>
      <c r="AO160" s="986" t="s">
        <v>1544</v>
      </c>
      <c r="AP160" s="995">
        <v>2</v>
      </c>
    </row>
    <row r="161" spans="1:73" s="931" customFormat="1" ht="12.75" customHeight="1">
      <c r="A161" s="918"/>
      <c r="B161" s="918"/>
      <c r="C161" s="920" t="s">
        <v>1551</v>
      </c>
      <c r="D161" s="915"/>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3163" t="s">
        <v>617</v>
      </c>
      <c r="AD161" s="3163"/>
      <c r="AE161" s="918"/>
      <c r="AF161" s="918"/>
      <c r="AG161" s="918"/>
      <c r="AH161" s="918"/>
      <c r="AI161" s="918"/>
      <c r="AJ161" s="918"/>
      <c r="AK161" s="918"/>
      <c r="AL161" s="918"/>
      <c r="AM161" s="1003"/>
      <c r="AN161" s="988"/>
      <c r="AO161" s="986" t="s">
        <v>1546</v>
      </c>
      <c r="AP161" s="995">
        <v>3</v>
      </c>
    </row>
    <row r="162" spans="1:73" s="931" customFormat="1" ht="9" customHeight="1">
      <c r="A162" s="918"/>
      <c r="B162" s="918"/>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918"/>
      <c r="AF162" s="918"/>
      <c r="AG162" s="918"/>
      <c r="AH162" s="918"/>
      <c r="AI162" s="918"/>
      <c r="AJ162" s="918"/>
      <c r="AK162" s="918"/>
      <c r="AL162" s="918"/>
      <c r="AM162" s="1003"/>
      <c r="AN162" s="988"/>
      <c r="AO162" s="999" t="s">
        <v>1844</v>
      </c>
      <c r="AP162" s="995">
        <v>3</v>
      </c>
    </row>
    <row r="163" spans="1:73" s="931" customFormat="1" ht="12.75" customHeight="1">
      <c r="A163" s="918"/>
      <c r="B163" s="918"/>
      <c r="C163" s="3162" t="s">
        <v>1539</v>
      </c>
      <c r="D163" s="3162"/>
      <c r="E163" s="3162"/>
      <c r="F163" s="3162"/>
      <c r="G163" s="3162"/>
      <c r="H163" s="3162"/>
      <c r="I163" s="3162"/>
      <c r="J163" s="3162"/>
      <c r="K163" s="3162"/>
      <c r="L163" s="3162"/>
      <c r="M163" s="3162"/>
      <c r="N163" s="3162"/>
      <c r="O163" s="3162"/>
      <c r="P163" s="3162"/>
      <c r="Q163" s="3162"/>
      <c r="R163" s="3162"/>
      <c r="S163" s="3162"/>
      <c r="T163" s="3162"/>
      <c r="U163" s="3162"/>
      <c r="V163" s="3162"/>
      <c r="W163" s="3162"/>
      <c r="X163" s="3162"/>
      <c r="Y163" s="3162"/>
      <c r="Z163" s="3162"/>
      <c r="AA163" s="3162"/>
      <c r="AB163" s="3162"/>
      <c r="AC163" s="3162"/>
      <c r="AD163" s="3162"/>
      <c r="AE163" s="918"/>
      <c r="AF163" s="918"/>
      <c r="AG163" s="918"/>
      <c r="AH163" s="918"/>
      <c r="AI163" s="918"/>
      <c r="AJ163" s="918"/>
      <c r="AK163" s="918"/>
      <c r="AL163" s="918"/>
      <c r="AM163" s="1001"/>
      <c r="AN163" s="988"/>
      <c r="AO163" s="999"/>
      <c r="AP163" s="995"/>
    </row>
    <row r="164" spans="1:73" s="931" customFormat="1" ht="12.75" customHeight="1">
      <c r="A164" s="918"/>
      <c r="B164" s="915"/>
      <c r="C164" s="1000" t="s">
        <v>1543</v>
      </c>
      <c r="D164" s="1000"/>
      <c r="E164" s="1000"/>
      <c r="F164" s="1000"/>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1000"/>
      <c r="AI164" s="1000"/>
      <c r="AJ164" s="1000"/>
      <c r="AK164" s="1000"/>
      <c r="AL164" s="918"/>
      <c r="AM164" s="1003"/>
      <c r="AN164" s="988"/>
      <c r="AO164" s="1002"/>
      <c r="AP164" s="1002"/>
    </row>
    <row r="165" spans="1:73" s="931" customFormat="1" ht="12.75" customHeight="1">
      <c r="A165" s="918"/>
      <c r="B165" s="915"/>
      <c r="C165" s="915"/>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c r="AE165" s="918"/>
      <c r="AF165" s="918"/>
      <c r="AG165" s="918"/>
      <c r="AH165" s="918"/>
      <c r="AI165" s="918"/>
      <c r="AJ165" s="918"/>
      <c r="AK165" s="918"/>
      <c r="AL165" s="918"/>
      <c r="AM165" s="1003"/>
      <c r="AN165" s="988"/>
    </row>
    <row r="166" spans="1:73" s="931" customFormat="1" ht="12.75" customHeight="1">
      <c r="A166" s="915"/>
      <c r="B166" s="915"/>
      <c r="C166" s="976" t="s">
        <v>1553</v>
      </c>
      <c r="D166" s="1004"/>
      <c r="E166" s="1004"/>
      <c r="F166" s="1004"/>
      <c r="G166" s="1004"/>
      <c r="H166" s="1004"/>
      <c r="I166" s="1004"/>
      <c r="J166" s="1004"/>
      <c r="K166" s="1004"/>
      <c r="L166" s="1004"/>
      <c r="M166" s="1004"/>
      <c r="N166" s="1004"/>
      <c r="O166" s="1004"/>
      <c r="P166" s="1004"/>
      <c r="Q166" s="1004"/>
      <c r="R166" s="1004"/>
      <c r="S166" s="1004"/>
      <c r="T166" s="1004"/>
      <c r="U166" s="1004"/>
      <c r="V166" s="1004"/>
      <c r="W166" s="1004"/>
      <c r="X166" s="1004"/>
      <c r="Y166" s="1004"/>
      <c r="Z166" s="1004"/>
      <c r="AA166" s="1004"/>
      <c r="AB166" s="1004"/>
      <c r="AC166" s="1004"/>
      <c r="AD166" s="1004"/>
      <c r="AE166" s="918"/>
      <c r="AF166" s="918"/>
      <c r="AG166" s="918"/>
      <c r="AH166" s="918"/>
      <c r="AI166" s="918"/>
      <c r="AJ166" s="918"/>
      <c r="AK166" s="918"/>
      <c r="AL166" s="918"/>
      <c r="AM166" s="1001"/>
      <c r="AN166" s="988"/>
      <c r="AO166" s="992" t="s">
        <v>1539</v>
      </c>
      <c r="AP166" s="986"/>
    </row>
    <row r="167" spans="1:73" s="990" customFormat="1" ht="12.75" customHeight="1">
      <c r="A167" s="915"/>
      <c r="B167" s="915"/>
      <c r="C167" s="3136" t="s">
        <v>2685</v>
      </c>
      <c r="D167" s="3136"/>
      <c r="E167" s="3136"/>
      <c r="F167" s="3136"/>
      <c r="G167" s="3136"/>
      <c r="H167" s="3136"/>
      <c r="I167" s="3136"/>
      <c r="J167" s="3136"/>
      <c r="K167" s="3136"/>
      <c r="L167" s="3136"/>
      <c r="M167" s="3136"/>
      <c r="N167" s="3136"/>
      <c r="O167" s="3136"/>
      <c r="P167" s="3136"/>
      <c r="Q167" s="3136"/>
      <c r="R167" s="3136"/>
      <c r="S167" s="3136"/>
      <c r="T167" s="3136"/>
      <c r="U167" s="3136"/>
      <c r="V167" s="3136"/>
      <c r="W167" s="3136"/>
      <c r="X167" s="3136"/>
      <c r="Y167" s="3136"/>
      <c r="Z167" s="3136"/>
      <c r="AA167" s="3136"/>
      <c r="AB167" s="3136"/>
      <c r="AC167" s="3136"/>
      <c r="AD167" s="3136"/>
      <c r="AE167" s="918"/>
      <c r="AF167" s="918"/>
      <c r="AG167" s="918"/>
      <c r="AH167" s="918"/>
      <c r="AI167" s="918"/>
      <c r="AJ167" s="918"/>
      <c r="AK167" s="918"/>
      <c r="AL167" s="918"/>
      <c r="AM167" s="1001"/>
      <c r="AN167" s="989"/>
      <c r="AO167" s="986" t="s">
        <v>1550</v>
      </c>
      <c r="AP167" s="995">
        <v>2</v>
      </c>
      <c r="AQ167" s="931"/>
      <c r="AR167" s="931"/>
      <c r="AS167" s="931"/>
    </row>
    <row r="168" spans="1:73" s="931" customFormat="1" ht="12.75" customHeight="1">
      <c r="A168" s="915"/>
      <c r="B168" s="915"/>
      <c r="C168" s="1004"/>
      <c r="D168" s="1004"/>
      <c r="E168" s="1004"/>
      <c r="F168" s="1004"/>
      <c r="G168" s="1004"/>
      <c r="H168" s="1004"/>
      <c r="I168" s="1004"/>
      <c r="J168" s="1004"/>
      <c r="K168" s="1004"/>
      <c r="L168" s="1004"/>
      <c r="M168" s="1004"/>
      <c r="N168" s="1004"/>
      <c r="O168" s="1004"/>
      <c r="P168" s="1004"/>
      <c r="Q168" s="1004"/>
      <c r="R168" s="1004"/>
      <c r="S168" s="1004"/>
      <c r="T168" s="1004"/>
      <c r="U168" s="1004"/>
      <c r="V168" s="1004"/>
      <c r="W168" s="1004"/>
      <c r="X168" s="1004"/>
      <c r="Y168" s="1004"/>
      <c r="Z168" s="1004"/>
      <c r="AA168" s="1004"/>
      <c r="AB168" s="1004"/>
      <c r="AC168" s="1004"/>
      <c r="AD168" s="1004"/>
      <c r="AE168" s="918"/>
      <c r="AF168" s="918"/>
      <c r="AG168" s="918"/>
      <c r="AH168" s="918"/>
      <c r="AI168" s="918"/>
      <c r="AJ168" s="918"/>
      <c r="AK168" s="918"/>
      <c r="AL168" s="918"/>
      <c r="AM168" s="1001"/>
      <c r="AN168" s="988"/>
      <c r="AO168" s="986" t="s">
        <v>1552</v>
      </c>
      <c r="AP168" s="995">
        <v>3</v>
      </c>
    </row>
    <row r="169" spans="1:73" s="931" customFormat="1" ht="12.75" customHeight="1">
      <c r="A169" s="1005"/>
      <c r="B169" s="1006"/>
      <c r="C169" s="1006"/>
      <c r="D169" s="945"/>
      <c r="E169" s="1006"/>
      <c r="F169" s="1006"/>
      <c r="G169" s="1006"/>
      <c r="H169" s="1006"/>
      <c r="I169" s="1006"/>
      <c r="J169" s="1006"/>
      <c r="K169" s="1006"/>
      <c r="L169" s="1006"/>
      <c r="M169" s="1006"/>
      <c r="N169" s="1006"/>
      <c r="O169" s="1006"/>
      <c r="P169" s="1006"/>
      <c r="Q169" s="1007"/>
      <c r="R169" s="1008"/>
      <c r="S169" s="1006"/>
      <c r="T169" s="1006"/>
      <c r="U169" s="1006"/>
      <c r="V169" s="1006"/>
      <c r="W169" s="1006"/>
      <c r="X169" s="1006"/>
      <c r="Y169" s="1006"/>
      <c r="Z169" s="1006"/>
      <c r="AA169" s="1006"/>
      <c r="AB169" s="1006"/>
      <c r="AC169" s="1006"/>
      <c r="AD169" s="1006"/>
      <c r="AE169" s="1006"/>
      <c r="AF169" s="1006"/>
      <c r="AG169" s="1006"/>
      <c r="AH169" s="1006"/>
      <c r="AI169" s="947" t="s">
        <v>1554</v>
      </c>
      <c r="AJ169" s="3164">
        <f>IF($AC$161="N/A",VLOOKUP($C$159,$AO$159:$AP$162,2,FALSE),VLOOKUP($C$163,$AO$166:$AP$168,2,FALSE))</f>
        <v>3</v>
      </c>
      <c r="AK169" s="3164"/>
      <c r="AL169" s="1009"/>
      <c r="AM169" s="1010"/>
      <c r="AN169" s="988"/>
      <c r="AO169" s="999"/>
      <c r="AP169" s="995"/>
    </row>
    <row r="170" spans="1:73" s="931" customFormat="1" ht="12.75" customHeight="1">
      <c r="A170" s="1011"/>
      <c r="B170" s="1012"/>
      <c r="D170" s="1013"/>
      <c r="E170" s="1013"/>
      <c r="F170" s="1013"/>
      <c r="G170" s="1013"/>
      <c r="H170" s="1013"/>
      <c r="I170" s="1013"/>
      <c r="J170" s="1013"/>
      <c r="K170" s="1013"/>
      <c r="L170" s="1013"/>
      <c r="M170" s="1013"/>
      <c r="N170" s="1013"/>
      <c r="R170" s="1011"/>
      <c r="S170" s="1012"/>
      <c r="U170" s="1013"/>
      <c r="V170" s="1013"/>
      <c r="W170" s="1013"/>
      <c r="X170" s="1013"/>
      <c r="Y170" s="1013"/>
      <c r="Z170" s="1013"/>
      <c r="AA170" s="1013"/>
      <c r="AB170" s="1013"/>
      <c r="AC170" s="1013"/>
      <c r="AD170" s="1013"/>
      <c r="AE170" s="1013"/>
      <c r="AK170" s="1014"/>
      <c r="AL170" s="1014"/>
      <c r="AM170" s="1014"/>
      <c r="AN170" s="988"/>
    </row>
    <row r="171" spans="1:73" s="931" customFormat="1" ht="12.75" customHeight="1">
      <c r="A171" s="1016"/>
      <c r="B171" s="1015"/>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988"/>
    </row>
    <row r="172" spans="1:73" s="931" customFormat="1" ht="12.75" customHeight="1">
      <c r="A172" s="943"/>
      <c r="B172" s="944"/>
      <c r="C172" s="944"/>
      <c r="D172" s="944"/>
      <c r="E172" s="944"/>
      <c r="F172" s="944"/>
      <c r="G172" s="945"/>
      <c r="H172" s="946"/>
      <c r="I172" s="946"/>
      <c r="J172" s="946"/>
      <c r="K172" s="946"/>
      <c r="L172" s="946"/>
      <c r="M172" s="946"/>
      <c r="N172" s="946"/>
      <c r="O172" s="946"/>
      <c r="P172" s="946"/>
      <c r="Q172" s="946"/>
      <c r="R172" s="946"/>
      <c r="S172" s="946"/>
      <c r="T172" s="946"/>
      <c r="U172" s="946"/>
      <c r="V172" s="946"/>
      <c r="W172" s="946"/>
      <c r="X172" s="946"/>
      <c r="Y172" s="946"/>
      <c r="Z172" s="946"/>
      <c r="AA172" s="946"/>
      <c r="AB172" s="946"/>
      <c r="AC172" s="946"/>
      <c r="AD172" s="946"/>
      <c r="AE172" s="946"/>
      <c r="AF172" s="946"/>
      <c r="AG172" s="946"/>
      <c r="AH172" s="946"/>
      <c r="AI172" s="947"/>
      <c r="AJ172" s="947" t="s">
        <v>1555</v>
      </c>
      <c r="AK172" s="3123">
        <f>$AJ$155+$AJ$169</f>
        <v>10</v>
      </c>
      <c r="AL172" s="3124"/>
      <c r="AM172" s="3125"/>
      <c r="AN172" s="988"/>
    </row>
    <row r="173" spans="1:73" s="931" customFormat="1" ht="12.75" customHeight="1" thickBot="1">
      <c r="A173" s="948"/>
      <c r="B173" s="949"/>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950"/>
      <c r="AK173" s="950"/>
      <c r="AL173" s="950"/>
      <c r="AM173" s="951"/>
      <c r="AN173" s="988"/>
      <c r="AO173" s="950"/>
      <c r="AR173" s="950"/>
      <c r="AS173" s="950"/>
      <c r="AT173" s="950"/>
      <c r="AU173" s="950"/>
      <c r="AV173" s="950"/>
      <c r="AW173" s="950"/>
      <c r="AX173" s="950"/>
      <c r="AY173" s="950"/>
      <c r="AZ173" s="950"/>
      <c r="BA173" s="950"/>
      <c r="BB173" s="950"/>
      <c r="BC173" s="950"/>
      <c r="BD173" s="950"/>
      <c r="BE173" s="950"/>
      <c r="BF173" s="950"/>
      <c r="BG173" s="950"/>
      <c r="BH173" s="950"/>
      <c r="BI173" s="950"/>
      <c r="BJ173" s="950"/>
      <c r="BK173" s="950"/>
      <c r="BL173" s="950"/>
      <c r="BM173" s="950"/>
      <c r="BN173" s="950"/>
      <c r="BO173" s="950"/>
      <c r="BP173" s="950"/>
      <c r="BQ173" s="950"/>
      <c r="BR173" s="950"/>
      <c r="BS173" s="950"/>
      <c r="BT173" s="950"/>
      <c r="BU173" s="950"/>
    </row>
    <row r="174" spans="1:73" s="931" customFormat="1" ht="12.75" customHeight="1" thickTop="1">
      <c r="A174" s="952"/>
      <c r="B174" s="953"/>
      <c r="C174" s="954"/>
      <c r="D174" s="954"/>
      <c r="E174" s="954"/>
      <c r="F174" s="954"/>
      <c r="G174" s="954"/>
      <c r="H174" s="954"/>
      <c r="I174" s="955"/>
      <c r="J174" s="955"/>
      <c r="K174" s="955"/>
      <c r="L174" s="955"/>
      <c r="M174" s="955"/>
      <c r="N174" s="955"/>
      <c r="O174" s="955"/>
      <c r="P174" s="955"/>
      <c r="Q174" s="955"/>
      <c r="R174" s="952"/>
      <c r="S174" s="920"/>
      <c r="T174" s="920"/>
      <c r="U174" s="920"/>
      <c r="V174" s="920"/>
      <c r="W174" s="920"/>
      <c r="X174" s="920"/>
      <c r="Y174" s="920"/>
      <c r="Z174" s="920"/>
      <c r="AA174" s="920"/>
      <c r="AB174" s="920"/>
      <c r="AC174" s="920"/>
      <c r="AD174" s="920"/>
      <c r="AE174" s="920"/>
      <c r="AF174" s="952"/>
      <c r="AG174" s="920"/>
      <c r="AH174" s="920"/>
      <c r="AI174" s="920"/>
      <c r="AJ174" s="920"/>
      <c r="AN174" s="988"/>
      <c r="AP174" s="1017" t="s">
        <v>1556</v>
      </c>
      <c r="AQ174" s="1018">
        <v>0</v>
      </c>
    </row>
    <row r="175" spans="1:73" s="931" customFormat="1" ht="12.75" customHeight="1">
      <c r="A175" s="976" t="s">
        <v>1557</v>
      </c>
      <c r="B175" s="976" t="s">
        <v>2042</v>
      </c>
      <c r="C175" s="1019"/>
      <c r="D175" s="1020"/>
      <c r="E175" s="1020"/>
      <c r="F175" s="1020"/>
      <c r="G175" s="1020"/>
      <c r="H175" s="1020"/>
      <c r="I175" s="1020"/>
      <c r="J175" s="1020"/>
      <c r="K175" s="915"/>
      <c r="L175" s="915"/>
      <c r="M175" s="915"/>
      <c r="N175" s="915"/>
      <c r="O175" s="915"/>
      <c r="P175" s="915"/>
      <c r="Q175" s="915"/>
      <c r="R175" s="915"/>
      <c r="S175" s="915"/>
      <c r="T175" s="915"/>
      <c r="U175" s="915"/>
      <c r="V175" s="915"/>
      <c r="W175" s="915"/>
      <c r="X175" s="915"/>
      <c r="Y175" s="1021"/>
      <c r="Z175" s="1021"/>
      <c r="AA175" s="1021"/>
      <c r="AB175" s="1021"/>
      <c r="AC175" s="915"/>
      <c r="AD175" s="915"/>
      <c r="AE175" s="3159" t="s">
        <v>1510</v>
      </c>
      <c r="AF175" s="3159"/>
      <c r="AG175" s="3159"/>
      <c r="AH175" s="3159"/>
      <c r="AI175" s="3159"/>
      <c r="AJ175" s="3159"/>
      <c r="AK175" s="3159"/>
      <c r="AL175" s="1450"/>
      <c r="AM175" s="1014"/>
      <c r="AN175" s="988"/>
      <c r="AP175" s="990" t="s">
        <v>1123</v>
      </c>
      <c r="AQ175" s="990">
        <v>10</v>
      </c>
    </row>
    <row r="176" spans="1:73" s="931" customFormat="1" ht="12.75" customHeight="1">
      <c r="A176" s="976"/>
      <c r="B176" s="1023"/>
      <c r="C176" s="1024"/>
      <c r="D176" s="1020"/>
      <c r="E176" s="1020"/>
      <c r="F176" s="1020"/>
      <c r="G176" s="1020"/>
      <c r="H176" s="915"/>
      <c r="I176" s="915"/>
      <c r="J176" s="915"/>
      <c r="K176" s="915"/>
      <c r="L176" s="915"/>
      <c r="M176" s="915"/>
      <c r="N176" s="915"/>
      <c r="O176" s="915"/>
      <c r="P176" s="915"/>
      <c r="Q176" s="915"/>
      <c r="R176" s="1021"/>
      <c r="S176" s="1021"/>
      <c r="T176" s="1021"/>
      <c r="U176" s="1021"/>
      <c r="V176" s="1021"/>
      <c r="W176" s="1021"/>
      <c r="X176" s="1021"/>
      <c r="Y176" s="1021"/>
      <c r="Z176" s="1021"/>
      <c r="AA176" s="1021"/>
      <c r="AB176" s="1021"/>
      <c r="AC176" s="1450"/>
      <c r="AD176" s="1450"/>
      <c r="AE176" s="915"/>
      <c r="AF176" s="915"/>
      <c r="AG176" s="915"/>
      <c r="AH176" s="915"/>
      <c r="AI176" s="915"/>
      <c r="AJ176" s="915"/>
      <c r="AK176" s="915"/>
      <c r="AL176" s="915"/>
      <c r="AM176" s="1014"/>
      <c r="AN176" s="988"/>
      <c r="AP176" s="931" t="s">
        <v>1558</v>
      </c>
      <c r="AQ176" s="931">
        <v>10</v>
      </c>
    </row>
    <row r="177" spans="1:45" s="931" customFormat="1" ht="12.75" customHeight="1">
      <c r="A177" s="915"/>
      <c r="B177" s="3160" t="s">
        <v>1125</v>
      </c>
      <c r="C177" s="3160"/>
      <c r="D177" s="3160"/>
      <c r="E177" s="3160"/>
      <c r="F177" s="3160"/>
      <c r="G177" s="3160"/>
      <c r="H177" s="3160"/>
      <c r="I177" s="3160"/>
      <c r="J177" s="3160"/>
      <c r="K177" s="3160"/>
      <c r="L177" s="3160"/>
      <c r="M177" s="3160"/>
      <c r="N177" s="3160"/>
      <c r="O177" s="3160"/>
      <c r="P177" s="3160"/>
      <c r="Q177" s="3160"/>
      <c r="R177" s="3160"/>
      <c r="S177" s="3160"/>
      <c r="T177" s="3160"/>
      <c r="U177" s="3160"/>
      <c r="V177" s="3160"/>
      <c r="W177" s="3160"/>
      <c r="X177" s="3160"/>
      <c r="Y177" s="3160"/>
      <c r="Z177" s="3160"/>
      <c r="AA177" s="3160"/>
      <c r="AB177" s="3160"/>
      <c r="AC177" s="3160"/>
      <c r="AD177" s="1011"/>
      <c r="AE177" s="1011"/>
      <c r="AF177" s="3135" t="s">
        <v>1559</v>
      </c>
      <c r="AG177" s="3135"/>
      <c r="AH177" s="3135"/>
      <c r="AI177" s="3135"/>
      <c r="AJ177" s="3135"/>
      <c r="AK177" s="3135"/>
      <c r="AL177" s="3135"/>
      <c r="AN177" s="988"/>
      <c r="AP177" s="931" t="s">
        <v>1125</v>
      </c>
      <c r="AQ177" s="931">
        <v>10</v>
      </c>
    </row>
    <row r="178" spans="1:45" s="931" customFormat="1" ht="12.75" customHeight="1">
      <c r="A178" s="915"/>
      <c r="B178" s="3161" t="s">
        <v>2041</v>
      </c>
      <c r="C178" s="3161"/>
      <c r="D178" s="3161"/>
      <c r="E178" s="3161"/>
      <c r="F178" s="3161"/>
      <c r="G178" s="3161"/>
      <c r="H178" s="3161"/>
      <c r="I178" s="3161"/>
      <c r="J178" s="3161"/>
      <c r="K178" s="3161"/>
      <c r="L178" s="3161"/>
      <c r="M178" s="3161"/>
      <c r="N178" s="3161"/>
      <c r="O178" s="3161"/>
      <c r="P178" s="3161"/>
      <c r="Q178" s="3161"/>
      <c r="R178" s="3161"/>
      <c r="S178" s="3161"/>
      <c r="T178" s="3136" t="s">
        <v>617</v>
      </c>
      <c r="U178" s="3136"/>
      <c r="V178" s="3136"/>
      <c r="W178" s="3136"/>
      <c r="X178" s="3136"/>
      <c r="Y178" s="3136"/>
      <c r="Z178" s="3136"/>
      <c r="AA178" s="3136"/>
      <c r="AB178" s="3136"/>
      <c r="AC178" s="3136"/>
      <c r="AD178" s="994"/>
      <c r="AE178" s="994"/>
      <c r="AF178" s="994"/>
      <c r="AG178" s="994"/>
      <c r="AH178" s="994"/>
      <c r="AI178" s="994"/>
      <c r="AJ178" s="1642"/>
      <c r="AK178" s="993"/>
      <c r="AL178" s="993"/>
      <c r="AM178" s="993"/>
      <c r="AN178" s="988"/>
      <c r="AP178" s="931" t="s">
        <v>1124</v>
      </c>
      <c r="AQ178" s="931">
        <v>10</v>
      </c>
      <c r="AS178" s="931" t="s">
        <v>617</v>
      </c>
    </row>
    <row r="179" spans="1:45" s="1014" customFormat="1" ht="12.75" customHeight="1">
      <c r="A179" s="994"/>
      <c r="B179" s="1004"/>
      <c r="C179" s="1004"/>
      <c r="D179" s="1004"/>
      <c r="E179" s="1004"/>
      <c r="F179" s="1004"/>
      <c r="G179" s="1004"/>
      <c r="H179" s="1004"/>
      <c r="I179" s="1004"/>
      <c r="J179" s="1004"/>
      <c r="K179" s="1004"/>
      <c r="L179" s="1004"/>
      <c r="M179" s="1004"/>
      <c r="N179" s="1004"/>
      <c r="O179" s="1004"/>
      <c r="P179" s="1004"/>
      <c r="Q179" s="1004"/>
      <c r="R179" s="1004"/>
      <c r="S179" s="1004"/>
      <c r="T179" s="1004"/>
      <c r="U179" s="1004"/>
      <c r="V179" s="1004"/>
      <c r="W179" s="1004"/>
      <c r="X179" s="1004"/>
      <c r="Y179" s="1004"/>
      <c r="Z179" s="1004"/>
      <c r="AA179" s="1004"/>
      <c r="AB179" s="1004"/>
      <c r="AC179" s="1004"/>
      <c r="AD179" s="1004"/>
      <c r="AE179" s="994"/>
      <c r="AF179" s="994"/>
      <c r="AG179" s="994"/>
      <c r="AH179" s="994"/>
      <c r="AI179" s="994"/>
      <c r="AJ179" s="1632"/>
      <c r="AK179" s="993"/>
      <c r="AL179" s="993"/>
      <c r="AM179" s="1026"/>
      <c r="AP179" s="931" t="s">
        <v>1560</v>
      </c>
      <c r="AQ179" s="931">
        <v>10</v>
      </c>
      <c r="AS179" s="931" t="s">
        <v>1561</v>
      </c>
    </row>
    <row r="180" spans="1:45" s="931" customFormat="1" ht="12.75" customHeight="1">
      <c r="A180" s="1005"/>
      <c r="B180" s="1006"/>
      <c r="C180" s="1006"/>
      <c r="D180" s="1006"/>
      <c r="E180" s="1006"/>
      <c r="F180" s="1006"/>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1006"/>
      <c r="AI180" s="947"/>
      <c r="AJ180" s="947" t="s">
        <v>1562</v>
      </c>
      <c r="AK180" s="3171">
        <f>IF(AK78&gt;0,VLOOKUP($B$177,AP174:AQ181,2,FALSE),0)</f>
        <v>10</v>
      </c>
      <c r="AL180" s="3172"/>
      <c r="AM180" s="3173"/>
      <c r="AN180" s="1027"/>
      <c r="AP180" s="931" t="s">
        <v>1563</v>
      </c>
      <c r="AQ180" s="931">
        <v>10</v>
      </c>
      <c r="AS180" s="931" t="s">
        <v>1564</v>
      </c>
    </row>
    <row r="181" spans="1:45" s="931" customFormat="1" ht="12.75" customHeight="1" thickBot="1">
      <c r="A181" s="1028"/>
      <c r="B181" s="1028"/>
      <c r="C181" s="1029"/>
      <c r="D181" s="1030"/>
      <c r="E181" s="1030"/>
      <c r="F181" s="1031"/>
      <c r="G181" s="1031"/>
      <c r="H181" s="1031"/>
      <c r="I181" s="1031"/>
      <c r="J181" s="1031"/>
      <c r="K181" s="1031"/>
      <c r="L181" s="1031"/>
      <c r="M181" s="1031"/>
      <c r="N181" s="1031"/>
      <c r="O181" s="1031"/>
      <c r="P181" s="1031"/>
      <c r="Q181" s="1031"/>
      <c r="R181" s="1031"/>
      <c r="S181" s="1031"/>
      <c r="T181" s="1031"/>
      <c r="U181" s="1031"/>
      <c r="V181" s="1031"/>
      <c r="W181" s="1031"/>
      <c r="X181" s="1031"/>
      <c r="Y181" s="1031"/>
      <c r="Z181" s="1031"/>
      <c r="AA181" s="1031"/>
      <c r="AB181" s="1031"/>
      <c r="AC181" s="1031"/>
      <c r="AD181" s="1031"/>
      <c r="AE181" s="1031"/>
      <c r="AF181" s="1031"/>
      <c r="AG181" s="1031"/>
      <c r="AH181" s="1031"/>
      <c r="AI181" s="1031"/>
      <c r="AJ181" s="1032"/>
      <c r="AK181" s="1032"/>
      <c r="AL181" s="1032"/>
      <c r="AM181" s="1032"/>
      <c r="AN181" s="988"/>
      <c r="AP181" s="990" t="s">
        <v>1565</v>
      </c>
      <c r="AQ181" s="990">
        <v>10</v>
      </c>
    </row>
    <row r="182" spans="1:45" s="931" customFormat="1" ht="12.75" customHeight="1" thickTop="1">
      <c r="A182" s="952"/>
      <c r="B182" s="953"/>
      <c r="C182" s="954"/>
      <c r="D182" s="954"/>
      <c r="E182" s="954"/>
      <c r="F182" s="954"/>
      <c r="G182" s="954"/>
      <c r="H182" s="954"/>
      <c r="I182" s="955"/>
      <c r="J182" s="955"/>
      <c r="K182" s="955"/>
      <c r="L182" s="955"/>
      <c r="M182" s="955"/>
      <c r="N182" s="955"/>
      <c r="O182" s="955"/>
      <c r="P182" s="955"/>
      <c r="Q182" s="955"/>
      <c r="R182" s="952"/>
      <c r="S182" s="920"/>
      <c r="T182" s="920"/>
      <c r="U182" s="920"/>
      <c r="V182" s="920"/>
      <c r="W182" s="920"/>
      <c r="X182" s="920"/>
      <c r="Y182" s="920"/>
      <c r="Z182" s="920"/>
      <c r="AA182" s="920"/>
      <c r="AB182" s="920"/>
      <c r="AC182" s="920"/>
      <c r="AD182" s="920"/>
      <c r="AE182" s="920"/>
      <c r="AF182" s="952"/>
      <c r="AG182" s="920"/>
      <c r="AH182" s="920"/>
      <c r="AI182" s="920"/>
      <c r="AJ182" s="920"/>
      <c r="AM182" s="1013"/>
      <c r="AN182" s="988"/>
    </row>
    <row r="183" spans="1:45">
      <c r="A183" s="976" t="s">
        <v>1566</v>
      </c>
      <c r="B183" s="976" t="s">
        <v>1567</v>
      </c>
      <c r="C183" s="1019"/>
      <c r="D183" s="1020"/>
      <c r="E183" s="1020"/>
      <c r="F183" s="1020"/>
      <c r="G183" s="1020"/>
      <c r="H183" s="1020"/>
      <c r="I183" s="1020"/>
      <c r="J183" s="1020"/>
      <c r="K183" s="931"/>
      <c r="L183" s="931"/>
      <c r="M183" s="931"/>
      <c r="N183" s="931"/>
      <c r="O183" s="931"/>
      <c r="P183" s="931"/>
      <c r="Q183" s="931"/>
      <c r="R183" s="931"/>
      <c r="S183" s="931"/>
      <c r="T183" s="931"/>
      <c r="U183" s="931"/>
      <c r="V183" s="931"/>
      <c r="W183" s="931"/>
      <c r="X183" s="931"/>
      <c r="Y183" s="1021"/>
      <c r="Z183" s="1021"/>
      <c r="AA183" s="1021"/>
      <c r="AB183" s="1021"/>
      <c r="AC183" s="931"/>
      <c r="AD183" s="931"/>
      <c r="AE183" s="3159" t="s">
        <v>1568</v>
      </c>
      <c r="AF183" s="3159"/>
      <c r="AG183" s="3159"/>
      <c r="AH183" s="3159"/>
      <c r="AI183" s="3159"/>
      <c r="AJ183" s="3159"/>
      <c r="AK183" s="3159"/>
    </row>
    <row r="184" spans="1:45">
      <c r="A184" s="976"/>
      <c r="B184" s="976"/>
      <c r="C184" s="1019"/>
      <c r="D184" s="1020"/>
      <c r="E184" s="1020"/>
      <c r="F184" s="1020"/>
      <c r="G184" s="1020"/>
      <c r="H184" s="1020"/>
      <c r="I184" s="1020"/>
      <c r="J184" s="1020"/>
      <c r="K184" s="915"/>
      <c r="L184" s="915"/>
      <c r="M184" s="915"/>
      <c r="N184" s="915"/>
      <c r="O184" s="915"/>
      <c r="P184" s="915"/>
      <c r="Q184" s="915"/>
      <c r="R184" s="915"/>
      <c r="S184" s="915"/>
      <c r="T184" s="915"/>
      <c r="U184" s="915"/>
      <c r="V184" s="915"/>
      <c r="W184" s="915"/>
      <c r="X184" s="915"/>
      <c r="Y184" s="1021"/>
      <c r="Z184" s="1021"/>
      <c r="AA184" s="1021"/>
      <c r="AB184" s="1021"/>
      <c r="AC184" s="915"/>
      <c r="AD184" s="915"/>
      <c r="AE184" s="1025"/>
      <c r="AF184" s="1025"/>
      <c r="AG184" s="1025"/>
      <c r="AH184" s="1025"/>
      <c r="AI184" s="1025"/>
      <c r="AJ184" s="1025"/>
      <c r="AK184" s="1025"/>
    </row>
    <row r="185" spans="1:45">
      <c r="A185" s="976"/>
      <c r="B185" s="1346" t="s">
        <v>1794</v>
      </c>
      <c r="C185" s="1019"/>
      <c r="D185" s="1020"/>
      <c r="E185" s="1020"/>
      <c r="F185" s="1020"/>
      <c r="G185" s="1020"/>
      <c r="H185" s="1020"/>
      <c r="I185" s="1020"/>
      <c r="J185" s="1020"/>
      <c r="K185" s="915"/>
      <c r="L185" s="915"/>
      <c r="M185" s="915"/>
      <c r="N185" s="915"/>
      <c r="O185" s="915"/>
      <c r="P185" s="915"/>
      <c r="Q185" s="915"/>
      <c r="R185" s="915"/>
      <c r="S185" s="915"/>
      <c r="T185" s="915"/>
      <c r="U185" s="915"/>
      <c r="V185" s="915"/>
      <c r="W185" s="915"/>
      <c r="X185" s="915"/>
      <c r="Y185" s="1021"/>
      <c r="Z185" s="1021"/>
      <c r="AA185" s="1021"/>
      <c r="AB185" s="1021"/>
      <c r="AC185" s="915"/>
      <c r="AD185" s="915"/>
      <c r="AE185" s="1025"/>
      <c r="AF185" s="1025"/>
      <c r="AG185" s="1025"/>
      <c r="AH185" s="1025"/>
      <c r="AI185" s="1025"/>
      <c r="AJ185" s="1025"/>
      <c r="AK185" s="1025"/>
    </row>
    <row r="186" spans="1:45">
      <c r="A186" s="1004"/>
      <c r="B186" s="112"/>
      <c r="C186" s="1094"/>
      <c r="D186" s="1322"/>
      <c r="E186" s="1322"/>
      <c r="F186" s="1322"/>
      <c r="G186" s="1322"/>
      <c r="H186" s="1322"/>
      <c r="I186" s="1322"/>
      <c r="J186" s="1322"/>
      <c r="K186" s="915"/>
      <c r="L186" s="915"/>
      <c r="M186" s="915"/>
      <c r="N186" s="915"/>
      <c r="O186" s="915"/>
      <c r="P186" s="915"/>
      <c r="Q186" s="915"/>
      <c r="R186" s="915"/>
      <c r="S186" s="915"/>
      <c r="T186" s="915"/>
      <c r="U186" s="915"/>
      <c r="V186" s="915"/>
      <c r="W186" s="915"/>
      <c r="X186" s="915"/>
      <c r="Y186" s="1068"/>
      <c r="Z186" s="1068"/>
      <c r="AA186" s="1068"/>
      <c r="AB186" s="1068"/>
      <c r="AC186" s="915"/>
      <c r="AD186" s="915"/>
      <c r="AE186" s="1012"/>
      <c r="AF186" s="1012"/>
      <c r="AG186" s="1012"/>
      <c r="AH186" s="1012"/>
      <c r="AI186" s="1012"/>
      <c r="AJ186" s="1012"/>
      <c r="AK186" s="1012"/>
    </row>
    <row r="187" spans="1:45">
      <c r="A187" s="1004"/>
      <c r="B187" s="1347" t="s">
        <v>1830</v>
      </c>
      <c r="C187" s="1094"/>
      <c r="D187" s="1322"/>
      <c r="E187" s="1322"/>
      <c r="F187" s="1322"/>
      <c r="G187" s="1322"/>
      <c r="H187" s="1322"/>
      <c r="I187" s="1322"/>
      <c r="J187" s="1322"/>
      <c r="K187" s="915"/>
      <c r="L187" s="915"/>
      <c r="M187" s="915"/>
      <c r="N187" s="915"/>
      <c r="O187" s="915"/>
      <c r="P187" s="915"/>
      <c r="Q187" s="915"/>
      <c r="R187" s="915"/>
      <c r="S187" s="915"/>
      <c r="T187" s="915"/>
      <c r="U187" s="915"/>
      <c r="V187" s="915"/>
      <c r="W187" s="915"/>
      <c r="X187" s="915"/>
      <c r="Y187" s="1068"/>
      <c r="Z187" s="1068"/>
      <c r="AA187" s="1068"/>
      <c r="AB187" s="1068"/>
      <c r="AC187" s="915"/>
      <c r="AD187" s="915"/>
      <c r="AE187" s="1012"/>
      <c r="AF187" s="1012"/>
      <c r="AG187" s="1012"/>
      <c r="AH187" s="1012"/>
      <c r="AI187" s="1012"/>
      <c r="AJ187" s="1012"/>
      <c r="AK187" s="1012"/>
    </row>
    <row r="188" spans="1:45">
      <c r="A188" s="1004"/>
      <c r="B188" s="3147" t="str">
        <f>+[10]EVERYTHING!$A$9</f>
        <v>HCD- NPLH (Noncompetitive)</v>
      </c>
      <c r="C188" s="3147"/>
      <c r="D188" s="3147"/>
      <c r="E188" s="3147"/>
      <c r="F188" s="3147"/>
      <c r="G188" s="3147"/>
      <c r="H188" s="3147"/>
      <c r="I188" s="3147"/>
      <c r="J188" s="3147"/>
      <c r="K188" s="3147"/>
      <c r="L188" s="3147"/>
      <c r="M188" s="3147"/>
      <c r="N188" s="3147"/>
      <c r="O188" s="3147"/>
      <c r="P188" s="3147"/>
      <c r="Q188" s="3147"/>
      <c r="R188" s="3147"/>
      <c r="S188" s="3147"/>
      <c r="T188" s="3147"/>
      <c r="U188" s="3147"/>
      <c r="V188" s="3147"/>
      <c r="W188" s="3147"/>
      <c r="X188" s="3147"/>
      <c r="Y188" s="3147"/>
      <c r="Z188" s="3147"/>
      <c r="AA188" s="3147"/>
      <c r="AB188" s="3147"/>
      <c r="AC188" s="1348"/>
      <c r="AD188" s="3148">
        <f>+[10]EVERYTHING!$C$9</f>
        <v>631401</v>
      </c>
      <c r="AE188" s="3148"/>
      <c r="AF188" s="3148"/>
      <c r="AG188" s="3148"/>
      <c r="AH188" s="3148"/>
      <c r="AI188" s="3148"/>
      <c r="AJ188" s="3148"/>
      <c r="AK188" s="1012"/>
    </row>
    <row r="189" spans="1:45">
      <c r="A189" s="1004"/>
      <c r="B189" s="3147" t="s">
        <v>2756</v>
      </c>
      <c r="C189" s="3147"/>
      <c r="D189" s="3147"/>
      <c r="E189" s="3147"/>
      <c r="F189" s="3147"/>
      <c r="G189" s="3147"/>
      <c r="H189" s="3147"/>
      <c r="I189" s="3147"/>
      <c r="J189" s="3147"/>
      <c r="K189" s="3147"/>
      <c r="L189" s="3147"/>
      <c r="M189" s="3147"/>
      <c r="N189" s="3147"/>
      <c r="O189" s="3147"/>
      <c r="P189" s="3147"/>
      <c r="Q189" s="3147"/>
      <c r="R189" s="3147"/>
      <c r="S189" s="3147"/>
      <c r="T189" s="3147"/>
      <c r="U189" s="3147"/>
      <c r="V189" s="3147"/>
      <c r="W189" s="3147"/>
      <c r="X189" s="3147"/>
      <c r="Y189" s="3147"/>
      <c r="Z189" s="3147"/>
      <c r="AA189" s="3147"/>
      <c r="AB189" s="3147"/>
      <c r="AC189" s="1348"/>
      <c r="AD189" s="3148">
        <f>+[10]EVERYTHING!$C$10</f>
        <v>6769928</v>
      </c>
      <c r="AE189" s="3148"/>
      <c r="AF189" s="3148"/>
      <c r="AG189" s="3148"/>
      <c r="AH189" s="3148"/>
      <c r="AI189" s="3148"/>
      <c r="AJ189" s="3148"/>
      <c r="AK189" s="1012"/>
    </row>
    <row r="190" spans="1:45">
      <c r="A190" s="1004"/>
      <c r="B190" s="3147" t="s">
        <v>2753</v>
      </c>
      <c r="C190" s="3147"/>
      <c r="D190" s="3147"/>
      <c r="E190" s="3147"/>
      <c r="F190" s="3147"/>
      <c r="G190" s="3147"/>
      <c r="H190" s="3147"/>
      <c r="I190" s="3147"/>
      <c r="J190" s="3147"/>
      <c r="K190" s="3147"/>
      <c r="L190" s="3147"/>
      <c r="M190" s="3147"/>
      <c r="N190" s="3147"/>
      <c r="O190" s="3147"/>
      <c r="P190" s="3147"/>
      <c r="Q190" s="3147"/>
      <c r="R190" s="3147"/>
      <c r="S190" s="3147"/>
      <c r="T190" s="3147"/>
      <c r="U190" s="3147"/>
      <c r="V190" s="3147"/>
      <c r="W190" s="3147"/>
      <c r="X190" s="3147"/>
      <c r="Y190" s="3147"/>
      <c r="Z190" s="3147"/>
      <c r="AA190" s="3147"/>
      <c r="AB190" s="3147"/>
      <c r="AC190" s="1348"/>
      <c r="AD190" s="3148">
        <f>+[10]EVERYTHING!$C$12</f>
        <v>545566</v>
      </c>
      <c r="AE190" s="3148"/>
      <c r="AF190" s="3148"/>
      <c r="AG190" s="3148"/>
      <c r="AH190" s="3148"/>
      <c r="AI190" s="3148"/>
      <c r="AJ190" s="3148"/>
      <c r="AK190" s="1012"/>
    </row>
    <row r="191" spans="1:45">
      <c r="A191" s="1004"/>
      <c r="B191" s="3147"/>
      <c r="C191" s="3147"/>
      <c r="D191" s="3147"/>
      <c r="E191" s="3147"/>
      <c r="F191" s="3147"/>
      <c r="G191" s="3147"/>
      <c r="H191" s="3147"/>
      <c r="I191" s="3147"/>
      <c r="J191" s="3147"/>
      <c r="K191" s="3147"/>
      <c r="L191" s="3147"/>
      <c r="M191" s="3147"/>
      <c r="N191" s="3147"/>
      <c r="O191" s="3147"/>
      <c r="P191" s="3147"/>
      <c r="Q191" s="3147"/>
      <c r="R191" s="3147"/>
      <c r="S191" s="3147"/>
      <c r="T191" s="3147"/>
      <c r="U191" s="3147"/>
      <c r="V191" s="3147"/>
      <c r="W191" s="3147"/>
      <c r="X191" s="3147"/>
      <c r="Y191" s="3147"/>
      <c r="Z191" s="3147"/>
      <c r="AA191" s="3147"/>
      <c r="AB191" s="3147"/>
      <c r="AC191" s="1348"/>
      <c r="AD191" s="3148"/>
      <c r="AE191" s="3148"/>
      <c r="AF191" s="3148"/>
      <c r="AG191" s="3148"/>
      <c r="AH191" s="3148"/>
      <c r="AI191" s="3148"/>
      <c r="AJ191" s="3148"/>
      <c r="AK191" s="1012"/>
    </row>
    <row r="192" spans="1:45">
      <c r="A192" s="1004"/>
      <c r="B192" s="3147"/>
      <c r="C192" s="3147"/>
      <c r="D192" s="3147"/>
      <c r="E192" s="3147"/>
      <c r="F192" s="3147"/>
      <c r="G192" s="3147"/>
      <c r="H192" s="3147"/>
      <c r="I192" s="3147"/>
      <c r="J192" s="3147"/>
      <c r="K192" s="3147"/>
      <c r="L192" s="3147"/>
      <c r="M192" s="3147"/>
      <c r="N192" s="3147"/>
      <c r="O192" s="3147"/>
      <c r="P192" s="3147"/>
      <c r="Q192" s="3147"/>
      <c r="R192" s="3147"/>
      <c r="S192" s="3147"/>
      <c r="T192" s="3147"/>
      <c r="U192" s="3147"/>
      <c r="V192" s="3147"/>
      <c r="W192" s="3147"/>
      <c r="X192" s="3147"/>
      <c r="Y192" s="3147"/>
      <c r="Z192" s="3147"/>
      <c r="AA192" s="3147"/>
      <c r="AB192" s="3147"/>
      <c r="AC192" s="1348"/>
      <c r="AD192" s="3148"/>
      <c r="AE192" s="3148"/>
      <c r="AF192" s="3148"/>
      <c r="AG192" s="3148"/>
      <c r="AH192" s="3148"/>
      <c r="AI192" s="3148"/>
      <c r="AJ192" s="3148"/>
      <c r="AK192" s="1012"/>
    </row>
    <row r="193" spans="1:37">
      <c r="A193" s="1004"/>
      <c r="B193" s="3147"/>
      <c r="C193" s="3147"/>
      <c r="D193" s="3147"/>
      <c r="E193" s="3147"/>
      <c r="F193" s="3147"/>
      <c r="G193" s="3147"/>
      <c r="H193" s="3147"/>
      <c r="I193" s="3147"/>
      <c r="J193" s="3147"/>
      <c r="K193" s="3147"/>
      <c r="L193" s="3147"/>
      <c r="M193" s="3147"/>
      <c r="N193" s="3147"/>
      <c r="O193" s="3147"/>
      <c r="P193" s="3147"/>
      <c r="Q193" s="3147"/>
      <c r="R193" s="3147"/>
      <c r="S193" s="3147"/>
      <c r="T193" s="3147"/>
      <c r="U193" s="3147"/>
      <c r="V193" s="3147"/>
      <c r="W193" s="3147"/>
      <c r="X193" s="3147"/>
      <c r="Y193" s="3147"/>
      <c r="Z193" s="3147"/>
      <c r="AA193" s="3147"/>
      <c r="AB193" s="3147"/>
      <c r="AC193" s="1348"/>
      <c r="AD193" s="3148"/>
      <c r="AE193" s="3148"/>
      <c r="AF193" s="3148"/>
      <c r="AG193" s="3148"/>
      <c r="AH193" s="3148"/>
      <c r="AI193" s="3148"/>
      <c r="AJ193" s="3148"/>
      <c r="AK193" s="1012"/>
    </row>
    <row r="194" spans="1:37">
      <c r="A194" s="1004"/>
      <c r="B194" s="3147"/>
      <c r="C194" s="3147"/>
      <c r="D194" s="3147"/>
      <c r="E194" s="3147"/>
      <c r="F194" s="3147"/>
      <c r="G194" s="3147"/>
      <c r="H194" s="3147"/>
      <c r="I194" s="3147"/>
      <c r="J194" s="3147"/>
      <c r="K194" s="3147"/>
      <c r="L194" s="3147"/>
      <c r="M194" s="3147"/>
      <c r="N194" s="3147"/>
      <c r="O194" s="3147"/>
      <c r="P194" s="3147"/>
      <c r="Q194" s="3147"/>
      <c r="R194" s="3147"/>
      <c r="S194" s="3147"/>
      <c r="T194" s="3147"/>
      <c r="U194" s="3147"/>
      <c r="V194" s="3147"/>
      <c r="W194" s="3147"/>
      <c r="X194" s="3147"/>
      <c r="Y194" s="3147"/>
      <c r="Z194" s="3147"/>
      <c r="AA194" s="3147"/>
      <c r="AB194" s="3147"/>
      <c r="AC194" s="1348"/>
      <c r="AD194" s="3148"/>
      <c r="AE194" s="3148"/>
      <c r="AF194" s="3148"/>
      <c r="AG194" s="3148"/>
      <c r="AH194" s="3148"/>
      <c r="AI194" s="3148"/>
      <c r="AJ194" s="3148"/>
      <c r="AK194" s="1012"/>
    </row>
    <row r="195" spans="1:37">
      <c r="A195" s="1004"/>
      <c r="B195" s="3147"/>
      <c r="C195" s="3147"/>
      <c r="D195" s="3147"/>
      <c r="E195" s="3147"/>
      <c r="F195" s="3147"/>
      <c r="G195" s="3147"/>
      <c r="H195" s="3147"/>
      <c r="I195" s="3147"/>
      <c r="J195" s="3147"/>
      <c r="K195" s="3147"/>
      <c r="L195" s="3147"/>
      <c r="M195" s="3147"/>
      <c r="N195" s="3147"/>
      <c r="O195" s="3147"/>
      <c r="P195" s="3147"/>
      <c r="Q195" s="3147"/>
      <c r="R195" s="3147"/>
      <c r="S195" s="3147"/>
      <c r="T195" s="3147"/>
      <c r="U195" s="3147"/>
      <c r="V195" s="3147"/>
      <c r="W195" s="3147"/>
      <c r="X195" s="3147"/>
      <c r="Y195" s="3147"/>
      <c r="Z195" s="3147"/>
      <c r="AA195" s="3147"/>
      <c r="AB195" s="3147"/>
      <c r="AC195" s="1348"/>
      <c r="AD195" s="3148"/>
      <c r="AE195" s="3148"/>
      <c r="AF195" s="3148"/>
      <c r="AG195" s="3148"/>
      <c r="AH195" s="3148"/>
      <c r="AI195" s="3148"/>
      <c r="AJ195" s="3148"/>
      <c r="AK195" s="1012"/>
    </row>
    <row r="196" spans="1:37">
      <c r="A196" s="1004"/>
      <c r="B196" s="3147"/>
      <c r="C196" s="3147"/>
      <c r="D196" s="3147"/>
      <c r="E196" s="3147"/>
      <c r="F196" s="3147"/>
      <c r="G196" s="3147"/>
      <c r="H196" s="3147"/>
      <c r="I196" s="3147"/>
      <c r="J196" s="3147"/>
      <c r="K196" s="3147"/>
      <c r="L196" s="3147"/>
      <c r="M196" s="3147"/>
      <c r="N196" s="3147"/>
      <c r="O196" s="3147"/>
      <c r="P196" s="3147"/>
      <c r="Q196" s="3147"/>
      <c r="R196" s="3147"/>
      <c r="S196" s="3147"/>
      <c r="T196" s="3147"/>
      <c r="U196" s="3147"/>
      <c r="V196" s="3147"/>
      <c r="W196" s="3147"/>
      <c r="X196" s="3147"/>
      <c r="Y196" s="3147"/>
      <c r="Z196" s="3147"/>
      <c r="AA196" s="3147"/>
      <c r="AB196" s="3147"/>
      <c r="AC196" s="1348"/>
      <c r="AD196" s="3148"/>
      <c r="AE196" s="3148"/>
      <c r="AF196" s="3148"/>
      <c r="AG196" s="3148"/>
      <c r="AH196" s="3148"/>
      <c r="AI196" s="3148"/>
      <c r="AJ196" s="3148"/>
      <c r="AK196" s="1012"/>
    </row>
    <row r="197" spans="1:37">
      <c r="A197" s="1004"/>
      <c r="B197" s="3147"/>
      <c r="C197" s="3147"/>
      <c r="D197" s="3147"/>
      <c r="E197" s="3147"/>
      <c r="F197" s="3147"/>
      <c r="G197" s="3147"/>
      <c r="H197" s="3147"/>
      <c r="I197" s="3147"/>
      <c r="J197" s="3147"/>
      <c r="K197" s="3147"/>
      <c r="L197" s="3147"/>
      <c r="M197" s="3147"/>
      <c r="N197" s="3147"/>
      <c r="O197" s="3147"/>
      <c r="P197" s="3147"/>
      <c r="Q197" s="3147"/>
      <c r="R197" s="3147"/>
      <c r="S197" s="3147"/>
      <c r="T197" s="3147"/>
      <c r="U197" s="3147"/>
      <c r="V197" s="3147"/>
      <c r="W197" s="3147"/>
      <c r="X197" s="3147"/>
      <c r="Y197" s="3147"/>
      <c r="Z197" s="3147"/>
      <c r="AA197" s="3147"/>
      <c r="AB197" s="3147"/>
      <c r="AC197" s="1348"/>
      <c r="AD197" s="3148"/>
      <c r="AE197" s="3148"/>
      <c r="AF197" s="3148"/>
      <c r="AG197" s="3148"/>
      <c r="AH197" s="3148"/>
      <c r="AI197" s="3148"/>
      <c r="AJ197" s="3148"/>
      <c r="AK197" s="1012"/>
    </row>
    <row r="198" spans="1:37">
      <c r="A198" s="1004"/>
      <c r="B198" s="3319" t="s">
        <v>1832</v>
      </c>
      <c r="C198" s="3319"/>
      <c r="D198" s="3319"/>
      <c r="E198" s="3319"/>
      <c r="F198" s="3319"/>
      <c r="G198" s="3319"/>
      <c r="H198" s="3319"/>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915"/>
      <c r="AD198" s="3178">
        <f>AB249</f>
        <v>4956090.7787251631</v>
      </c>
      <c r="AE198" s="3178"/>
      <c r="AF198" s="3178"/>
      <c r="AG198" s="3178"/>
      <c r="AH198" s="3178"/>
      <c r="AI198" s="3178"/>
      <c r="AJ198" s="3178"/>
      <c r="AK198" s="1012"/>
    </row>
    <row r="199" spans="1:37">
      <c r="A199" s="1004"/>
      <c r="B199" s="3317" t="s">
        <v>1795</v>
      </c>
      <c r="C199" s="3317"/>
      <c r="D199" s="3317"/>
      <c r="E199" s="3317"/>
      <c r="F199" s="3317"/>
      <c r="G199" s="3317"/>
      <c r="H199" s="3317"/>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1348"/>
      <c r="AD199" s="3179">
        <f>'Sources and Uses Budget'!B15</f>
        <v>0</v>
      </c>
      <c r="AE199" s="3179"/>
      <c r="AF199" s="3179"/>
      <c r="AG199" s="3179"/>
      <c r="AH199" s="3179"/>
      <c r="AI199" s="3179"/>
      <c r="AJ199" s="3179"/>
      <c r="AK199" s="1012"/>
    </row>
    <row r="200" spans="1:37">
      <c r="A200" s="1004"/>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1361" t="s">
        <v>951</v>
      </c>
      <c r="AC200" s="915"/>
      <c r="AD200" s="3183">
        <f>SUM(AD188:AJ198)-AD199</f>
        <v>12902985.778725162</v>
      </c>
      <c r="AE200" s="3183"/>
      <c r="AF200" s="3183"/>
      <c r="AG200" s="3183"/>
      <c r="AH200" s="3183"/>
      <c r="AI200" s="3183"/>
      <c r="AJ200" s="3183"/>
      <c r="AK200" s="1012"/>
    </row>
    <row r="201" spans="1:37">
      <c r="A201" s="1004"/>
      <c r="B201" s="1004"/>
      <c r="C201" s="1094"/>
      <c r="D201" s="1322"/>
      <c r="E201" s="1322"/>
      <c r="F201" s="1322"/>
      <c r="G201" s="1322"/>
      <c r="H201" s="1322"/>
      <c r="I201" s="1322"/>
      <c r="J201" s="1322"/>
      <c r="K201" s="915"/>
      <c r="L201" s="915"/>
      <c r="M201" s="915"/>
      <c r="N201" s="915"/>
      <c r="O201" s="915"/>
      <c r="P201" s="915"/>
      <c r="Q201" s="915"/>
      <c r="R201" s="915"/>
      <c r="S201" s="915"/>
      <c r="T201" s="915"/>
      <c r="U201" s="915"/>
      <c r="V201" s="915"/>
      <c r="W201" s="915"/>
      <c r="X201" s="915"/>
      <c r="Y201" s="1068"/>
      <c r="Z201" s="1068"/>
      <c r="AA201" s="1068"/>
      <c r="AB201" s="1068"/>
      <c r="AC201" s="915"/>
      <c r="AD201" s="915"/>
      <c r="AE201" s="1012"/>
      <c r="AF201" s="1012"/>
      <c r="AG201" s="1012"/>
      <c r="AH201" s="1012"/>
      <c r="AI201" s="1012"/>
      <c r="AJ201" s="1012"/>
      <c r="AK201" s="1012"/>
    </row>
    <row r="202" spans="1:37">
      <c r="A202" s="1004"/>
      <c r="B202" s="1331" t="s">
        <v>1800</v>
      </c>
      <c r="C202" s="1094"/>
      <c r="D202" s="1322"/>
      <c r="E202" s="1322"/>
      <c r="F202" s="1322"/>
      <c r="G202" s="1322"/>
      <c r="H202" s="1322"/>
      <c r="I202" s="1322"/>
      <c r="J202" s="1322"/>
      <c r="K202" s="915"/>
      <c r="L202" s="915"/>
      <c r="M202" s="915"/>
      <c r="N202" s="915"/>
      <c r="O202" s="915"/>
      <c r="P202" s="915"/>
      <c r="Q202" s="915"/>
      <c r="R202" s="915"/>
      <c r="S202" s="915"/>
      <c r="T202" s="915"/>
      <c r="U202" s="915"/>
      <c r="V202" s="915"/>
      <c r="W202" s="915"/>
      <c r="X202" s="915"/>
      <c r="Y202" s="1068"/>
      <c r="Z202" s="1068"/>
      <c r="AA202" s="1068"/>
      <c r="AB202" s="1068"/>
      <c r="AC202" s="915"/>
      <c r="AD202" s="915"/>
      <c r="AE202" s="1012"/>
      <c r="AF202" s="1012"/>
      <c r="AG202" s="1012"/>
      <c r="AH202" s="1012"/>
      <c r="AI202" s="1012"/>
      <c r="AJ202" s="1012"/>
      <c r="AK202" s="1012"/>
    </row>
    <row r="203" spans="1:37">
      <c r="A203" s="1004"/>
      <c r="B203" s="986" t="s">
        <v>1831</v>
      </c>
      <c r="C203" s="1094"/>
      <c r="D203" s="1322"/>
      <c r="E203" s="1322"/>
      <c r="F203" s="1322"/>
      <c r="G203" s="1322"/>
      <c r="H203" s="1322"/>
      <c r="I203" s="1322"/>
      <c r="J203" s="1322"/>
      <c r="K203" s="915"/>
      <c r="L203" s="915"/>
      <c r="M203" s="915"/>
      <c r="N203" s="915"/>
      <c r="O203" s="915"/>
      <c r="P203" s="915"/>
      <c r="Q203" s="915"/>
      <c r="R203" s="915"/>
      <c r="S203" s="915"/>
      <c r="T203" s="915"/>
      <c r="U203" s="915"/>
      <c r="V203" s="915"/>
      <c r="W203" s="915"/>
      <c r="X203" s="915"/>
      <c r="Y203" s="1068"/>
      <c r="Z203" s="1068"/>
      <c r="AA203" s="1068"/>
      <c r="AB203" s="1068"/>
      <c r="AC203" s="915"/>
      <c r="AD203" s="915"/>
      <c r="AE203" s="1012"/>
      <c r="AF203" s="1012"/>
      <c r="AG203" s="1012"/>
      <c r="AH203" s="1012"/>
      <c r="AI203" s="1012"/>
      <c r="AJ203" s="1012"/>
      <c r="AK203" s="1012"/>
    </row>
    <row r="204" spans="1:37">
      <c r="A204" s="1358"/>
      <c r="B204" s="1393" t="s">
        <v>1802</v>
      </c>
      <c r="C204" s="1394"/>
      <c r="D204" s="1395"/>
      <c r="E204" s="1395"/>
      <c r="F204" s="1395"/>
      <c r="G204" s="1395"/>
      <c r="H204" s="1395"/>
      <c r="I204" s="1395"/>
      <c r="J204" s="1395"/>
      <c r="K204" s="1396"/>
      <c r="L204" s="1396"/>
      <c r="M204" s="1396"/>
      <c r="N204" s="1396"/>
      <c r="O204" s="1396"/>
      <c r="P204" s="1396"/>
      <c r="Q204" s="1396"/>
      <c r="R204" s="1396"/>
      <c r="S204" s="1196"/>
      <c r="T204" s="1196"/>
      <c r="U204" s="1196"/>
      <c r="V204" s="1196"/>
      <c r="W204" s="1196"/>
      <c r="X204" s="1196"/>
      <c r="Y204" s="1323"/>
      <c r="Z204" s="1323"/>
      <c r="AA204" s="1323"/>
      <c r="AB204" s="1323"/>
      <c r="AC204" s="1196"/>
      <c r="AD204" s="1196"/>
      <c r="AE204" s="1324"/>
      <c r="AF204" s="1324"/>
      <c r="AG204" s="1324"/>
      <c r="AH204" s="1324"/>
      <c r="AI204" s="1324"/>
      <c r="AJ204" s="1325"/>
      <c r="AK204" s="1012"/>
    </row>
    <row r="205" spans="1:37">
      <c r="A205" s="1358"/>
      <c r="B205" s="1397" t="s">
        <v>1803</v>
      </c>
      <c r="C205" s="1398"/>
      <c r="D205" s="1399"/>
      <c r="E205" s="1399"/>
      <c r="F205" s="1399"/>
      <c r="G205" s="1399"/>
      <c r="H205" s="1399"/>
      <c r="I205" s="1399"/>
      <c r="J205" s="1399"/>
      <c r="K205" s="1400"/>
      <c r="L205" s="1400"/>
      <c r="M205" s="1400"/>
      <c r="N205" s="1400"/>
      <c r="O205" s="1400"/>
      <c r="P205" s="1400"/>
      <c r="Q205" s="1400"/>
      <c r="R205" s="1400"/>
      <c r="S205" s="979"/>
      <c r="T205" s="979"/>
      <c r="U205" s="979"/>
      <c r="V205" s="979"/>
      <c r="W205" s="979"/>
      <c r="X205" s="979"/>
      <c r="Y205" s="1068"/>
      <c r="Z205" s="1068"/>
      <c r="AA205" s="1068"/>
      <c r="AB205" s="1068"/>
      <c r="AC205" s="979"/>
      <c r="AD205" s="979"/>
      <c r="AE205" s="1012"/>
      <c r="AF205" s="1012"/>
      <c r="AG205" s="1012"/>
      <c r="AH205" s="1012"/>
      <c r="AI205" s="1012"/>
      <c r="AJ205" s="1326"/>
      <c r="AK205" s="1012"/>
    </row>
    <row r="206" spans="1:37">
      <c r="A206" s="1358"/>
      <c r="B206" s="1397" t="s">
        <v>2491</v>
      </c>
      <c r="C206" s="1398"/>
      <c r="D206" s="1399"/>
      <c r="E206" s="1399"/>
      <c r="F206" s="1399"/>
      <c r="G206" s="1399"/>
      <c r="H206" s="1399"/>
      <c r="I206" s="1399"/>
      <c r="J206" s="1399"/>
      <c r="K206" s="1400"/>
      <c r="L206" s="1400"/>
      <c r="M206" s="1400"/>
      <c r="N206" s="1400"/>
      <c r="O206" s="1400"/>
      <c r="P206" s="1400"/>
      <c r="Q206" s="1400"/>
      <c r="R206" s="1400"/>
      <c r="S206" s="979"/>
      <c r="T206" s="979"/>
      <c r="U206" s="979"/>
      <c r="V206" s="979"/>
      <c r="W206" s="979"/>
      <c r="X206" s="979"/>
      <c r="Y206" s="1068"/>
      <c r="Z206" s="1068"/>
      <c r="AA206" s="1068"/>
      <c r="AB206" s="1068"/>
      <c r="AC206" s="979"/>
      <c r="AD206" s="979"/>
      <c r="AE206" s="1012"/>
      <c r="AF206" s="1012"/>
      <c r="AG206" s="1012"/>
      <c r="AH206" s="1012"/>
      <c r="AI206" s="1012"/>
      <c r="AJ206" s="1326"/>
      <c r="AK206" s="1012"/>
    </row>
    <row r="207" spans="1:37">
      <c r="A207" s="1358"/>
      <c r="B207" s="1397" t="s">
        <v>1804</v>
      </c>
      <c r="C207" s="1398"/>
      <c r="D207" s="1399"/>
      <c r="E207" s="1399"/>
      <c r="F207" s="1399"/>
      <c r="G207" s="1399"/>
      <c r="H207" s="1399"/>
      <c r="I207" s="1399"/>
      <c r="J207" s="1399"/>
      <c r="K207" s="1400"/>
      <c r="L207" s="1400"/>
      <c r="M207" s="1400"/>
      <c r="N207" s="1400"/>
      <c r="O207" s="1400"/>
      <c r="P207" s="1400"/>
      <c r="Q207" s="1400"/>
      <c r="R207" s="1400"/>
      <c r="S207" s="979"/>
      <c r="T207" s="979"/>
      <c r="U207" s="979"/>
      <c r="V207" s="979"/>
      <c r="W207" s="979"/>
      <c r="X207" s="979"/>
      <c r="Y207" s="1068"/>
      <c r="Z207" s="1068"/>
      <c r="AA207" s="1068"/>
      <c r="AB207" s="1068"/>
      <c r="AC207" s="979"/>
      <c r="AD207" s="979"/>
      <c r="AE207" s="1012"/>
      <c r="AF207" s="1012"/>
      <c r="AG207" s="1012"/>
      <c r="AH207" s="1012"/>
      <c r="AI207" s="1012"/>
      <c r="AJ207" s="1326"/>
      <c r="AK207" s="1012"/>
    </row>
    <row r="208" spans="1:37">
      <c r="A208" s="1358"/>
      <c r="B208" s="1401" t="s">
        <v>1805</v>
      </c>
      <c r="C208" s="1398"/>
      <c r="D208" s="1399"/>
      <c r="E208" s="1399"/>
      <c r="F208" s="1399"/>
      <c r="G208" s="1399"/>
      <c r="H208" s="1399"/>
      <c r="I208" s="1399"/>
      <c r="J208" s="1399"/>
      <c r="K208" s="1400"/>
      <c r="L208" s="1400"/>
      <c r="M208" s="1400"/>
      <c r="N208" s="1400"/>
      <c r="O208" s="1400"/>
      <c r="P208" s="1400"/>
      <c r="Q208" s="1400"/>
      <c r="R208" s="1400"/>
      <c r="S208" s="979"/>
      <c r="T208" s="979"/>
      <c r="U208" s="979"/>
      <c r="V208" s="979"/>
      <c r="W208" s="979"/>
      <c r="X208" s="979"/>
      <c r="Y208" s="1068"/>
      <c r="Z208" s="1068"/>
      <c r="AA208" s="1068"/>
      <c r="AB208" s="1068"/>
      <c r="AC208" s="979"/>
      <c r="AD208" s="979"/>
      <c r="AE208" s="1012"/>
      <c r="AF208" s="1012"/>
      <c r="AG208" s="1012"/>
      <c r="AH208" s="1012"/>
      <c r="AI208" s="1012"/>
      <c r="AJ208" s="1326"/>
      <c r="AK208" s="1012"/>
    </row>
    <row r="209" spans="1:37">
      <c r="A209" s="1358"/>
      <c r="B209" s="1402" t="s">
        <v>1843</v>
      </c>
      <c r="C209" s="1403"/>
      <c r="D209" s="1404"/>
      <c r="E209" s="1404"/>
      <c r="F209" s="1404"/>
      <c r="G209" s="1404"/>
      <c r="H209" s="1404"/>
      <c r="I209" s="1404"/>
      <c r="J209" s="1404"/>
      <c r="K209" s="1405"/>
      <c r="L209" s="1405"/>
      <c r="M209" s="1405"/>
      <c r="N209" s="1405"/>
      <c r="O209" s="1405"/>
      <c r="P209" s="1405"/>
      <c r="Q209" s="1405"/>
      <c r="R209" s="1405"/>
      <c r="S209" s="1186"/>
      <c r="T209" s="1186"/>
      <c r="U209" s="1186"/>
      <c r="V209" s="1186"/>
      <c r="W209" s="1186"/>
      <c r="X209" s="1186"/>
      <c r="Y209" s="1327"/>
      <c r="Z209" s="1327"/>
      <c r="AA209" s="1327"/>
      <c r="AB209" s="1327"/>
      <c r="AC209" s="1186"/>
      <c r="AD209" s="1186"/>
      <c r="AE209" s="1328"/>
      <c r="AF209" s="1328"/>
      <c r="AG209" s="1328"/>
      <c r="AH209" s="1328"/>
      <c r="AI209" s="1328"/>
      <c r="AJ209" s="1329"/>
      <c r="AK209" s="1012"/>
    </row>
    <row r="210" spans="1:37">
      <c r="A210" s="1004"/>
      <c r="B210" s="1004"/>
      <c r="C210" s="1094"/>
      <c r="D210" s="1322"/>
      <c r="E210" s="1322"/>
      <c r="F210" s="1322"/>
      <c r="G210" s="1322"/>
      <c r="H210" s="1322"/>
      <c r="I210" s="1322"/>
      <c r="J210" s="1322"/>
      <c r="K210" s="915"/>
      <c r="L210" s="915"/>
      <c r="M210" s="915"/>
      <c r="N210" s="915"/>
      <c r="O210" s="915"/>
      <c r="P210" s="915"/>
      <c r="Q210" s="915"/>
      <c r="R210" s="915"/>
      <c r="S210" s="915"/>
      <c r="T210" s="915"/>
      <c r="U210" s="915"/>
      <c r="V210" s="915"/>
      <c r="W210" s="915"/>
      <c r="X210" s="915"/>
      <c r="Y210" s="1068"/>
      <c r="Z210" s="1068"/>
      <c r="AA210" s="1068"/>
      <c r="AB210" s="1068"/>
      <c r="AC210" s="915"/>
      <c r="AD210" s="915"/>
      <c r="AE210" s="1012"/>
      <c r="AF210" s="1012"/>
      <c r="AG210" s="1012"/>
      <c r="AH210" s="1012"/>
      <c r="AI210" s="1012"/>
      <c r="AJ210" s="1012"/>
      <c r="AK210" s="1012"/>
    </row>
    <row r="211" spans="1:37">
      <c r="A211" s="1004"/>
      <c r="B211" s="1350"/>
      <c r="C211" s="982"/>
      <c r="D211" s="1351"/>
      <c r="E211" s="112"/>
      <c r="F211" s="112"/>
      <c r="G211" s="112"/>
      <c r="H211" s="112"/>
      <c r="I211" s="3151" t="s">
        <v>1812</v>
      </c>
      <c r="J211" s="3151"/>
      <c r="K211" s="3151"/>
      <c r="L211" s="979"/>
      <c r="M211" s="979"/>
      <c r="N211" s="979"/>
      <c r="O211" s="979"/>
      <c r="P211" s="979"/>
      <c r="Q211" s="979"/>
      <c r="R211" s="979"/>
      <c r="S211" s="979"/>
      <c r="T211" s="3353" t="s">
        <v>1806</v>
      </c>
      <c r="U211" s="3353"/>
      <c r="V211" s="3353"/>
      <c r="W211" s="3353"/>
      <c r="X211" s="3353"/>
      <c r="Y211" s="3353"/>
      <c r="Z211" s="1352"/>
      <c r="AA211" s="1353"/>
      <c r="AB211" s="3166" t="s">
        <v>1807</v>
      </c>
      <c r="AC211" s="3166"/>
      <c r="AD211" s="3166"/>
      <c r="AE211" s="3166"/>
      <c r="AF211" s="3166"/>
      <c r="AG211" s="3166"/>
      <c r="AH211" s="1322"/>
      <c r="AI211" s="1322"/>
      <c r="AJ211" s="1322"/>
      <c r="AK211" s="1012"/>
    </row>
    <row r="212" spans="1:37">
      <c r="A212" s="1004"/>
      <c r="B212" s="3149" t="s">
        <v>1792</v>
      </c>
      <c r="C212" s="3149"/>
      <c r="D212" s="3149"/>
      <c r="E212" s="3149"/>
      <c r="F212" s="3149"/>
      <c r="G212" s="3149"/>
      <c r="I212" s="3150" t="s">
        <v>1813</v>
      </c>
      <c r="J212" s="3150"/>
      <c r="K212" s="3150"/>
      <c r="L212" s="1641"/>
      <c r="N212" s="3156" t="s">
        <v>1808</v>
      </c>
      <c r="O212" s="3156"/>
      <c r="P212" s="3156"/>
      <c r="Q212" s="3156"/>
      <c r="R212" s="3156"/>
      <c r="T212" s="3156" t="s">
        <v>1809</v>
      </c>
      <c r="U212" s="3156"/>
      <c r="V212" s="3156"/>
      <c r="W212" s="3156"/>
      <c r="X212" s="3156"/>
      <c r="Y212" s="3156"/>
      <c r="Z212" s="1354"/>
      <c r="AA212" s="1353"/>
      <c r="AB212" s="3320" t="s">
        <v>1810</v>
      </c>
      <c r="AC212" s="3320"/>
      <c r="AD212" s="3320"/>
      <c r="AE212" s="3320"/>
      <c r="AF212" s="3320"/>
      <c r="AG212" s="3320"/>
      <c r="AH212" s="1322"/>
      <c r="AI212" s="1322"/>
      <c r="AJ212" s="1322"/>
      <c r="AK212" s="1012"/>
    </row>
    <row r="213" spans="1:37">
      <c r="A213" s="1004"/>
      <c r="B213" s="3153" t="s">
        <v>2752</v>
      </c>
      <c r="C213" s="3153"/>
      <c r="D213" s="3153"/>
      <c r="E213" s="3153"/>
      <c r="F213" s="3153"/>
      <c r="G213" s="3153"/>
      <c r="H213" s="1356"/>
      <c r="I213" s="3152">
        <f>+[10]EVERYTHING!$Q$23</f>
        <v>8</v>
      </c>
      <c r="J213" s="3152"/>
      <c r="K213" s="3152"/>
      <c r="L213" s="1641"/>
      <c r="N213" s="3157">
        <f>+[10]EVERYTHING!$W$10</f>
        <v>438</v>
      </c>
      <c r="O213" s="3157"/>
      <c r="P213" s="3157"/>
      <c r="Q213" s="3157"/>
      <c r="R213" s="3157"/>
      <c r="T213" s="3318">
        <f>+[10]EVERYTHING!$R$23</f>
        <v>914</v>
      </c>
      <c r="U213" s="3318"/>
      <c r="V213" s="3318"/>
      <c r="W213" s="3318"/>
      <c r="X213" s="3318"/>
      <c r="Y213" s="3318"/>
      <c r="Z213" s="1355"/>
      <c r="AA213" s="1355"/>
      <c r="AB213" s="3154">
        <f t="shared" ref="AB213:AB222" si="0">MAX(($T213-$N213)*$I213*12,0)</f>
        <v>45696</v>
      </c>
      <c r="AC213" s="3154"/>
      <c r="AD213" s="3154"/>
      <c r="AE213" s="3154"/>
      <c r="AF213" s="3154"/>
      <c r="AG213" s="3154"/>
      <c r="AH213" s="1322"/>
      <c r="AI213" s="1322"/>
      <c r="AJ213" s="1322"/>
      <c r="AK213" s="1012"/>
    </row>
    <row r="214" spans="1:37">
      <c r="A214" s="1004"/>
      <c r="B214" s="3153" t="s">
        <v>2752</v>
      </c>
      <c r="C214" s="3153"/>
      <c r="D214" s="3153"/>
      <c r="E214" s="3153"/>
      <c r="F214" s="3153"/>
      <c r="G214" s="3153"/>
      <c r="I214" s="3152">
        <f>+[10]EVERYTHING!$Q$24</f>
        <v>23</v>
      </c>
      <c r="J214" s="3152"/>
      <c r="K214" s="3152"/>
      <c r="L214" s="1641"/>
      <c r="N214" s="3157">
        <f>+N213</f>
        <v>438</v>
      </c>
      <c r="O214" s="3157"/>
      <c r="P214" s="3157"/>
      <c r="Q214" s="3157"/>
      <c r="R214" s="3157"/>
      <c r="T214" s="3318">
        <f>+T213</f>
        <v>914</v>
      </c>
      <c r="U214" s="3318"/>
      <c r="V214" s="3318"/>
      <c r="W214" s="3318"/>
      <c r="X214" s="3318"/>
      <c r="Y214" s="3318"/>
      <c r="Z214" s="1355"/>
      <c r="AA214" s="1355"/>
      <c r="AB214" s="3154">
        <f t="shared" si="0"/>
        <v>131376</v>
      </c>
      <c r="AC214" s="3154"/>
      <c r="AD214" s="3154"/>
      <c r="AE214" s="3154"/>
      <c r="AF214" s="3154"/>
      <c r="AG214" s="3154"/>
      <c r="AH214" s="1322"/>
      <c r="AI214" s="1322"/>
      <c r="AJ214" s="1322"/>
      <c r="AK214" s="1012"/>
    </row>
    <row r="215" spans="1:37">
      <c r="A215" s="1004"/>
      <c r="B215" s="3153" t="s">
        <v>2752</v>
      </c>
      <c r="C215" s="3153"/>
      <c r="D215" s="3153"/>
      <c r="E215" s="3153"/>
      <c r="F215" s="3153"/>
      <c r="G215" s="3153"/>
      <c r="I215" s="3152">
        <f>+[10]EVERYTHING!$Q$25</f>
        <v>34</v>
      </c>
      <c r="J215" s="3152"/>
      <c r="K215" s="3152"/>
      <c r="L215" s="1641"/>
      <c r="N215" s="3157">
        <f>+N214</f>
        <v>438</v>
      </c>
      <c r="O215" s="3157"/>
      <c r="P215" s="3157"/>
      <c r="Q215" s="3157"/>
      <c r="R215" s="3157"/>
      <c r="T215" s="3318">
        <f>+T214</f>
        <v>914</v>
      </c>
      <c r="U215" s="3318"/>
      <c r="V215" s="3318"/>
      <c r="W215" s="3318"/>
      <c r="X215" s="3318"/>
      <c r="Y215" s="3318"/>
      <c r="Z215" s="1355"/>
      <c r="AA215" s="1355"/>
      <c r="AB215" s="3154">
        <f t="shared" si="0"/>
        <v>194208</v>
      </c>
      <c r="AC215" s="3154"/>
      <c r="AD215" s="3154"/>
      <c r="AE215" s="3154"/>
      <c r="AF215" s="3154"/>
      <c r="AG215" s="3154"/>
      <c r="AH215" s="1322"/>
      <c r="AI215" s="1322"/>
      <c r="AJ215" s="1322"/>
      <c r="AK215" s="1012"/>
    </row>
    <row r="216" spans="1:37">
      <c r="A216" s="1004"/>
      <c r="B216" s="3153" t="s">
        <v>1348</v>
      </c>
      <c r="C216" s="3153"/>
      <c r="D216" s="3153"/>
      <c r="E216" s="3153"/>
      <c r="F216" s="3153"/>
      <c r="G216" s="3153"/>
      <c r="I216" s="3152"/>
      <c r="J216" s="3152"/>
      <c r="K216" s="3152"/>
      <c r="L216" s="1641"/>
      <c r="N216" s="3157"/>
      <c r="O216" s="3157"/>
      <c r="P216" s="3157"/>
      <c r="Q216" s="3157"/>
      <c r="R216" s="3157"/>
      <c r="T216" s="3318"/>
      <c r="U216" s="3318"/>
      <c r="V216" s="3318"/>
      <c r="W216" s="3318"/>
      <c r="X216" s="3318"/>
      <c r="Y216" s="3318"/>
      <c r="Z216" s="1355"/>
      <c r="AA216" s="1355"/>
      <c r="AB216" s="3154">
        <f t="shared" si="0"/>
        <v>0</v>
      </c>
      <c r="AC216" s="3154"/>
      <c r="AD216" s="3154"/>
      <c r="AE216" s="3154"/>
      <c r="AF216" s="3154"/>
      <c r="AG216" s="3154"/>
      <c r="AH216" s="1322"/>
      <c r="AI216" s="1322"/>
      <c r="AJ216" s="1322"/>
      <c r="AK216" s="1012"/>
    </row>
    <row r="217" spans="1:37">
      <c r="A217" s="1004"/>
      <c r="B217" s="3153" t="s">
        <v>1348</v>
      </c>
      <c r="C217" s="3153"/>
      <c r="D217" s="3153"/>
      <c r="E217" s="3153"/>
      <c r="F217" s="3153"/>
      <c r="G217" s="3153"/>
      <c r="I217" s="3152"/>
      <c r="J217" s="3152"/>
      <c r="K217" s="3152"/>
      <c r="L217" s="1653"/>
      <c r="N217" s="3157"/>
      <c r="O217" s="3157"/>
      <c r="P217" s="3157"/>
      <c r="Q217" s="3157"/>
      <c r="R217" s="3157"/>
      <c r="T217" s="3318"/>
      <c r="U217" s="3318"/>
      <c r="V217" s="3318"/>
      <c r="W217" s="3318"/>
      <c r="X217" s="3318"/>
      <c r="Y217" s="3318"/>
      <c r="Z217" s="1355"/>
      <c r="AA217" s="1355"/>
      <c r="AB217" s="3154">
        <f t="shared" si="0"/>
        <v>0</v>
      </c>
      <c r="AC217" s="3154"/>
      <c r="AD217" s="3154"/>
      <c r="AE217" s="3154"/>
      <c r="AF217" s="3154"/>
      <c r="AG217" s="3154"/>
      <c r="AH217" s="1322"/>
      <c r="AI217" s="1322"/>
      <c r="AJ217" s="1322"/>
      <c r="AK217" s="1012"/>
    </row>
    <row r="218" spans="1:37">
      <c r="A218" s="1004"/>
      <c r="B218" s="3153" t="s">
        <v>1348</v>
      </c>
      <c r="C218" s="3153"/>
      <c r="D218" s="3153"/>
      <c r="E218" s="3153"/>
      <c r="F218" s="3153"/>
      <c r="G218" s="3153"/>
      <c r="I218" s="3152"/>
      <c r="J218" s="3152"/>
      <c r="K218" s="3152"/>
      <c r="L218" s="1653"/>
      <c r="N218" s="3157"/>
      <c r="O218" s="3157"/>
      <c r="P218" s="3157"/>
      <c r="Q218" s="3157"/>
      <c r="R218" s="3157"/>
      <c r="T218" s="3318"/>
      <c r="U218" s="3318"/>
      <c r="V218" s="3318"/>
      <c r="W218" s="3318"/>
      <c r="X218" s="3318"/>
      <c r="Y218" s="3318"/>
      <c r="Z218" s="1355"/>
      <c r="AA218" s="1355"/>
      <c r="AB218" s="3154">
        <f t="shared" si="0"/>
        <v>0</v>
      </c>
      <c r="AC218" s="3154"/>
      <c r="AD218" s="3154"/>
      <c r="AE218" s="3154"/>
      <c r="AF218" s="3154"/>
      <c r="AG218" s="3154"/>
      <c r="AH218" s="1322"/>
      <c r="AI218" s="1322"/>
      <c r="AJ218" s="1322"/>
      <c r="AK218" s="1012"/>
    </row>
    <row r="219" spans="1:37">
      <c r="A219" s="1004"/>
      <c r="B219" s="3153" t="s">
        <v>1348</v>
      </c>
      <c r="C219" s="3153"/>
      <c r="D219" s="3153"/>
      <c r="E219" s="3153"/>
      <c r="F219" s="3153"/>
      <c r="G219" s="3153"/>
      <c r="I219" s="3152"/>
      <c r="J219" s="3152"/>
      <c r="K219" s="3152"/>
      <c r="L219" s="1653"/>
      <c r="N219" s="3157"/>
      <c r="O219" s="3157"/>
      <c r="P219" s="3157"/>
      <c r="Q219" s="3157"/>
      <c r="R219" s="3157"/>
      <c r="T219" s="3318"/>
      <c r="U219" s="3318"/>
      <c r="V219" s="3318"/>
      <c r="W219" s="3318"/>
      <c r="X219" s="3318"/>
      <c r="Y219" s="3318"/>
      <c r="Z219" s="1355"/>
      <c r="AA219" s="1355"/>
      <c r="AB219" s="3154">
        <f t="shared" si="0"/>
        <v>0</v>
      </c>
      <c r="AC219" s="3154"/>
      <c r="AD219" s="3154"/>
      <c r="AE219" s="3154"/>
      <c r="AF219" s="3154"/>
      <c r="AG219" s="3154"/>
      <c r="AH219" s="1322"/>
      <c r="AI219" s="1322"/>
      <c r="AJ219" s="1322"/>
      <c r="AK219" s="1012"/>
    </row>
    <row r="220" spans="1:37">
      <c r="A220" s="1004"/>
      <c r="B220" s="3153" t="s">
        <v>1348</v>
      </c>
      <c r="C220" s="3153"/>
      <c r="D220" s="3153"/>
      <c r="E220" s="3153"/>
      <c r="F220" s="3153"/>
      <c r="G220" s="3153"/>
      <c r="I220" s="3152"/>
      <c r="J220" s="3152"/>
      <c r="K220" s="3152"/>
      <c r="L220" s="1653"/>
      <c r="N220" s="3157"/>
      <c r="O220" s="3157"/>
      <c r="P220" s="3157"/>
      <c r="Q220" s="3157"/>
      <c r="R220" s="3157"/>
      <c r="T220" s="3318"/>
      <c r="U220" s="3318"/>
      <c r="V220" s="3318"/>
      <c r="W220" s="3318"/>
      <c r="X220" s="3318"/>
      <c r="Y220" s="3318"/>
      <c r="Z220" s="1355"/>
      <c r="AA220" s="1355"/>
      <c r="AB220" s="3154">
        <f t="shared" si="0"/>
        <v>0</v>
      </c>
      <c r="AC220" s="3154"/>
      <c r="AD220" s="3154"/>
      <c r="AE220" s="3154"/>
      <c r="AF220" s="3154"/>
      <c r="AG220" s="3154"/>
      <c r="AH220" s="1322"/>
      <c r="AI220" s="1322"/>
      <c r="AJ220" s="1322"/>
      <c r="AK220" s="1012"/>
    </row>
    <row r="221" spans="1:37">
      <c r="A221" s="1004"/>
      <c r="B221" s="3153" t="s">
        <v>1348</v>
      </c>
      <c r="C221" s="3153"/>
      <c r="D221" s="3153"/>
      <c r="E221" s="3153"/>
      <c r="F221" s="3153"/>
      <c r="G221" s="3153"/>
      <c r="I221" s="3152"/>
      <c r="J221" s="3152"/>
      <c r="K221" s="3152"/>
      <c r="L221" s="1653"/>
      <c r="N221" s="3157"/>
      <c r="O221" s="3157"/>
      <c r="P221" s="3157"/>
      <c r="Q221" s="3157"/>
      <c r="R221" s="3157"/>
      <c r="T221" s="3318"/>
      <c r="U221" s="3318"/>
      <c r="V221" s="3318"/>
      <c r="W221" s="3318"/>
      <c r="X221" s="3318"/>
      <c r="Y221" s="3318"/>
      <c r="Z221" s="1355"/>
      <c r="AA221" s="1355"/>
      <c r="AB221" s="3154">
        <f t="shared" si="0"/>
        <v>0</v>
      </c>
      <c r="AC221" s="3154"/>
      <c r="AD221" s="3154"/>
      <c r="AE221" s="3154"/>
      <c r="AF221" s="3154"/>
      <c r="AG221" s="3154"/>
      <c r="AH221" s="1322"/>
      <c r="AI221" s="1322"/>
      <c r="AJ221" s="1322"/>
      <c r="AK221" s="1012"/>
    </row>
    <row r="222" spans="1:37">
      <c r="A222" s="1004"/>
      <c r="B222" s="3153" t="s">
        <v>1348</v>
      </c>
      <c r="C222" s="3153"/>
      <c r="D222" s="3153"/>
      <c r="E222" s="3153"/>
      <c r="F222" s="3153"/>
      <c r="G222" s="3153"/>
      <c r="I222" s="3155"/>
      <c r="J222" s="3155"/>
      <c r="K222" s="3155"/>
      <c r="L222" s="1653"/>
      <c r="N222" s="3157"/>
      <c r="O222" s="3157"/>
      <c r="P222" s="3157"/>
      <c r="Q222" s="3157"/>
      <c r="R222" s="3157"/>
      <c r="T222" s="3318"/>
      <c r="U222" s="3318"/>
      <c r="V222" s="3318"/>
      <c r="W222" s="3318"/>
      <c r="X222" s="3318"/>
      <c r="Y222" s="3318"/>
      <c r="Z222" s="1355"/>
      <c r="AA222" s="1355"/>
      <c r="AB222" s="3328">
        <f t="shared" si="0"/>
        <v>0</v>
      </c>
      <c r="AC222" s="3328"/>
      <c r="AD222" s="3328"/>
      <c r="AE222" s="3328"/>
      <c r="AF222" s="3328"/>
      <c r="AG222" s="3328"/>
      <c r="AH222" s="1322"/>
      <c r="AI222" s="1322"/>
      <c r="AJ222" s="1322"/>
      <c r="AK222" s="1012"/>
    </row>
    <row r="223" spans="1:37">
      <c r="A223" s="1004"/>
      <c r="B223" s="986"/>
      <c r="C223" s="1356"/>
      <c r="D223" s="982"/>
      <c r="K223" s="915"/>
      <c r="L223" s="915"/>
      <c r="M223" s="915"/>
      <c r="N223" s="915"/>
      <c r="O223" s="915"/>
      <c r="P223" s="915"/>
      <c r="Q223" s="915"/>
      <c r="R223" s="915"/>
      <c r="S223" s="915"/>
      <c r="T223" s="915"/>
      <c r="U223" s="915"/>
      <c r="V223" s="915"/>
      <c r="W223" s="915"/>
      <c r="X223" s="915"/>
      <c r="Y223" s="1357" t="s">
        <v>1811</v>
      </c>
      <c r="AA223" s="1640"/>
      <c r="AB223" s="3154">
        <f>SUM(AB213:AB222)</f>
        <v>371280</v>
      </c>
      <c r="AC223" s="3154"/>
      <c r="AD223" s="3154"/>
      <c r="AE223" s="3154"/>
      <c r="AF223" s="3154"/>
      <c r="AG223" s="3154"/>
      <c r="AH223" s="1322"/>
      <c r="AI223" s="1322"/>
      <c r="AJ223" s="1322"/>
      <c r="AK223" s="1012"/>
    </row>
    <row r="224" spans="1:37">
      <c r="A224" s="1004"/>
      <c r="B224" s="1004"/>
      <c r="C224" s="1094"/>
      <c r="D224" s="1322"/>
      <c r="E224" s="1322"/>
      <c r="F224" s="1322"/>
      <c r="G224" s="1322"/>
      <c r="H224" s="1322"/>
      <c r="I224" s="1322"/>
      <c r="J224" s="1322"/>
      <c r="K224" s="931"/>
      <c r="L224" s="931"/>
      <c r="M224" s="931"/>
      <c r="N224" s="931"/>
      <c r="O224" s="931"/>
      <c r="P224" s="931"/>
      <c r="Q224" s="931"/>
      <c r="R224" s="931"/>
      <c r="S224" s="931"/>
      <c r="T224" s="931"/>
      <c r="U224" s="931"/>
      <c r="V224" s="931"/>
      <c r="W224" s="931"/>
      <c r="X224" s="931"/>
      <c r="Y224" s="1068"/>
      <c r="Z224" s="1068"/>
      <c r="AA224" s="1068"/>
      <c r="AB224" s="1068"/>
      <c r="AC224" s="931"/>
      <c r="AD224" s="931"/>
      <c r="AE224" s="1012"/>
      <c r="AF224" s="1012"/>
      <c r="AG224" s="1012"/>
      <c r="AH224" s="1012"/>
      <c r="AI224" s="1012"/>
      <c r="AJ224" s="1012"/>
      <c r="AK224" s="1012"/>
    </row>
    <row r="225" spans="1:37">
      <c r="A225" s="1877" t="s">
        <v>1801</v>
      </c>
      <c r="C225" s="1094"/>
      <c r="D225" s="1322"/>
      <c r="E225" s="1322"/>
      <c r="F225" s="1322"/>
      <c r="G225" s="1322"/>
      <c r="H225" s="1322"/>
      <c r="I225" s="1322"/>
      <c r="J225" s="1322"/>
      <c r="K225" s="915"/>
      <c r="L225" s="915"/>
      <c r="M225" s="915"/>
      <c r="N225" s="915"/>
      <c r="O225" s="915"/>
      <c r="P225" s="915"/>
      <c r="Q225" s="915"/>
      <c r="R225" s="915"/>
      <c r="S225" s="915"/>
      <c r="T225" s="915"/>
      <c r="U225" s="915"/>
      <c r="V225" s="915"/>
      <c r="W225" s="915"/>
      <c r="X225" s="915"/>
      <c r="Y225" s="1068"/>
      <c r="Z225" s="1068"/>
      <c r="AA225" s="1068"/>
      <c r="AB225" s="1068"/>
      <c r="AC225" s="915"/>
      <c r="AD225" s="915"/>
      <c r="AE225" s="1012"/>
      <c r="AF225" s="1012"/>
      <c r="AG225" s="1012"/>
      <c r="AH225" s="1012"/>
      <c r="AI225" s="1012"/>
      <c r="AJ225" s="1012"/>
      <c r="AK225" s="1012"/>
    </row>
    <row r="226" spans="1:37">
      <c r="A226" s="1004"/>
      <c r="B226" s="986" t="s">
        <v>1829</v>
      </c>
      <c r="C226" s="1094"/>
      <c r="D226" s="1322"/>
      <c r="E226" s="1322"/>
      <c r="F226" s="1322"/>
      <c r="G226" s="1322"/>
      <c r="H226" s="1322"/>
      <c r="I226" s="1322"/>
      <c r="J226" s="1322"/>
      <c r="K226" s="915"/>
      <c r="L226" s="915"/>
      <c r="M226" s="915"/>
      <c r="N226" s="915"/>
      <c r="O226" s="915"/>
      <c r="P226" s="915"/>
      <c r="Q226" s="915"/>
      <c r="R226" s="915"/>
      <c r="S226" s="915"/>
      <c r="T226" s="915"/>
      <c r="U226" s="915"/>
      <c r="V226" s="915"/>
      <c r="W226" s="915"/>
      <c r="X226" s="915"/>
      <c r="Y226" s="1068"/>
      <c r="Z226" s="1068"/>
      <c r="AA226" s="1068"/>
      <c r="AB226" s="1068"/>
      <c r="AC226" s="915"/>
      <c r="AD226" s="915"/>
      <c r="AE226" s="1012"/>
      <c r="AF226" s="1012"/>
      <c r="AG226" s="1012"/>
      <c r="AH226" s="1012"/>
      <c r="AI226" s="1012"/>
      <c r="AJ226" s="1012"/>
      <c r="AK226" s="1012"/>
    </row>
    <row r="227" spans="1:37">
      <c r="A227" s="1004"/>
      <c r="B227" s="986"/>
      <c r="C227" s="1094"/>
      <c r="D227" s="1322"/>
      <c r="E227" s="1322"/>
      <c r="F227" s="1322"/>
      <c r="G227" s="1322"/>
      <c r="H227" s="1322"/>
      <c r="I227" s="1322"/>
      <c r="J227" s="1322"/>
      <c r="K227" s="915"/>
      <c r="L227" s="915"/>
      <c r="M227" s="915"/>
      <c r="N227" s="915"/>
      <c r="O227" s="915"/>
      <c r="P227" s="915"/>
      <c r="Q227" s="915"/>
      <c r="R227" s="915"/>
      <c r="S227" s="915"/>
      <c r="T227" s="915"/>
      <c r="U227" s="915"/>
      <c r="V227" s="915"/>
      <c r="W227" s="915"/>
      <c r="X227" s="915"/>
      <c r="Y227" s="1068"/>
      <c r="Z227" s="1068"/>
      <c r="AA227" s="1068"/>
      <c r="AB227" s="1068"/>
      <c r="AC227" s="915"/>
      <c r="AD227" s="915"/>
      <c r="AE227" s="1012"/>
      <c r="AF227" s="1012"/>
      <c r="AG227" s="1012"/>
      <c r="AH227" s="1012"/>
      <c r="AI227" s="1012"/>
      <c r="AJ227" s="1012"/>
      <c r="AK227" s="1012"/>
    </row>
    <row r="228" spans="1:37">
      <c r="A228" s="1004"/>
      <c r="B228" s="1332" t="s">
        <v>1827</v>
      </c>
      <c r="C228" s="1094"/>
      <c r="D228" s="1322"/>
      <c r="E228" s="1322"/>
      <c r="F228" s="1322"/>
      <c r="G228" s="1322"/>
      <c r="H228" s="1322"/>
      <c r="I228" s="1322"/>
      <c r="J228" s="1322"/>
      <c r="K228" s="915"/>
      <c r="L228" s="915"/>
      <c r="M228" s="915"/>
      <c r="N228" s="915"/>
      <c r="O228" s="915"/>
      <c r="P228" s="915"/>
      <c r="Q228" s="915"/>
      <c r="R228" s="915"/>
      <c r="S228" s="915"/>
      <c r="T228" s="915"/>
      <c r="U228" s="915"/>
      <c r="V228" s="915"/>
      <c r="W228" s="915"/>
      <c r="X228" s="915"/>
      <c r="Y228" s="1068"/>
      <c r="Z228" s="1068"/>
      <c r="AA228" s="1068"/>
      <c r="AB228" s="1068"/>
      <c r="AC228" s="915"/>
      <c r="AD228" s="915"/>
      <c r="AE228" s="1012"/>
      <c r="AF228" s="1012"/>
      <c r="AG228" s="1012"/>
      <c r="AH228" s="1012"/>
      <c r="AI228" s="1012"/>
      <c r="AJ228" s="1012"/>
      <c r="AK228" s="1012"/>
    </row>
    <row r="229" spans="1:37">
      <c r="A229" s="1004"/>
      <c r="B229" s="1332" t="s">
        <v>1821</v>
      </c>
      <c r="C229" s="1094"/>
      <c r="D229" s="1322"/>
      <c r="E229" s="1322"/>
      <c r="F229" s="1322"/>
      <c r="G229" s="1322"/>
      <c r="H229" s="1322"/>
      <c r="I229" s="1322"/>
      <c r="J229" s="1322"/>
      <c r="K229" s="915"/>
      <c r="L229" s="915"/>
      <c r="M229" s="915"/>
      <c r="N229" s="915"/>
      <c r="O229" s="915"/>
      <c r="P229" s="915"/>
      <c r="Q229" s="915"/>
      <c r="R229" s="915"/>
      <c r="S229" s="915"/>
      <c r="T229" s="915"/>
      <c r="U229" s="915"/>
      <c r="V229" s="915"/>
      <c r="W229" s="915"/>
      <c r="X229" s="915"/>
      <c r="Y229" s="1068"/>
      <c r="Z229" s="1068"/>
      <c r="AA229" s="1068"/>
      <c r="AB229" s="3321"/>
      <c r="AC229" s="3321"/>
      <c r="AD229" s="3321"/>
      <c r="AE229" s="3321"/>
      <c r="AF229" s="3321"/>
      <c r="AG229" s="3321"/>
      <c r="AH229" s="1012"/>
      <c r="AI229" s="1012"/>
      <c r="AJ229" s="1012"/>
      <c r="AK229" s="1012"/>
    </row>
    <row r="230" spans="1:37">
      <c r="A230" s="1004"/>
      <c r="B230" s="1334" t="s">
        <v>1826</v>
      </c>
      <c r="C230" s="1023"/>
      <c r="D230" s="1330"/>
      <c r="E230" s="1322"/>
      <c r="F230" s="1322"/>
      <c r="G230" s="1322"/>
      <c r="H230" s="1322"/>
      <c r="I230" s="1322"/>
      <c r="J230" s="1322"/>
      <c r="K230" s="915"/>
      <c r="L230" s="915"/>
      <c r="M230" s="915"/>
      <c r="N230" s="915"/>
      <c r="O230" s="915"/>
      <c r="P230" s="915"/>
      <c r="Q230" s="915"/>
      <c r="R230" s="915"/>
      <c r="S230" s="915"/>
      <c r="T230" s="915"/>
      <c r="U230" s="915"/>
      <c r="V230" s="915"/>
      <c r="W230" s="915"/>
      <c r="X230" s="915"/>
      <c r="Y230" s="1068"/>
      <c r="Z230" s="1068"/>
      <c r="AA230" s="1068"/>
      <c r="AB230" s="1068"/>
      <c r="AC230" s="915"/>
      <c r="AD230" s="915"/>
      <c r="AE230" s="1012"/>
      <c r="AF230" s="1012"/>
      <c r="AG230" s="1012"/>
      <c r="AH230" s="1012"/>
      <c r="AI230" s="1012"/>
      <c r="AJ230" s="1012"/>
      <c r="AK230" s="1012"/>
    </row>
    <row r="231" spans="1:37">
      <c r="A231" s="1004"/>
      <c r="B231" s="1335" t="s">
        <v>1828</v>
      </c>
      <c r="C231" s="1094"/>
      <c r="D231" s="1322"/>
      <c r="E231" s="1322"/>
      <c r="F231" s="1322"/>
      <c r="G231" s="1322"/>
      <c r="H231" s="1322"/>
      <c r="I231" s="1322"/>
      <c r="J231" s="1322"/>
      <c r="K231" s="915"/>
      <c r="L231" s="915"/>
      <c r="M231" s="915"/>
      <c r="N231" s="915"/>
      <c r="O231" s="915"/>
      <c r="P231" s="915"/>
      <c r="Q231" s="915"/>
      <c r="R231" s="915"/>
      <c r="S231" s="915"/>
      <c r="T231" s="915"/>
      <c r="U231" s="915"/>
      <c r="V231" s="915"/>
      <c r="W231" s="915"/>
      <c r="X231" s="915"/>
      <c r="Y231" s="1068"/>
      <c r="Z231" s="1068"/>
      <c r="AA231" s="1068"/>
      <c r="AB231" s="1068"/>
      <c r="AC231" s="915"/>
      <c r="AD231" s="915"/>
      <c r="AE231" s="1012"/>
      <c r="AF231" s="1012"/>
      <c r="AG231" s="1012"/>
      <c r="AH231" s="1012"/>
      <c r="AI231" s="1012"/>
      <c r="AJ231" s="1012"/>
      <c r="AK231" s="1012"/>
    </row>
    <row r="232" spans="1:37">
      <c r="A232" s="1004"/>
      <c r="B232" s="1335" t="s">
        <v>1822</v>
      </c>
      <c r="C232" s="1094"/>
      <c r="D232" s="1322"/>
      <c r="E232" s="1322"/>
      <c r="F232" s="1322"/>
      <c r="G232" s="1322"/>
      <c r="H232" s="1322"/>
      <c r="I232" s="1322"/>
      <c r="J232" s="1322"/>
      <c r="K232" s="915"/>
      <c r="L232" s="915"/>
      <c r="M232" s="915"/>
      <c r="N232" s="915"/>
      <c r="O232" s="915"/>
      <c r="P232" s="915"/>
      <c r="Q232" s="915"/>
      <c r="R232" s="915"/>
      <c r="S232" s="915"/>
      <c r="T232" s="915"/>
      <c r="U232" s="915"/>
      <c r="V232" s="915"/>
      <c r="W232" s="915"/>
      <c r="X232" s="915"/>
      <c r="Y232" s="1068"/>
      <c r="Z232" s="1068"/>
      <c r="AA232" s="1068"/>
      <c r="AB232" s="3321">
        <f>+[10]EVERYTHING!$F$13</f>
        <v>3224980</v>
      </c>
      <c r="AC232" s="3321"/>
      <c r="AD232" s="3321"/>
      <c r="AE232" s="3321"/>
      <c r="AF232" s="3321"/>
      <c r="AG232" s="3321"/>
      <c r="AH232" s="1012"/>
      <c r="AI232" s="1012"/>
      <c r="AJ232" s="1012"/>
      <c r="AK232" s="1012"/>
    </row>
    <row r="233" spans="1:37">
      <c r="A233" s="1004"/>
      <c r="B233" s="1335" t="s">
        <v>1823</v>
      </c>
      <c r="C233" s="1094"/>
      <c r="D233" s="1322"/>
      <c r="E233" s="1322"/>
      <c r="F233" s="1322"/>
      <c r="G233" s="1322"/>
      <c r="H233" s="1322"/>
      <c r="I233" s="1322"/>
      <c r="J233" s="1322"/>
      <c r="K233" s="915"/>
      <c r="L233" s="915"/>
      <c r="M233" s="915"/>
      <c r="N233" s="915"/>
      <c r="O233" s="915"/>
      <c r="P233" s="915"/>
      <c r="Q233" s="915"/>
      <c r="R233" s="915"/>
      <c r="S233" s="915"/>
      <c r="T233" s="915"/>
      <c r="U233" s="915"/>
      <c r="V233" s="915"/>
      <c r="W233" s="915"/>
      <c r="X233" s="915"/>
      <c r="Y233" s="1068"/>
      <c r="Z233" s="1068"/>
      <c r="AA233" s="1068"/>
      <c r="AB233" s="3352">
        <v>20</v>
      </c>
      <c r="AC233" s="3352"/>
      <c r="AD233" s="3352"/>
      <c r="AE233" s="3352"/>
      <c r="AF233" s="3352"/>
      <c r="AG233" s="3352"/>
      <c r="AH233" s="1012"/>
      <c r="AI233" s="1012"/>
      <c r="AJ233" s="1012"/>
      <c r="AK233" s="1012"/>
    </row>
    <row r="234" spans="1:37">
      <c r="A234" s="1004"/>
      <c r="B234" s="1335" t="s">
        <v>1824</v>
      </c>
      <c r="C234" s="1094"/>
      <c r="D234" s="1322"/>
      <c r="E234" s="1322"/>
      <c r="F234" s="1322"/>
      <c r="G234" s="1322"/>
      <c r="H234" s="1322"/>
      <c r="I234" s="1322"/>
      <c r="J234" s="1322"/>
      <c r="K234" s="915"/>
      <c r="L234" s="915"/>
      <c r="M234" s="915"/>
      <c r="N234" s="915"/>
      <c r="O234" s="915"/>
      <c r="P234" s="915"/>
      <c r="Q234" s="915"/>
      <c r="R234" s="915"/>
      <c r="S234" s="915"/>
      <c r="T234" s="915"/>
      <c r="U234" s="915"/>
      <c r="V234" s="915"/>
      <c r="W234" s="915"/>
      <c r="X234" s="915"/>
      <c r="Y234" s="1068"/>
      <c r="Z234" s="1068"/>
      <c r="AA234" s="1068"/>
      <c r="AB234" s="3329">
        <f>IFERROR(AB232/AB233,0)</f>
        <v>161249</v>
      </c>
      <c r="AC234" s="3329"/>
      <c r="AD234" s="3329"/>
      <c r="AE234" s="3329"/>
      <c r="AF234" s="3329"/>
      <c r="AG234" s="3329"/>
      <c r="AH234" s="1012"/>
      <c r="AI234" s="1012"/>
      <c r="AJ234" s="1012"/>
      <c r="AK234" s="1012"/>
    </row>
    <row r="235" spans="1:37">
      <c r="A235" s="1004"/>
      <c r="B235" s="1333"/>
      <c r="C235" s="1094"/>
      <c r="D235" s="1322"/>
      <c r="E235" s="1322"/>
      <c r="F235" s="1322"/>
      <c r="G235" s="1322"/>
      <c r="H235" s="1322"/>
      <c r="I235" s="1322"/>
      <c r="J235" s="1322"/>
      <c r="K235" s="915"/>
      <c r="L235" s="915"/>
      <c r="M235" s="915"/>
      <c r="N235" s="915"/>
      <c r="O235" s="915"/>
      <c r="P235" s="915"/>
      <c r="Q235" s="915"/>
      <c r="R235" s="915"/>
      <c r="S235" s="915"/>
      <c r="T235" s="915"/>
      <c r="U235" s="915"/>
      <c r="V235" s="915"/>
      <c r="W235" s="915"/>
      <c r="X235" s="915"/>
      <c r="Y235" s="1068"/>
      <c r="Z235" s="1068"/>
      <c r="AA235" s="1068"/>
      <c r="AB235" s="1068"/>
      <c r="AC235" s="979"/>
      <c r="AD235" s="979"/>
      <c r="AE235" s="1012"/>
      <c r="AF235" s="1012"/>
      <c r="AG235" s="1012"/>
      <c r="AH235" s="1012"/>
      <c r="AI235" s="1012"/>
      <c r="AJ235" s="1012"/>
      <c r="AK235" s="1012"/>
    </row>
    <row r="236" spans="1:37">
      <c r="A236" s="1004"/>
      <c r="B236" s="1336" t="s">
        <v>1825</v>
      </c>
      <c r="C236" s="1094"/>
      <c r="D236" s="1322"/>
      <c r="E236" s="1322"/>
      <c r="F236" s="1322"/>
      <c r="G236" s="1322"/>
      <c r="H236" s="1322"/>
      <c r="I236" s="1322"/>
      <c r="J236" s="1322"/>
      <c r="K236" s="915"/>
      <c r="L236" s="915"/>
      <c r="M236" s="915"/>
      <c r="N236" s="915"/>
      <c r="O236" s="915"/>
      <c r="P236" s="915"/>
      <c r="Q236" s="915"/>
      <c r="R236" s="915"/>
      <c r="S236" s="915"/>
      <c r="T236" s="915"/>
      <c r="U236" s="915"/>
      <c r="V236" s="915"/>
      <c r="W236" s="915"/>
      <c r="X236" s="915"/>
      <c r="Y236" s="1068"/>
      <c r="Z236" s="1068"/>
      <c r="AA236" s="1068"/>
      <c r="AB236" s="3316">
        <f>MAX(AB229,AB234)</f>
        <v>161249</v>
      </c>
      <c r="AC236" s="3316"/>
      <c r="AD236" s="3316"/>
      <c r="AE236" s="3316"/>
      <c r="AF236" s="3316"/>
      <c r="AG236" s="3316"/>
      <c r="AH236" s="1012"/>
      <c r="AI236" s="1012"/>
      <c r="AJ236" s="1012"/>
      <c r="AK236" s="1012"/>
    </row>
    <row r="237" spans="1:37">
      <c r="A237" s="1004"/>
      <c r="B237" s="1336"/>
      <c r="C237" s="1094"/>
      <c r="D237" s="1322"/>
      <c r="E237" s="1322"/>
      <c r="F237" s="1322"/>
      <c r="G237" s="1322"/>
      <c r="H237" s="1322"/>
      <c r="I237" s="1322"/>
      <c r="J237" s="1322"/>
      <c r="K237" s="915"/>
      <c r="L237" s="915"/>
      <c r="M237" s="915"/>
      <c r="N237" s="915"/>
      <c r="O237" s="915"/>
      <c r="P237" s="915"/>
      <c r="Q237" s="915"/>
      <c r="R237" s="915"/>
      <c r="S237" s="915"/>
      <c r="T237" s="915"/>
      <c r="U237" s="915"/>
      <c r="V237" s="915"/>
      <c r="W237" s="915"/>
      <c r="X237" s="915"/>
      <c r="Y237" s="1068"/>
      <c r="Z237" s="1068"/>
      <c r="AA237" s="1068"/>
      <c r="AB237" s="1068"/>
      <c r="AC237" s="915"/>
      <c r="AD237" s="915"/>
      <c r="AE237" s="1012"/>
      <c r="AF237" s="1012"/>
      <c r="AG237" s="1012"/>
      <c r="AH237" s="1012"/>
      <c r="AI237" s="1012"/>
      <c r="AJ237" s="1012"/>
      <c r="AK237" s="1012"/>
    </row>
    <row r="238" spans="1:37">
      <c r="A238" s="1004"/>
      <c r="B238" s="1336"/>
      <c r="C238" s="1094"/>
      <c r="D238" s="1322"/>
      <c r="E238" s="1322"/>
      <c r="F238" s="1322"/>
      <c r="G238" s="1322"/>
      <c r="H238" s="1322"/>
      <c r="I238" s="1322"/>
      <c r="J238" s="1322"/>
      <c r="K238" s="915"/>
      <c r="L238" s="915"/>
      <c r="M238" s="915"/>
      <c r="N238" s="915"/>
      <c r="O238" s="915"/>
      <c r="P238" s="915"/>
      <c r="Q238" s="915"/>
      <c r="R238" s="915"/>
      <c r="S238" s="915"/>
      <c r="T238" s="915"/>
      <c r="U238" s="915"/>
      <c r="V238" s="915"/>
      <c r="W238" s="915"/>
      <c r="X238" s="915"/>
      <c r="Y238" s="1068"/>
      <c r="Z238" s="1068"/>
      <c r="AA238" s="1068"/>
      <c r="AB238" s="1068"/>
      <c r="AC238" s="915"/>
      <c r="AD238" s="915"/>
      <c r="AE238" s="1012"/>
      <c r="AF238" s="1012"/>
      <c r="AG238" s="1012"/>
      <c r="AH238" s="1012"/>
      <c r="AI238" s="1012"/>
      <c r="AJ238" s="1012"/>
      <c r="AK238" s="1012"/>
    </row>
    <row r="239" spans="1:37">
      <c r="A239" s="1004"/>
      <c r="B239" s="986" t="s">
        <v>1814</v>
      </c>
      <c r="C239" s="1094"/>
      <c r="D239" s="1322"/>
      <c r="E239" s="1322"/>
      <c r="F239" s="1322"/>
      <c r="G239" s="1322"/>
      <c r="H239" s="1322"/>
      <c r="I239" s="1322"/>
      <c r="J239" s="1322"/>
      <c r="K239" s="915"/>
      <c r="L239" s="915"/>
      <c r="M239" s="915"/>
      <c r="N239" s="915"/>
      <c r="O239" s="915"/>
      <c r="P239" s="915"/>
      <c r="Q239" s="915"/>
      <c r="R239" s="915"/>
      <c r="S239" s="915"/>
      <c r="U239" s="1337"/>
      <c r="V239" s="1337"/>
      <c r="W239" s="1337"/>
      <c r="X239" s="1337"/>
      <c r="Y239" s="1337"/>
      <c r="Z239" s="1068"/>
      <c r="AA239" s="1068"/>
      <c r="AB239" s="3167">
        <f>AB223+AB236</f>
        <v>532529</v>
      </c>
      <c r="AC239" s="3167"/>
      <c r="AD239" s="3167"/>
      <c r="AE239" s="3167"/>
      <c r="AF239" s="3167"/>
      <c r="AG239" s="3167"/>
      <c r="AH239" s="1012"/>
      <c r="AI239" s="1012"/>
      <c r="AJ239" s="1012"/>
      <c r="AK239" s="1012"/>
    </row>
    <row r="240" spans="1:37">
      <c r="A240" s="1004"/>
      <c r="B240" s="986" t="s">
        <v>885</v>
      </c>
      <c r="C240" s="1094"/>
      <c r="D240" s="1322"/>
      <c r="E240" s="1322"/>
      <c r="F240" s="1322"/>
      <c r="G240" s="1322"/>
      <c r="H240" s="1322"/>
      <c r="I240" s="1322"/>
      <c r="J240" s="1322"/>
      <c r="K240" s="915"/>
      <c r="L240" s="915"/>
      <c r="M240" s="915"/>
      <c r="N240" s="915"/>
      <c r="O240" s="915"/>
      <c r="P240" s="915"/>
      <c r="Q240" s="915"/>
      <c r="R240" s="915"/>
      <c r="S240" s="915"/>
      <c r="T240" s="1050"/>
      <c r="U240" s="1338"/>
      <c r="V240" s="1338"/>
      <c r="W240" s="1338"/>
      <c r="X240" s="1338"/>
      <c r="Y240" s="1338"/>
      <c r="Z240" s="1068"/>
      <c r="AA240" s="1068"/>
      <c r="AB240" s="3187">
        <v>0.05</v>
      </c>
      <c r="AC240" s="3187"/>
      <c r="AD240" s="3187"/>
      <c r="AE240" s="3187"/>
      <c r="AF240" s="3187"/>
      <c r="AG240" s="3187"/>
      <c r="AH240" s="1012"/>
      <c r="AI240" s="1012"/>
      <c r="AJ240" s="1012"/>
      <c r="AK240" s="1012"/>
    </row>
    <row r="241" spans="1:37">
      <c r="A241" s="1004"/>
      <c r="B241" s="986" t="s">
        <v>1815</v>
      </c>
      <c r="C241" s="1094"/>
      <c r="D241" s="1322"/>
      <c r="E241" s="1322"/>
      <c r="F241" s="1322"/>
      <c r="G241" s="1322"/>
      <c r="H241" s="1322"/>
      <c r="I241" s="1322"/>
      <c r="J241" s="1322"/>
      <c r="K241" s="915"/>
      <c r="L241" s="915"/>
      <c r="M241" s="915"/>
      <c r="N241" s="915"/>
      <c r="O241" s="915"/>
      <c r="P241" s="915"/>
      <c r="Q241" s="915"/>
      <c r="R241" s="915"/>
      <c r="S241" s="915"/>
      <c r="T241" s="1050"/>
      <c r="U241" s="1339"/>
      <c r="V241" s="1339"/>
      <c r="W241" s="1339"/>
      <c r="X241" s="1339"/>
      <c r="Y241" s="1339"/>
      <c r="Z241" s="1068"/>
      <c r="AA241" s="1068"/>
      <c r="AB241" s="3188">
        <f>AB239-(AB239*AB240)</f>
        <v>505902.55</v>
      </c>
      <c r="AC241" s="3188"/>
      <c r="AD241" s="3188"/>
      <c r="AE241" s="3188"/>
      <c r="AF241" s="3188"/>
      <c r="AG241" s="3188"/>
      <c r="AH241" s="1012"/>
      <c r="AI241" s="1012"/>
      <c r="AJ241" s="1012"/>
      <c r="AK241" s="1012"/>
    </row>
    <row r="242" spans="1:37">
      <c r="A242" s="1004"/>
      <c r="B242" s="986" t="s">
        <v>1816</v>
      </c>
      <c r="C242" s="1094"/>
      <c r="D242" s="1322"/>
      <c r="E242" s="1322"/>
      <c r="F242" s="1322"/>
      <c r="G242" s="1322"/>
      <c r="H242" s="1322"/>
      <c r="I242" s="1322"/>
      <c r="J242" s="1322"/>
      <c r="K242" s="915"/>
      <c r="L242" s="915"/>
      <c r="M242" s="915"/>
      <c r="N242" s="915"/>
      <c r="O242" s="915"/>
      <c r="P242" s="915"/>
      <c r="Q242" s="915"/>
      <c r="R242" s="915"/>
      <c r="S242" s="915"/>
      <c r="T242" s="1050"/>
      <c r="U242" s="994"/>
      <c r="V242" s="994"/>
      <c r="W242" s="994"/>
      <c r="X242" s="994"/>
      <c r="Y242" s="1340"/>
      <c r="Z242" s="1068"/>
      <c r="AA242" s="1068"/>
      <c r="AB242" s="915"/>
      <c r="AC242" s="915"/>
      <c r="AD242" s="915"/>
      <c r="AE242" s="1012"/>
      <c r="AF242" s="1012"/>
      <c r="AG242" s="1012"/>
      <c r="AH242" s="1012"/>
      <c r="AI242" s="1012"/>
      <c r="AJ242" s="1012"/>
      <c r="AK242" s="1012"/>
    </row>
    <row r="243" spans="1:37">
      <c r="A243" s="1004"/>
      <c r="B243" s="986" t="s">
        <v>1817</v>
      </c>
      <c r="C243" s="1094"/>
      <c r="D243" s="1322"/>
      <c r="E243" s="1322"/>
      <c r="F243" s="1322"/>
      <c r="G243" s="1322"/>
      <c r="H243" s="1322"/>
      <c r="I243" s="1322"/>
      <c r="J243" s="1322"/>
      <c r="K243" s="915"/>
      <c r="L243" s="915"/>
      <c r="M243" s="915"/>
      <c r="N243" s="915"/>
      <c r="O243" s="915"/>
      <c r="P243" s="915"/>
      <c r="Q243" s="915"/>
      <c r="R243" s="915"/>
      <c r="S243" s="915"/>
      <c r="T243" s="1050"/>
      <c r="U243" s="1339"/>
      <c r="V243" s="1339"/>
      <c r="W243" s="1339"/>
      <c r="X243" s="1339"/>
      <c r="Y243" s="1339"/>
      <c r="Z243" s="1068"/>
      <c r="AA243" s="1068"/>
      <c r="AB243" s="3167">
        <f>AB241/AB247</f>
        <v>439915.26086956525</v>
      </c>
      <c r="AC243" s="3167"/>
      <c r="AD243" s="3167"/>
      <c r="AE243" s="3167"/>
      <c r="AF243" s="3167"/>
      <c r="AG243" s="3167"/>
      <c r="AH243" s="1012"/>
      <c r="AI243" s="1012"/>
      <c r="AJ243" s="1012"/>
      <c r="AK243" s="1012"/>
    </row>
    <row r="244" spans="1:37">
      <c r="A244" s="1004"/>
      <c r="B244" s="986"/>
      <c r="C244" s="1094"/>
      <c r="D244" s="1322"/>
      <c r="E244" s="1322"/>
      <c r="F244" s="1322"/>
      <c r="G244" s="1322"/>
      <c r="H244" s="1322"/>
      <c r="I244" s="1322"/>
      <c r="J244" s="1322"/>
      <c r="K244" s="915"/>
      <c r="L244" s="915"/>
      <c r="M244" s="915"/>
      <c r="N244" s="915"/>
      <c r="O244" s="915"/>
      <c r="P244" s="915"/>
      <c r="Q244" s="915"/>
      <c r="R244" s="915"/>
      <c r="S244" s="915"/>
      <c r="T244" s="1050"/>
      <c r="U244" s="994"/>
      <c r="V244" s="994"/>
      <c r="W244" s="994"/>
      <c r="X244" s="994"/>
      <c r="Y244" s="1341"/>
      <c r="Z244" s="1068"/>
      <c r="AA244" s="1068"/>
      <c r="AB244" s="915"/>
      <c r="AC244" s="915"/>
      <c r="AD244" s="915"/>
      <c r="AE244" s="1012"/>
      <c r="AF244" s="1012"/>
      <c r="AG244" s="1012"/>
      <c r="AH244" s="1012"/>
      <c r="AI244" s="1012"/>
      <c r="AJ244" s="1012"/>
      <c r="AK244" s="1012"/>
    </row>
    <row r="245" spans="1:37">
      <c r="A245" s="1004"/>
      <c r="B245" s="986" t="s">
        <v>1818</v>
      </c>
      <c r="C245" s="1094"/>
      <c r="D245" s="1322"/>
      <c r="E245" s="1322"/>
      <c r="F245" s="1322"/>
      <c r="G245" s="1322"/>
      <c r="H245" s="1322"/>
      <c r="I245" s="1322"/>
      <c r="J245" s="1322"/>
      <c r="K245" s="915"/>
      <c r="L245" s="915"/>
      <c r="M245" s="915"/>
      <c r="N245" s="915"/>
      <c r="O245" s="915"/>
      <c r="P245" s="915"/>
      <c r="Q245" s="915"/>
      <c r="R245" s="915"/>
      <c r="S245" s="915"/>
      <c r="T245" s="1050"/>
      <c r="U245" s="1342"/>
      <c r="V245" s="1342"/>
      <c r="W245" s="1342"/>
      <c r="X245" s="1342"/>
      <c r="Y245" s="1342"/>
      <c r="Z245" s="1068"/>
      <c r="AA245" s="1068"/>
      <c r="AB245" s="3146">
        <v>15</v>
      </c>
      <c r="AC245" s="3146"/>
      <c r="AD245" s="3146"/>
      <c r="AE245" s="3146"/>
      <c r="AF245" s="3146"/>
      <c r="AG245" s="3146"/>
      <c r="AH245" s="1012"/>
      <c r="AI245" s="1012"/>
      <c r="AJ245" s="1012"/>
      <c r="AK245" s="1012"/>
    </row>
    <row r="246" spans="1:37">
      <c r="A246" s="1004"/>
      <c r="B246" s="986" t="s">
        <v>1819</v>
      </c>
      <c r="C246" s="1094"/>
      <c r="D246" s="1322"/>
      <c r="E246" s="1322"/>
      <c r="F246" s="1322"/>
      <c r="G246" s="1322"/>
      <c r="H246" s="1322"/>
      <c r="I246" s="1322"/>
      <c r="J246" s="1322"/>
      <c r="K246" s="915"/>
      <c r="L246" s="915"/>
      <c r="M246" s="915"/>
      <c r="N246" s="915"/>
      <c r="O246" s="915"/>
      <c r="P246" s="915"/>
      <c r="Q246" s="915"/>
      <c r="R246" s="915"/>
      <c r="S246" s="915"/>
      <c r="T246" s="1050"/>
      <c r="U246" s="1338"/>
      <c r="V246" s="1338"/>
      <c r="W246" s="1338"/>
      <c r="X246" s="1338"/>
      <c r="Y246" s="1338"/>
      <c r="Z246" s="1068"/>
      <c r="AA246" s="1068"/>
      <c r="AB246" s="3189">
        <v>0.04</v>
      </c>
      <c r="AC246" s="3189"/>
      <c r="AD246" s="3189"/>
      <c r="AE246" s="3189"/>
      <c r="AF246" s="3189"/>
      <c r="AG246" s="3189"/>
      <c r="AH246" s="1012"/>
      <c r="AI246" s="1012"/>
      <c r="AJ246" s="1012"/>
      <c r="AK246" s="1012"/>
    </row>
    <row r="247" spans="1:37">
      <c r="A247" s="1004"/>
      <c r="B247" s="986" t="s">
        <v>897</v>
      </c>
      <c r="C247" s="1094"/>
      <c r="D247" s="1322"/>
      <c r="E247" s="1322"/>
      <c r="F247" s="1322"/>
      <c r="G247" s="1322"/>
      <c r="H247" s="1322"/>
      <c r="I247" s="1322"/>
      <c r="J247" s="1322"/>
      <c r="K247" s="915"/>
      <c r="L247" s="915"/>
      <c r="M247" s="915"/>
      <c r="N247" s="915"/>
      <c r="O247" s="915"/>
      <c r="P247" s="915"/>
      <c r="Q247" s="915"/>
      <c r="R247" s="915"/>
      <c r="S247" s="915"/>
      <c r="T247" s="1050"/>
      <c r="U247" s="1343"/>
      <c r="V247" s="1343"/>
      <c r="W247" s="1343"/>
      <c r="X247" s="1343"/>
      <c r="Y247" s="1343"/>
      <c r="Z247" s="1068"/>
      <c r="AA247" s="1068"/>
      <c r="AB247" s="3158">
        <v>1.1499999999999999</v>
      </c>
      <c r="AC247" s="3158"/>
      <c r="AD247" s="3158"/>
      <c r="AE247" s="3158"/>
      <c r="AF247" s="3158"/>
      <c r="AG247" s="3158"/>
      <c r="AH247" s="1012"/>
      <c r="AI247" s="1012"/>
      <c r="AJ247" s="1012"/>
      <c r="AK247" s="1012"/>
    </row>
    <row r="248" spans="1:37">
      <c r="A248" s="1004"/>
      <c r="B248" s="982"/>
      <c r="C248" s="1094"/>
      <c r="D248" s="1322"/>
      <c r="E248" s="1322"/>
      <c r="F248" s="1322"/>
      <c r="G248" s="1322"/>
      <c r="H248" s="1322"/>
      <c r="I248" s="1322"/>
      <c r="J248" s="1322"/>
      <c r="K248" s="915"/>
      <c r="L248" s="915"/>
      <c r="M248" s="915"/>
      <c r="N248" s="915"/>
      <c r="O248" s="915"/>
      <c r="P248" s="915"/>
      <c r="Q248" s="915"/>
      <c r="R248" s="915"/>
      <c r="S248" s="915"/>
      <c r="T248" s="1050"/>
      <c r="U248" s="994"/>
      <c r="V248" s="994"/>
      <c r="W248" s="994"/>
      <c r="X248" s="994"/>
      <c r="Y248" s="1344"/>
      <c r="Z248" s="1068"/>
      <c r="AA248" s="1068"/>
      <c r="AB248" s="915"/>
      <c r="AC248" s="915"/>
      <c r="AD248" s="915"/>
      <c r="AE248" s="1012"/>
      <c r="AF248" s="1012"/>
      <c r="AG248" s="1012"/>
      <c r="AH248" s="1012"/>
      <c r="AI248" s="1012"/>
      <c r="AJ248" s="1012"/>
      <c r="AK248" s="1012"/>
    </row>
    <row r="249" spans="1:37">
      <c r="A249" s="1004"/>
      <c r="B249" s="1359" t="s">
        <v>1820</v>
      </c>
      <c r="C249" s="1094"/>
      <c r="D249" s="1322"/>
      <c r="E249" s="1322"/>
      <c r="F249" s="1322"/>
      <c r="G249" s="1322"/>
      <c r="H249" s="1322"/>
      <c r="I249" s="1322"/>
      <c r="J249" s="1322"/>
      <c r="K249" s="915"/>
      <c r="L249" s="915"/>
      <c r="M249" s="915"/>
      <c r="N249" s="915"/>
      <c r="O249" s="915"/>
      <c r="P249" s="915"/>
      <c r="Q249" s="915"/>
      <c r="R249" s="915"/>
      <c r="S249" s="915"/>
      <c r="T249" s="1050"/>
      <c r="U249" s="1345"/>
      <c r="V249" s="1345"/>
      <c r="W249" s="1345"/>
      <c r="X249" s="1345"/>
      <c r="Y249" s="1345"/>
      <c r="Z249" s="1068"/>
      <c r="AA249" s="1068"/>
      <c r="AB249" s="3180">
        <f>PV(AB246/12,AB245*12,-AB243/12, ,0)</f>
        <v>4956090.7787251631</v>
      </c>
      <c r="AC249" s="3181"/>
      <c r="AD249" s="3181"/>
      <c r="AE249" s="3181"/>
      <c r="AF249" s="3181"/>
      <c r="AG249" s="3182"/>
      <c r="AH249" s="1012"/>
      <c r="AI249" s="1012"/>
      <c r="AJ249" s="1012"/>
      <c r="AK249" s="1012"/>
    </row>
    <row r="250" spans="1:37">
      <c r="A250" s="1004"/>
      <c r="B250" s="1359"/>
      <c r="C250" s="1094"/>
      <c r="D250" s="1322"/>
      <c r="E250" s="1322"/>
      <c r="F250" s="1322"/>
      <c r="G250" s="1322"/>
      <c r="H250" s="1322"/>
      <c r="I250" s="1322"/>
      <c r="J250" s="1322"/>
      <c r="K250" s="915"/>
      <c r="L250" s="915"/>
      <c r="M250" s="915"/>
      <c r="N250" s="915"/>
      <c r="O250" s="915"/>
      <c r="P250" s="915"/>
      <c r="Q250" s="915"/>
      <c r="R250" s="915"/>
      <c r="S250" s="915"/>
      <c r="T250" s="1050"/>
      <c r="U250" s="1345"/>
      <c r="V250" s="1345"/>
      <c r="W250" s="1345"/>
      <c r="X250" s="1345"/>
      <c r="Y250" s="1345"/>
      <c r="Z250" s="1068"/>
      <c r="AA250" s="1068"/>
      <c r="AB250" s="1360"/>
      <c r="AC250" s="1360"/>
      <c r="AD250" s="1360"/>
      <c r="AE250" s="1360"/>
      <c r="AF250" s="1360"/>
      <c r="AG250" s="1360"/>
      <c r="AH250" s="1012"/>
      <c r="AI250" s="1012"/>
      <c r="AJ250" s="1012"/>
      <c r="AK250" s="1012"/>
    </row>
    <row r="251" spans="1:37">
      <c r="A251" s="1004"/>
      <c r="B251" s="1359"/>
      <c r="C251" s="1094"/>
      <c r="D251" s="1322"/>
      <c r="E251" s="1322"/>
      <c r="F251" s="1322"/>
      <c r="G251" s="1322"/>
      <c r="H251" s="1322"/>
      <c r="I251" s="1322"/>
      <c r="J251" s="1322"/>
      <c r="K251" s="915"/>
      <c r="L251" s="915"/>
      <c r="M251" s="915"/>
      <c r="N251" s="915"/>
      <c r="O251" s="915"/>
      <c r="P251" s="915"/>
      <c r="Q251" s="915"/>
      <c r="R251" s="915"/>
      <c r="S251" s="915"/>
      <c r="T251" s="1050"/>
      <c r="U251" s="1345"/>
      <c r="V251" s="1345"/>
      <c r="W251" s="1345"/>
      <c r="X251" s="1345"/>
      <c r="Y251" s="1345"/>
      <c r="Z251" s="1068"/>
      <c r="AA251" s="1068"/>
      <c r="AB251" s="1360"/>
      <c r="AC251" s="1360"/>
      <c r="AD251" s="1360"/>
      <c r="AE251" s="1360"/>
      <c r="AF251" s="1360"/>
      <c r="AG251" s="1360"/>
      <c r="AH251" s="1012"/>
      <c r="AI251" s="1012"/>
      <c r="AJ251" s="1012"/>
      <c r="AK251" s="1012"/>
    </row>
    <row r="252" spans="1:37">
      <c r="A252" s="1004"/>
      <c r="B252" s="1349" t="s">
        <v>1796</v>
      </c>
      <c r="C252" s="1349"/>
      <c r="D252" s="1322"/>
      <c r="E252" s="1322"/>
      <c r="F252" s="1322"/>
      <c r="G252" s="1322"/>
      <c r="H252" s="1322"/>
      <c r="I252" s="1322"/>
      <c r="J252" s="1322"/>
      <c r="K252" s="915"/>
      <c r="L252" s="915"/>
      <c r="M252" s="915"/>
      <c r="N252" s="915"/>
      <c r="O252" s="915"/>
      <c r="P252" s="915"/>
      <c r="Q252" s="915"/>
      <c r="R252" s="915"/>
      <c r="S252" s="915"/>
      <c r="T252" s="915"/>
      <c r="U252" s="915"/>
      <c r="V252" s="915"/>
      <c r="W252" s="915"/>
      <c r="X252" s="915"/>
      <c r="Y252" s="1068"/>
      <c r="Z252" s="1068"/>
      <c r="AA252" s="1068"/>
      <c r="AB252" s="1068"/>
      <c r="AC252" s="915"/>
      <c r="AD252" s="915"/>
      <c r="AE252" s="1012"/>
      <c r="AF252" s="1012"/>
      <c r="AG252" s="1012"/>
      <c r="AH252" s="1012"/>
      <c r="AI252" s="1012"/>
      <c r="AJ252" s="1012"/>
      <c r="AK252" s="1012"/>
    </row>
    <row r="253" spans="1:37">
      <c r="A253" s="1004"/>
      <c r="B253" s="1004" t="s">
        <v>1799</v>
      </c>
      <c r="C253" s="1094"/>
      <c r="D253" s="1322"/>
      <c r="E253" s="1322"/>
      <c r="F253" s="1322"/>
      <c r="G253" s="1322"/>
      <c r="H253" s="1322"/>
      <c r="I253" s="1322"/>
      <c r="J253" s="1322"/>
      <c r="K253" s="915"/>
      <c r="L253" s="915"/>
      <c r="M253" s="915"/>
      <c r="N253" s="915"/>
      <c r="O253" s="915"/>
      <c r="P253" s="915"/>
      <c r="Q253" s="915"/>
      <c r="R253" s="915"/>
      <c r="S253" s="915"/>
      <c r="T253" s="915"/>
      <c r="U253" s="915"/>
      <c r="V253" s="915"/>
      <c r="W253" s="915"/>
      <c r="X253" s="915"/>
      <c r="Y253" s="1068"/>
      <c r="Z253" s="1068"/>
      <c r="AA253" s="1068"/>
      <c r="AB253" s="1068"/>
      <c r="AC253" s="915"/>
      <c r="AD253" s="915"/>
      <c r="AE253" s="1012"/>
      <c r="AF253" s="1012"/>
      <c r="AG253" s="1012"/>
      <c r="AH253" s="1012"/>
      <c r="AI253" s="1012"/>
      <c r="AJ253" s="1012"/>
      <c r="AK253" s="1012"/>
    </row>
    <row r="254" spans="1:37">
      <c r="A254" s="1004"/>
      <c r="B254" s="1004" t="s">
        <v>1798</v>
      </c>
      <c r="C254" s="1094"/>
      <c r="D254" s="1322"/>
      <c r="E254" s="1322"/>
      <c r="F254" s="1322"/>
      <c r="G254" s="1322"/>
      <c r="H254" s="1322"/>
      <c r="I254" s="1322"/>
      <c r="J254" s="1322"/>
      <c r="K254" s="915"/>
      <c r="L254" s="915"/>
      <c r="M254" s="915"/>
      <c r="N254" s="915"/>
      <c r="O254" s="915"/>
      <c r="P254" s="915"/>
      <c r="Q254" s="915"/>
      <c r="R254" s="915"/>
      <c r="S254" s="915"/>
      <c r="T254" s="915"/>
      <c r="U254" s="915"/>
      <c r="V254" s="915"/>
      <c r="W254" s="915"/>
      <c r="X254" s="915"/>
      <c r="Y254" s="1068"/>
      <c r="Z254" s="1068"/>
      <c r="AA254" s="1068"/>
      <c r="AB254" s="1068"/>
      <c r="AC254" s="915"/>
      <c r="AD254" s="915"/>
      <c r="AE254" s="1012"/>
      <c r="AF254" s="1012"/>
      <c r="AG254" s="1012"/>
      <c r="AH254" s="1012"/>
      <c r="AI254" s="1012"/>
      <c r="AJ254" s="1012"/>
      <c r="AK254" s="1012"/>
    </row>
    <row r="255" spans="1:37">
      <c r="A255" s="1004"/>
      <c r="B255" s="1004" t="s">
        <v>1797</v>
      </c>
      <c r="C255" s="1094"/>
      <c r="D255" s="1322"/>
      <c r="E255" s="1322"/>
      <c r="F255" s="1322"/>
      <c r="G255" s="1322"/>
      <c r="H255" s="1322"/>
      <c r="I255" s="1322"/>
      <c r="J255" s="1322"/>
      <c r="K255" s="915"/>
      <c r="L255" s="915"/>
      <c r="M255" s="915"/>
      <c r="N255" s="915"/>
      <c r="O255" s="915"/>
      <c r="P255" s="915"/>
      <c r="Q255" s="915"/>
      <c r="R255" s="915"/>
      <c r="S255" s="915"/>
      <c r="T255" s="915"/>
      <c r="U255" s="915"/>
      <c r="V255" s="915"/>
      <c r="W255" s="915"/>
      <c r="X255" s="915"/>
      <c r="Y255" s="1068"/>
      <c r="Z255" s="1068"/>
      <c r="AA255" s="1068"/>
      <c r="AB255" s="3184">
        <f>IFERROR(('Sources and Uses Budget'!D105/'Sources and Uses Budget'!B105),0)</f>
        <v>0</v>
      </c>
      <c r="AC255" s="3185"/>
      <c r="AD255" s="3185"/>
      <c r="AE255" s="3185"/>
      <c r="AF255" s="3185"/>
      <c r="AG255" s="3186"/>
      <c r="AH255" s="1362"/>
      <c r="AI255" s="1362"/>
      <c r="AJ255" s="1362"/>
      <c r="AK255" s="1012"/>
    </row>
    <row r="256" spans="1:37">
      <c r="A256" s="1004"/>
      <c r="B256" s="986"/>
      <c r="C256" s="1094"/>
      <c r="D256" s="1322"/>
      <c r="E256" s="1322"/>
      <c r="F256" s="1322"/>
      <c r="G256" s="1322"/>
      <c r="H256" s="1322"/>
      <c r="I256" s="1322"/>
      <c r="J256" s="1322"/>
      <c r="K256" s="915"/>
      <c r="L256" s="915"/>
      <c r="M256" s="915"/>
      <c r="N256" s="915"/>
      <c r="O256" s="915"/>
      <c r="P256" s="915"/>
      <c r="Q256" s="915"/>
      <c r="R256" s="915"/>
      <c r="S256" s="915"/>
      <c r="T256" s="915"/>
      <c r="U256" s="915"/>
      <c r="V256" s="915"/>
      <c r="W256" s="915"/>
      <c r="X256" s="915"/>
      <c r="Y256" s="1068"/>
      <c r="Z256" s="1068"/>
      <c r="AA256" s="1068"/>
      <c r="AB256" s="1068"/>
      <c r="AC256" s="915"/>
      <c r="AD256" s="915"/>
      <c r="AE256" s="1012"/>
      <c r="AF256" s="1012"/>
      <c r="AG256" s="1012"/>
      <c r="AH256" s="1012"/>
      <c r="AI256" s="1012"/>
      <c r="AJ256" s="1012"/>
      <c r="AK256" s="1012"/>
    </row>
    <row r="257" spans="1:81">
      <c r="A257" s="1033"/>
      <c r="B257" s="912" t="s">
        <v>1569</v>
      </c>
      <c r="C257" s="1034"/>
      <c r="D257" s="1034"/>
      <c r="E257" s="1035"/>
      <c r="F257" s="1035"/>
      <c r="H257" s="1036"/>
      <c r="I257" s="1036"/>
      <c r="J257" s="1036"/>
      <c r="K257" s="1036"/>
      <c r="L257" s="1036"/>
      <c r="M257" s="1036"/>
      <c r="N257" s="1036"/>
      <c r="O257" s="1036"/>
      <c r="P257" s="1036"/>
      <c r="Q257" s="1036"/>
      <c r="R257" s="1036"/>
      <c r="Y257" s="1036"/>
      <c r="Z257" s="1036"/>
      <c r="AA257" s="1036"/>
      <c r="AB257" s="1033"/>
      <c r="AC257" s="1033"/>
      <c r="AD257" s="1033"/>
      <c r="AE257" s="1033"/>
      <c r="AG257" s="3174">
        <f>AD200*(1-AB255)</f>
        <v>12902985.778725162</v>
      </c>
      <c r="AH257" s="3174"/>
      <c r="AI257" s="3174"/>
      <c r="AJ257" s="3174"/>
      <c r="AK257" s="3174"/>
    </row>
    <row r="258" spans="1:81">
      <c r="A258" s="1033"/>
      <c r="B258" s="1037" t="s">
        <v>1570</v>
      </c>
      <c r="C258" s="1038"/>
      <c r="D258" s="1036"/>
      <c r="E258" s="1036"/>
      <c r="F258" s="1038"/>
      <c r="G258" s="1038"/>
      <c r="H258" s="1038"/>
      <c r="I258" s="1038"/>
      <c r="J258" s="1038"/>
      <c r="K258" s="1038"/>
      <c r="L258" s="1038"/>
      <c r="M258" s="1036"/>
      <c r="N258" s="1038"/>
      <c r="O258" s="1038"/>
      <c r="P258" s="1038"/>
      <c r="Q258" s="1038"/>
      <c r="R258" s="1038"/>
      <c r="Y258" s="1036"/>
      <c r="Z258" s="1036"/>
      <c r="AA258" s="1036"/>
      <c r="AB258" s="1033"/>
      <c r="AC258" s="1033"/>
      <c r="AD258" s="1033"/>
      <c r="AE258" s="1033"/>
      <c r="AG258" s="3174">
        <f>'Sources and Uses Budget'!C105</f>
        <v>34806211.687780246</v>
      </c>
      <c r="AH258" s="3174"/>
      <c r="AI258" s="3174"/>
      <c r="AJ258" s="3174"/>
      <c r="AK258" s="3174"/>
    </row>
    <row r="259" spans="1:81">
      <c r="A259" s="1033"/>
      <c r="B259" s="1036" t="s">
        <v>13</v>
      </c>
      <c r="C259" s="1036"/>
      <c r="D259" s="1036"/>
      <c r="E259" s="1036"/>
      <c r="F259" s="1036"/>
      <c r="G259" s="1036"/>
      <c r="H259" s="1036"/>
      <c r="I259" s="1036"/>
      <c r="J259" s="1036"/>
      <c r="K259" s="1036"/>
      <c r="L259" s="1036"/>
      <c r="M259" s="1036"/>
      <c r="N259" s="1036"/>
      <c r="O259" s="1036"/>
      <c r="P259" s="1036"/>
      <c r="Q259" s="1036"/>
      <c r="R259" s="1036"/>
      <c r="Y259" s="1036"/>
      <c r="Z259" s="1036"/>
      <c r="AA259" s="1036"/>
      <c r="AB259" s="1033"/>
      <c r="AC259" s="1033"/>
      <c r="AD259" s="1033"/>
      <c r="AE259" s="1033"/>
      <c r="AG259" s="3175">
        <f>ROUNDDOWN(IF(AND(C281="Yes",AK78=10),((AG257*2)/AG258),AG257/AG258),2)</f>
        <v>0.37</v>
      </c>
      <c r="AH259" s="3175"/>
      <c r="AI259" s="3175"/>
      <c r="AJ259" s="3175"/>
      <c r="AK259" s="3175"/>
    </row>
    <row r="260" spans="1:81">
      <c r="A260" s="1033"/>
      <c r="B260" s="1545" t="s">
        <v>2056</v>
      </c>
      <c r="C260" s="1036"/>
      <c r="D260" s="1036"/>
      <c r="E260" s="1036"/>
      <c r="F260" s="1036"/>
      <c r="G260" s="1036"/>
      <c r="H260" s="1036"/>
      <c r="I260" s="1036"/>
      <c r="J260" s="1036"/>
      <c r="K260" s="1036"/>
      <c r="L260" s="1036"/>
      <c r="M260" s="1036"/>
      <c r="N260" s="1036"/>
      <c r="O260" s="1036"/>
      <c r="P260" s="1036"/>
      <c r="Q260" s="1036"/>
      <c r="R260" s="1036"/>
      <c r="Y260" s="1036"/>
      <c r="Z260" s="1036"/>
      <c r="AA260" s="1036"/>
      <c r="AB260" s="1033"/>
      <c r="AC260" s="1033"/>
      <c r="AD260" s="1033"/>
      <c r="AE260" s="1033"/>
      <c r="AG260" s="1544"/>
      <c r="AH260" s="1544"/>
      <c r="AI260" s="1544"/>
      <c r="AJ260" s="1544"/>
      <c r="AK260" s="1544"/>
    </row>
    <row r="261" spans="1:81">
      <c r="A261" s="1039"/>
      <c r="B261" s="1039"/>
      <c r="C261" s="1039"/>
      <c r="D261" s="1039"/>
      <c r="E261" s="1039"/>
      <c r="F261" s="1039"/>
      <c r="G261" s="1039"/>
      <c r="H261" s="1039"/>
      <c r="I261" s="1039"/>
      <c r="J261" s="1039"/>
      <c r="K261" s="1039"/>
      <c r="L261" s="1039"/>
      <c r="M261" s="1039"/>
      <c r="N261" s="1039"/>
      <c r="O261" s="1039"/>
      <c r="P261" s="1039"/>
      <c r="Q261" s="1039"/>
      <c r="R261" s="1039"/>
      <c r="S261" s="1039"/>
      <c r="T261" s="1039"/>
      <c r="U261" s="1039"/>
      <c r="V261" s="1039"/>
      <c r="W261" s="1039"/>
      <c r="X261" s="1039"/>
      <c r="Y261" s="1039"/>
      <c r="Z261" s="1039"/>
      <c r="AA261" s="1039"/>
      <c r="AB261" s="1039"/>
      <c r="AC261" s="1039"/>
      <c r="AD261" s="1039"/>
      <c r="AE261" s="1039"/>
      <c r="AF261" s="1039"/>
      <c r="AG261" s="1039"/>
      <c r="AH261" s="1039"/>
      <c r="AI261" s="1039"/>
      <c r="AJ261" s="1039"/>
    </row>
    <row r="262" spans="1:81">
      <c r="A262" s="1040"/>
      <c r="B262" s="1040"/>
      <c r="C262" s="1040"/>
      <c r="D262" s="1040"/>
      <c r="E262" s="1040"/>
      <c r="F262" s="1040"/>
      <c r="G262" s="1040"/>
      <c r="H262" s="1040"/>
      <c r="I262" s="1040"/>
      <c r="J262" s="1040"/>
      <c r="K262" s="1040"/>
      <c r="L262" s="1040"/>
      <c r="M262" s="1040"/>
      <c r="N262" s="1040"/>
      <c r="O262" s="1040"/>
      <c r="P262" s="1040"/>
      <c r="Q262" s="1040"/>
      <c r="R262" s="1040"/>
      <c r="S262" s="1040"/>
      <c r="T262" s="1040"/>
      <c r="U262" s="1040"/>
      <c r="V262" s="1040"/>
      <c r="W262" s="1040"/>
      <c r="X262" s="1040"/>
      <c r="Y262" s="1040"/>
      <c r="Z262" s="1040"/>
      <c r="AA262" s="1040"/>
      <c r="AB262" s="1040"/>
      <c r="AC262" s="1040"/>
      <c r="AD262" s="1040"/>
      <c r="AE262" s="1040"/>
      <c r="AF262" s="1040"/>
      <c r="AG262" s="1040"/>
      <c r="AH262" s="1041"/>
      <c r="AI262" s="947"/>
      <c r="AJ262" s="947" t="s">
        <v>1571</v>
      </c>
      <c r="AK262" s="3176">
        <f>IFERROR(IF(AG259=0,0,IF((AG259*100)&gt;8,8,(AG259*100))),0)</f>
        <v>8</v>
      </c>
      <c r="AL262" s="3176"/>
      <c r="AM262" s="3177"/>
    </row>
    <row r="263" spans="1:81" ht="13.5" thickBot="1"/>
    <row r="264" spans="1:81" s="931" customFormat="1" ht="12.75" customHeight="1" thickTop="1">
      <c r="A264" s="1042"/>
      <c r="B264" s="1043"/>
      <c r="C264" s="1043"/>
      <c r="D264" s="1043"/>
      <c r="E264" s="1043"/>
      <c r="F264" s="1043"/>
      <c r="G264" s="1043"/>
      <c r="H264" s="1043"/>
      <c r="I264" s="1043"/>
      <c r="J264" s="1043"/>
      <c r="K264" s="1043"/>
      <c r="L264" s="1043"/>
      <c r="M264" s="1043"/>
      <c r="N264" s="1043"/>
      <c r="O264" s="1043"/>
      <c r="P264" s="1043"/>
      <c r="Q264" s="1043"/>
      <c r="R264" s="1043"/>
      <c r="S264" s="1043"/>
      <c r="T264" s="1043"/>
      <c r="U264" s="1043"/>
      <c r="V264" s="1043"/>
      <c r="W264" s="1043"/>
      <c r="X264" s="1043"/>
      <c r="Y264" s="1043"/>
      <c r="Z264" s="1043"/>
      <c r="AA264" s="1043"/>
      <c r="AB264" s="1043"/>
      <c r="AC264" s="1044"/>
      <c r="AD264" s="1043"/>
      <c r="AE264" s="1043"/>
      <c r="AF264" s="1043"/>
      <c r="AG264" s="1043"/>
      <c r="AH264" s="1017"/>
      <c r="AI264" s="1045"/>
      <c r="AJ264" s="1045"/>
      <c r="AK264" s="1046"/>
      <c r="AL264" s="1046"/>
      <c r="AM264" s="1047"/>
      <c r="AN264" s="988"/>
      <c r="AO264" s="1014"/>
      <c r="AP264" s="994"/>
      <c r="AQ264" s="994"/>
      <c r="AR264" s="994"/>
      <c r="AS264" s="994"/>
      <c r="AT264" s="994"/>
      <c r="AU264" s="994"/>
      <c r="AV264" s="994"/>
      <c r="AW264" s="994"/>
      <c r="AX264" s="994"/>
      <c r="AY264" s="994"/>
      <c r="AZ264" s="994"/>
      <c r="BA264" s="1014"/>
      <c r="BB264" s="1014"/>
      <c r="BC264" s="1014"/>
      <c r="BD264" s="1014"/>
      <c r="BE264" s="1014"/>
      <c r="BF264" s="1014"/>
      <c r="BG264" s="1014"/>
      <c r="BH264" s="1014"/>
      <c r="BI264" s="1014"/>
      <c r="BJ264" s="1014"/>
      <c r="BK264" s="1014"/>
      <c r="BL264" s="1014"/>
      <c r="BM264" s="1014"/>
      <c r="BN264" s="1014"/>
      <c r="BO264" s="1014"/>
      <c r="BP264" s="1014"/>
      <c r="BQ264" s="1014"/>
      <c r="BR264" s="1014"/>
      <c r="BS264" s="1014"/>
      <c r="BT264" s="1014"/>
      <c r="BU264" s="1014"/>
      <c r="BV264" s="1014"/>
      <c r="BW264" s="1014"/>
      <c r="BX264" s="1014"/>
      <c r="BY264" s="1014"/>
      <c r="BZ264" s="1014"/>
      <c r="CA264" s="1014"/>
      <c r="CB264" s="1014"/>
      <c r="CC264" s="1014"/>
    </row>
    <row r="265" spans="1:81">
      <c r="A265" s="976" t="s">
        <v>1572</v>
      </c>
      <c r="B265" s="976" t="s">
        <v>1573</v>
      </c>
      <c r="C265" s="1000"/>
      <c r="D265" s="931"/>
      <c r="E265" s="1048"/>
      <c r="F265" s="1014"/>
      <c r="G265" s="1014"/>
      <c r="H265" s="1014"/>
      <c r="I265" s="1014"/>
      <c r="J265" s="1014"/>
      <c r="K265" s="1014"/>
      <c r="L265" s="1014"/>
      <c r="M265" s="1014"/>
      <c r="N265" s="1014"/>
      <c r="O265" s="1014"/>
      <c r="P265" s="1014"/>
      <c r="Q265" s="1014"/>
      <c r="R265" s="1014"/>
      <c r="S265" s="1014"/>
      <c r="T265" s="1014"/>
      <c r="U265" s="1014"/>
      <c r="V265" s="1014"/>
      <c r="W265" s="1014"/>
      <c r="X265" s="1014"/>
      <c r="Y265" s="1014"/>
      <c r="Z265" s="1014"/>
      <c r="AA265" s="1014"/>
      <c r="AB265" s="1014"/>
      <c r="AC265" s="1014"/>
      <c r="AD265" s="1014"/>
      <c r="AE265" s="1014"/>
      <c r="AF265" s="1014"/>
      <c r="AG265" s="1014"/>
      <c r="AH265" s="1022" t="s">
        <v>1510</v>
      </c>
      <c r="AI265" s="1014"/>
      <c r="AJ265" s="931"/>
      <c r="AK265" s="1014"/>
      <c r="AL265" s="1014"/>
      <c r="AM265" s="1014"/>
      <c r="AN265" s="1049"/>
      <c r="AO265" s="1014"/>
      <c r="AP265" s="1050"/>
      <c r="AQ265" s="1050"/>
      <c r="AR265" s="1051"/>
      <c r="AS265" s="1051"/>
      <c r="AT265" s="1051"/>
      <c r="AU265" s="1050"/>
      <c r="AV265" s="1050"/>
      <c r="AW265" s="1050"/>
      <c r="AX265" s="1050"/>
      <c r="AY265" s="1050"/>
      <c r="AZ265" s="1050"/>
      <c r="BA265" s="1050"/>
      <c r="BB265" s="1050"/>
      <c r="BC265" s="1050"/>
      <c r="BD265" s="1052"/>
      <c r="BE265" s="1052"/>
      <c r="BF265" s="1052"/>
      <c r="BG265" s="1052"/>
      <c r="BH265" s="1052"/>
      <c r="BI265" s="1050"/>
      <c r="BJ265" s="1050"/>
      <c r="BK265" s="1050"/>
      <c r="BL265" s="1050"/>
      <c r="BM265" s="1050"/>
      <c r="BN265" s="1050"/>
      <c r="BO265" s="1050"/>
      <c r="BP265" s="1050"/>
      <c r="BQ265" s="1050"/>
      <c r="BR265" s="1050"/>
      <c r="BS265" s="1050"/>
      <c r="BT265" s="1050"/>
      <c r="BU265" s="1050"/>
      <c r="BV265" s="1050"/>
      <c r="BW265" s="1050"/>
      <c r="BX265" s="1050"/>
      <c r="BY265" s="1050"/>
      <c r="BZ265" s="1050"/>
      <c r="CA265" s="1050"/>
      <c r="CB265" s="1050"/>
      <c r="CC265" s="1050"/>
    </row>
    <row r="266" spans="1:81" ht="14.25" customHeight="1">
      <c r="A266" s="1022"/>
      <c r="AI266" s="932"/>
      <c r="AJ266" s="931"/>
      <c r="AK266" s="1014"/>
      <c r="AL266" s="1014"/>
      <c r="AM266" s="1014"/>
      <c r="AN266" s="1049"/>
      <c r="AO266" s="1014"/>
      <c r="AP266" s="1050"/>
      <c r="AQ266" s="1050"/>
      <c r="AR266" s="1051"/>
      <c r="AS266" s="1051"/>
      <c r="AT266" s="1051"/>
      <c r="AU266" s="1050"/>
      <c r="AV266" s="1050"/>
      <c r="AW266" s="1050"/>
      <c r="AX266" s="1050"/>
      <c r="AY266" s="1050"/>
      <c r="AZ266" s="1050"/>
      <c r="BA266" s="1050"/>
      <c r="BB266" s="1050"/>
      <c r="BC266" s="1050"/>
      <c r="BD266" s="1052"/>
      <c r="BE266" s="1052"/>
      <c r="BF266" s="1052"/>
      <c r="BG266" s="1052"/>
      <c r="BH266" s="1052"/>
      <c r="BI266" s="1050"/>
      <c r="BJ266" s="1050"/>
      <c r="BK266" s="1050"/>
      <c r="BL266" s="1050"/>
      <c r="BM266" s="1050"/>
      <c r="BN266" s="1050"/>
      <c r="BO266" s="1050"/>
      <c r="BP266" s="1050"/>
      <c r="BQ266" s="1050"/>
      <c r="BR266" s="1050"/>
      <c r="BS266" s="1050"/>
      <c r="BT266" s="1050"/>
      <c r="BU266" s="1050"/>
      <c r="BV266" s="1050"/>
      <c r="BW266" s="1050"/>
      <c r="BX266" s="1050"/>
      <c r="BY266" s="1050"/>
      <c r="BZ266" s="1050"/>
      <c r="CA266" s="1050"/>
      <c r="CB266" s="1050"/>
      <c r="CC266" s="1050"/>
    </row>
    <row r="267" spans="1:81" ht="13.7" customHeight="1">
      <c r="A267" s="1048"/>
      <c r="B267" s="1053"/>
      <c r="C267" s="3168" t="s">
        <v>570</v>
      </c>
      <c r="D267" s="3168"/>
      <c r="E267" s="928"/>
      <c r="F267" s="3337" t="s">
        <v>2492</v>
      </c>
      <c r="G267" s="3338"/>
      <c r="H267" s="3338"/>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38"/>
      <c r="AD267" s="3339"/>
      <c r="AE267" s="931"/>
      <c r="AF267" s="1054"/>
      <c r="AG267" s="3169" t="s">
        <v>1559</v>
      </c>
      <c r="AH267" s="3169"/>
      <c r="AI267" s="3169"/>
      <c r="AJ267" s="3169"/>
      <c r="AK267" s="1014"/>
      <c r="AL267" s="1014"/>
      <c r="AM267" s="1014"/>
      <c r="AN267" s="1049"/>
      <c r="AO267" s="931"/>
      <c r="AS267" s="21"/>
      <c r="AT267" s="21"/>
    </row>
    <row r="268" spans="1:81" ht="13.7" customHeight="1">
      <c r="A268" s="1048"/>
      <c r="B268" s="1053"/>
      <c r="C268" s="1055"/>
      <c r="D268" s="931"/>
      <c r="E268" s="928"/>
      <c r="F268" s="3340"/>
      <c r="G268" s="3341"/>
      <c r="H268" s="3341"/>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41"/>
      <c r="AD268" s="3342"/>
      <c r="AE268" s="931"/>
      <c r="AF268" s="1054"/>
      <c r="AG268" s="1054"/>
      <c r="AH268" s="1054"/>
      <c r="AI268" s="1054"/>
      <c r="AJ268" s="931"/>
      <c r="AK268" s="1014"/>
      <c r="AL268" s="1014"/>
      <c r="AM268" s="1014"/>
      <c r="AN268" s="1049"/>
      <c r="AO268" s="931"/>
      <c r="AS268" s="21"/>
      <c r="AT268" s="21"/>
    </row>
    <row r="269" spans="1:81">
      <c r="A269" s="1048"/>
      <c r="B269" s="1053"/>
      <c r="C269" s="1055"/>
      <c r="D269" s="931"/>
      <c r="E269" s="928"/>
      <c r="F269" s="3340"/>
      <c r="G269" s="3341"/>
      <c r="H269" s="3341"/>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41"/>
      <c r="AD269" s="3342"/>
      <c r="AE269" s="931"/>
      <c r="AF269" s="1054"/>
      <c r="AG269" s="1054"/>
      <c r="AH269" s="1054"/>
      <c r="AI269" s="1054"/>
      <c r="AJ269" s="931"/>
      <c r="AK269" s="1014"/>
      <c r="AL269" s="1014"/>
      <c r="AM269" s="1014"/>
      <c r="AN269" s="1049"/>
      <c r="AO269" s="931"/>
      <c r="AP269" s="1056"/>
      <c r="AS269" s="21"/>
      <c r="AT269" s="21"/>
    </row>
    <row r="270" spans="1:81">
      <c r="A270" s="1048"/>
      <c r="B270" s="1053"/>
      <c r="C270" s="1055"/>
      <c r="D270" s="931"/>
      <c r="E270" s="928"/>
      <c r="F270" s="3340"/>
      <c r="G270" s="3341"/>
      <c r="H270" s="3341"/>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41"/>
      <c r="AD270" s="3342"/>
      <c r="AE270" s="931"/>
      <c r="AF270" s="1054"/>
      <c r="AG270" s="1054"/>
      <c r="AH270" s="1054"/>
      <c r="AI270" s="1054"/>
      <c r="AJ270" s="931"/>
      <c r="AK270" s="1014"/>
      <c r="AL270" s="1014"/>
      <c r="AM270" s="1014"/>
      <c r="AN270" s="1049"/>
      <c r="AO270" s="931"/>
      <c r="AP270" s="1056"/>
      <c r="AS270" s="21"/>
      <c r="AT270" s="21"/>
    </row>
    <row r="271" spans="1:81" ht="13.7" customHeight="1">
      <c r="A271" s="1048"/>
      <c r="B271" s="1053"/>
      <c r="C271" s="3170"/>
      <c r="D271" s="3170"/>
      <c r="E271" s="928"/>
      <c r="F271" s="3343"/>
      <c r="G271" s="3344"/>
      <c r="H271" s="3344"/>
      <c r="I271" s="3344"/>
      <c r="J271" s="3344"/>
      <c r="K271" s="3344"/>
      <c r="L271" s="3344"/>
      <c r="M271" s="3344"/>
      <c r="N271" s="3344"/>
      <c r="O271" s="3344"/>
      <c r="P271" s="3344"/>
      <c r="Q271" s="3344"/>
      <c r="R271" s="3344"/>
      <c r="S271" s="3344"/>
      <c r="T271" s="3344"/>
      <c r="U271" s="3344"/>
      <c r="V271" s="3344"/>
      <c r="W271" s="3344"/>
      <c r="X271" s="3344"/>
      <c r="Y271" s="3344"/>
      <c r="Z271" s="3344"/>
      <c r="AA271" s="3344"/>
      <c r="AB271" s="3344"/>
      <c r="AC271" s="3344"/>
      <c r="AD271" s="3345"/>
      <c r="AE271" s="931"/>
      <c r="AF271" s="1054"/>
      <c r="AG271" s="3169"/>
      <c r="AH271" s="3169"/>
      <c r="AI271" s="3169"/>
      <c r="AJ271" s="3169"/>
      <c r="AK271" s="1014"/>
      <c r="AL271" s="1014"/>
      <c r="AM271" s="1014"/>
      <c r="AN271" s="1049"/>
      <c r="AS271" s="21"/>
      <c r="AT271" s="21"/>
    </row>
    <row r="272" spans="1:81" ht="13.7" hidden="1" customHeight="1">
      <c r="A272" s="1048"/>
      <c r="C272" s="1057"/>
      <c r="D272" s="1057"/>
      <c r="E272" s="1057"/>
      <c r="F272" s="1670"/>
      <c r="G272" s="1671"/>
      <c r="H272" s="1671"/>
      <c r="I272" s="1671"/>
      <c r="J272" s="1671"/>
      <c r="K272" s="1671"/>
      <c r="L272" s="1671"/>
      <c r="M272" s="1671"/>
      <c r="N272" s="1671"/>
      <c r="O272" s="1671"/>
      <c r="P272" s="1671"/>
      <c r="Q272" s="1671"/>
      <c r="R272" s="1671"/>
      <c r="S272" s="1671"/>
      <c r="T272" s="1671"/>
      <c r="U272" s="1671"/>
      <c r="V272" s="1671"/>
      <c r="W272" s="1671"/>
      <c r="X272" s="1671"/>
      <c r="Y272" s="1671"/>
      <c r="Z272" s="1671"/>
      <c r="AA272" s="1671"/>
      <c r="AB272" s="1671"/>
      <c r="AC272" s="1671"/>
      <c r="AD272" s="1672"/>
      <c r="AE272" s="1057"/>
      <c r="AF272" s="1057"/>
      <c r="AG272" s="1057"/>
      <c r="AH272" s="1057"/>
      <c r="AI272" s="1054"/>
      <c r="AJ272" s="931"/>
      <c r="AK272" s="1014"/>
      <c r="AL272" s="1014"/>
      <c r="AM272" s="1014"/>
      <c r="AN272" s="1049"/>
      <c r="AQ272" s="21"/>
      <c r="AR272" s="21"/>
      <c r="AS272" s="21"/>
      <c r="AT272" s="21"/>
    </row>
    <row r="273" spans="1:53">
      <c r="A273" s="1058"/>
      <c r="B273" s="1057"/>
      <c r="C273" s="1057"/>
      <c r="D273" s="1057"/>
      <c r="E273" s="1057"/>
      <c r="F273" s="1057"/>
      <c r="G273" s="1057"/>
      <c r="H273" s="1057"/>
      <c r="I273" s="1057"/>
      <c r="J273" s="1057"/>
      <c r="K273" s="1057"/>
      <c r="L273" s="1057"/>
      <c r="M273" s="1057"/>
      <c r="N273" s="1057"/>
      <c r="O273" s="1057"/>
      <c r="P273" s="1057"/>
      <c r="Q273" s="1057"/>
      <c r="R273" s="1057"/>
      <c r="S273" s="1057"/>
      <c r="T273" s="1057"/>
      <c r="U273" s="1057"/>
      <c r="V273" s="1057"/>
      <c r="W273" s="1057"/>
      <c r="X273" s="1057"/>
      <c r="Y273" s="1057"/>
      <c r="Z273" s="1057"/>
      <c r="AA273" s="1057"/>
      <c r="AB273" s="1057"/>
      <c r="AC273" s="1057"/>
      <c r="AD273" s="1057"/>
      <c r="AE273" s="1057"/>
      <c r="AF273" s="1057"/>
      <c r="AG273" s="1057"/>
      <c r="AH273" s="1057"/>
      <c r="AI273" s="1057"/>
      <c r="AJ273" s="1057"/>
      <c r="AK273" s="1057"/>
      <c r="AL273" s="1014"/>
      <c r="AM273" s="1014"/>
      <c r="AN273" s="110"/>
      <c r="AR273" s="21"/>
    </row>
    <row r="274" spans="1:53">
      <c r="A274" s="1059"/>
      <c r="B274" s="946"/>
      <c r="C274" s="1006"/>
      <c r="D274" s="1006"/>
      <c r="E274" s="946"/>
      <c r="F274" s="1006"/>
      <c r="G274" s="1006"/>
      <c r="H274" s="1006"/>
      <c r="I274" s="1006"/>
      <c r="J274" s="1006"/>
      <c r="K274" s="1006"/>
      <c r="L274" s="1006"/>
      <c r="M274" s="1006"/>
      <c r="N274" s="1006"/>
      <c r="O274" s="1006"/>
      <c r="P274" s="1006"/>
      <c r="Q274" s="1006"/>
      <c r="R274" s="1006"/>
      <c r="S274" s="1006"/>
      <c r="T274" s="1006"/>
      <c r="U274" s="1006"/>
      <c r="V274" s="1006"/>
      <c r="W274" s="1006"/>
      <c r="X274" s="1006"/>
      <c r="Y274" s="1006"/>
      <c r="Z274" s="1006"/>
      <c r="AA274" s="1006"/>
      <c r="AB274" s="1006"/>
      <c r="AC274" s="1006"/>
      <c r="AD274" s="1006"/>
      <c r="AE274" s="1006"/>
      <c r="AF274" s="1006"/>
      <c r="AG274" s="1006"/>
      <c r="AH274" s="1006"/>
      <c r="AI274" s="947"/>
      <c r="AJ274" s="947" t="s">
        <v>1575</v>
      </c>
      <c r="AK274" s="3176">
        <f>IF($C$267="yes",10,0)</f>
        <v>10</v>
      </c>
      <c r="AL274" s="3176"/>
      <c r="AM274" s="3177"/>
      <c r="AN274" s="110"/>
      <c r="AR274" s="21"/>
    </row>
    <row r="275" spans="1:53" ht="13.5" thickBot="1"/>
    <row r="276" spans="1:53" ht="13.5" thickTop="1">
      <c r="A276" s="1060"/>
      <c r="B276" s="1060"/>
      <c r="C276" s="1060"/>
      <c r="D276" s="1060"/>
      <c r="E276" s="1060"/>
      <c r="F276" s="1060"/>
      <c r="G276" s="1060"/>
      <c r="H276" s="1060"/>
      <c r="I276" s="1060"/>
      <c r="J276" s="1060"/>
      <c r="K276" s="1060"/>
      <c r="L276" s="1060"/>
      <c r="M276" s="1060"/>
      <c r="N276" s="1060"/>
      <c r="O276" s="1060"/>
      <c r="P276" s="1060"/>
      <c r="Q276" s="1060"/>
      <c r="R276" s="1060"/>
      <c r="S276" s="1060"/>
      <c r="T276" s="1060"/>
      <c r="U276" s="1060"/>
      <c r="V276" s="1060"/>
      <c r="W276" s="1060"/>
      <c r="X276" s="1060"/>
      <c r="Y276" s="1060"/>
      <c r="Z276" s="1060"/>
      <c r="AA276" s="1060"/>
      <c r="AB276" s="1060"/>
      <c r="AC276" s="1060"/>
      <c r="AD276" s="1060"/>
      <c r="AE276" s="1060"/>
      <c r="AF276" s="1060"/>
      <c r="AG276" s="1060"/>
      <c r="AH276" s="1060"/>
      <c r="AI276" s="1060"/>
      <c r="AJ276" s="1060"/>
      <c r="AK276" s="1060"/>
      <c r="AL276" s="1060"/>
      <c r="AM276" s="1061"/>
    </row>
    <row r="277" spans="1:53">
      <c r="A277" s="976" t="s">
        <v>1576</v>
      </c>
      <c r="B277" s="976" t="s">
        <v>2171</v>
      </c>
      <c r="AH277" s="1022" t="s">
        <v>1510</v>
      </c>
    </row>
    <row r="278" spans="1:53" ht="15" customHeight="1">
      <c r="B278" s="920"/>
    </row>
    <row r="279" spans="1:53" ht="15" customHeight="1">
      <c r="B279" s="920"/>
    </row>
    <row r="280" spans="1:53">
      <c r="B280" s="931"/>
      <c r="C280" s="1062"/>
      <c r="D280" s="931"/>
      <c r="E280" s="931"/>
      <c r="F280" s="931"/>
      <c r="G280" s="931"/>
      <c r="H280" s="931"/>
      <c r="I280" s="931"/>
      <c r="J280" s="931"/>
      <c r="K280" s="931"/>
      <c r="L280" s="931"/>
      <c r="M280" s="931"/>
      <c r="N280" s="931"/>
      <c r="O280" s="931"/>
      <c r="P280" s="931"/>
      <c r="Q280" s="931"/>
      <c r="R280" s="931"/>
      <c r="S280" s="931"/>
      <c r="T280" s="931"/>
      <c r="U280" s="931"/>
      <c r="V280" s="931"/>
      <c r="W280" s="931"/>
      <c r="X280" s="931"/>
      <c r="Y280" s="931"/>
      <c r="Z280" s="931"/>
      <c r="AA280" s="931"/>
      <c r="AB280" s="931"/>
      <c r="AC280" s="931"/>
      <c r="AD280" s="931"/>
      <c r="AG280" s="931"/>
      <c r="AI280" s="931"/>
      <c r="AJ280" s="931"/>
      <c r="AK280" s="1014"/>
      <c r="AL280" s="1014"/>
      <c r="AM280" s="1014"/>
      <c r="AN280" s="110"/>
      <c r="AO280" s="51"/>
      <c r="AP280" s="1063"/>
      <c r="AQ280" s="1064"/>
      <c r="AR280" s="1063"/>
      <c r="AS280" s="1063"/>
      <c r="AT280" s="1063"/>
      <c r="AU280" s="1063"/>
      <c r="AV280" s="1065"/>
      <c r="AW280" s="1065"/>
      <c r="AX280" s="112"/>
      <c r="AY280" s="112"/>
      <c r="AZ280" s="112"/>
      <c r="BA280" s="112"/>
    </row>
    <row r="281" spans="1:53" ht="12.75" customHeight="1">
      <c r="A281" s="3196" t="s">
        <v>1578</v>
      </c>
      <c r="B281" s="3196"/>
      <c r="C281" s="3163" t="s">
        <v>617</v>
      </c>
      <c r="D281" s="3168"/>
      <c r="E281" s="928"/>
      <c r="F281" s="3197" t="s">
        <v>1579</v>
      </c>
      <c r="G281" s="3198"/>
      <c r="H281" s="3198"/>
      <c r="I281" s="3198"/>
      <c r="J281" s="3198"/>
      <c r="K281" s="3198"/>
      <c r="L281" s="3198"/>
      <c r="M281" s="3198"/>
      <c r="N281" s="3198"/>
      <c r="O281" s="3198"/>
      <c r="P281" s="3198"/>
      <c r="Q281" s="3198"/>
      <c r="R281" s="3198"/>
      <c r="S281" s="3198"/>
      <c r="T281" s="3198"/>
      <c r="U281" s="3198"/>
      <c r="V281" s="3198"/>
      <c r="W281" s="3198"/>
      <c r="X281" s="3198"/>
      <c r="Y281" s="3198"/>
      <c r="Z281" s="3198"/>
      <c r="AA281" s="3198"/>
      <c r="AB281" s="3198"/>
      <c r="AC281" s="3198"/>
      <c r="AD281" s="3199"/>
      <c r="AE281" s="1066"/>
      <c r="AF281" s="931"/>
      <c r="AG281" s="3200" t="s">
        <v>2485</v>
      </c>
      <c r="AH281" s="3200"/>
      <c r="AI281" s="3200"/>
      <c r="AJ281" s="3200"/>
      <c r="AK281" s="3200"/>
      <c r="AL281" s="1014"/>
      <c r="AM281" s="1014"/>
      <c r="AN281" s="110"/>
      <c r="AO281" s="51"/>
      <c r="AP281" s="126"/>
      <c r="AS281" s="1063"/>
      <c r="AT281" s="1063"/>
      <c r="AU281" s="1063"/>
      <c r="AV281" s="1065"/>
      <c r="AW281" s="1065"/>
      <c r="AX281" s="112"/>
      <c r="AY281" s="112"/>
      <c r="AZ281" s="112"/>
      <c r="BA281" s="112"/>
    </row>
    <row r="282" spans="1:53">
      <c r="A282" s="1062"/>
      <c r="B282" s="1053"/>
      <c r="F282" s="3190"/>
      <c r="G282" s="3191"/>
      <c r="H282" s="3191"/>
      <c r="I282" s="3191"/>
      <c r="J282" s="3191"/>
      <c r="K282" s="3191"/>
      <c r="L282" s="3191"/>
      <c r="M282" s="3191"/>
      <c r="N282" s="3191"/>
      <c r="O282" s="3191"/>
      <c r="P282" s="3191"/>
      <c r="Q282" s="3191"/>
      <c r="R282" s="3191"/>
      <c r="S282" s="3191"/>
      <c r="T282" s="3191"/>
      <c r="U282" s="3191"/>
      <c r="V282" s="3191"/>
      <c r="W282" s="3191"/>
      <c r="X282" s="3191"/>
      <c r="Y282" s="3191"/>
      <c r="Z282" s="3191"/>
      <c r="AA282" s="3191"/>
      <c r="AB282" s="3191"/>
      <c r="AC282" s="3191"/>
      <c r="AD282" s="3192"/>
      <c r="AE282" s="1066"/>
      <c r="AF282" s="932"/>
      <c r="AH282" s="932"/>
      <c r="AI282" s="932"/>
      <c r="AJ282" s="931"/>
      <c r="AK282" s="1014"/>
      <c r="AL282" s="1014"/>
      <c r="AM282" s="1014"/>
      <c r="AN282" s="110"/>
      <c r="AO282" s="51"/>
      <c r="AP282" s="931">
        <f>IF($C$281="yes",10,IF(C281="50% Met",9,0))</f>
        <v>0</v>
      </c>
      <c r="AR282" s="21"/>
      <c r="AS282" s="1063"/>
      <c r="AT282" s="1063"/>
      <c r="AU282" s="1063"/>
      <c r="AV282" s="1065"/>
      <c r="AW282" s="1065"/>
      <c r="AX282" s="112"/>
      <c r="AY282" s="112"/>
      <c r="AZ282" s="112"/>
      <c r="BA282" s="112"/>
    </row>
    <row r="283" spans="1:53" ht="15" customHeight="1">
      <c r="A283" s="1062"/>
      <c r="B283" s="1053"/>
      <c r="F283" s="3190"/>
      <c r="G283" s="3191"/>
      <c r="H283" s="3191"/>
      <c r="I283" s="3191"/>
      <c r="J283" s="3191"/>
      <c r="K283" s="3191"/>
      <c r="L283" s="3191"/>
      <c r="M283" s="3191"/>
      <c r="N283" s="3191"/>
      <c r="O283" s="3191"/>
      <c r="P283" s="3191"/>
      <c r="Q283" s="3191"/>
      <c r="R283" s="3191"/>
      <c r="S283" s="3191"/>
      <c r="T283" s="3191"/>
      <c r="U283" s="3191"/>
      <c r="V283" s="3191"/>
      <c r="W283" s="3191"/>
      <c r="X283" s="3191"/>
      <c r="Y283" s="3191"/>
      <c r="Z283" s="3191"/>
      <c r="AA283" s="3191"/>
      <c r="AB283" s="3191"/>
      <c r="AC283" s="3191"/>
      <c r="AD283" s="3192"/>
      <c r="AE283" s="1066"/>
      <c r="AF283" s="932"/>
      <c r="AH283" s="932"/>
      <c r="AI283" s="932"/>
      <c r="AJ283" s="931"/>
      <c r="AK283" s="1014"/>
      <c r="AL283" s="1014"/>
      <c r="AM283" s="1014"/>
      <c r="AN283" s="110"/>
      <c r="AO283" s="51"/>
      <c r="AP283" s="931">
        <f>IF($C$291="yes",9,0)</f>
        <v>9</v>
      </c>
      <c r="AR283" s="21"/>
      <c r="AS283" s="1063"/>
      <c r="AT283" s="1063"/>
      <c r="AU283" s="1063"/>
      <c r="AV283" s="1065"/>
      <c r="AW283" s="1065"/>
      <c r="AX283" s="112"/>
      <c r="AY283" s="112"/>
      <c r="AZ283" s="112"/>
      <c r="BA283" s="112"/>
    </row>
    <row r="284" spans="1:53" ht="12.75" customHeight="1">
      <c r="A284" s="1062"/>
      <c r="B284" s="1053"/>
      <c r="F284" s="3190" t="s">
        <v>2493</v>
      </c>
      <c r="G284" s="3191"/>
      <c r="H284" s="3191"/>
      <c r="I284" s="3191"/>
      <c r="J284" s="3191"/>
      <c r="K284" s="3191"/>
      <c r="L284" s="3191"/>
      <c r="M284" s="3191"/>
      <c r="N284" s="3191"/>
      <c r="O284" s="3191"/>
      <c r="P284" s="3191"/>
      <c r="Q284" s="3191"/>
      <c r="R284" s="3191"/>
      <c r="S284" s="3191"/>
      <c r="T284" s="3191"/>
      <c r="U284" s="3191"/>
      <c r="V284" s="3191"/>
      <c r="W284" s="3191"/>
      <c r="X284" s="3191"/>
      <c r="Y284" s="3191"/>
      <c r="Z284" s="3191"/>
      <c r="AA284" s="3191"/>
      <c r="AB284" s="3191"/>
      <c r="AC284" s="3191"/>
      <c r="AD284" s="3192"/>
      <c r="AE284" s="1066"/>
      <c r="AF284" s="932"/>
      <c r="AH284" s="932"/>
      <c r="AI284" s="932"/>
      <c r="AJ284" s="931"/>
      <c r="AK284" s="1014"/>
      <c r="AL284" s="1014"/>
      <c r="AM284" s="1014"/>
      <c r="AN284" s="110"/>
      <c r="AO284" s="51"/>
      <c r="AP284" s="1067">
        <f>MAX(AP282,AP283)</f>
        <v>9</v>
      </c>
      <c r="AQ284" s="956" t="s">
        <v>1512</v>
      </c>
      <c r="AR284" s="21"/>
      <c r="AS284" s="1063"/>
      <c r="AT284" s="1063"/>
      <c r="AU284" s="1063"/>
      <c r="AV284" s="1065"/>
      <c r="AW284" s="1065"/>
      <c r="AX284" s="112"/>
      <c r="AY284" s="112"/>
      <c r="AZ284" s="112"/>
      <c r="BA284" s="112"/>
    </row>
    <row r="285" spans="1:53">
      <c r="A285" s="1062"/>
      <c r="B285" s="1053"/>
      <c r="F285" s="3190"/>
      <c r="G285" s="3191"/>
      <c r="H285" s="3191"/>
      <c r="I285" s="3191"/>
      <c r="J285" s="3191"/>
      <c r="K285" s="3191"/>
      <c r="L285" s="3191"/>
      <c r="M285" s="3191"/>
      <c r="N285" s="3191"/>
      <c r="O285" s="3191"/>
      <c r="P285" s="3191"/>
      <c r="Q285" s="3191"/>
      <c r="R285" s="3191"/>
      <c r="S285" s="3191"/>
      <c r="T285" s="3191"/>
      <c r="U285" s="3191"/>
      <c r="V285" s="3191"/>
      <c r="W285" s="3191"/>
      <c r="X285" s="3191"/>
      <c r="Y285" s="3191"/>
      <c r="Z285" s="3191"/>
      <c r="AA285" s="3191"/>
      <c r="AB285" s="3191"/>
      <c r="AC285" s="3191"/>
      <c r="AD285" s="3192"/>
      <c r="AE285" s="1066"/>
      <c r="AF285" s="932"/>
      <c r="AH285" s="932"/>
      <c r="AI285" s="932"/>
      <c r="AJ285" s="931"/>
      <c r="AK285" s="1014"/>
      <c r="AL285" s="1014"/>
      <c r="AM285" s="1014"/>
      <c r="AN285" s="110"/>
      <c r="AO285" s="51"/>
      <c r="AP285" s="931"/>
      <c r="AR285" s="21"/>
      <c r="AS285" s="1063"/>
      <c r="AT285" s="1063"/>
      <c r="AU285" s="1063"/>
      <c r="AV285" s="1065"/>
      <c r="AW285" s="1065"/>
      <c r="AX285" s="112"/>
      <c r="AY285" s="112"/>
      <c r="AZ285" s="112"/>
      <c r="BA285" s="112"/>
    </row>
    <row r="286" spans="1:53" ht="12.75" customHeight="1">
      <c r="A286" s="1048"/>
      <c r="B286" s="932"/>
      <c r="C286" s="931"/>
      <c r="D286" s="932"/>
      <c r="E286" s="931"/>
      <c r="F286" s="3190" t="s">
        <v>1580</v>
      </c>
      <c r="G286" s="3191"/>
      <c r="H286" s="3191"/>
      <c r="I286" s="3191"/>
      <c r="J286" s="3191"/>
      <c r="K286" s="3191"/>
      <c r="L286" s="3191"/>
      <c r="M286" s="3191"/>
      <c r="N286" s="3191"/>
      <c r="O286" s="3191"/>
      <c r="P286" s="3191"/>
      <c r="Q286" s="3191"/>
      <c r="R286" s="3191"/>
      <c r="S286" s="3191"/>
      <c r="T286" s="3191"/>
      <c r="U286" s="3191"/>
      <c r="V286" s="3191"/>
      <c r="W286" s="3191"/>
      <c r="X286" s="3191"/>
      <c r="Y286" s="3191"/>
      <c r="Z286" s="3191"/>
      <c r="AA286" s="3191"/>
      <c r="AB286" s="3191"/>
      <c r="AC286" s="3191"/>
      <c r="AD286" s="3192"/>
      <c r="AE286" s="1066"/>
      <c r="AF286" s="932"/>
      <c r="AG286" s="932"/>
      <c r="AH286" s="932"/>
      <c r="AI286" s="932"/>
      <c r="AJ286" s="931"/>
      <c r="AK286" s="1014"/>
      <c r="AL286" s="1014"/>
      <c r="AM286" s="1014"/>
      <c r="AN286" s="110"/>
      <c r="AO286" s="51"/>
      <c r="AR286" s="21"/>
      <c r="AS286" s="1063"/>
      <c r="AT286" s="1063"/>
      <c r="AU286" s="1063"/>
      <c r="AV286" s="1065"/>
      <c r="AW286" s="1065"/>
      <c r="AX286" s="112"/>
      <c r="AY286" s="112"/>
      <c r="AZ286" s="112"/>
      <c r="BA286" s="112"/>
    </row>
    <row r="287" spans="1:53" ht="15" customHeight="1">
      <c r="A287" s="1048"/>
      <c r="B287" s="932"/>
      <c r="C287" s="932"/>
      <c r="D287" s="932"/>
      <c r="E287" s="932"/>
      <c r="F287" s="3190"/>
      <c r="G287" s="3191"/>
      <c r="H287" s="3191"/>
      <c r="I287" s="3191"/>
      <c r="J287" s="3191"/>
      <c r="K287" s="3191"/>
      <c r="L287" s="3191"/>
      <c r="M287" s="3191"/>
      <c r="N287" s="3191"/>
      <c r="O287" s="3191"/>
      <c r="P287" s="3191"/>
      <c r="Q287" s="3191"/>
      <c r="R287" s="3191"/>
      <c r="S287" s="3191"/>
      <c r="T287" s="3191"/>
      <c r="U287" s="3191"/>
      <c r="V287" s="3191"/>
      <c r="W287" s="3191"/>
      <c r="X287" s="3191"/>
      <c r="Y287" s="3191"/>
      <c r="Z287" s="3191"/>
      <c r="AA287" s="3191"/>
      <c r="AB287" s="3191"/>
      <c r="AC287" s="3191"/>
      <c r="AD287" s="3192"/>
      <c r="AE287" s="1066"/>
      <c r="AF287" s="932"/>
      <c r="AG287" s="932"/>
      <c r="AH287" s="932"/>
      <c r="AI287" s="932"/>
      <c r="AJ287" s="931"/>
      <c r="AK287" s="1014"/>
      <c r="AL287" s="1014"/>
      <c r="AM287" s="1014"/>
      <c r="AN287" s="110"/>
      <c r="AO287" s="51"/>
      <c r="AR287" s="21"/>
      <c r="AS287" s="1063"/>
      <c r="AT287" s="1063"/>
      <c r="AU287" s="1063"/>
      <c r="AV287" s="1065"/>
      <c r="AW287" s="1065"/>
      <c r="AX287" s="112"/>
      <c r="AY287" s="112"/>
      <c r="AZ287" s="112"/>
      <c r="BA287" s="112"/>
    </row>
    <row r="288" spans="1:53" ht="12.75" customHeight="1">
      <c r="A288" s="1048"/>
      <c r="B288" s="932"/>
      <c r="C288" s="932"/>
      <c r="D288" s="932"/>
      <c r="E288" s="932"/>
      <c r="F288" s="3190" t="s">
        <v>1581</v>
      </c>
      <c r="G288" s="3191"/>
      <c r="H288" s="3191"/>
      <c r="I288" s="3191"/>
      <c r="J288" s="3191"/>
      <c r="K288" s="3191"/>
      <c r="L288" s="3191"/>
      <c r="M288" s="3191"/>
      <c r="N288" s="3191"/>
      <c r="O288" s="3191"/>
      <c r="P288" s="3191"/>
      <c r="Q288" s="3191"/>
      <c r="R288" s="3191"/>
      <c r="S288" s="3191"/>
      <c r="T288" s="3191"/>
      <c r="U288" s="3191"/>
      <c r="V288" s="3191"/>
      <c r="W288" s="3191"/>
      <c r="X288" s="3191"/>
      <c r="Y288" s="3191"/>
      <c r="Z288" s="3191"/>
      <c r="AA288" s="3191"/>
      <c r="AB288" s="3191"/>
      <c r="AC288" s="3191"/>
      <c r="AD288" s="3192"/>
      <c r="AE288" s="1068"/>
      <c r="AF288" s="932"/>
      <c r="AG288" s="932"/>
      <c r="AH288" s="932"/>
      <c r="AI288" s="932"/>
      <c r="AJ288" s="931"/>
      <c r="AK288" s="1014"/>
      <c r="AL288" s="1014"/>
      <c r="AM288" s="1014"/>
      <c r="AN288" s="110"/>
      <c r="AO288" s="51"/>
      <c r="AP288" s="931"/>
      <c r="AR288" s="21"/>
      <c r="AS288" s="1063"/>
      <c r="AT288" s="1063"/>
      <c r="AU288" s="1063"/>
      <c r="AV288" s="1065"/>
      <c r="AW288" s="1065"/>
      <c r="AX288" s="112"/>
      <c r="AY288" s="112"/>
      <c r="AZ288" s="112"/>
      <c r="BA288" s="112"/>
    </row>
    <row r="289" spans="1:60">
      <c r="A289" s="1048"/>
      <c r="B289" s="932"/>
      <c r="C289" s="932"/>
      <c r="D289" s="932"/>
      <c r="E289" s="932"/>
      <c r="F289" s="3193"/>
      <c r="G289" s="3194"/>
      <c r="H289" s="3194"/>
      <c r="I289" s="3194"/>
      <c r="J289" s="3194"/>
      <c r="K289" s="3194"/>
      <c r="L289" s="3194"/>
      <c r="M289" s="3194"/>
      <c r="N289" s="3194"/>
      <c r="O289" s="3194"/>
      <c r="P289" s="3194"/>
      <c r="Q289" s="3194"/>
      <c r="R289" s="3194"/>
      <c r="S289" s="3194"/>
      <c r="T289" s="3194"/>
      <c r="U289" s="3194"/>
      <c r="V289" s="3194"/>
      <c r="W289" s="3194"/>
      <c r="X289" s="3194"/>
      <c r="Y289" s="3194"/>
      <c r="Z289" s="3194"/>
      <c r="AA289" s="3194"/>
      <c r="AB289" s="3194"/>
      <c r="AC289" s="3194"/>
      <c r="AD289" s="3195"/>
      <c r="AE289" s="1068"/>
      <c r="AF289" s="932"/>
      <c r="AG289" s="932"/>
      <c r="AH289" s="932"/>
      <c r="AI289" s="932"/>
      <c r="AJ289" s="931"/>
      <c r="AK289" s="1014"/>
      <c r="AL289" s="1014"/>
      <c r="AM289" s="1014"/>
      <c r="AN289" s="110"/>
      <c r="AO289" s="51"/>
      <c r="AP289" s="931"/>
      <c r="AR289" s="21"/>
      <c r="AS289" s="1063"/>
      <c r="AT289" s="1063"/>
      <c r="AU289" s="1063"/>
      <c r="AV289" s="1065"/>
      <c r="AW289" s="1065"/>
      <c r="AX289" s="112"/>
      <c r="AY289" s="112"/>
      <c r="AZ289" s="112"/>
      <c r="BA289" s="112"/>
    </row>
    <row r="290" spans="1:60">
      <c r="A290" s="1048"/>
      <c r="B290" s="932"/>
      <c r="C290" s="932"/>
      <c r="D290" s="932"/>
      <c r="E290" s="932"/>
      <c r="F290" s="1068"/>
      <c r="G290" s="1068"/>
      <c r="H290" s="1068"/>
      <c r="I290" s="1068"/>
      <c r="J290" s="1068"/>
      <c r="K290" s="1068"/>
      <c r="L290" s="1068"/>
      <c r="M290" s="1068"/>
      <c r="N290" s="1068"/>
      <c r="O290" s="1068"/>
      <c r="P290" s="1068"/>
      <c r="Q290" s="1068"/>
      <c r="R290" s="1068"/>
      <c r="S290" s="1068"/>
      <c r="T290" s="1068"/>
      <c r="U290" s="1068"/>
      <c r="V290" s="1068"/>
      <c r="W290" s="1068"/>
      <c r="X290" s="1068"/>
      <c r="Y290" s="1068"/>
      <c r="Z290" s="1068"/>
      <c r="AA290" s="1068"/>
      <c r="AB290" s="1068"/>
      <c r="AC290" s="1068"/>
      <c r="AD290" s="1068"/>
      <c r="AE290" s="932"/>
      <c r="AF290" s="932"/>
      <c r="AG290" s="932"/>
      <c r="AH290" s="932"/>
      <c r="AI290" s="932"/>
      <c r="AJ290" s="931"/>
      <c r="AK290" s="1014"/>
      <c r="AL290" s="1014"/>
      <c r="AM290" s="1014"/>
      <c r="AN290" s="110"/>
      <c r="AO290" s="51"/>
      <c r="AR290" s="21"/>
      <c r="AS290" s="1069"/>
      <c r="AT290" s="1069"/>
      <c r="AU290" s="1069"/>
      <c r="AV290" s="54"/>
      <c r="AW290" s="54"/>
    </row>
    <row r="291" spans="1:60" ht="15" customHeight="1">
      <c r="A291" s="3196" t="s">
        <v>1582</v>
      </c>
      <c r="B291" s="3196"/>
      <c r="C291" s="3168" t="s">
        <v>570</v>
      </c>
      <c r="D291" s="3168"/>
      <c r="E291" s="928"/>
      <c r="F291" s="1070" t="s">
        <v>2486</v>
      </c>
      <c r="G291" s="1071"/>
      <c r="H291" s="1071"/>
      <c r="I291" s="1071"/>
      <c r="J291" s="1071"/>
      <c r="K291" s="1071"/>
      <c r="L291" s="1071"/>
      <c r="M291" s="1071"/>
      <c r="N291" s="1071"/>
      <c r="O291" s="1071"/>
      <c r="P291" s="1071"/>
      <c r="Q291" s="1071"/>
      <c r="R291" s="1071"/>
      <c r="S291" s="1071"/>
      <c r="T291" s="1071"/>
      <c r="U291" s="1071"/>
      <c r="V291" s="1071"/>
      <c r="W291" s="1071"/>
      <c r="X291" s="1071"/>
      <c r="Y291" s="1071"/>
      <c r="Z291" s="1071"/>
      <c r="AA291" s="1071"/>
      <c r="AB291" s="1071"/>
      <c r="AC291" s="1071"/>
      <c r="AD291" s="1072"/>
      <c r="AE291" s="932"/>
      <c r="AF291" s="932"/>
      <c r="AG291" s="974" t="s">
        <v>1584</v>
      </c>
      <c r="AH291" s="932"/>
      <c r="AI291" s="932"/>
      <c r="AJ291" s="931"/>
      <c r="AK291" s="1014"/>
      <c r="AL291" s="1014"/>
      <c r="AM291" s="1014"/>
      <c r="AN291" s="1073"/>
      <c r="AO291" s="51"/>
      <c r="AR291" s="21"/>
    </row>
    <row r="292" spans="1:60">
      <c r="A292" s="1048"/>
      <c r="B292" s="932"/>
      <c r="C292" s="931"/>
      <c r="D292" s="932"/>
      <c r="E292" s="931"/>
      <c r="F292" s="3094" t="s">
        <v>2487</v>
      </c>
      <c r="G292" s="3095"/>
      <c r="H292" s="3095"/>
      <c r="I292" s="3095"/>
      <c r="J292" s="3095"/>
      <c r="K292" s="3095"/>
      <c r="L292" s="3095"/>
      <c r="M292" s="3095"/>
      <c r="N292" s="3095"/>
      <c r="O292" s="3095"/>
      <c r="P292" s="3095"/>
      <c r="Q292" s="3095"/>
      <c r="R292" s="3095"/>
      <c r="S292" s="3095"/>
      <c r="T292" s="3095"/>
      <c r="U292" s="3095"/>
      <c r="V292" s="3095"/>
      <c r="W292" s="3095"/>
      <c r="X292" s="3095"/>
      <c r="Y292" s="3095"/>
      <c r="Z292" s="3095"/>
      <c r="AA292" s="3095"/>
      <c r="AB292" s="3095"/>
      <c r="AC292" s="3095"/>
      <c r="AD292" s="3096"/>
      <c r="AE292" s="932"/>
      <c r="AF292" s="932"/>
      <c r="AG292" s="932"/>
      <c r="AH292" s="932"/>
      <c r="AI292" s="932"/>
      <c r="AJ292" s="931"/>
      <c r="AK292" s="1014"/>
      <c r="AL292" s="1014"/>
      <c r="AM292" s="1014"/>
      <c r="AR292" s="1074"/>
    </row>
    <row r="293" spans="1:60" ht="15" customHeight="1">
      <c r="A293" s="1048"/>
      <c r="B293" s="932"/>
      <c r="C293" s="931"/>
      <c r="D293" s="932"/>
      <c r="E293" s="931"/>
      <c r="F293" s="3094"/>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32"/>
      <c r="AF293" s="932"/>
      <c r="AG293" s="932"/>
      <c r="AH293" s="932"/>
      <c r="AI293" s="932"/>
      <c r="AJ293" s="931"/>
      <c r="AK293" s="1014"/>
      <c r="AL293" s="1014"/>
      <c r="AM293" s="1014"/>
      <c r="AR293" s="1074"/>
    </row>
    <row r="294" spans="1:60">
      <c r="A294" s="1048"/>
      <c r="B294" s="932"/>
      <c r="C294" s="931"/>
      <c r="D294" s="932"/>
      <c r="E294" s="93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32"/>
      <c r="AF294" s="932"/>
      <c r="AG294" s="932"/>
      <c r="AH294" s="932"/>
      <c r="AI294" s="932"/>
      <c r="AJ294" s="931"/>
      <c r="AK294" s="1014"/>
      <c r="AL294" s="1014"/>
      <c r="AM294" s="1014"/>
      <c r="AP294" s="1067"/>
      <c r="AQ294" s="956"/>
      <c r="AR294" s="1074"/>
    </row>
    <row r="295" spans="1:60" ht="15" customHeight="1">
      <c r="A295" s="1048"/>
      <c r="B295" s="932"/>
      <c r="C295" s="931"/>
      <c r="D295" s="932"/>
      <c r="E295" s="931"/>
      <c r="F295" s="3091"/>
      <c r="G295" s="3092"/>
      <c r="H295" s="3092"/>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92"/>
      <c r="AD295" s="3093"/>
      <c r="AE295" s="932"/>
      <c r="AF295" s="932"/>
      <c r="AG295" s="932"/>
      <c r="AH295" s="932"/>
      <c r="AI295" s="932"/>
      <c r="AJ295" s="931"/>
      <c r="AK295" s="1014"/>
      <c r="AL295" s="1014"/>
      <c r="AM295" s="1014"/>
      <c r="AP295" s="1067"/>
      <c r="AQ295" s="956"/>
      <c r="AR295" s="1074"/>
    </row>
    <row r="296" spans="1:60">
      <c r="A296" s="1048"/>
      <c r="B296" s="932"/>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C296" s="932"/>
      <c r="AD296" s="932"/>
      <c r="AE296" s="932"/>
      <c r="AF296" s="932"/>
      <c r="AG296" s="932"/>
      <c r="AH296" s="932"/>
      <c r="AI296" s="932"/>
      <c r="AJ296" s="931"/>
      <c r="AK296" s="1014"/>
      <c r="AL296" s="1014"/>
      <c r="AM296" s="1014"/>
      <c r="AP296" s="1067"/>
      <c r="AQ296" s="956"/>
      <c r="AR296" s="1074"/>
    </row>
    <row r="297" spans="1:60" hidden="1">
      <c r="A297" s="1048"/>
      <c r="B297" s="932"/>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2"/>
      <c r="Y297" s="932"/>
      <c r="Z297" s="932"/>
      <c r="AA297" s="932"/>
      <c r="AB297" s="932"/>
      <c r="AC297" s="932"/>
      <c r="AD297" s="932"/>
      <c r="AE297" s="932"/>
      <c r="AF297" s="932"/>
      <c r="AG297" s="932"/>
      <c r="AH297" s="932"/>
      <c r="AI297" s="932"/>
      <c r="AJ297" s="931"/>
      <c r="AK297" s="1014"/>
      <c r="AL297" s="1014"/>
      <c r="AM297" s="1014"/>
      <c r="AP297" s="1067"/>
      <c r="AQ297" s="956"/>
      <c r="AR297" s="1074"/>
    </row>
    <row r="298" spans="1:60" hidden="1">
      <c r="A298" s="1048"/>
      <c r="B298" s="932"/>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1"/>
      <c r="AK298" s="1014"/>
      <c r="AL298" s="1014"/>
      <c r="AM298" s="1014"/>
      <c r="AN298" s="110"/>
      <c r="AO298" s="51"/>
      <c r="AR298" s="21"/>
    </row>
    <row r="299" spans="1:60" hidden="1">
      <c r="A299" s="3196" t="s">
        <v>1585</v>
      </c>
      <c r="B299" s="3196"/>
      <c r="C299" s="3168" t="s">
        <v>617</v>
      </c>
      <c r="D299" s="3168"/>
      <c r="E299" s="928"/>
      <c r="F299" s="1070" t="s">
        <v>1583</v>
      </c>
      <c r="G299" s="1075"/>
      <c r="H299" s="1075"/>
      <c r="I299" s="1075"/>
      <c r="J299" s="1075"/>
      <c r="K299" s="1075"/>
      <c r="L299" s="1075"/>
      <c r="M299" s="1075"/>
      <c r="N299" s="1075"/>
      <c r="O299" s="1075"/>
      <c r="P299" s="1075"/>
      <c r="Q299" s="1075"/>
      <c r="R299" s="1075"/>
      <c r="S299" s="1075"/>
      <c r="T299" s="1075"/>
      <c r="U299" s="1075"/>
      <c r="V299" s="1075"/>
      <c r="W299" s="1075"/>
      <c r="X299" s="1075"/>
      <c r="Y299" s="1075"/>
      <c r="Z299" s="1075"/>
      <c r="AA299" s="1075"/>
      <c r="AB299" s="1075"/>
      <c r="AC299" s="1075"/>
      <c r="AD299" s="1076"/>
      <c r="AE299" s="932"/>
      <c r="AF299" s="932"/>
      <c r="AG299" s="1000" t="s">
        <v>1584</v>
      </c>
      <c r="AH299" s="932"/>
      <c r="AI299" s="932"/>
      <c r="AJ299" s="931"/>
      <c r="AK299" s="1014"/>
      <c r="AL299" s="1014"/>
      <c r="AM299" s="1014"/>
      <c r="AN299" s="110"/>
      <c r="AO299" s="51"/>
      <c r="AR299" s="21"/>
    </row>
    <row r="300" spans="1:60" hidden="1">
      <c r="A300" s="1638"/>
      <c r="B300" s="1638"/>
      <c r="C300" s="1634"/>
      <c r="D300" s="1634"/>
      <c r="E300" s="928"/>
      <c r="F300" s="3190" t="s">
        <v>2494</v>
      </c>
      <c r="G300" s="3191"/>
      <c r="H300" s="3191"/>
      <c r="I300" s="3191"/>
      <c r="J300" s="3191"/>
      <c r="K300" s="3191"/>
      <c r="L300" s="3191"/>
      <c r="M300" s="3191"/>
      <c r="N300" s="3191"/>
      <c r="O300" s="3191"/>
      <c r="P300" s="3191"/>
      <c r="Q300" s="3191"/>
      <c r="R300" s="3191"/>
      <c r="S300" s="3191"/>
      <c r="T300" s="3191"/>
      <c r="U300" s="3191"/>
      <c r="V300" s="3191"/>
      <c r="W300" s="3191"/>
      <c r="X300" s="3191"/>
      <c r="Y300" s="3191"/>
      <c r="Z300" s="3191"/>
      <c r="AA300" s="3191"/>
      <c r="AB300" s="3191"/>
      <c r="AC300" s="3191"/>
      <c r="AD300" s="3192"/>
      <c r="AE300" s="932"/>
      <c r="AF300" s="932"/>
      <c r="AG300" s="1000"/>
      <c r="AH300" s="932"/>
      <c r="AI300" s="932"/>
      <c r="AJ300" s="931"/>
      <c r="AK300" s="1014"/>
      <c r="AL300" s="1014"/>
      <c r="AM300" s="1014"/>
      <c r="AN300" s="110"/>
      <c r="AO300" s="51"/>
      <c r="AP300" s="938" t="s">
        <v>1348</v>
      </c>
      <c r="AR300" s="21"/>
    </row>
    <row r="301" spans="1:60" s="21" customFormat="1" hidden="1">
      <c r="F301" s="3190"/>
      <c r="G301" s="3191"/>
      <c r="H301" s="3191"/>
      <c r="I301" s="3191"/>
      <c r="J301" s="3191"/>
      <c r="K301" s="3191"/>
      <c r="L301" s="3191"/>
      <c r="M301" s="3191"/>
      <c r="N301" s="3191"/>
      <c r="O301" s="3191"/>
      <c r="P301" s="3191"/>
      <c r="Q301" s="3191"/>
      <c r="R301" s="3191"/>
      <c r="S301" s="3191"/>
      <c r="T301" s="3191"/>
      <c r="U301" s="3191"/>
      <c r="V301" s="3191"/>
      <c r="W301" s="3191"/>
      <c r="X301" s="3191"/>
      <c r="Y301" s="3191"/>
      <c r="Z301" s="3191"/>
      <c r="AA301" s="3191"/>
      <c r="AB301" s="3191"/>
      <c r="AC301" s="3191"/>
      <c r="AD301" s="3192"/>
      <c r="AE301" s="932"/>
      <c r="AF301" s="932"/>
      <c r="AH301" s="932"/>
      <c r="AI301" s="932"/>
      <c r="AJ301" s="1077"/>
      <c r="AK301" s="1048"/>
      <c r="AL301" s="1048"/>
      <c r="AM301" s="1048"/>
      <c r="AN301" s="1078"/>
      <c r="AP301" s="1079" t="s">
        <v>2045</v>
      </c>
      <c r="BD301" s="1080"/>
      <c r="BE301" s="1080"/>
      <c r="BF301" s="1080"/>
      <c r="BG301" s="1080"/>
      <c r="BH301" s="1080"/>
    </row>
    <row r="302" spans="1:60" hidden="1">
      <c r="A302" s="1048"/>
      <c r="B302" s="932"/>
      <c r="C302" s="1634"/>
      <c r="D302" s="1634"/>
      <c r="E302" s="928"/>
      <c r="F302" s="1082" t="s">
        <v>1586</v>
      </c>
      <c r="G302" s="1094"/>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661"/>
      <c r="AE302" s="932"/>
      <c r="AF302" s="932"/>
      <c r="AG302" s="974"/>
      <c r="AH302" s="932"/>
      <c r="AI302" s="932"/>
      <c r="AJ302" s="931"/>
      <c r="AK302" s="1014"/>
      <c r="AL302" s="1014"/>
      <c r="AM302" s="1014"/>
      <c r="AN302" s="110"/>
      <c r="AO302" s="51"/>
      <c r="AP302" s="1079" t="s">
        <v>2047</v>
      </c>
      <c r="AR302" s="21"/>
    </row>
    <row r="303" spans="1:60" hidden="1">
      <c r="A303" s="1048"/>
      <c r="B303" s="932"/>
      <c r="C303" s="1634"/>
      <c r="D303" s="1634"/>
      <c r="E303" s="928"/>
      <c r="F303" s="1082"/>
      <c r="G303" s="1094"/>
      <c r="H303" s="1094"/>
      <c r="I303" s="1094"/>
      <c r="J303" s="1094"/>
      <c r="K303" s="1094"/>
      <c r="L303" s="1094"/>
      <c r="M303" s="1094"/>
      <c r="N303" s="1094"/>
      <c r="O303" s="1094"/>
      <c r="P303" s="1094"/>
      <c r="Q303" s="1094"/>
      <c r="R303" s="1094"/>
      <c r="S303" s="1094"/>
      <c r="T303" s="1094"/>
      <c r="U303" s="1094"/>
      <c r="V303" s="1094"/>
      <c r="W303" s="1094"/>
      <c r="X303" s="1094"/>
      <c r="Y303" s="1094"/>
      <c r="Z303" s="1094"/>
      <c r="AA303" s="1094"/>
      <c r="AB303" s="1094"/>
      <c r="AC303" s="1094"/>
      <c r="AD303" s="1661"/>
      <c r="AE303" s="932"/>
      <c r="AF303" s="932"/>
      <c r="AG303" s="974"/>
      <c r="AH303" s="932"/>
      <c r="AI303" s="932"/>
      <c r="AJ303" s="1013"/>
      <c r="AK303" s="1014"/>
      <c r="AL303" s="1014"/>
      <c r="AM303" s="1014"/>
      <c r="AN303" s="110"/>
      <c r="AO303" s="51"/>
      <c r="AP303" s="1079" t="s">
        <v>2173</v>
      </c>
      <c r="AR303" s="21"/>
    </row>
    <row r="304" spans="1:60" ht="12.75" hidden="1" customHeight="1">
      <c r="A304" s="1048"/>
      <c r="B304" s="932"/>
      <c r="C304" s="1634"/>
      <c r="D304" s="1634"/>
      <c r="E304" s="928"/>
      <c r="F304" s="1082"/>
      <c r="G304" s="1066"/>
      <c r="H304" s="1066"/>
      <c r="I304" s="1066"/>
      <c r="J304" s="1066"/>
      <c r="K304" s="1066"/>
      <c r="L304" s="1066"/>
      <c r="M304" s="1066"/>
      <c r="N304" s="1066"/>
      <c r="O304" s="1066"/>
      <c r="P304" s="1066"/>
      <c r="Q304" s="1066"/>
      <c r="R304" s="1066"/>
      <c r="S304" s="1066"/>
      <c r="T304" s="1066"/>
      <c r="U304" s="1066"/>
      <c r="V304" s="1066"/>
      <c r="W304" s="1066"/>
      <c r="X304" s="1066"/>
      <c r="Y304" s="1066"/>
      <c r="Z304" s="1066"/>
      <c r="AA304" s="1066"/>
      <c r="AB304" s="1066"/>
      <c r="AC304" s="1066"/>
      <c r="AD304" s="1083"/>
      <c r="AE304" s="932"/>
      <c r="AF304" s="932"/>
      <c r="AG304" s="974"/>
      <c r="AH304" s="932"/>
      <c r="AI304" s="932"/>
      <c r="AJ304" s="1014"/>
      <c r="AK304" s="1014"/>
      <c r="AL304" s="1014"/>
      <c r="AM304" s="1014"/>
      <c r="AN304" s="110"/>
      <c r="AO304" s="51"/>
      <c r="AP304" s="126"/>
      <c r="AR304" s="21"/>
    </row>
    <row r="305" spans="1:60" ht="12.75" hidden="1" customHeight="1">
      <c r="A305" s="1048"/>
      <c r="B305" s="932"/>
      <c r="C305" s="1634"/>
      <c r="D305" s="1634"/>
      <c r="E305" s="928"/>
      <c r="F305" s="3201" t="s">
        <v>1348</v>
      </c>
      <c r="G305" s="3202"/>
      <c r="H305" s="3202"/>
      <c r="I305" s="3202"/>
      <c r="J305" s="3202"/>
      <c r="K305" s="3202"/>
      <c r="L305" s="3202"/>
      <c r="M305" s="3202"/>
      <c r="N305" s="3202"/>
      <c r="O305" s="3202"/>
      <c r="P305" s="3202"/>
      <c r="Q305" s="3202"/>
      <c r="R305" s="3202"/>
      <c r="S305" s="3202"/>
      <c r="T305" s="3202"/>
      <c r="U305" s="3202"/>
      <c r="V305" s="3202"/>
      <c r="W305" s="3202"/>
      <c r="X305" s="3202"/>
      <c r="Y305" s="3202"/>
      <c r="Z305" s="3202"/>
      <c r="AA305" s="3202"/>
      <c r="AB305" s="3202"/>
      <c r="AC305" s="3202"/>
      <c r="AD305" s="3203"/>
      <c r="AE305" s="1066"/>
      <c r="AF305" s="1066"/>
      <c r="AG305" s="1066"/>
      <c r="AH305" s="1066"/>
      <c r="AI305" s="1066"/>
      <c r="AJ305" s="1066"/>
      <c r="AK305" s="1066"/>
      <c r="AL305" s="1014"/>
      <c r="AM305" s="1014"/>
      <c r="AN305" s="110"/>
      <c r="AO305" s="51"/>
      <c r="AP305" s="126"/>
      <c r="AR305" s="21"/>
    </row>
    <row r="306" spans="1:60" hidden="1">
      <c r="A306" s="1048"/>
      <c r="B306" s="932"/>
      <c r="C306" s="1634"/>
      <c r="D306" s="1634"/>
      <c r="E306" s="928"/>
      <c r="F306" s="3201"/>
      <c r="G306" s="3202"/>
      <c r="H306" s="3202"/>
      <c r="I306" s="3202"/>
      <c r="J306" s="3202"/>
      <c r="K306" s="3202"/>
      <c r="L306" s="3202"/>
      <c r="M306" s="3202"/>
      <c r="N306" s="3202"/>
      <c r="O306" s="3202"/>
      <c r="P306" s="3202"/>
      <c r="Q306" s="3202"/>
      <c r="R306" s="3202"/>
      <c r="S306" s="3202"/>
      <c r="T306" s="3202"/>
      <c r="U306" s="3202"/>
      <c r="V306" s="3202"/>
      <c r="W306" s="3202"/>
      <c r="X306" s="3202"/>
      <c r="Y306" s="3202"/>
      <c r="Z306" s="3202"/>
      <c r="AA306" s="3202"/>
      <c r="AB306" s="3202"/>
      <c r="AC306" s="3202"/>
      <c r="AD306" s="3203"/>
      <c r="AE306" s="932"/>
      <c r="AF306" s="932"/>
      <c r="AG306" s="974"/>
      <c r="AH306" s="932"/>
      <c r="AI306" s="932"/>
      <c r="AJ306" s="1014"/>
      <c r="AK306" s="1014"/>
      <c r="AL306" s="1014"/>
      <c r="AM306" s="1014"/>
      <c r="AN306" s="110"/>
      <c r="AO306" s="51"/>
      <c r="AP306" s="126"/>
      <c r="AR306" s="21"/>
    </row>
    <row r="307" spans="1:60" hidden="1">
      <c r="A307" s="1048"/>
      <c r="B307" s="932"/>
      <c r="C307" s="1634"/>
      <c r="D307" s="1634"/>
      <c r="E307" s="928"/>
      <c r="F307" s="3201"/>
      <c r="G307" s="3202"/>
      <c r="H307" s="3202"/>
      <c r="I307" s="3202"/>
      <c r="J307" s="3202"/>
      <c r="K307" s="3202"/>
      <c r="L307" s="3202"/>
      <c r="M307" s="3202"/>
      <c r="N307" s="3202"/>
      <c r="O307" s="3202"/>
      <c r="P307" s="3202"/>
      <c r="Q307" s="3202"/>
      <c r="R307" s="3202"/>
      <c r="S307" s="3202"/>
      <c r="T307" s="3202"/>
      <c r="U307" s="3202"/>
      <c r="V307" s="3202"/>
      <c r="W307" s="3202"/>
      <c r="X307" s="3202"/>
      <c r="Y307" s="3202"/>
      <c r="Z307" s="3202"/>
      <c r="AA307" s="3202"/>
      <c r="AB307" s="3202"/>
      <c r="AC307" s="3202"/>
      <c r="AD307" s="3203"/>
      <c r="AE307" s="932"/>
      <c r="AF307" s="932"/>
      <c r="AG307" s="974"/>
      <c r="AH307" s="932"/>
      <c r="AI307" s="932"/>
      <c r="AJ307" s="1014"/>
      <c r="AK307" s="1014"/>
      <c r="AL307" s="1014"/>
      <c r="AM307" s="1014"/>
      <c r="AN307" s="110"/>
      <c r="AO307" s="51"/>
      <c r="AP307" s="126"/>
      <c r="AR307" s="21"/>
    </row>
    <row r="308" spans="1:60" hidden="1">
      <c r="A308" s="1048"/>
      <c r="B308" s="932"/>
      <c r="C308" s="1634"/>
      <c r="D308" s="1634"/>
      <c r="E308" s="928"/>
      <c r="F308" s="3201"/>
      <c r="G308" s="3202"/>
      <c r="H308" s="3202"/>
      <c r="I308" s="3202"/>
      <c r="J308" s="3202"/>
      <c r="K308" s="3202"/>
      <c r="L308" s="3202"/>
      <c r="M308" s="3202"/>
      <c r="N308" s="3202"/>
      <c r="O308" s="3202"/>
      <c r="P308" s="3202"/>
      <c r="Q308" s="3202"/>
      <c r="R308" s="3202"/>
      <c r="S308" s="3202"/>
      <c r="T308" s="3202"/>
      <c r="U308" s="3202"/>
      <c r="V308" s="3202"/>
      <c r="W308" s="3202"/>
      <c r="X308" s="3202"/>
      <c r="Y308" s="3202"/>
      <c r="Z308" s="3202"/>
      <c r="AA308" s="3202"/>
      <c r="AB308" s="3202"/>
      <c r="AC308" s="3202"/>
      <c r="AD308" s="3203"/>
      <c r="AE308" s="932"/>
      <c r="AF308" s="932"/>
      <c r="AG308" s="974"/>
      <c r="AH308" s="932"/>
      <c r="AI308" s="932"/>
      <c r="AJ308" s="1014"/>
      <c r="AK308" s="1014"/>
      <c r="AL308" s="1014"/>
      <c r="AM308" s="1014"/>
      <c r="AN308" s="110"/>
      <c r="AO308" s="51"/>
      <c r="AP308" s="126"/>
      <c r="AR308" s="21"/>
    </row>
    <row r="309" spans="1:60" hidden="1">
      <c r="A309" s="1048"/>
      <c r="B309" s="932"/>
      <c r="C309" s="1634"/>
      <c r="D309" s="1634"/>
      <c r="E309" s="928"/>
      <c r="F309" s="3204"/>
      <c r="G309" s="3205"/>
      <c r="H309" s="3205"/>
      <c r="I309" s="3205"/>
      <c r="J309" s="3205"/>
      <c r="K309" s="3205"/>
      <c r="L309" s="3205"/>
      <c r="M309" s="3205"/>
      <c r="N309" s="3205"/>
      <c r="O309" s="3205"/>
      <c r="P309" s="3205"/>
      <c r="Q309" s="3205"/>
      <c r="R309" s="3205"/>
      <c r="S309" s="3205"/>
      <c r="T309" s="3205"/>
      <c r="U309" s="3205"/>
      <c r="V309" s="3205"/>
      <c r="W309" s="3205"/>
      <c r="X309" s="3205"/>
      <c r="Y309" s="3205"/>
      <c r="Z309" s="3205"/>
      <c r="AA309" s="3205"/>
      <c r="AB309" s="3205"/>
      <c r="AC309" s="3205"/>
      <c r="AD309" s="3206"/>
      <c r="AE309" s="932"/>
      <c r="AF309" s="932"/>
      <c r="AG309" s="974"/>
      <c r="AH309" s="932"/>
      <c r="AI309" s="932"/>
      <c r="AJ309" s="1013"/>
      <c r="AK309" s="1014"/>
      <c r="AL309" s="1014"/>
      <c r="AM309" s="1014"/>
      <c r="AN309" s="110"/>
      <c r="AO309" s="51"/>
      <c r="AP309" s="126"/>
      <c r="AR309" s="21"/>
    </row>
    <row r="310" spans="1:60" s="56" customFormat="1" hidden="1">
      <c r="A310" s="1048"/>
      <c r="B310" s="932"/>
      <c r="C310" s="1634"/>
      <c r="D310" s="1634"/>
      <c r="E310" s="928"/>
      <c r="F310" s="1539"/>
      <c r="G310" s="1066"/>
      <c r="H310" s="1066"/>
      <c r="I310" s="1066"/>
      <c r="J310" s="1066"/>
      <c r="K310" s="1066"/>
      <c r="L310" s="1066"/>
      <c r="M310" s="1066"/>
      <c r="N310" s="1066"/>
      <c r="O310" s="1066"/>
      <c r="P310" s="1066"/>
      <c r="Q310" s="1066"/>
      <c r="R310" s="1066"/>
      <c r="S310" s="1066"/>
      <c r="T310" s="1066"/>
      <c r="U310" s="1066"/>
      <c r="V310" s="1066"/>
      <c r="W310" s="1066"/>
      <c r="X310" s="1066"/>
      <c r="Y310" s="1066"/>
      <c r="Z310" s="1066"/>
      <c r="AA310" s="1066"/>
      <c r="AB310" s="1066"/>
      <c r="AC310" s="1066"/>
      <c r="AD310" s="1083"/>
      <c r="AE310" s="932"/>
      <c r="AF310" s="932"/>
      <c r="AG310" s="974"/>
      <c r="AH310" s="932"/>
      <c r="AI310" s="932"/>
      <c r="AJ310" s="1014"/>
      <c r="AK310" s="1014"/>
      <c r="AL310" s="1014"/>
      <c r="AM310" s="1014"/>
      <c r="AN310" s="1540"/>
      <c r="AP310" s="1541"/>
      <c r="AR310" s="1542"/>
      <c r="BD310" s="55"/>
      <c r="BE310" s="55"/>
      <c r="BF310" s="55"/>
      <c r="BG310" s="55"/>
      <c r="BH310" s="55"/>
    </row>
    <row r="311" spans="1:60" hidden="1">
      <c r="A311" s="1048"/>
      <c r="B311" s="932"/>
      <c r="C311" s="1634"/>
      <c r="D311" s="1634"/>
      <c r="E311" s="928"/>
      <c r="F311" s="1084" t="s">
        <v>2046</v>
      </c>
      <c r="G311" s="932"/>
      <c r="H311" s="932"/>
      <c r="I311" s="932"/>
      <c r="J311" s="932"/>
      <c r="K311" s="932"/>
      <c r="L311" s="932"/>
      <c r="M311" s="932"/>
      <c r="N311" s="932"/>
      <c r="O311" s="932"/>
      <c r="P311" s="932"/>
      <c r="Q311" s="932"/>
      <c r="R311" s="932"/>
      <c r="S311" s="932"/>
      <c r="T311" s="932"/>
      <c r="U311" s="932"/>
      <c r="V311" s="932"/>
      <c r="W311" s="932"/>
      <c r="X311" s="932"/>
      <c r="Y311" s="932"/>
      <c r="Z311" s="932"/>
      <c r="AA311" s="932"/>
      <c r="AB311" s="932"/>
      <c r="AC311" s="932"/>
      <c r="AD311" s="1085"/>
      <c r="AE311" s="932"/>
      <c r="AF311" s="932"/>
      <c r="AG311" s="974"/>
      <c r="AH311" s="932"/>
      <c r="AI311" s="932"/>
      <c r="AJ311" s="931"/>
      <c r="AK311" s="1014"/>
      <c r="AL311" s="1014"/>
      <c r="AM311" s="1014"/>
      <c r="AN311" s="110"/>
      <c r="AO311" s="51"/>
      <c r="AP311" s="126"/>
      <c r="AR311" s="21"/>
    </row>
    <row r="312" spans="1:60" hidden="1">
      <c r="A312" s="1048"/>
      <c r="B312" s="932"/>
      <c r="C312" s="1634"/>
      <c r="D312" s="1634"/>
      <c r="E312" s="928"/>
      <c r="F312" s="1084"/>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1085"/>
      <c r="AE312" s="932"/>
      <c r="AF312" s="932"/>
      <c r="AG312" s="974"/>
      <c r="AH312" s="932"/>
      <c r="AI312" s="932"/>
      <c r="AJ312" s="931"/>
      <c r="AK312" s="1014"/>
      <c r="AL312" s="1014"/>
      <c r="AM312" s="1014"/>
      <c r="AN312" s="110"/>
      <c r="AO312" s="51"/>
      <c r="AP312" s="938" t="s">
        <v>1348</v>
      </c>
      <c r="AR312" s="21"/>
    </row>
    <row r="313" spans="1:60" ht="12.75" hidden="1" customHeight="1">
      <c r="A313" s="1048"/>
      <c r="B313" s="932"/>
      <c r="C313" s="1634"/>
      <c r="D313" s="1634"/>
      <c r="E313" s="928"/>
      <c r="F313" s="1086"/>
      <c r="G313" s="957" t="s">
        <v>714</v>
      </c>
      <c r="H313" s="957"/>
      <c r="I313" s="3207" t="s">
        <v>1348</v>
      </c>
      <c r="J313" s="3207"/>
      <c r="K313" s="3207"/>
      <c r="L313" s="3207"/>
      <c r="M313" s="3207"/>
      <c r="N313" s="3207"/>
      <c r="O313" s="3207"/>
      <c r="P313" s="3207"/>
      <c r="Q313" s="3207"/>
      <c r="R313" s="3207"/>
      <c r="S313" s="3207"/>
      <c r="T313" s="3207"/>
      <c r="U313" s="3207"/>
      <c r="V313" s="3207"/>
      <c r="W313" s="3207"/>
      <c r="X313" s="3207"/>
      <c r="Y313" s="3207"/>
      <c r="Z313" s="3207"/>
      <c r="AA313" s="3207"/>
      <c r="AB313" s="3207"/>
      <c r="AC313" s="3207"/>
      <c r="AD313" s="3208"/>
      <c r="AE313" s="932"/>
      <c r="AF313" s="932"/>
      <c r="AG313" s="974"/>
      <c r="AH313" s="932"/>
      <c r="AI313" s="932"/>
      <c r="AJ313" s="931"/>
      <c r="AK313" s="1014"/>
      <c r="AL313" s="1014"/>
      <c r="AM313" s="1014"/>
      <c r="AN313" s="110"/>
      <c r="AO313" s="51"/>
      <c r="AP313" s="938" t="s">
        <v>1845</v>
      </c>
      <c r="AR313" s="21"/>
    </row>
    <row r="314" spans="1:60" hidden="1">
      <c r="A314" s="1048"/>
      <c r="B314" s="932"/>
      <c r="C314" s="1634"/>
      <c r="D314" s="1634"/>
      <c r="E314" s="928"/>
      <c r="F314" s="1086"/>
      <c r="G314" s="957"/>
      <c r="H314" s="957"/>
      <c r="I314" s="3207"/>
      <c r="J314" s="3207"/>
      <c r="K314" s="3207"/>
      <c r="L314" s="3207"/>
      <c r="M314" s="3207"/>
      <c r="N314" s="3207"/>
      <c r="O314" s="3207"/>
      <c r="P314" s="3207"/>
      <c r="Q314" s="3207"/>
      <c r="R314" s="3207"/>
      <c r="S314" s="3207"/>
      <c r="T314" s="3207"/>
      <c r="U314" s="3207"/>
      <c r="V314" s="3207"/>
      <c r="W314" s="3207"/>
      <c r="X314" s="3207"/>
      <c r="Y314" s="3207"/>
      <c r="Z314" s="3207"/>
      <c r="AA314" s="3207"/>
      <c r="AB314" s="3207"/>
      <c r="AC314" s="3207"/>
      <c r="AD314" s="3208"/>
      <c r="AE314" s="932"/>
      <c r="AF314" s="932"/>
      <c r="AG314" s="974"/>
      <c r="AH314" s="932"/>
      <c r="AI314" s="932"/>
      <c r="AJ314" s="931"/>
      <c r="AK314" s="1014"/>
      <c r="AL314" s="1014"/>
      <c r="AM314" s="1014"/>
      <c r="AN314" s="110"/>
      <c r="AO314" s="51"/>
      <c r="AP314" s="938" t="s">
        <v>2048</v>
      </c>
      <c r="AR314" s="21"/>
    </row>
    <row r="315" spans="1:60" hidden="1">
      <c r="A315" s="1048"/>
      <c r="B315" s="932"/>
      <c r="C315" s="1081"/>
      <c r="D315" s="1081"/>
      <c r="E315" s="928"/>
      <c r="F315" s="1086"/>
      <c r="G315" s="957"/>
      <c r="H315" s="957"/>
      <c r="I315" s="3207"/>
      <c r="J315" s="3207"/>
      <c r="K315" s="3207"/>
      <c r="L315" s="3207"/>
      <c r="M315" s="3207"/>
      <c r="N315" s="3207"/>
      <c r="O315" s="3207"/>
      <c r="P315" s="3207"/>
      <c r="Q315" s="3207"/>
      <c r="R315" s="3207"/>
      <c r="S315" s="3207"/>
      <c r="T315" s="3207"/>
      <c r="U315" s="3207"/>
      <c r="V315" s="3207"/>
      <c r="W315" s="3207"/>
      <c r="X315" s="3207"/>
      <c r="Y315" s="3207"/>
      <c r="Z315" s="3207"/>
      <c r="AA315" s="3207"/>
      <c r="AB315" s="3207"/>
      <c r="AC315" s="3207"/>
      <c r="AD315" s="3208"/>
      <c r="AE315" s="932"/>
      <c r="AF315" s="932"/>
      <c r="AG315" s="974"/>
      <c r="AH315" s="932"/>
      <c r="AI315" s="932"/>
      <c r="AJ315" s="931"/>
      <c r="AK315" s="1014"/>
      <c r="AL315" s="1014"/>
      <c r="AM315" s="1014"/>
      <c r="AN315" s="110"/>
      <c r="AO315" s="51"/>
      <c r="AP315" s="938" t="s">
        <v>2050</v>
      </c>
      <c r="AR315" s="21"/>
    </row>
    <row r="316" spans="1:60" hidden="1">
      <c r="A316" s="1048"/>
      <c r="B316" s="932"/>
      <c r="C316" s="1081"/>
      <c r="D316" s="1081"/>
      <c r="E316" s="928"/>
      <c r="F316" s="1084"/>
      <c r="G316" s="932"/>
      <c r="H316" s="932"/>
      <c r="I316" s="3209"/>
      <c r="J316" s="3209"/>
      <c r="K316" s="3209"/>
      <c r="L316" s="3209"/>
      <c r="M316" s="3209"/>
      <c r="N316" s="3209"/>
      <c r="O316" s="3209"/>
      <c r="P316" s="3209"/>
      <c r="Q316" s="3209"/>
      <c r="R316" s="3209"/>
      <c r="S316" s="3209"/>
      <c r="T316" s="3209"/>
      <c r="U316" s="3209"/>
      <c r="V316" s="3209"/>
      <c r="W316" s="3209"/>
      <c r="X316" s="3209"/>
      <c r="Y316" s="3209"/>
      <c r="Z316" s="3209"/>
      <c r="AA316" s="3209"/>
      <c r="AB316" s="3209"/>
      <c r="AC316" s="3209"/>
      <c r="AD316" s="3210"/>
      <c r="AE316" s="932"/>
      <c r="AF316" s="932"/>
      <c r="AG316" s="974"/>
      <c r="AH316" s="932"/>
      <c r="AI316" s="932"/>
      <c r="AJ316" s="931"/>
      <c r="AK316" s="1014"/>
      <c r="AL316" s="1014"/>
      <c r="AM316" s="1014"/>
      <c r="AN316" s="110"/>
      <c r="AO316" s="51"/>
      <c r="AP316" s="938" t="s">
        <v>2049</v>
      </c>
      <c r="AR316" s="21"/>
    </row>
    <row r="317" spans="1:60" hidden="1">
      <c r="A317" s="1048"/>
      <c r="B317" s="932"/>
      <c r="C317" s="1081"/>
      <c r="D317" s="1081"/>
      <c r="E317" s="928"/>
      <c r="F317" s="1084"/>
      <c r="G317" s="932"/>
      <c r="H317" s="932"/>
      <c r="I317" s="932"/>
      <c r="J317" s="932"/>
      <c r="K317" s="932"/>
      <c r="L317" s="932"/>
      <c r="M317" s="932"/>
      <c r="N317" s="932"/>
      <c r="O317" s="932"/>
      <c r="P317" s="932"/>
      <c r="Q317" s="932"/>
      <c r="R317" s="932"/>
      <c r="S317" s="932"/>
      <c r="T317" s="932"/>
      <c r="U317" s="932"/>
      <c r="V317" s="932"/>
      <c r="W317" s="932"/>
      <c r="X317" s="932"/>
      <c r="Y317" s="932"/>
      <c r="Z317" s="932"/>
      <c r="AA317" s="932"/>
      <c r="AB317" s="932"/>
      <c r="AC317" s="932"/>
      <c r="AD317" s="1085"/>
      <c r="AE317" s="932"/>
      <c r="AF317" s="932"/>
      <c r="AG317" s="974"/>
      <c r="AH317" s="932"/>
      <c r="AI317" s="932"/>
      <c r="AJ317" s="931"/>
      <c r="AK317" s="1014"/>
      <c r="AL317" s="1014"/>
      <c r="AM317" s="1014"/>
      <c r="AN317" s="110"/>
      <c r="AO317" s="51"/>
      <c r="AP317" s="126"/>
      <c r="AR317" s="21"/>
    </row>
    <row r="318" spans="1:60" hidden="1">
      <c r="A318" s="1048"/>
      <c r="B318" s="932"/>
      <c r="C318" s="1081"/>
      <c r="D318" s="1081"/>
      <c r="E318" s="928"/>
      <c r="F318" s="1084"/>
      <c r="G318" s="932" t="s">
        <v>534</v>
      </c>
      <c r="H318" s="932"/>
      <c r="I318" s="3207" t="s">
        <v>1348</v>
      </c>
      <c r="J318" s="3207"/>
      <c r="K318" s="3207"/>
      <c r="L318" s="3207"/>
      <c r="M318" s="3207"/>
      <c r="N318" s="3207"/>
      <c r="O318" s="3207"/>
      <c r="P318" s="3207"/>
      <c r="Q318" s="3207"/>
      <c r="R318" s="3207"/>
      <c r="S318" s="3207"/>
      <c r="T318" s="3207"/>
      <c r="U318" s="3207"/>
      <c r="V318" s="3207"/>
      <c r="W318" s="3207"/>
      <c r="X318" s="3207"/>
      <c r="Y318" s="3207"/>
      <c r="Z318" s="3207"/>
      <c r="AA318" s="3207"/>
      <c r="AB318" s="3207"/>
      <c r="AC318" s="3207"/>
      <c r="AD318" s="3208"/>
      <c r="AE318" s="932"/>
      <c r="AF318" s="932"/>
      <c r="AG318" s="974"/>
      <c r="AH318" s="932"/>
      <c r="AI318" s="932"/>
      <c r="AJ318" s="931"/>
      <c r="AK318" s="1014"/>
      <c r="AL318" s="1014"/>
      <c r="AM318" s="1014"/>
      <c r="AN318" s="110"/>
      <c r="AO318" s="51"/>
      <c r="AR318" s="21"/>
    </row>
    <row r="319" spans="1:60" hidden="1">
      <c r="A319" s="1048"/>
      <c r="B319" s="932"/>
      <c r="C319" s="1081"/>
      <c r="D319" s="1081"/>
      <c r="E319" s="928"/>
      <c r="F319" s="1084"/>
      <c r="G319" s="932"/>
      <c r="H319" s="932"/>
      <c r="I319" s="3207"/>
      <c r="J319" s="3207"/>
      <c r="K319" s="3207"/>
      <c r="L319" s="3207"/>
      <c r="M319" s="3207"/>
      <c r="N319" s="3207"/>
      <c r="O319" s="3207"/>
      <c r="P319" s="3207"/>
      <c r="Q319" s="3207"/>
      <c r="R319" s="3207"/>
      <c r="S319" s="3207"/>
      <c r="T319" s="3207"/>
      <c r="U319" s="3207"/>
      <c r="V319" s="3207"/>
      <c r="W319" s="3207"/>
      <c r="X319" s="3207"/>
      <c r="Y319" s="3207"/>
      <c r="Z319" s="3207"/>
      <c r="AA319" s="3207"/>
      <c r="AB319" s="3207"/>
      <c r="AC319" s="3207"/>
      <c r="AD319" s="3208"/>
      <c r="AE319" s="932"/>
      <c r="AF319" s="932"/>
      <c r="AG319" s="974"/>
      <c r="AH319" s="932"/>
      <c r="AI319" s="932"/>
      <c r="AJ319" s="931"/>
      <c r="AK319" s="1014"/>
      <c r="AL319" s="1014"/>
      <c r="AM319" s="1014"/>
      <c r="AN319" s="110"/>
      <c r="AO319" s="51"/>
      <c r="AP319" s="938" t="s">
        <v>1348</v>
      </c>
      <c r="AR319" s="21"/>
    </row>
    <row r="320" spans="1:60" hidden="1">
      <c r="A320" s="1048"/>
      <c r="B320" s="932"/>
      <c r="C320" s="1081"/>
      <c r="D320" s="1081"/>
      <c r="E320" s="928"/>
      <c r="F320" s="1087"/>
      <c r="G320" s="1088"/>
      <c r="H320" s="1088"/>
      <c r="I320" s="3209"/>
      <c r="J320" s="3209"/>
      <c r="K320" s="3209"/>
      <c r="L320" s="3209"/>
      <c r="M320" s="3209"/>
      <c r="N320" s="3209"/>
      <c r="O320" s="3209"/>
      <c r="P320" s="3209"/>
      <c r="Q320" s="3209"/>
      <c r="R320" s="3209"/>
      <c r="S320" s="3209"/>
      <c r="T320" s="3209"/>
      <c r="U320" s="3209"/>
      <c r="V320" s="3209"/>
      <c r="W320" s="3209"/>
      <c r="X320" s="3209"/>
      <c r="Y320" s="3209"/>
      <c r="Z320" s="3209"/>
      <c r="AA320" s="3209"/>
      <c r="AB320" s="3209"/>
      <c r="AC320" s="3209"/>
      <c r="AD320" s="3210"/>
      <c r="AE320" s="932"/>
      <c r="AF320" s="932"/>
      <c r="AG320" s="974"/>
      <c r="AH320" s="932"/>
      <c r="AI320" s="932"/>
      <c r="AJ320" s="931"/>
      <c r="AK320" s="1014"/>
      <c r="AL320" s="1014"/>
      <c r="AM320" s="1014"/>
      <c r="AN320" s="110"/>
      <c r="AO320" s="51"/>
      <c r="AP320" s="938" t="s">
        <v>1587</v>
      </c>
      <c r="AR320" s="21"/>
    </row>
    <row r="321" spans="1:60" hidden="1">
      <c r="A321" s="1048"/>
      <c r="B321" s="932"/>
      <c r="C321" s="931"/>
      <c r="D321" s="932"/>
      <c r="E321" s="931"/>
      <c r="F321" s="1023"/>
      <c r="G321" s="932"/>
      <c r="H321" s="932"/>
      <c r="I321" s="932"/>
      <c r="J321" s="932"/>
      <c r="K321" s="932"/>
      <c r="L321" s="932"/>
      <c r="M321" s="932"/>
      <c r="N321" s="932"/>
      <c r="O321" s="932"/>
      <c r="P321" s="932"/>
      <c r="Q321" s="932"/>
      <c r="R321" s="932"/>
      <c r="S321" s="932"/>
      <c r="T321" s="932"/>
      <c r="U321" s="932"/>
      <c r="V321" s="932"/>
      <c r="W321" s="932"/>
      <c r="X321" s="932"/>
      <c r="Y321" s="932"/>
      <c r="Z321" s="932"/>
      <c r="AA321" s="932"/>
      <c r="AB321" s="932"/>
      <c r="AC321" s="932"/>
      <c r="AD321" s="932"/>
      <c r="AE321" s="932"/>
      <c r="AF321" s="932"/>
      <c r="AG321" s="932"/>
      <c r="AH321" s="932"/>
      <c r="AI321" s="932"/>
      <c r="AJ321" s="931"/>
      <c r="AK321" s="1014"/>
      <c r="AL321" s="1014"/>
      <c r="AM321" s="1014"/>
      <c r="AN321" s="110"/>
      <c r="AO321" s="51"/>
      <c r="AP321" s="938" t="s">
        <v>1846</v>
      </c>
    </row>
    <row r="322" spans="1:60" ht="12.75" hidden="1" customHeight="1">
      <c r="A322" s="3196" t="s">
        <v>1588</v>
      </c>
      <c r="B322" s="3196"/>
      <c r="C322" s="3168" t="s">
        <v>617</v>
      </c>
      <c r="D322" s="3168"/>
      <c r="E322" s="928"/>
      <c r="F322" s="3088" t="s">
        <v>2495</v>
      </c>
      <c r="G322" s="3089"/>
      <c r="H322" s="3089"/>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89"/>
      <c r="AD322" s="3090"/>
      <c r="AE322" s="932"/>
      <c r="AF322" s="932"/>
      <c r="AG322" s="974" t="s">
        <v>1584</v>
      </c>
      <c r="AH322" s="932"/>
      <c r="AI322" s="932"/>
      <c r="AJ322" s="931"/>
      <c r="AK322" s="1014"/>
      <c r="AL322" s="1014"/>
      <c r="AM322" s="1014"/>
      <c r="AN322" s="110"/>
      <c r="AO322" s="51"/>
    </row>
    <row r="323" spans="1:60" ht="15" hidden="1" customHeight="1">
      <c r="A323" s="1048"/>
      <c r="B323" s="932"/>
      <c r="C323" s="932"/>
      <c r="D323" s="932"/>
      <c r="E323" s="932"/>
      <c r="F323" s="3094"/>
      <c r="G323" s="3095"/>
      <c r="H323" s="3095"/>
      <c r="I323" s="3095"/>
      <c r="J323" s="3095"/>
      <c r="K323" s="3095"/>
      <c r="L323" s="3095"/>
      <c r="M323" s="3095"/>
      <c r="N323" s="3095"/>
      <c r="O323" s="3095"/>
      <c r="P323" s="3095"/>
      <c r="Q323" s="3095"/>
      <c r="R323" s="3095"/>
      <c r="S323" s="3095"/>
      <c r="T323" s="3095"/>
      <c r="U323" s="3095"/>
      <c r="V323" s="3095"/>
      <c r="W323" s="3095"/>
      <c r="X323" s="3095"/>
      <c r="Y323" s="3095"/>
      <c r="Z323" s="3095"/>
      <c r="AA323" s="3095"/>
      <c r="AB323" s="3095"/>
      <c r="AC323" s="3095"/>
      <c r="AD323" s="3096"/>
      <c r="AE323" s="932"/>
      <c r="AF323" s="932"/>
      <c r="AG323" s="932"/>
      <c r="AH323" s="932"/>
      <c r="AI323" s="932"/>
      <c r="AJ323" s="931"/>
      <c r="AK323" s="1014"/>
      <c r="AL323" s="1014"/>
      <c r="AM323" s="1014"/>
      <c r="AN323" s="110"/>
      <c r="AO323" s="51"/>
    </row>
    <row r="324" spans="1:60" ht="15" hidden="1" customHeight="1">
      <c r="A324" s="1048"/>
      <c r="B324" s="932"/>
      <c r="C324" s="932"/>
      <c r="D324" s="932"/>
      <c r="E324" s="932"/>
      <c r="F324" s="3094"/>
      <c r="G324" s="3095"/>
      <c r="H324" s="3095"/>
      <c r="I324" s="3095"/>
      <c r="J324" s="3095"/>
      <c r="K324" s="3095"/>
      <c r="L324" s="3095"/>
      <c r="M324" s="3095"/>
      <c r="N324" s="3095"/>
      <c r="O324" s="3095"/>
      <c r="P324" s="3095"/>
      <c r="Q324" s="3095"/>
      <c r="R324" s="3095"/>
      <c r="S324" s="3095"/>
      <c r="T324" s="3095"/>
      <c r="U324" s="3095"/>
      <c r="V324" s="3095"/>
      <c r="W324" s="3095"/>
      <c r="X324" s="3095"/>
      <c r="Y324" s="3095"/>
      <c r="Z324" s="3095"/>
      <c r="AA324" s="3095"/>
      <c r="AB324" s="3095"/>
      <c r="AC324" s="3095"/>
      <c r="AD324" s="3096"/>
      <c r="AE324" s="932"/>
      <c r="AF324" s="932"/>
      <c r="AG324" s="932"/>
      <c r="AH324" s="932"/>
      <c r="AI324" s="932"/>
      <c r="AJ324" s="931"/>
      <c r="AK324" s="1014"/>
      <c r="AL324" s="1014"/>
      <c r="AM324" s="1089"/>
      <c r="AN324" s="112"/>
      <c r="AO324" s="51"/>
    </row>
    <row r="325" spans="1:60" s="1050" customFormat="1" hidden="1">
      <c r="A325" s="1048"/>
      <c r="B325" s="932"/>
      <c r="C325" s="1014"/>
      <c r="D325" s="932"/>
      <c r="E325" s="1014"/>
      <c r="F325" s="1090" t="s">
        <v>1589</v>
      </c>
      <c r="G325" s="1091"/>
      <c r="H325" s="1091"/>
      <c r="I325" s="1091"/>
      <c r="J325" s="1091"/>
      <c r="K325" s="1091"/>
      <c r="L325" s="1091"/>
      <c r="M325" s="1091"/>
      <c r="N325" s="1091"/>
      <c r="O325" s="1091"/>
      <c r="P325" s="1091"/>
      <c r="Q325" s="1091"/>
      <c r="R325" s="1091"/>
      <c r="S325" s="1091"/>
      <c r="T325" s="1091"/>
      <c r="U325" s="1091"/>
      <c r="V325" s="1091"/>
      <c r="W325" s="1091"/>
      <c r="X325" s="1091"/>
      <c r="Y325" s="1091"/>
      <c r="Z325" s="1091"/>
      <c r="AA325" s="1091"/>
      <c r="AB325" s="1091"/>
      <c r="AC325" s="1091"/>
      <c r="AD325" s="1092"/>
      <c r="AE325" s="932"/>
      <c r="AF325" s="932"/>
      <c r="AG325" s="932"/>
      <c r="AH325" s="932"/>
      <c r="AI325" s="932"/>
      <c r="AJ325" s="1014"/>
      <c r="AK325" s="1014"/>
      <c r="AL325" s="1014"/>
      <c r="AM325" s="1089"/>
      <c r="AN325" s="1093"/>
      <c r="AO325" s="1093"/>
      <c r="BD325" s="1052"/>
      <c r="BE325" s="1052"/>
      <c r="BF325" s="1052"/>
      <c r="BG325" s="1052"/>
      <c r="BH325" s="1052"/>
    </row>
    <row r="326" spans="1:60" s="1050" customFormat="1" hidden="1">
      <c r="A326" s="1048"/>
      <c r="B326" s="932"/>
      <c r="C326" s="1014"/>
      <c r="D326" s="932"/>
      <c r="E326" s="1014"/>
      <c r="F326" s="1094"/>
      <c r="G326" s="1094"/>
      <c r="H326" s="1094"/>
      <c r="I326" s="1094"/>
      <c r="J326" s="1094"/>
      <c r="K326" s="1094"/>
      <c r="L326" s="1094"/>
      <c r="M326" s="1094"/>
      <c r="N326" s="1094"/>
      <c r="O326" s="1094"/>
      <c r="P326" s="1094"/>
      <c r="Q326" s="1094"/>
      <c r="R326" s="1094"/>
      <c r="S326" s="1094"/>
      <c r="T326" s="1094"/>
      <c r="U326" s="1094"/>
      <c r="V326" s="1094"/>
      <c r="W326" s="1094"/>
      <c r="X326" s="1094"/>
      <c r="Y326" s="1094"/>
      <c r="Z326" s="1094"/>
      <c r="AA326" s="1094"/>
      <c r="AB326" s="1094"/>
      <c r="AC326" s="1094"/>
      <c r="AD326" s="1094"/>
      <c r="AE326" s="932"/>
      <c r="AF326" s="932"/>
      <c r="AG326" s="932"/>
      <c r="AH326" s="932"/>
      <c r="AI326" s="932"/>
      <c r="AJ326" s="1014"/>
      <c r="AK326" s="1014"/>
      <c r="AL326" s="1014"/>
      <c r="AM326" s="1089"/>
      <c r="AN326" s="1093"/>
      <c r="AO326" s="1093"/>
      <c r="BD326" s="1052"/>
      <c r="BE326" s="1052"/>
      <c r="BF326" s="1052"/>
      <c r="BG326" s="1052"/>
      <c r="BH326" s="1052"/>
    </row>
    <row r="327" spans="1:60" s="1050" customFormat="1">
      <c r="A327" s="1005"/>
      <c r="B327" s="1095"/>
      <c r="C327" s="1095"/>
      <c r="D327" s="1095"/>
      <c r="E327" s="1095"/>
      <c r="F327" s="1095"/>
      <c r="G327" s="1095"/>
      <c r="H327" s="1095"/>
      <c r="I327" s="1095"/>
      <c r="J327" s="1095"/>
      <c r="K327" s="1095"/>
      <c r="L327" s="1095"/>
      <c r="M327" s="1095"/>
      <c r="N327" s="1095"/>
      <c r="O327" s="1095"/>
      <c r="P327" s="1095"/>
      <c r="Q327" s="1095"/>
      <c r="R327" s="1095"/>
      <c r="S327" s="1095"/>
      <c r="T327" s="1095"/>
      <c r="U327" s="1095"/>
      <c r="V327" s="1095"/>
      <c r="W327" s="1095"/>
      <c r="X327" s="1095"/>
      <c r="Y327" s="1095"/>
      <c r="Z327" s="1095"/>
      <c r="AA327" s="1095"/>
      <c r="AB327" s="1095"/>
      <c r="AC327" s="1096"/>
      <c r="AD327" s="1095"/>
      <c r="AE327" s="1006"/>
      <c r="AF327" s="1006"/>
      <c r="AG327" s="1006"/>
      <c r="AH327" s="1006"/>
      <c r="AI327" s="947"/>
      <c r="AJ327" s="947" t="s">
        <v>1652</v>
      </c>
      <c r="AK327" s="3171">
        <f>AP284</f>
        <v>9</v>
      </c>
      <c r="AL327" s="3172"/>
      <c r="AM327" s="3173"/>
      <c r="AN327" s="1093"/>
      <c r="AO327" s="1093"/>
      <c r="BD327" s="1052"/>
      <c r="BE327" s="1052"/>
      <c r="BF327" s="1052"/>
      <c r="BG327" s="1052"/>
      <c r="BH327" s="1052"/>
    </row>
    <row r="328" spans="1:60" s="931" customFormat="1" ht="12.75" customHeight="1" thickBot="1">
      <c r="A328" s="1030"/>
      <c r="B328" s="1030"/>
      <c r="C328" s="1030"/>
      <c r="D328" s="1030"/>
      <c r="E328" s="1032"/>
      <c r="F328" s="1032"/>
      <c r="G328" s="1032"/>
      <c r="H328" s="1032"/>
      <c r="I328" s="1032"/>
      <c r="J328" s="1032"/>
      <c r="K328" s="1032"/>
      <c r="L328" s="1032"/>
      <c r="M328" s="1032"/>
      <c r="N328" s="1032"/>
      <c r="O328" s="1032"/>
      <c r="P328" s="1032"/>
      <c r="Q328" s="1032"/>
      <c r="R328" s="1032"/>
      <c r="S328" s="103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c r="AM328" s="1032"/>
      <c r="AN328" s="988"/>
    </row>
    <row r="329" spans="1:60" s="931"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8"/>
    </row>
    <row r="330" spans="1:60" s="931" customFormat="1" ht="12.75" customHeight="1">
      <c r="A330" s="1000" t="s">
        <v>1653</v>
      </c>
      <c r="B330" s="1000" t="s">
        <v>892</v>
      </c>
      <c r="C330" s="1011"/>
      <c r="D330" s="1048"/>
      <c r="E330" s="1048"/>
      <c r="F330" s="1014"/>
      <c r="G330" s="1014"/>
      <c r="H330" s="1014"/>
      <c r="I330" s="1014"/>
      <c r="J330" s="1014"/>
      <c r="K330" s="1014"/>
      <c r="L330" s="1014"/>
      <c r="M330" s="1014"/>
      <c r="N330" s="1014"/>
      <c r="O330" s="1014"/>
      <c r="P330" s="1014"/>
      <c r="Q330" s="1014"/>
      <c r="R330" s="1014"/>
      <c r="S330" s="1014"/>
      <c r="T330" s="1014"/>
      <c r="U330" s="1014"/>
      <c r="V330" s="1014"/>
      <c r="W330" s="1014"/>
      <c r="X330" s="1014"/>
      <c r="Y330" s="1014"/>
      <c r="Z330" s="1014"/>
      <c r="AA330" s="1014"/>
      <c r="AB330" s="1014"/>
      <c r="AC330" s="974"/>
      <c r="AD330" s="1014"/>
      <c r="AE330" s="3159" t="s">
        <v>1510</v>
      </c>
      <c r="AF330" s="3159"/>
      <c r="AG330" s="3159"/>
      <c r="AH330" s="3159"/>
      <c r="AI330" s="3159"/>
      <c r="AJ330" s="3159"/>
      <c r="AK330" s="3159"/>
      <c r="AL330" s="1000"/>
      <c r="AM330" s="1000"/>
      <c r="AN330" s="1135"/>
    </row>
    <row r="331" spans="1:60" s="931" customFormat="1" ht="12.75" customHeight="1">
      <c r="A331" s="1000"/>
      <c r="B331" s="1000"/>
      <c r="C331" s="1011"/>
      <c r="D331" s="1048"/>
      <c r="E331" s="1048"/>
      <c r="F331" s="1014"/>
      <c r="G331" s="1014"/>
      <c r="H331" s="1014"/>
      <c r="I331" s="1014"/>
      <c r="J331" s="1014"/>
      <c r="K331" s="1014"/>
      <c r="L331" s="1014"/>
      <c r="M331" s="1014"/>
      <c r="N331" s="1014"/>
      <c r="O331" s="1014"/>
      <c r="P331" s="1014"/>
      <c r="Q331" s="1014"/>
      <c r="R331" s="1014"/>
      <c r="S331" s="1014"/>
      <c r="T331" s="1014"/>
      <c r="U331" s="1014"/>
      <c r="V331" s="1014"/>
      <c r="W331" s="1014"/>
      <c r="X331" s="1014"/>
      <c r="Y331" s="1014"/>
      <c r="Z331" s="1014"/>
      <c r="AA331" s="1014"/>
      <c r="AB331" s="1014"/>
      <c r="AC331" s="974"/>
      <c r="AD331" s="1014"/>
      <c r="AE331" s="1025"/>
      <c r="AF331" s="1025"/>
      <c r="AG331" s="1025"/>
      <c r="AH331" s="1025"/>
      <c r="AI331" s="1025"/>
      <c r="AJ331" s="1025"/>
      <c r="AK331" s="1025"/>
      <c r="AL331" s="1000"/>
      <c r="AM331" s="1000"/>
      <c r="AN331" s="1135"/>
    </row>
    <row r="332" spans="1:60" s="931" customFormat="1" ht="12.75" customHeight="1">
      <c r="A332" s="1015"/>
      <c r="B332" s="1016"/>
      <c r="C332" s="3211" t="s">
        <v>1654</v>
      </c>
      <c r="D332" s="3211"/>
      <c r="E332" s="3211"/>
      <c r="F332" s="3211"/>
      <c r="G332" s="3211"/>
      <c r="H332" s="3211"/>
      <c r="I332" s="3211"/>
      <c r="J332" s="3211"/>
      <c r="K332" s="3211"/>
      <c r="L332" s="3211"/>
      <c r="M332" s="3211"/>
      <c r="N332" s="3211"/>
      <c r="O332" s="3211"/>
      <c r="P332" s="3211"/>
      <c r="Q332" s="3211"/>
      <c r="R332" s="3211"/>
      <c r="S332" s="3211"/>
      <c r="T332" s="3211"/>
      <c r="U332" s="3211"/>
      <c r="V332" s="3211"/>
      <c r="W332" s="3211"/>
      <c r="X332" s="3211"/>
      <c r="Y332" s="3211"/>
      <c r="Z332" s="3211"/>
      <c r="AA332" s="3211"/>
      <c r="AB332" s="3211"/>
      <c r="AC332" s="3211"/>
      <c r="AD332" s="3211"/>
      <c r="AE332" s="3211"/>
      <c r="AF332" s="3211"/>
      <c r="AG332" s="3211"/>
      <c r="AH332" s="3211"/>
      <c r="AI332" s="3211"/>
      <c r="AJ332" s="3211"/>
      <c r="AK332" s="1015"/>
      <c r="AL332" s="1015"/>
      <c r="AM332" s="1015"/>
      <c r="AN332" s="988"/>
    </row>
    <row r="333" spans="1:60" s="931" customFormat="1" ht="12.75" customHeight="1">
      <c r="A333" s="1015"/>
      <c r="B333" s="1016"/>
      <c r="C333" s="3211"/>
      <c r="D333" s="3211"/>
      <c r="E333" s="3211"/>
      <c r="F333" s="3211"/>
      <c r="G333" s="3211"/>
      <c r="H333" s="3211"/>
      <c r="I333" s="3211"/>
      <c r="J333" s="3211"/>
      <c r="K333" s="3211"/>
      <c r="L333" s="3211"/>
      <c r="M333" s="3211"/>
      <c r="N333" s="3211"/>
      <c r="O333" s="3211"/>
      <c r="P333" s="3211"/>
      <c r="Q333" s="3211"/>
      <c r="R333" s="3211"/>
      <c r="S333" s="3211"/>
      <c r="T333" s="3211"/>
      <c r="U333" s="3211"/>
      <c r="V333" s="3211"/>
      <c r="W333" s="3211"/>
      <c r="X333" s="3211"/>
      <c r="Y333" s="3211"/>
      <c r="Z333" s="3211"/>
      <c r="AA333" s="3211"/>
      <c r="AB333" s="3211"/>
      <c r="AC333" s="3211"/>
      <c r="AD333" s="3211"/>
      <c r="AE333" s="3211"/>
      <c r="AF333" s="3211"/>
      <c r="AG333" s="3211"/>
      <c r="AH333" s="3211"/>
      <c r="AI333" s="3211"/>
      <c r="AJ333" s="3211"/>
      <c r="AK333" s="1015"/>
      <c r="AL333" s="1015"/>
      <c r="AM333" s="1015"/>
      <c r="AN333" s="988"/>
    </row>
    <row r="334" spans="1:60" s="931" customFormat="1" ht="12.75" customHeight="1">
      <c r="A334" s="1015"/>
      <c r="B334" s="1016"/>
      <c r="C334" s="3211"/>
      <c r="D334" s="3211"/>
      <c r="E334" s="3211"/>
      <c r="F334" s="3211"/>
      <c r="G334" s="3211"/>
      <c r="H334" s="3211"/>
      <c r="I334" s="3211"/>
      <c r="J334" s="3211"/>
      <c r="K334" s="3211"/>
      <c r="L334" s="3211"/>
      <c r="M334" s="3211"/>
      <c r="N334" s="3211"/>
      <c r="O334" s="3211"/>
      <c r="P334" s="3211"/>
      <c r="Q334" s="3211"/>
      <c r="R334" s="3211"/>
      <c r="S334" s="3211"/>
      <c r="T334" s="3211"/>
      <c r="U334" s="3211"/>
      <c r="V334" s="3211"/>
      <c r="W334" s="3211"/>
      <c r="X334" s="3211"/>
      <c r="Y334" s="3211"/>
      <c r="Z334" s="3211"/>
      <c r="AA334" s="3211"/>
      <c r="AB334" s="3211"/>
      <c r="AC334" s="3211"/>
      <c r="AD334" s="3211"/>
      <c r="AE334" s="3211"/>
      <c r="AF334" s="3211"/>
      <c r="AG334" s="3211"/>
      <c r="AH334" s="3211"/>
      <c r="AI334" s="3211"/>
      <c r="AJ334" s="3211"/>
      <c r="AK334" s="1015"/>
      <c r="AL334" s="1015"/>
      <c r="AM334" s="1015"/>
      <c r="AN334" s="988"/>
      <c r="AQ334" s="1123"/>
      <c r="AR334" s="990"/>
    </row>
    <row r="335" spans="1:60" s="931" customFormat="1" ht="12.75" customHeight="1">
      <c r="A335" s="1015"/>
      <c r="B335" s="1106"/>
      <c r="C335" s="3211"/>
      <c r="D335" s="3211"/>
      <c r="E335" s="3211"/>
      <c r="F335" s="3211"/>
      <c r="G335" s="3211"/>
      <c r="H335" s="3211"/>
      <c r="I335" s="3211"/>
      <c r="J335" s="3211"/>
      <c r="K335" s="3211"/>
      <c r="L335" s="3211"/>
      <c r="M335" s="3211"/>
      <c r="N335" s="3211"/>
      <c r="O335" s="3211"/>
      <c r="P335" s="3211"/>
      <c r="Q335" s="3211"/>
      <c r="R335" s="3211"/>
      <c r="S335" s="3211"/>
      <c r="T335" s="3211"/>
      <c r="U335" s="3211"/>
      <c r="V335" s="3211"/>
      <c r="W335" s="3211"/>
      <c r="X335" s="3211"/>
      <c r="Y335" s="3211"/>
      <c r="Z335" s="3211"/>
      <c r="AA335" s="3211"/>
      <c r="AB335" s="3211"/>
      <c r="AC335" s="3211"/>
      <c r="AD335" s="3211"/>
      <c r="AE335" s="3211"/>
      <c r="AF335" s="3211"/>
      <c r="AG335" s="3211"/>
      <c r="AH335" s="3211"/>
      <c r="AI335" s="3211"/>
      <c r="AJ335" s="3211"/>
      <c r="AK335" s="1015"/>
      <c r="AL335" s="1015"/>
      <c r="AM335" s="1015"/>
      <c r="AN335" s="988"/>
      <c r="AQ335" s="1123"/>
      <c r="AR335" s="990"/>
    </row>
    <row r="336" spans="1:60" s="931" customFormat="1" ht="12.6" customHeight="1">
      <c r="A336" s="1015"/>
      <c r="B336" s="1106"/>
      <c r="C336" s="3211"/>
      <c r="D336" s="3211"/>
      <c r="E336" s="3211"/>
      <c r="F336" s="3211"/>
      <c r="G336" s="3211"/>
      <c r="H336" s="3211"/>
      <c r="I336" s="3211"/>
      <c r="J336" s="3211"/>
      <c r="K336" s="3211"/>
      <c r="L336" s="3211"/>
      <c r="M336" s="3211"/>
      <c r="N336" s="3211"/>
      <c r="O336" s="3211"/>
      <c r="P336" s="3211"/>
      <c r="Q336" s="3211"/>
      <c r="R336" s="3211"/>
      <c r="S336" s="3211"/>
      <c r="T336" s="3211"/>
      <c r="U336" s="3211"/>
      <c r="V336" s="3211"/>
      <c r="W336" s="3211"/>
      <c r="X336" s="3211"/>
      <c r="Y336" s="3211"/>
      <c r="Z336" s="3211"/>
      <c r="AA336" s="3211"/>
      <c r="AB336" s="3211"/>
      <c r="AC336" s="3211"/>
      <c r="AD336" s="3211"/>
      <c r="AE336" s="3211"/>
      <c r="AF336" s="3211"/>
      <c r="AG336" s="3211"/>
      <c r="AH336" s="3211"/>
      <c r="AI336" s="3211"/>
      <c r="AJ336" s="3211"/>
      <c r="AK336" s="1015"/>
      <c r="AL336" s="1015"/>
      <c r="AM336" s="1015"/>
      <c r="AN336" s="988"/>
      <c r="AQ336" s="1123"/>
      <c r="AR336" s="1123"/>
    </row>
    <row r="337" spans="1:46" s="931" customFormat="1" ht="45.75" customHeight="1">
      <c r="A337" s="1015"/>
      <c r="B337" s="1106"/>
      <c r="C337" s="3211" t="s">
        <v>2591</v>
      </c>
      <c r="D337" s="3211"/>
      <c r="E337" s="3211"/>
      <c r="F337" s="3211"/>
      <c r="G337" s="3211"/>
      <c r="H337" s="3211"/>
      <c r="I337" s="3211"/>
      <c r="J337" s="3211"/>
      <c r="K337" s="3211"/>
      <c r="L337" s="3211"/>
      <c r="M337" s="3211"/>
      <c r="N337" s="3211"/>
      <c r="O337" s="3211"/>
      <c r="P337" s="3211"/>
      <c r="Q337" s="3211"/>
      <c r="R337" s="3211"/>
      <c r="S337" s="3211"/>
      <c r="T337" s="3211"/>
      <c r="U337" s="3211"/>
      <c r="V337" s="3211"/>
      <c r="W337" s="3211"/>
      <c r="X337" s="3211"/>
      <c r="Y337" s="3211"/>
      <c r="Z337" s="3211"/>
      <c r="AA337" s="3211"/>
      <c r="AB337" s="3211"/>
      <c r="AC337" s="3211"/>
      <c r="AD337" s="3211"/>
      <c r="AE337" s="3211"/>
      <c r="AF337" s="3211"/>
      <c r="AG337" s="3211"/>
      <c r="AH337" s="3211"/>
      <c r="AI337" s="3211"/>
      <c r="AJ337" s="3211"/>
      <c r="AK337" s="1015"/>
      <c r="AL337" s="1015"/>
      <c r="AM337" s="1015"/>
      <c r="AN337" s="988"/>
      <c r="AQ337" s="1123"/>
      <c r="AR337" s="1123"/>
    </row>
    <row r="338" spans="1:46" s="931" customFormat="1" ht="12.6" customHeight="1">
      <c r="A338" s="1015"/>
      <c r="B338" s="1106"/>
      <c r="C338" s="1137"/>
      <c r="D338" s="1137"/>
      <c r="E338" s="1137"/>
      <c r="F338" s="1137"/>
      <c r="G338" s="1137"/>
      <c r="H338" s="1137"/>
      <c r="I338" s="1137"/>
      <c r="J338" s="1137"/>
      <c r="K338" s="1137"/>
      <c r="L338" s="1137"/>
      <c r="M338" s="1137"/>
      <c r="N338" s="1137"/>
      <c r="O338" s="1137"/>
      <c r="P338" s="1137"/>
      <c r="Q338" s="1137"/>
      <c r="R338" s="1137"/>
      <c r="S338" s="1137"/>
      <c r="T338" s="1137"/>
      <c r="U338" s="1137"/>
      <c r="V338" s="1137"/>
      <c r="W338" s="1137"/>
      <c r="X338" s="1137"/>
      <c r="Y338" s="1137"/>
      <c r="Z338" s="1137"/>
      <c r="AA338" s="1137"/>
      <c r="AB338" s="1137"/>
      <c r="AC338" s="1137"/>
      <c r="AD338" s="1137"/>
      <c r="AE338" s="1137"/>
      <c r="AF338" s="1137"/>
      <c r="AG338" s="1137"/>
      <c r="AH338" s="1137"/>
      <c r="AI338" s="1137"/>
      <c r="AJ338" s="1137"/>
      <c r="AK338" s="1015"/>
      <c r="AL338" s="1015"/>
      <c r="AM338" s="1015"/>
      <c r="AN338" s="988"/>
      <c r="AQ338" s="1123"/>
      <c r="AR338" s="1123"/>
    </row>
    <row r="339" spans="1:46" s="931" customFormat="1" ht="12.75" customHeight="1">
      <c r="A339" s="1015"/>
      <c r="B339" s="1106"/>
      <c r="C339" s="3211" t="s">
        <v>2182</v>
      </c>
      <c r="D339" s="3211"/>
      <c r="E339" s="3211"/>
      <c r="F339" s="3211"/>
      <c r="G339" s="3211"/>
      <c r="H339" s="3211"/>
      <c r="I339" s="3211"/>
      <c r="J339" s="3211"/>
      <c r="K339" s="3211"/>
      <c r="L339" s="3211"/>
      <c r="M339" s="3211"/>
      <c r="N339" s="3211"/>
      <c r="O339" s="3211"/>
      <c r="P339" s="3211"/>
      <c r="Q339" s="3211"/>
      <c r="R339" s="3211"/>
      <c r="S339" s="3211"/>
      <c r="T339" s="3211"/>
      <c r="U339" s="3211"/>
      <c r="V339" s="3211"/>
      <c r="W339" s="3211"/>
      <c r="X339" s="3211"/>
      <c r="Y339" s="3211"/>
      <c r="Z339" s="3211"/>
      <c r="AA339" s="3211"/>
      <c r="AB339" s="3211"/>
      <c r="AC339" s="3211"/>
      <c r="AD339" s="3211"/>
      <c r="AE339" s="3211"/>
      <c r="AF339" s="3211"/>
      <c r="AG339" s="3211"/>
      <c r="AH339" s="3211"/>
      <c r="AI339" s="3211"/>
      <c r="AJ339" s="3211"/>
      <c r="AK339" s="1015"/>
      <c r="AL339" s="1015"/>
      <c r="AM339" s="1015"/>
      <c r="AN339" s="988"/>
      <c r="AQ339" s="1123"/>
      <c r="AR339" s="1123"/>
    </row>
    <row r="340" spans="1:46" s="931" customFormat="1" ht="30" customHeight="1">
      <c r="A340" s="1015"/>
      <c r="B340" s="1106"/>
      <c r="C340" s="3211"/>
      <c r="D340" s="3211"/>
      <c r="E340" s="3211"/>
      <c r="F340" s="3211"/>
      <c r="G340" s="3211"/>
      <c r="H340" s="3211"/>
      <c r="I340" s="3211"/>
      <c r="J340" s="3211"/>
      <c r="K340" s="3211"/>
      <c r="L340" s="3211"/>
      <c r="M340" s="3211"/>
      <c r="N340" s="3211"/>
      <c r="O340" s="3211"/>
      <c r="P340" s="3211"/>
      <c r="Q340" s="3211"/>
      <c r="R340" s="3211"/>
      <c r="S340" s="3211"/>
      <c r="T340" s="3211"/>
      <c r="U340" s="3211"/>
      <c r="V340" s="3211"/>
      <c r="W340" s="3211"/>
      <c r="X340" s="3211"/>
      <c r="Y340" s="3211"/>
      <c r="Z340" s="3211"/>
      <c r="AA340" s="3211"/>
      <c r="AB340" s="3211"/>
      <c r="AC340" s="3211"/>
      <c r="AD340" s="3211"/>
      <c r="AE340" s="3211"/>
      <c r="AF340" s="3211"/>
      <c r="AG340" s="3211"/>
      <c r="AH340" s="3211"/>
      <c r="AI340" s="3211"/>
      <c r="AJ340" s="3211"/>
      <c r="AK340" s="1015"/>
      <c r="AL340" s="1015"/>
      <c r="AM340" s="1015"/>
      <c r="AN340" s="988"/>
      <c r="AQ340" s="990"/>
      <c r="AR340" s="1123"/>
    </row>
    <row r="341" spans="1:46" s="931" customFormat="1" ht="12.75" customHeight="1">
      <c r="A341" s="1015"/>
      <c r="B341" s="1106"/>
      <c r="C341" s="3211"/>
      <c r="D341" s="3211"/>
      <c r="E341" s="3211"/>
      <c r="F341" s="3211"/>
      <c r="G341" s="3211"/>
      <c r="H341" s="3211"/>
      <c r="I341" s="3211"/>
      <c r="J341" s="3211"/>
      <c r="K341" s="3211"/>
      <c r="L341" s="3211"/>
      <c r="M341" s="3211"/>
      <c r="N341" s="3211"/>
      <c r="O341" s="3211"/>
      <c r="P341" s="3211"/>
      <c r="Q341" s="3211"/>
      <c r="R341" s="3211"/>
      <c r="S341" s="3211"/>
      <c r="T341" s="3211"/>
      <c r="U341" s="3211"/>
      <c r="V341" s="3211"/>
      <c r="W341" s="3211"/>
      <c r="X341" s="3211"/>
      <c r="Y341" s="3211"/>
      <c r="Z341" s="3211"/>
      <c r="AA341" s="3211"/>
      <c r="AB341" s="3211"/>
      <c r="AC341" s="3211"/>
      <c r="AD341" s="3211"/>
      <c r="AE341" s="3211"/>
      <c r="AF341" s="3211"/>
      <c r="AG341" s="3211"/>
      <c r="AH341" s="3211"/>
      <c r="AI341" s="3211"/>
      <c r="AJ341" s="3211"/>
      <c r="AK341" s="1015"/>
      <c r="AL341" s="1015"/>
      <c r="AM341" s="1015"/>
      <c r="AN341" s="988"/>
      <c r="AQ341" s="990"/>
      <c r="AR341" s="1123"/>
    </row>
    <row r="342" spans="1:46" s="931" customFormat="1" ht="12.75" customHeight="1">
      <c r="A342" s="1015"/>
      <c r="B342" s="1106"/>
      <c r="C342" s="3211" t="s">
        <v>1655</v>
      </c>
      <c r="D342" s="3211"/>
      <c r="E342" s="3211"/>
      <c r="F342" s="3211"/>
      <c r="G342" s="3211"/>
      <c r="H342" s="3211"/>
      <c r="I342" s="3211"/>
      <c r="J342" s="3211"/>
      <c r="K342" s="3211"/>
      <c r="L342" s="3211"/>
      <c r="M342" s="3211"/>
      <c r="N342" s="3211"/>
      <c r="O342" s="3211"/>
      <c r="P342" s="3211"/>
      <c r="Q342" s="3211"/>
      <c r="R342" s="3211"/>
      <c r="S342" s="3211"/>
      <c r="T342" s="3211"/>
      <c r="U342" s="3211"/>
      <c r="V342" s="3211"/>
      <c r="W342" s="3211"/>
      <c r="X342" s="3211"/>
      <c r="Y342" s="3211"/>
      <c r="Z342" s="3211"/>
      <c r="AA342" s="3211"/>
      <c r="AB342" s="3211"/>
      <c r="AC342" s="3211"/>
      <c r="AD342" s="3211"/>
      <c r="AE342" s="3211"/>
      <c r="AF342" s="3211"/>
      <c r="AG342" s="3211"/>
      <c r="AH342" s="3211"/>
      <c r="AI342" s="3211"/>
      <c r="AJ342" s="3211"/>
      <c r="AK342" s="1015"/>
      <c r="AL342" s="1015"/>
      <c r="AM342" s="1015"/>
      <c r="AN342" s="988"/>
      <c r="AQ342" s="1123"/>
      <c r="AR342" s="1123"/>
    </row>
    <row r="343" spans="1:46" s="931" customFormat="1" ht="12.75" customHeight="1">
      <c r="A343" s="1015"/>
      <c r="B343" s="1106"/>
      <c r="C343" s="3211"/>
      <c r="D343" s="3211"/>
      <c r="E343" s="3211"/>
      <c r="F343" s="3211"/>
      <c r="G343" s="3211"/>
      <c r="H343" s="3211"/>
      <c r="I343" s="3211"/>
      <c r="J343" s="3211"/>
      <c r="K343" s="3211"/>
      <c r="L343" s="3211"/>
      <c r="M343" s="3211"/>
      <c r="N343" s="3211"/>
      <c r="O343" s="3211"/>
      <c r="P343" s="3211"/>
      <c r="Q343" s="3211"/>
      <c r="R343" s="3211"/>
      <c r="S343" s="3211"/>
      <c r="T343" s="3211"/>
      <c r="U343" s="3211"/>
      <c r="V343" s="3211"/>
      <c r="W343" s="3211"/>
      <c r="X343" s="3211"/>
      <c r="Y343" s="3211"/>
      <c r="Z343" s="3211"/>
      <c r="AA343" s="3211"/>
      <c r="AB343" s="3211"/>
      <c r="AC343" s="3211"/>
      <c r="AD343" s="3211"/>
      <c r="AE343" s="3211"/>
      <c r="AF343" s="3211"/>
      <c r="AG343" s="3211"/>
      <c r="AH343" s="3211"/>
      <c r="AI343" s="3211"/>
      <c r="AJ343" s="3211"/>
      <c r="AK343" s="1015"/>
      <c r="AL343" s="1015"/>
      <c r="AM343" s="1015"/>
      <c r="AN343" s="988"/>
      <c r="AQ343" s="1123"/>
      <c r="AR343" s="1123"/>
    </row>
    <row r="344" spans="1:46" s="931" customFormat="1" ht="13.35" customHeight="1">
      <c r="A344" s="1015"/>
      <c r="B344" s="1106"/>
      <c r="C344" s="3211"/>
      <c r="D344" s="3211"/>
      <c r="E344" s="3211"/>
      <c r="F344" s="3211"/>
      <c r="G344" s="3211"/>
      <c r="H344" s="3211"/>
      <c r="I344" s="3211"/>
      <c r="J344" s="3211"/>
      <c r="K344" s="3211"/>
      <c r="L344" s="3211"/>
      <c r="M344" s="3211"/>
      <c r="N344" s="3211"/>
      <c r="O344" s="3211"/>
      <c r="P344" s="3211"/>
      <c r="Q344" s="3211"/>
      <c r="R344" s="3211"/>
      <c r="S344" s="3211"/>
      <c r="T344" s="3211"/>
      <c r="U344" s="3211"/>
      <c r="V344" s="3211"/>
      <c r="W344" s="3211"/>
      <c r="X344" s="3211"/>
      <c r="Y344" s="3211"/>
      <c r="Z344" s="3211"/>
      <c r="AA344" s="3211"/>
      <c r="AB344" s="3211"/>
      <c r="AC344" s="3211"/>
      <c r="AD344" s="3211"/>
      <c r="AE344" s="3211"/>
      <c r="AF344" s="3211"/>
      <c r="AG344" s="3211"/>
      <c r="AH344" s="3211"/>
      <c r="AI344" s="3211"/>
      <c r="AJ344" s="3211"/>
      <c r="AK344" s="1015"/>
      <c r="AL344" s="1015"/>
      <c r="AM344" s="1015"/>
      <c r="AN344" s="988"/>
      <c r="AQ344" s="1123"/>
      <c r="AR344" s="1123"/>
    </row>
    <row r="345" spans="1:46" s="931" customFormat="1" ht="12.75" customHeight="1">
      <c r="A345" s="1015"/>
      <c r="B345" s="1106"/>
      <c r="C345" s="3211"/>
      <c r="D345" s="3211"/>
      <c r="E345" s="3211"/>
      <c r="F345" s="3211"/>
      <c r="G345" s="3211"/>
      <c r="H345" s="3211"/>
      <c r="I345" s="3211"/>
      <c r="J345" s="3211"/>
      <c r="K345" s="3211"/>
      <c r="L345" s="3211"/>
      <c r="M345" s="3211"/>
      <c r="N345" s="3211"/>
      <c r="O345" s="3211"/>
      <c r="P345" s="3211"/>
      <c r="Q345" s="3211"/>
      <c r="R345" s="3211"/>
      <c r="S345" s="3211"/>
      <c r="T345" s="3211"/>
      <c r="U345" s="3211"/>
      <c r="V345" s="3211"/>
      <c r="W345" s="3211"/>
      <c r="X345" s="3211"/>
      <c r="Y345" s="3211"/>
      <c r="Z345" s="3211"/>
      <c r="AA345" s="3211"/>
      <c r="AB345" s="3211"/>
      <c r="AC345" s="3211"/>
      <c r="AD345" s="3211"/>
      <c r="AE345" s="3211"/>
      <c r="AF345" s="3211"/>
      <c r="AG345" s="3211"/>
      <c r="AH345" s="3211"/>
      <c r="AI345" s="3211"/>
      <c r="AJ345" s="3211"/>
      <c r="AK345" s="1015"/>
      <c r="AL345" s="1015"/>
      <c r="AM345" s="1015"/>
      <c r="AN345" s="988"/>
      <c r="AO345" s="1138"/>
      <c r="AP345" s="1138"/>
      <c r="AQ345" s="1123"/>
      <c r="AR345" s="990"/>
    </row>
    <row r="346" spans="1:46" s="931" customFormat="1" ht="11.85" customHeight="1">
      <c r="A346" s="1015"/>
      <c r="B346" s="1106"/>
      <c r="C346" s="3211"/>
      <c r="D346" s="3211"/>
      <c r="E346" s="3211"/>
      <c r="F346" s="3211"/>
      <c r="G346" s="3211"/>
      <c r="H346" s="3211"/>
      <c r="I346" s="3211"/>
      <c r="J346" s="3211"/>
      <c r="K346" s="3211"/>
      <c r="L346" s="3211"/>
      <c r="M346" s="3211"/>
      <c r="N346" s="3211"/>
      <c r="O346" s="3211"/>
      <c r="P346" s="3211"/>
      <c r="Q346" s="3211"/>
      <c r="R346" s="3211"/>
      <c r="S346" s="3211"/>
      <c r="T346" s="3211"/>
      <c r="U346" s="3211"/>
      <c r="V346" s="3211"/>
      <c r="W346" s="3211"/>
      <c r="X346" s="3211"/>
      <c r="Y346" s="3211"/>
      <c r="Z346" s="3211"/>
      <c r="AA346" s="3211"/>
      <c r="AB346" s="3211"/>
      <c r="AC346" s="3211"/>
      <c r="AD346" s="3211"/>
      <c r="AE346" s="3211"/>
      <c r="AF346" s="3211"/>
      <c r="AG346" s="3211"/>
      <c r="AH346" s="3211"/>
      <c r="AI346" s="3211"/>
      <c r="AJ346" s="3211"/>
      <c r="AK346" s="1015"/>
      <c r="AL346" s="1015"/>
      <c r="AM346" s="1015"/>
      <c r="AN346" s="988"/>
      <c r="AO346" s="1139" t="s">
        <v>117</v>
      </c>
      <c r="AP346" s="1140">
        <f>IF(C370="Yes",5,0)</f>
        <v>0</v>
      </c>
      <c r="AQ346" s="990"/>
      <c r="AR346" s="990"/>
      <c r="AS346" s="920" t="s">
        <v>1656</v>
      </c>
    </row>
    <row r="347" spans="1:46" s="931" customFormat="1" ht="12.75" customHeight="1">
      <c r="A347" s="1015"/>
      <c r="B347" s="1106"/>
      <c r="C347" s="3211"/>
      <c r="D347" s="3211"/>
      <c r="E347" s="3211"/>
      <c r="F347" s="3211"/>
      <c r="G347" s="3211"/>
      <c r="H347" s="3211"/>
      <c r="I347" s="3211"/>
      <c r="J347" s="3211"/>
      <c r="K347" s="3211"/>
      <c r="L347" s="3211"/>
      <c r="M347" s="3211"/>
      <c r="N347" s="3211"/>
      <c r="O347" s="3211"/>
      <c r="P347" s="3211"/>
      <c r="Q347" s="3211"/>
      <c r="R347" s="3211"/>
      <c r="S347" s="3211"/>
      <c r="T347" s="3211"/>
      <c r="U347" s="3211"/>
      <c r="V347" s="3211"/>
      <c r="W347" s="3211"/>
      <c r="X347" s="3211"/>
      <c r="Y347" s="3211"/>
      <c r="Z347" s="3211"/>
      <c r="AA347" s="3211"/>
      <c r="AB347" s="3211"/>
      <c r="AC347" s="3211"/>
      <c r="AD347" s="3211"/>
      <c r="AE347" s="3211"/>
      <c r="AF347" s="3211"/>
      <c r="AG347" s="3211"/>
      <c r="AH347" s="3211"/>
      <c r="AI347" s="3211"/>
      <c r="AJ347" s="3211"/>
      <c r="AK347" s="1015"/>
      <c r="AL347" s="1015"/>
      <c r="AM347" s="1015"/>
      <c r="AN347" s="988"/>
      <c r="AO347" s="1139" t="s">
        <v>118</v>
      </c>
      <c r="AP347" s="1140">
        <f>IF(C378="Yes",5,0)</f>
        <v>0</v>
      </c>
      <c r="AQ347" s="990"/>
      <c r="AR347" s="990"/>
      <c r="AS347" s="3229">
        <f>IF(Application!D210="Non-Targeted",(SUM(AQ355+AQ364)),AS351)</f>
        <v>10</v>
      </c>
      <c r="AT347" s="3229"/>
    </row>
    <row r="348" spans="1:46" s="931" customFormat="1" ht="12.75" customHeight="1">
      <c r="A348" s="1015"/>
      <c r="B348" s="1106"/>
      <c r="C348" s="3211"/>
      <c r="D348" s="3211"/>
      <c r="E348" s="3211"/>
      <c r="F348" s="3211"/>
      <c r="G348" s="3211"/>
      <c r="H348" s="3211"/>
      <c r="I348" s="3211"/>
      <c r="J348" s="3211"/>
      <c r="K348" s="3211"/>
      <c r="L348" s="3211"/>
      <c r="M348" s="3211"/>
      <c r="N348" s="3211"/>
      <c r="O348" s="3211"/>
      <c r="P348" s="3211"/>
      <c r="Q348" s="3211"/>
      <c r="R348" s="3211"/>
      <c r="S348" s="3211"/>
      <c r="T348" s="3211"/>
      <c r="U348" s="3211"/>
      <c r="V348" s="3211"/>
      <c r="W348" s="3211"/>
      <c r="X348" s="3211"/>
      <c r="Y348" s="3211"/>
      <c r="Z348" s="3211"/>
      <c r="AA348" s="3211"/>
      <c r="AB348" s="3211"/>
      <c r="AC348" s="3211"/>
      <c r="AD348" s="3211"/>
      <c r="AE348" s="3211"/>
      <c r="AF348" s="3211"/>
      <c r="AG348" s="3211"/>
      <c r="AH348" s="3211"/>
      <c r="AI348" s="3211"/>
      <c r="AJ348" s="3211"/>
      <c r="AK348" s="1015"/>
      <c r="AL348" s="1015"/>
      <c r="AM348" s="1015"/>
      <c r="AN348" s="988"/>
      <c r="AO348" s="1139" t="s">
        <v>124</v>
      </c>
      <c r="AP348" s="1140">
        <f>IF(C386="Yes",7,0)</f>
        <v>0</v>
      </c>
      <c r="AS348" s="920" t="s">
        <v>1657</v>
      </c>
    </row>
    <row r="349" spans="1:46" s="931" customFormat="1" ht="12.75" customHeight="1">
      <c r="A349" s="1015"/>
      <c r="B349" s="1106"/>
      <c r="C349" s="3211"/>
      <c r="D349" s="3211"/>
      <c r="E349" s="3211"/>
      <c r="F349" s="3211"/>
      <c r="G349" s="3211"/>
      <c r="H349" s="3211"/>
      <c r="I349" s="3211"/>
      <c r="J349" s="3211"/>
      <c r="K349" s="3211"/>
      <c r="L349" s="3211"/>
      <c r="M349" s="3211"/>
      <c r="N349" s="3211"/>
      <c r="O349" s="3211"/>
      <c r="P349" s="3211"/>
      <c r="Q349" s="3211"/>
      <c r="R349" s="3211"/>
      <c r="S349" s="3211"/>
      <c r="T349" s="3211"/>
      <c r="U349" s="3211"/>
      <c r="V349" s="3211"/>
      <c r="W349" s="3211"/>
      <c r="X349" s="3211"/>
      <c r="Y349" s="3211"/>
      <c r="Z349" s="3211"/>
      <c r="AA349" s="3211"/>
      <c r="AB349" s="3211"/>
      <c r="AC349" s="3211"/>
      <c r="AD349" s="3211"/>
      <c r="AE349" s="3211"/>
      <c r="AF349" s="3211"/>
      <c r="AG349" s="3211"/>
      <c r="AH349" s="3211"/>
      <c r="AI349" s="3211"/>
      <c r="AJ349" s="3211"/>
      <c r="AK349" s="1015"/>
      <c r="AL349" s="1015"/>
      <c r="AM349" s="1015"/>
      <c r="AN349" s="988"/>
      <c r="AO349" s="988"/>
      <c r="AP349" s="1140">
        <f>IF(C388="Yes",5,0)</f>
        <v>0</v>
      </c>
      <c r="AS349" s="3229">
        <f>IF(AND(AQ355&gt;0,AQ364&gt;0),(AQ355+AQ364)/2,0)</f>
        <v>0</v>
      </c>
      <c r="AT349" s="3229"/>
    </row>
    <row r="350" spans="1:46" s="931" customFormat="1" ht="12.75" customHeight="1">
      <c r="A350" s="1015"/>
      <c r="B350" s="1106"/>
      <c r="C350" s="3211"/>
      <c r="D350" s="3211"/>
      <c r="E350" s="3211"/>
      <c r="F350" s="3211"/>
      <c r="G350" s="3211"/>
      <c r="H350" s="3211"/>
      <c r="I350" s="3211"/>
      <c r="J350" s="3211"/>
      <c r="K350" s="3211"/>
      <c r="L350" s="3211"/>
      <c r="M350" s="3211"/>
      <c r="N350" s="3211"/>
      <c r="O350" s="3211"/>
      <c r="P350" s="3211"/>
      <c r="Q350" s="3211"/>
      <c r="R350" s="3211"/>
      <c r="S350" s="3211"/>
      <c r="T350" s="3211"/>
      <c r="U350" s="3211"/>
      <c r="V350" s="3211"/>
      <c r="W350" s="3211"/>
      <c r="X350" s="3211"/>
      <c r="Y350" s="3211"/>
      <c r="Z350" s="3211"/>
      <c r="AA350" s="3211"/>
      <c r="AB350" s="3211"/>
      <c r="AC350" s="3211"/>
      <c r="AD350" s="3211"/>
      <c r="AE350" s="3211"/>
      <c r="AF350" s="3211"/>
      <c r="AG350" s="3211"/>
      <c r="AH350" s="3211"/>
      <c r="AI350" s="3211"/>
      <c r="AJ350" s="3211"/>
      <c r="AK350" s="1015"/>
      <c r="AL350" s="1015"/>
      <c r="AM350" s="1015"/>
      <c r="AN350" s="988"/>
      <c r="AO350" s="1139" t="s">
        <v>607</v>
      </c>
      <c r="AP350" s="1140">
        <f>IF(C396="Yes",5,0)</f>
        <v>0</v>
      </c>
      <c r="AQ350" s="990"/>
      <c r="AR350" s="990"/>
      <c r="AS350" s="920" t="s">
        <v>2200</v>
      </c>
    </row>
    <row r="351" spans="1:46" s="931" customFormat="1" ht="12.75" customHeight="1">
      <c r="A351" s="1015"/>
      <c r="B351" s="1106"/>
      <c r="C351" s="3230" t="s">
        <v>1658</v>
      </c>
      <c r="D351" s="3230"/>
      <c r="E351" s="3230"/>
      <c r="F351" s="3230"/>
      <c r="G351" s="3230"/>
      <c r="H351" s="3230"/>
      <c r="I351" s="3230"/>
      <c r="J351" s="3230"/>
      <c r="K351" s="3230"/>
      <c r="L351" s="3230"/>
      <c r="M351" s="3230"/>
      <c r="N351" s="3230"/>
      <c r="O351" s="3230"/>
      <c r="P351" s="3230"/>
      <c r="Q351" s="3230"/>
      <c r="R351" s="3230"/>
      <c r="S351" s="3230"/>
      <c r="T351" s="3230"/>
      <c r="U351" s="3230"/>
      <c r="V351" s="3230"/>
      <c r="W351" s="3230"/>
      <c r="X351" s="3230"/>
      <c r="Y351" s="3230"/>
      <c r="Z351" s="3230"/>
      <c r="AA351" s="3230"/>
      <c r="AB351" s="3230"/>
      <c r="AC351" s="3230"/>
      <c r="AD351" s="3230"/>
      <c r="AE351" s="3230"/>
      <c r="AF351" s="3230"/>
      <c r="AG351" s="3230"/>
      <c r="AH351" s="3230"/>
      <c r="AI351" s="3230"/>
      <c r="AJ351" s="3230"/>
      <c r="AK351" s="1015"/>
      <c r="AL351" s="1015"/>
      <c r="AM351" s="1015"/>
      <c r="AN351" s="988"/>
      <c r="AO351" s="988"/>
      <c r="AP351" s="1140">
        <f>IF(C398="Yes",3,0)</f>
        <v>0</v>
      </c>
      <c r="AS351" s="3229">
        <f>IF(AQ355=0,AQ364,AQ355)</f>
        <v>10</v>
      </c>
      <c r="AT351" s="3229"/>
    </row>
    <row r="352" spans="1:46" s="931" customFormat="1" ht="12.75" customHeight="1">
      <c r="A352" s="1015"/>
      <c r="B352" s="1106"/>
      <c r="C352" s="3230"/>
      <c r="D352" s="3230"/>
      <c r="E352" s="3230"/>
      <c r="F352" s="3230"/>
      <c r="G352" s="3230"/>
      <c r="H352" s="3230"/>
      <c r="I352" s="3230"/>
      <c r="J352" s="3230"/>
      <c r="K352" s="3230"/>
      <c r="L352" s="3230"/>
      <c r="M352" s="3230"/>
      <c r="N352" s="3230"/>
      <c r="O352" s="3230"/>
      <c r="P352" s="3230"/>
      <c r="Q352" s="3230"/>
      <c r="R352" s="3230"/>
      <c r="S352" s="3230"/>
      <c r="T352" s="3230"/>
      <c r="U352" s="3230"/>
      <c r="V352" s="3230"/>
      <c r="W352" s="3230"/>
      <c r="X352" s="3230"/>
      <c r="Y352" s="3230"/>
      <c r="Z352" s="3230"/>
      <c r="AA352" s="3230"/>
      <c r="AB352" s="3230"/>
      <c r="AC352" s="3230"/>
      <c r="AD352" s="3230"/>
      <c r="AE352" s="3230"/>
      <c r="AF352" s="3230"/>
      <c r="AG352" s="3230"/>
      <c r="AH352" s="3230"/>
      <c r="AI352" s="3230"/>
      <c r="AJ352" s="3230"/>
      <c r="AK352" s="1015"/>
      <c r="AL352" s="1015"/>
      <c r="AM352" s="1015"/>
      <c r="AN352" s="988"/>
      <c r="AO352" s="1139" t="s">
        <v>805</v>
      </c>
      <c r="AP352" s="1140">
        <f>IF(C401="Yes",5,0)</f>
        <v>0</v>
      </c>
    </row>
    <row r="353" spans="1:81" s="931" customFormat="1" ht="12.75" customHeight="1">
      <c r="A353" s="1015"/>
      <c r="B353" s="1106"/>
      <c r="C353" s="3230"/>
      <c r="D353" s="3230"/>
      <c r="E353" s="3230"/>
      <c r="F353" s="3230"/>
      <c r="G353" s="3230"/>
      <c r="H353" s="3230"/>
      <c r="I353" s="3230"/>
      <c r="J353" s="3230"/>
      <c r="K353" s="3230"/>
      <c r="L353" s="3230"/>
      <c r="M353" s="3230"/>
      <c r="N353" s="3230"/>
      <c r="O353" s="3230"/>
      <c r="P353" s="3230"/>
      <c r="Q353" s="3230"/>
      <c r="R353" s="3230"/>
      <c r="S353" s="3230"/>
      <c r="T353" s="3230"/>
      <c r="U353" s="3230"/>
      <c r="V353" s="3230"/>
      <c r="W353" s="3230"/>
      <c r="X353" s="3230"/>
      <c r="Y353" s="3230"/>
      <c r="Z353" s="3230"/>
      <c r="AA353" s="3230"/>
      <c r="AB353" s="3230"/>
      <c r="AC353" s="3230"/>
      <c r="AD353" s="3230"/>
      <c r="AE353" s="3230"/>
      <c r="AF353" s="3230"/>
      <c r="AG353" s="3230"/>
      <c r="AH353" s="3230"/>
      <c r="AI353" s="3230"/>
      <c r="AJ353" s="3230"/>
      <c r="AK353" s="1015"/>
      <c r="AL353" s="1015"/>
      <c r="AM353" s="1015"/>
      <c r="AN353" s="988"/>
      <c r="AO353" s="1139" t="s">
        <v>610</v>
      </c>
      <c r="AP353" s="1140">
        <f>IF(C410="Yes",5,0)</f>
        <v>0</v>
      </c>
    </row>
    <row r="354" spans="1:81" s="931" customFormat="1" ht="11.85" customHeight="1">
      <c r="A354" s="1015"/>
      <c r="B354" s="1106"/>
      <c r="C354" s="3230"/>
      <c r="D354" s="3230"/>
      <c r="E354" s="3230"/>
      <c r="F354" s="3230"/>
      <c r="G354" s="3230"/>
      <c r="H354" s="3230"/>
      <c r="I354" s="3230"/>
      <c r="J354" s="3230"/>
      <c r="K354" s="3230"/>
      <c r="L354" s="3230"/>
      <c r="M354" s="3230"/>
      <c r="N354" s="3230"/>
      <c r="O354" s="3230"/>
      <c r="P354" s="3230"/>
      <c r="Q354" s="3230"/>
      <c r="R354" s="3230"/>
      <c r="S354" s="3230"/>
      <c r="T354" s="3230"/>
      <c r="U354" s="3230"/>
      <c r="V354" s="3230"/>
      <c r="W354" s="3230"/>
      <c r="X354" s="3230"/>
      <c r="Y354" s="3230"/>
      <c r="Z354" s="3230"/>
      <c r="AA354" s="3230"/>
      <c r="AB354" s="3230"/>
      <c r="AC354" s="3230"/>
      <c r="AD354" s="3230"/>
      <c r="AE354" s="3230"/>
      <c r="AF354" s="3230"/>
      <c r="AG354" s="3230"/>
      <c r="AH354" s="3230"/>
      <c r="AI354" s="3230"/>
      <c r="AJ354" s="3230"/>
      <c r="AK354" s="1015"/>
      <c r="AL354" s="1015"/>
      <c r="AM354" s="1015"/>
      <c r="AN354" s="988"/>
      <c r="AO354" s="1141"/>
      <c r="AP354" s="1142">
        <f>IF(C412="Yes",3,0)</f>
        <v>0</v>
      </c>
    </row>
    <row r="355" spans="1:81" s="931" customFormat="1" ht="12.6" customHeight="1">
      <c r="A355" s="1015"/>
      <c r="B355" s="1106"/>
      <c r="C355" s="3230"/>
      <c r="D355" s="3230"/>
      <c r="E355" s="3230"/>
      <c r="F355" s="3230"/>
      <c r="G355" s="3230"/>
      <c r="H355" s="3230"/>
      <c r="I355" s="3230"/>
      <c r="J355" s="3230"/>
      <c r="K355" s="3230"/>
      <c r="L355" s="3230"/>
      <c r="M355" s="3230"/>
      <c r="N355" s="3230"/>
      <c r="O355" s="3230"/>
      <c r="P355" s="3230"/>
      <c r="Q355" s="3230"/>
      <c r="R355" s="3230"/>
      <c r="S355" s="3230"/>
      <c r="T355" s="3230"/>
      <c r="U355" s="3230"/>
      <c r="V355" s="3230"/>
      <c r="W355" s="3230"/>
      <c r="X355" s="3230"/>
      <c r="Y355" s="3230"/>
      <c r="Z355" s="3230"/>
      <c r="AA355" s="3230"/>
      <c r="AB355" s="3230"/>
      <c r="AC355" s="3230"/>
      <c r="AD355" s="3230"/>
      <c r="AE355" s="3230"/>
      <c r="AF355" s="3230"/>
      <c r="AG355" s="3230"/>
      <c r="AH355" s="3230"/>
      <c r="AI355" s="3230"/>
      <c r="AJ355" s="3230"/>
      <c r="AK355" s="1015"/>
      <c r="AL355" s="1015"/>
      <c r="AM355" s="1015"/>
      <c r="AN355" s="988"/>
      <c r="AO355" s="1143" t="s">
        <v>232</v>
      </c>
      <c r="AP355" s="1144">
        <f>SUM(AP346:AP354)</f>
        <v>0</v>
      </c>
      <c r="AQ355" s="3231">
        <f>IF(AP355&gt;0,AP355,0)</f>
        <v>0</v>
      </c>
      <c r="AR355" s="3231"/>
    </row>
    <row r="356" spans="1:81" s="931" customFormat="1" ht="12.75" customHeight="1">
      <c r="A356" s="1015"/>
      <c r="B356" s="1106"/>
      <c r="C356" s="3230"/>
      <c r="D356" s="3230"/>
      <c r="E356" s="3230"/>
      <c r="F356" s="3230"/>
      <c r="G356" s="3230"/>
      <c r="H356" s="3230"/>
      <c r="I356" s="3230"/>
      <c r="J356" s="3230"/>
      <c r="K356" s="3230"/>
      <c r="L356" s="3230"/>
      <c r="M356" s="3230"/>
      <c r="N356" s="3230"/>
      <c r="O356" s="3230"/>
      <c r="P356" s="3230"/>
      <c r="Q356" s="3230"/>
      <c r="R356" s="3230"/>
      <c r="S356" s="3230"/>
      <c r="T356" s="3230"/>
      <c r="U356" s="3230"/>
      <c r="V356" s="3230"/>
      <c r="W356" s="3230"/>
      <c r="X356" s="3230"/>
      <c r="Y356" s="3230"/>
      <c r="Z356" s="3230"/>
      <c r="AA356" s="3230"/>
      <c r="AB356" s="3230"/>
      <c r="AC356" s="3230"/>
      <c r="AD356" s="3230"/>
      <c r="AE356" s="3230"/>
      <c r="AF356" s="3230"/>
      <c r="AG356" s="3230"/>
      <c r="AH356" s="3230"/>
      <c r="AI356" s="3230"/>
      <c r="AJ356" s="3230"/>
      <c r="AK356" s="1015"/>
      <c r="AL356" s="1015"/>
      <c r="AM356" s="1015"/>
      <c r="AN356" s="988"/>
      <c r="AO356" s="1013"/>
      <c r="AP356" s="1145"/>
    </row>
    <row r="357" spans="1:81" s="931" customFormat="1" ht="12.75" customHeight="1">
      <c r="A357" s="1015"/>
      <c r="B357" s="1106"/>
      <c r="C357" s="1136"/>
      <c r="D357" s="1136"/>
      <c r="E357" s="1136"/>
      <c r="F357" s="1136"/>
      <c r="G357" s="1136"/>
      <c r="H357" s="1136"/>
      <c r="I357" s="1136"/>
      <c r="J357" s="1136"/>
      <c r="K357" s="1136"/>
      <c r="L357" s="1136"/>
      <c r="M357" s="1136"/>
      <c r="N357" s="1136"/>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015"/>
      <c r="AL357" s="1015"/>
      <c r="AM357" s="1015"/>
      <c r="AN357" s="988"/>
      <c r="AO357" s="1139" t="s">
        <v>480</v>
      </c>
      <c r="AP357" s="1140">
        <f>IF(C419="Yes",5,0)</f>
        <v>0</v>
      </c>
    </row>
    <row r="358" spans="1:81" s="931" customFormat="1" ht="12.75" customHeight="1">
      <c r="A358" s="1015"/>
      <c r="B358" s="1106"/>
      <c r="C358" s="3211" t="s">
        <v>1659</v>
      </c>
      <c r="D358" s="3211"/>
      <c r="E358" s="3211"/>
      <c r="F358" s="3211"/>
      <c r="G358" s="3211"/>
      <c r="H358" s="3211"/>
      <c r="I358" s="3211"/>
      <c r="J358" s="3211"/>
      <c r="K358" s="3211"/>
      <c r="L358" s="3211"/>
      <c r="M358" s="3211"/>
      <c r="N358" s="3211"/>
      <c r="O358" s="3211"/>
      <c r="P358" s="3211"/>
      <c r="Q358" s="3211"/>
      <c r="R358" s="3211"/>
      <c r="S358" s="3211"/>
      <c r="T358" s="3211"/>
      <c r="U358" s="3211"/>
      <c r="V358" s="3211"/>
      <c r="W358" s="3211"/>
      <c r="X358" s="3211"/>
      <c r="Y358" s="3211"/>
      <c r="Z358" s="3211"/>
      <c r="AA358" s="3211"/>
      <c r="AB358" s="3211"/>
      <c r="AC358" s="3211"/>
      <c r="AD358" s="3211"/>
      <c r="AE358" s="3211"/>
      <c r="AF358" s="3211"/>
      <c r="AG358" s="3211"/>
      <c r="AH358" s="3211"/>
      <c r="AI358" s="3211"/>
      <c r="AJ358" s="3211"/>
      <c r="AK358" s="1015"/>
      <c r="AL358" s="1015"/>
      <c r="AM358" s="1015"/>
      <c r="AN358" s="988"/>
      <c r="AO358" s="1139" t="s">
        <v>481</v>
      </c>
      <c r="AP358" s="1140">
        <f>IF(C431="Yes",5,0)</f>
        <v>0</v>
      </c>
    </row>
    <row r="359" spans="1:81" s="931" customFormat="1" ht="12.75" customHeight="1">
      <c r="A359" s="1015"/>
      <c r="B359" s="1106"/>
      <c r="C359" s="3211"/>
      <c r="D359" s="3211"/>
      <c r="E359" s="3211"/>
      <c r="F359" s="3211"/>
      <c r="G359" s="3211"/>
      <c r="H359" s="3211"/>
      <c r="I359" s="3211"/>
      <c r="J359" s="3211"/>
      <c r="K359" s="3211"/>
      <c r="L359" s="3211"/>
      <c r="M359" s="3211"/>
      <c r="N359" s="3211"/>
      <c r="O359" s="3211"/>
      <c r="P359" s="3211"/>
      <c r="Q359" s="3211"/>
      <c r="R359" s="3211"/>
      <c r="S359" s="3211"/>
      <c r="T359" s="3211"/>
      <c r="U359" s="3211"/>
      <c r="V359" s="3211"/>
      <c r="W359" s="3211"/>
      <c r="X359" s="3211"/>
      <c r="Y359" s="3211"/>
      <c r="Z359" s="3211"/>
      <c r="AA359" s="3211"/>
      <c r="AB359" s="3211"/>
      <c r="AC359" s="3211"/>
      <c r="AD359" s="3211"/>
      <c r="AE359" s="3211"/>
      <c r="AF359" s="3211"/>
      <c r="AG359" s="3211"/>
      <c r="AH359" s="3211"/>
      <c r="AI359" s="3211"/>
      <c r="AJ359" s="3211"/>
      <c r="AK359" s="1015"/>
      <c r="AL359" s="1015"/>
      <c r="AM359" s="1015"/>
      <c r="AN359" s="988"/>
      <c r="AO359" s="1139" t="s">
        <v>486</v>
      </c>
      <c r="AP359" s="1140">
        <f>IF(C438="Yes",5,0)</f>
        <v>5</v>
      </c>
    </row>
    <row r="360" spans="1:81" s="931" customFormat="1" ht="68.099999999999994" customHeight="1">
      <c r="A360" s="1015"/>
      <c r="B360" s="1106"/>
      <c r="C360" s="3211"/>
      <c r="D360" s="3211"/>
      <c r="E360" s="3211"/>
      <c r="F360" s="3211"/>
      <c r="G360" s="3211"/>
      <c r="H360" s="3211"/>
      <c r="I360" s="3211"/>
      <c r="J360" s="3211"/>
      <c r="K360" s="3211"/>
      <c r="L360" s="3211"/>
      <c r="M360" s="3211"/>
      <c r="N360" s="3211"/>
      <c r="O360" s="3211"/>
      <c r="P360" s="3211"/>
      <c r="Q360" s="3211"/>
      <c r="R360" s="3211"/>
      <c r="S360" s="3211"/>
      <c r="T360" s="3211"/>
      <c r="U360" s="3211"/>
      <c r="V360" s="3211"/>
      <c r="W360" s="3211"/>
      <c r="X360" s="3211"/>
      <c r="Y360" s="3211"/>
      <c r="Z360" s="3211"/>
      <c r="AA360" s="3211"/>
      <c r="AB360" s="3211"/>
      <c r="AC360" s="3211"/>
      <c r="AD360" s="3211"/>
      <c r="AE360" s="3211"/>
      <c r="AF360" s="3211"/>
      <c r="AG360" s="3211"/>
      <c r="AH360" s="3211"/>
      <c r="AI360" s="3211"/>
      <c r="AJ360" s="3211"/>
      <c r="AK360" s="1015"/>
      <c r="AL360" s="1015"/>
      <c r="AM360" s="1015"/>
      <c r="AN360" s="988"/>
      <c r="AO360" s="1139" t="s">
        <v>672</v>
      </c>
      <c r="AP360" s="1146">
        <f>IF(C442="Yes",5,0)</f>
        <v>5</v>
      </c>
      <c r="AQ360" s="990"/>
      <c r="AR360" s="990"/>
    </row>
    <row r="361" spans="1:81" s="931" customFormat="1" ht="12.6" customHeight="1">
      <c r="A361" s="1015"/>
      <c r="B361" s="1106"/>
      <c r="C361" s="1147" t="s">
        <v>1660</v>
      </c>
      <c r="AF361" s="1015"/>
      <c r="AG361" s="1015"/>
      <c r="AH361" s="1015"/>
      <c r="AI361" s="1015"/>
      <c r="AJ361" s="1015"/>
      <c r="AK361" s="1015"/>
      <c r="AL361" s="1015"/>
      <c r="AM361" s="1015"/>
      <c r="AN361" s="988"/>
      <c r="AO361" s="1139" t="s">
        <v>368</v>
      </c>
      <c r="AP361" s="1140">
        <f>IF(C446="Yes",5,0)</f>
        <v>0</v>
      </c>
    </row>
    <row r="362" spans="1:81" s="931" customFormat="1" ht="12.75" customHeight="1">
      <c r="A362" s="1015"/>
      <c r="B362" s="1106"/>
      <c r="C362" s="1148" t="s">
        <v>1661</v>
      </c>
      <c r="D362" s="1149"/>
      <c r="E362" s="1149"/>
      <c r="F362" s="1149"/>
      <c r="G362" s="1149"/>
      <c r="H362" s="1149"/>
      <c r="I362" s="1149"/>
      <c r="J362" s="1149"/>
      <c r="K362" s="1149"/>
      <c r="L362" s="1149"/>
      <c r="M362" s="1098"/>
      <c r="N362" s="1098"/>
      <c r="O362" s="1150"/>
      <c r="P362" s="1149"/>
      <c r="Q362" s="1149"/>
      <c r="R362" s="1098"/>
      <c r="S362" s="1098"/>
      <c r="T362" s="1149"/>
      <c r="U362" s="3325">
        <f>Application!CS663-U363</f>
        <v>0</v>
      </c>
      <c r="V362" s="3325"/>
      <c r="W362" s="3325"/>
      <c r="X362" s="1149"/>
      <c r="Y362" s="1149"/>
      <c r="Z362" s="1149"/>
      <c r="AA362" s="1151"/>
      <c r="AB362" s="1152"/>
      <c r="AC362" s="1152"/>
      <c r="AD362" s="1152"/>
      <c r="AE362" s="1015"/>
      <c r="AF362" s="1015"/>
      <c r="AG362" s="1015"/>
      <c r="AH362" s="1015"/>
      <c r="AI362" s="1015"/>
      <c r="AJ362" s="1015"/>
      <c r="AK362" s="1015"/>
      <c r="AL362" s="1015"/>
      <c r="AM362" s="1015"/>
      <c r="AN362" s="988"/>
      <c r="AO362" s="1139" t="s">
        <v>369</v>
      </c>
      <c r="AP362" s="1140">
        <f>IF(C455="Yes",5,0)</f>
        <v>0</v>
      </c>
    </row>
    <row r="363" spans="1:81" s="931" customFormat="1" ht="12.75" customHeight="1">
      <c r="A363" s="1015"/>
      <c r="B363" s="1106"/>
      <c r="C363" s="1153" t="s">
        <v>1662</v>
      </c>
      <c r="D363" s="1154"/>
      <c r="E363" s="1154"/>
      <c r="F363" s="1154"/>
      <c r="G363" s="1154"/>
      <c r="H363" s="1154"/>
      <c r="I363" s="1154"/>
      <c r="J363" s="1154"/>
      <c r="K363" s="1154"/>
      <c r="L363" s="1154"/>
      <c r="M363" s="1138"/>
      <c r="N363" s="1138"/>
      <c r="O363" s="1154"/>
      <c r="P363" s="1154"/>
      <c r="Q363" s="1154"/>
      <c r="R363" s="1154"/>
      <c r="S363" s="1154"/>
      <c r="T363" s="1154"/>
      <c r="U363" s="3326">
        <f>Application!AG756</f>
        <v>65</v>
      </c>
      <c r="V363" s="3326"/>
      <c r="W363" s="3326"/>
      <c r="X363" s="1154"/>
      <c r="Y363" s="1154"/>
      <c r="Z363" s="1154"/>
      <c r="AA363" s="1155"/>
      <c r="AB363" s="1147"/>
      <c r="AC363" s="1156"/>
      <c r="AD363" s="1156"/>
      <c r="AE363" s="1015"/>
      <c r="AF363" s="1015"/>
      <c r="AG363" s="1015"/>
      <c r="AH363" s="1015"/>
      <c r="AI363" s="1015"/>
      <c r="AJ363" s="1015"/>
      <c r="AK363" s="1015"/>
      <c r="AL363" s="1015"/>
      <c r="AM363" s="1015"/>
      <c r="AN363" s="988"/>
      <c r="AO363" s="1141"/>
      <c r="AP363" s="1142"/>
    </row>
    <row r="364" spans="1:81" s="931" customFormat="1" ht="12.75" customHeight="1">
      <c r="A364" s="1015"/>
      <c r="B364" s="1106"/>
      <c r="C364" s="1204"/>
      <c r="D364" s="1516"/>
      <c r="E364" s="1516"/>
      <c r="F364" s="1516"/>
      <c r="G364" s="1516"/>
      <c r="H364" s="1516"/>
      <c r="I364" s="1516"/>
      <c r="J364" s="1516"/>
      <c r="K364" s="1516"/>
      <c r="L364" s="1516"/>
      <c r="M364" s="1013"/>
      <c r="N364" s="1013"/>
      <c r="O364" s="1516"/>
      <c r="P364" s="1516"/>
      <c r="Q364" s="1516"/>
      <c r="R364" s="1516"/>
      <c r="S364" s="1516"/>
      <c r="T364" s="1516"/>
      <c r="U364" s="1517"/>
      <c r="V364" s="1517"/>
      <c r="W364" s="1517"/>
      <c r="X364" s="1516"/>
      <c r="Y364" s="1516"/>
      <c r="Z364" s="1516"/>
      <c r="AA364" s="1516"/>
      <c r="AB364" s="1147"/>
      <c r="AC364" s="1156"/>
      <c r="AD364" s="1156"/>
      <c r="AE364" s="1015"/>
      <c r="AF364" s="1015"/>
      <c r="AG364" s="1015"/>
      <c r="AH364" s="1015"/>
      <c r="AI364" s="1015"/>
      <c r="AJ364" s="1015"/>
      <c r="AK364" s="1015"/>
      <c r="AL364" s="1015"/>
      <c r="AM364" s="1015"/>
      <c r="AN364" s="988"/>
      <c r="AO364" s="1157" t="s">
        <v>232</v>
      </c>
      <c r="AP364" s="1158">
        <f>SUM(AP357:AP362)</f>
        <v>10</v>
      </c>
      <c r="AQ364" s="3231">
        <f>IF(AP364&gt;0,AP364,0)</f>
        <v>10</v>
      </c>
      <c r="AR364" s="3231"/>
    </row>
    <row r="365" spans="1:81" s="931" customFormat="1" ht="12.75" customHeight="1">
      <c r="A365" s="1015"/>
      <c r="B365" s="51"/>
      <c r="C365" s="1159" t="s">
        <v>1663</v>
      </c>
      <c r="D365" s="1015"/>
      <c r="E365" s="1015"/>
      <c r="F365" s="1015"/>
      <c r="G365" s="1015"/>
      <c r="H365" s="1015"/>
      <c r="I365" s="1015"/>
      <c r="J365" s="1015"/>
      <c r="K365" s="1015"/>
      <c r="L365" s="1015"/>
      <c r="M365" s="1015"/>
      <c r="N365" s="1015"/>
      <c r="O365" s="1015"/>
      <c r="P365" s="1015"/>
      <c r="Q365" s="1015"/>
      <c r="R365" s="1015"/>
      <c r="S365" s="1015"/>
      <c r="T365" s="1015"/>
      <c r="U365" s="1015"/>
      <c r="V365" s="1015"/>
      <c r="W365" s="1015"/>
      <c r="X365" s="1015"/>
      <c r="Y365" s="1015"/>
      <c r="Z365" s="1015"/>
      <c r="AA365" s="1015"/>
      <c r="AB365" s="1015"/>
      <c r="AC365" s="1015"/>
      <c r="AD365" s="1015"/>
      <c r="AE365" s="1015"/>
      <c r="AF365" s="1015"/>
      <c r="AG365" s="1015"/>
      <c r="AH365" s="1015"/>
      <c r="AI365" s="1015"/>
      <c r="AJ365" s="1015"/>
      <c r="AK365" s="1015"/>
      <c r="AL365" s="1015"/>
      <c r="AM365" s="1015"/>
      <c r="AN365" s="988"/>
      <c r="AO365" s="1013"/>
      <c r="AP365" s="1013"/>
      <c r="BS365" s="126"/>
      <c r="BT365" s="126"/>
      <c r="BU365" s="51"/>
      <c r="BV365" s="51"/>
      <c r="BW365" s="51"/>
    </row>
    <row r="366" spans="1:81" s="931" customFormat="1" ht="12.75" customHeight="1">
      <c r="A366" s="915"/>
      <c r="B366" s="51"/>
      <c r="C366" s="1160"/>
      <c r="D366" s="1161"/>
      <c r="E366" s="1162" t="s">
        <v>1511</v>
      </c>
      <c r="F366" s="3215" t="s">
        <v>1664</v>
      </c>
      <c r="G366" s="3215"/>
      <c r="H366" s="3215"/>
      <c r="I366" s="3215"/>
      <c r="J366" s="3215"/>
      <c r="K366" s="3215"/>
      <c r="L366" s="3215"/>
      <c r="M366" s="3215"/>
      <c r="N366" s="3215"/>
      <c r="O366" s="3215"/>
      <c r="P366" s="3215"/>
      <c r="Q366" s="3215"/>
      <c r="R366" s="3215"/>
      <c r="S366" s="3215"/>
      <c r="T366" s="3215"/>
      <c r="U366" s="3215"/>
      <c r="V366" s="3215"/>
      <c r="W366" s="3215"/>
      <c r="X366" s="3215"/>
      <c r="Y366" s="3215"/>
      <c r="Z366" s="3215"/>
      <c r="AA366" s="3215"/>
      <c r="AB366" s="3215"/>
      <c r="AC366" s="3215"/>
      <c r="AD366" s="3215"/>
      <c r="AE366" s="3215"/>
      <c r="AF366" s="3215"/>
      <c r="AG366" s="1163"/>
      <c r="AH366" s="1163"/>
      <c r="AI366" s="1163"/>
      <c r="AJ366" s="1163"/>
      <c r="AK366" s="1163"/>
      <c r="AL366" s="1164"/>
      <c r="AM366" s="1122"/>
      <c r="AN366" s="988"/>
      <c r="AO366" s="1013"/>
      <c r="AP366" s="1145"/>
      <c r="BS366" s="126"/>
      <c r="BT366" s="126"/>
      <c r="BU366" s="51"/>
      <c r="BV366" s="51"/>
      <c r="BW366" s="51"/>
      <c r="BX366" s="51"/>
      <c r="BY366" s="51"/>
      <c r="BZ366" s="51"/>
      <c r="CA366" s="51"/>
      <c r="CB366" s="51"/>
      <c r="CC366" s="51"/>
    </row>
    <row r="367" spans="1:81" s="931" customFormat="1" ht="12.75" customHeight="1">
      <c r="A367" s="915"/>
      <c r="B367" s="51"/>
      <c r="C367" s="1165"/>
      <c r="D367" s="979"/>
      <c r="E367" s="1166"/>
      <c r="F367" s="3216"/>
      <c r="G367" s="3216"/>
      <c r="H367" s="3216"/>
      <c r="I367" s="3216"/>
      <c r="J367" s="3216"/>
      <c r="K367" s="3216"/>
      <c r="L367" s="3216"/>
      <c r="M367" s="3216"/>
      <c r="N367" s="3216"/>
      <c r="O367" s="3216"/>
      <c r="P367" s="3216"/>
      <c r="Q367" s="3216"/>
      <c r="R367" s="3216"/>
      <c r="S367" s="3216"/>
      <c r="T367" s="3216"/>
      <c r="U367" s="3216"/>
      <c r="V367" s="3216"/>
      <c r="W367" s="3216"/>
      <c r="X367" s="3216"/>
      <c r="Y367" s="3216"/>
      <c r="Z367" s="3216"/>
      <c r="AA367" s="3216"/>
      <c r="AB367" s="3216"/>
      <c r="AC367" s="3216"/>
      <c r="AD367" s="3216"/>
      <c r="AE367" s="3216"/>
      <c r="AF367" s="3216"/>
      <c r="AG367" s="1167"/>
      <c r="AH367" s="1167"/>
      <c r="AI367" s="1167"/>
      <c r="AJ367" s="1167"/>
      <c r="AK367" s="1167"/>
      <c r="AL367" s="1449"/>
      <c r="AM367" s="1122"/>
      <c r="AN367" s="988"/>
      <c r="AO367" s="1013"/>
      <c r="AP367" s="1145"/>
      <c r="BS367" s="126"/>
      <c r="BT367" s="126"/>
      <c r="BU367" s="51"/>
      <c r="BV367" s="51"/>
      <c r="BW367" s="51"/>
      <c r="BX367" s="51"/>
      <c r="BY367" s="51"/>
      <c r="BZ367" s="51"/>
      <c r="CA367" s="51"/>
      <c r="CB367" s="51"/>
      <c r="CC367" s="51"/>
    </row>
    <row r="368" spans="1:81" s="931" customFormat="1" ht="12.75" customHeight="1">
      <c r="A368" s="915"/>
      <c r="B368" s="51"/>
      <c r="C368" s="1165"/>
      <c r="D368" s="979"/>
      <c r="E368" s="1166"/>
      <c r="F368" s="3216"/>
      <c r="G368" s="3216"/>
      <c r="H368" s="3216"/>
      <c r="I368" s="3216"/>
      <c r="J368" s="3216"/>
      <c r="K368" s="3216"/>
      <c r="L368" s="3216"/>
      <c r="M368" s="3216"/>
      <c r="N368" s="3216"/>
      <c r="O368" s="3216"/>
      <c r="P368" s="3216"/>
      <c r="Q368" s="3216"/>
      <c r="R368" s="3216"/>
      <c r="S368" s="3216"/>
      <c r="T368" s="3216"/>
      <c r="U368" s="3216"/>
      <c r="V368" s="3216"/>
      <c r="W368" s="3216"/>
      <c r="X368" s="3216"/>
      <c r="Y368" s="3216"/>
      <c r="Z368" s="3216"/>
      <c r="AA368" s="3216"/>
      <c r="AB368" s="3216"/>
      <c r="AC368" s="3216"/>
      <c r="AD368" s="3216"/>
      <c r="AE368" s="3216"/>
      <c r="AF368" s="3216"/>
      <c r="AG368" s="1167"/>
      <c r="AH368" s="1167"/>
      <c r="AI368" s="1167"/>
      <c r="AJ368" s="1167"/>
      <c r="AK368" s="1167"/>
      <c r="AL368" s="1449"/>
      <c r="AM368" s="1122"/>
      <c r="AN368" s="988"/>
      <c r="AO368" s="1013"/>
      <c r="AP368" s="1013"/>
      <c r="BS368" s="126"/>
      <c r="BT368" s="126"/>
      <c r="BU368" s="51"/>
      <c r="BV368" s="51"/>
      <c r="BW368" s="51"/>
      <c r="BX368" s="51"/>
      <c r="BY368" s="51"/>
      <c r="BZ368" s="51"/>
      <c r="CA368" s="51"/>
      <c r="CB368" s="51"/>
      <c r="CC368" s="51"/>
    </row>
    <row r="369" spans="1:81" s="931" customFormat="1" ht="12.75" customHeight="1">
      <c r="A369" s="915"/>
      <c r="B369" s="51"/>
      <c r="C369" s="1165"/>
      <c r="D369" s="979"/>
      <c r="E369" s="1166"/>
      <c r="F369" s="3216"/>
      <c r="G369" s="3216"/>
      <c r="H369" s="3216"/>
      <c r="I369" s="3216"/>
      <c r="J369" s="3216"/>
      <c r="K369" s="3216"/>
      <c r="L369" s="3216"/>
      <c r="M369" s="3216"/>
      <c r="N369" s="3216"/>
      <c r="O369" s="3216"/>
      <c r="P369" s="3216"/>
      <c r="Q369" s="3216"/>
      <c r="R369" s="3216"/>
      <c r="S369" s="3216"/>
      <c r="T369" s="3216"/>
      <c r="U369" s="3216"/>
      <c r="V369" s="3216"/>
      <c r="W369" s="3216"/>
      <c r="X369" s="3216"/>
      <c r="Y369" s="3216"/>
      <c r="Z369" s="3216"/>
      <c r="AA369" s="3216"/>
      <c r="AB369" s="3216"/>
      <c r="AC369" s="3216"/>
      <c r="AD369" s="3216"/>
      <c r="AE369" s="3216"/>
      <c r="AF369" s="3216"/>
      <c r="AG369" s="1167"/>
      <c r="AH369" s="1167"/>
      <c r="AI369" s="1167"/>
      <c r="AJ369" s="1167"/>
      <c r="AK369" s="1167"/>
      <c r="AL369" s="1449"/>
      <c r="AM369" s="1122"/>
      <c r="AN369" s="988"/>
      <c r="AO369" s="1013"/>
      <c r="AP369" s="1013"/>
      <c r="BS369" s="126"/>
      <c r="BT369" s="126"/>
      <c r="BU369" s="51"/>
      <c r="BV369" s="51"/>
      <c r="BW369" s="51"/>
      <c r="BX369" s="51"/>
      <c r="BY369" s="51"/>
      <c r="BZ369" s="51"/>
      <c r="CA369" s="51"/>
      <c r="CB369" s="51"/>
      <c r="CC369" s="51"/>
    </row>
    <row r="370" spans="1:81" s="931" customFormat="1" ht="12.75" customHeight="1">
      <c r="A370" s="915"/>
      <c r="B370" s="51"/>
      <c r="C370" s="3212" t="s">
        <v>617</v>
      </c>
      <c r="D370" s="3168"/>
      <c r="E370" s="1166"/>
      <c r="F370" s="1169" t="s">
        <v>1665</v>
      </c>
      <c r="G370" s="1170"/>
      <c r="H370" s="1170"/>
      <c r="I370" s="1170"/>
      <c r="J370" s="1170"/>
      <c r="K370" s="1170"/>
      <c r="L370" s="1170"/>
      <c r="M370" s="1170"/>
      <c r="N370" s="1170"/>
      <c r="O370" s="1170"/>
      <c r="P370" s="1170"/>
      <c r="Q370" s="1170"/>
      <c r="R370" s="1170"/>
      <c r="S370" s="1170"/>
      <c r="T370" s="1170"/>
      <c r="U370" s="1170"/>
      <c r="V370" s="1170"/>
      <c r="W370" s="1170"/>
      <c r="X370" s="1170"/>
      <c r="Y370" s="1170"/>
      <c r="Z370" s="1170"/>
      <c r="AA370" s="1170"/>
      <c r="AB370" s="1170"/>
      <c r="AC370" s="1170"/>
      <c r="AD370" s="1170"/>
      <c r="AE370" s="1013"/>
      <c r="AF370" s="3213" t="s">
        <v>1666</v>
      </c>
      <c r="AG370" s="3213"/>
      <c r="AH370" s="3213"/>
      <c r="AI370" s="3213"/>
      <c r="AJ370" s="3213"/>
      <c r="AK370" s="3213"/>
      <c r="AL370" s="3214"/>
      <c r="AM370" s="1171"/>
      <c r="BS370" s="126"/>
      <c r="BT370" s="126"/>
      <c r="BU370" s="51"/>
      <c r="BV370" s="51"/>
      <c r="BW370" s="51"/>
      <c r="BX370" s="51"/>
      <c r="BY370" s="51"/>
      <c r="BZ370" s="51"/>
      <c r="CA370" s="51"/>
      <c r="CB370" s="51"/>
      <c r="CC370" s="51"/>
    </row>
    <row r="371" spans="1:81" s="931" customFormat="1" ht="12.75" customHeight="1">
      <c r="A371" s="915"/>
      <c r="B371" s="56"/>
      <c r="C371" s="1224"/>
      <c r="D371" s="1172"/>
      <c r="E371" s="1173"/>
      <c r="F371" s="1174"/>
      <c r="G371" s="1175"/>
      <c r="H371" s="1175"/>
      <c r="I371" s="1175"/>
      <c r="J371" s="1175"/>
      <c r="K371" s="1175"/>
      <c r="L371" s="1175"/>
      <c r="M371" s="1175"/>
      <c r="N371" s="1175"/>
      <c r="O371" s="1175"/>
      <c r="P371" s="1175"/>
      <c r="Q371" s="1175"/>
      <c r="R371" s="1175"/>
      <c r="S371" s="1175"/>
      <c r="T371" s="1175"/>
      <c r="U371" s="1175"/>
      <c r="V371" s="1175"/>
      <c r="W371" s="1175"/>
      <c r="X371" s="1175"/>
      <c r="Y371" s="1175"/>
      <c r="Z371" s="1175"/>
      <c r="AA371" s="1175"/>
      <c r="AB371" s="1175"/>
      <c r="AC371" s="1175"/>
      <c r="AD371" s="1175"/>
      <c r="AE371" s="1176"/>
      <c r="AF371" s="1176"/>
      <c r="AG371" s="1176"/>
      <c r="AH371" s="1176"/>
      <c r="AI371" s="1176"/>
      <c r="AJ371" s="1176"/>
      <c r="AK371" s="1176"/>
      <c r="AL371" s="1225"/>
      <c r="AM371" s="1178"/>
      <c r="AN371" s="988"/>
      <c r="CC371" s="51"/>
    </row>
    <row r="372" spans="1:81" s="931" customFormat="1" ht="12.75" customHeight="1">
      <c r="A372" s="915"/>
      <c r="B372" s="51"/>
      <c r="C372" s="1179"/>
      <c r="D372" s="1179"/>
      <c r="E372" s="1166"/>
      <c r="F372" s="1111"/>
      <c r="G372" s="1111"/>
      <c r="H372" s="1111"/>
      <c r="I372" s="1111"/>
      <c r="J372" s="1111"/>
      <c r="K372" s="1111"/>
      <c r="L372" s="1111"/>
      <c r="M372" s="1111"/>
      <c r="N372" s="1111"/>
      <c r="O372" s="1111"/>
      <c r="P372" s="1111"/>
      <c r="Q372" s="1111"/>
      <c r="R372" s="1111"/>
      <c r="S372" s="1111"/>
      <c r="T372" s="1111"/>
      <c r="U372" s="1111"/>
      <c r="V372" s="1111"/>
      <c r="W372" s="1111"/>
      <c r="X372" s="1111"/>
      <c r="Y372" s="1111"/>
      <c r="Z372" s="1111"/>
      <c r="AA372" s="1111"/>
      <c r="AB372" s="1111"/>
      <c r="AC372" s="1111"/>
      <c r="AD372" s="1111"/>
      <c r="AE372" s="973"/>
      <c r="AF372" s="973"/>
      <c r="AG372" s="973"/>
      <c r="AH372" s="973"/>
      <c r="AI372" s="973"/>
      <c r="AJ372" s="973"/>
      <c r="AK372" s="973"/>
      <c r="AL372" s="973"/>
      <c r="AM372" s="1122"/>
      <c r="AN372" s="988"/>
      <c r="BS372" s="126"/>
      <c r="BT372" s="126"/>
      <c r="BU372" s="51"/>
      <c r="BV372" s="51"/>
      <c r="BW372" s="51"/>
      <c r="BX372" s="51"/>
      <c r="BY372" s="51"/>
      <c r="BZ372" s="51"/>
      <c r="CA372" s="51"/>
      <c r="CB372" s="51"/>
      <c r="CC372" s="51"/>
    </row>
    <row r="373" spans="1:81" s="931" customFormat="1" ht="12.75" customHeight="1">
      <c r="A373" s="915"/>
      <c r="B373" s="51"/>
      <c r="C373" s="1160"/>
      <c r="D373" s="1161"/>
      <c r="E373" s="1162" t="s">
        <v>1513</v>
      </c>
      <c r="F373" s="3215" t="s">
        <v>1667</v>
      </c>
      <c r="G373" s="3215"/>
      <c r="H373" s="3215"/>
      <c r="I373" s="3215"/>
      <c r="J373" s="3215"/>
      <c r="K373" s="3215"/>
      <c r="L373" s="3215"/>
      <c r="M373" s="3215"/>
      <c r="N373" s="3215"/>
      <c r="O373" s="3215"/>
      <c r="P373" s="3215"/>
      <c r="Q373" s="3215"/>
      <c r="R373" s="3215"/>
      <c r="S373" s="3215"/>
      <c r="T373" s="3215"/>
      <c r="U373" s="3215"/>
      <c r="V373" s="3215"/>
      <c r="W373" s="3215"/>
      <c r="X373" s="3215"/>
      <c r="Y373" s="3215"/>
      <c r="Z373" s="3215"/>
      <c r="AA373" s="3215"/>
      <c r="AB373" s="3215"/>
      <c r="AC373" s="3215"/>
      <c r="AD373" s="3215"/>
      <c r="AE373" s="3215"/>
      <c r="AF373" s="3215"/>
      <c r="AG373" s="1163"/>
      <c r="AH373" s="1163"/>
      <c r="AI373" s="1163"/>
      <c r="AJ373" s="1163"/>
      <c r="AK373" s="1163"/>
      <c r="AL373" s="1164"/>
      <c r="AM373" s="1122"/>
      <c r="AN373" s="988"/>
      <c r="BS373" s="126"/>
      <c r="BT373" s="126"/>
      <c r="BU373" s="51"/>
      <c r="BV373" s="51"/>
      <c r="BW373" s="51"/>
      <c r="BX373" s="51"/>
      <c r="BY373" s="51"/>
      <c r="BZ373" s="51"/>
      <c r="CA373" s="51"/>
      <c r="CB373" s="51"/>
      <c r="CC373" s="51"/>
    </row>
    <row r="374" spans="1:81" s="931" customFormat="1" ht="12.75" customHeight="1">
      <c r="A374" s="915"/>
      <c r="B374" s="51"/>
      <c r="C374" s="1180"/>
      <c r="D374" s="112"/>
      <c r="E374" s="1134"/>
      <c r="F374" s="3216"/>
      <c r="G374" s="3216"/>
      <c r="H374" s="3216"/>
      <c r="I374" s="3216"/>
      <c r="J374" s="3216"/>
      <c r="K374" s="3216"/>
      <c r="L374" s="3216"/>
      <c r="M374" s="3216"/>
      <c r="N374" s="3216"/>
      <c r="O374" s="3216"/>
      <c r="P374" s="3216"/>
      <c r="Q374" s="3216"/>
      <c r="R374" s="3216"/>
      <c r="S374" s="3216"/>
      <c r="T374" s="3216"/>
      <c r="U374" s="3216"/>
      <c r="V374" s="3216"/>
      <c r="W374" s="3216"/>
      <c r="X374" s="3216"/>
      <c r="Y374" s="3216"/>
      <c r="Z374" s="3216"/>
      <c r="AA374" s="3216"/>
      <c r="AB374" s="3216"/>
      <c r="AC374" s="3216"/>
      <c r="AD374" s="3216"/>
      <c r="AE374" s="3216"/>
      <c r="AF374" s="3216"/>
      <c r="AG374" s="1167"/>
      <c r="AH374" s="1167"/>
      <c r="AI374" s="1167"/>
      <c r="AJ374" s="1167"/>
      <c r="AK374" s="1167"/>
      <c r="AL374" s="1449"/>
      <c r="AM374" s="1122"/>
      <c r="AN374" s="988"/>
      <c r="BS374" s="126"/>
      <c r="BT374" s="126"/>
      <c r="BU374" s="51"/>
      <c r="BV374" s="51"/>
      <c r="BW374" s="51"/>
      <c r="BX374" s="51"/>
      <c r="BY374" s="51"/>
      <c r="BZ374" s="51"/>
      <c r="CA374" s="51"/>
      <c r="CB374" s="51"/>
      <c r="CC374" s="51"/>
    </row>
    <row r="375" spans="1:81" s="931" customFormat="1" ht="12.75" customHeight="1">
      <c r="A375" s="915"/>
      <c r="B375" s="51"/>
      <c r="C375" s="1180"/>
      <c r="D375" s="112"/>
      <c r="E375" s="1134"/>
      <c r="F375" s="3216"/>
      <c r="G375" s="3216"/>
      <c r="H375" s="3216"/>
      <c r="I375" s="3216"/>
      <c r="J375" s="3216"/>
      <c r="K375" s="3216"/>
      <c r="L375" s="3216"/>
      <c r="M375" s="3216"/>
      <c r="N375" s="3216"/>
      <c r="O375" s="3216"/>
      <c r="P375" s="3216"/>
      <c r="Q375" s="3216"/>
      <c r="R375" s="3216"/>
      <c r="S375" s="3216"/>
      <c r="T375" s="3216"/>
      <c r="U375" s="3216"/>
      <c r="V375" s="3216"/>
      <c r="W375" s="3216"/>
      <c r="X375" s="3216"/>
      <c r="Y375" s="3216"/>
      <c r="Z375" s="3216"/>
      <c r="AA375" s="3216"/>
      <c r="AB375" s="3216"/>
      <c r="AC375" s="3216"/>
      <c r="AD375" s="3216"/>
      <c r="AE375" s="3216"/>
      <c r="AF375" s="3216"/>
      <c r="AG375" s="1167"/>
      <c r="AH375" s="1167"/>
      <c r="AI375" s="1167"/>
      <c r="AJ375" s="1167"/>
      <c r="AK375" s="1167"/>
      <c r="AL375" s="1449"/>
      <c r="AM375" s="1122"/>
      <c r="AN375" s="988"/>
      <c r="BS375" s="126"/>
      <c r="BT375" s="126"/>
      <c r="BU375" s="51"/>
      <c r="BV375" s="51"/>
      <c r="BW375" s="51"/>
      <c r="BX375" s="51"/>
      <c r="BY375" s="51"/>
      <c r="BZ375" s="51"/>
      <c r="CA375" s="51"/>
      <c r="CB375" s="51"/>
      <c r="CC375" s="51"/>
    </row>
    <row r="376" spans="1:81" s="931" customFormat="1" ht="12.75" customHeight="1">
      <c r="A376" s="915"/>
      <c r="B376" s="51"/>
      <c r="C376" s="1180"/>
      <c r="D376" s="112"/>
      <c r="E376" s="1134"/>
      <c r="F376" s="3216"/>
      <c r="G376" s="3216"/>
      <c r="H376" s="3216"/>
      <c r="I376" s="3216"/>
      <c r="J376" s="3216"/>
      <c r="K376" s="3216"/>
      <c r="L376" s="3216"/>
      <c r="M376" s="3216"/>
      <c r="N376" s="3216"/>
      <c r="O376" s="3216"/>
      <c r="P376" s="3216"/>
      <c r="Q376" s="3216"/>
      <c r="R376" s="3216"/>
      <c r="S376" s="3216"/>
      <c r="T376" s="3216"/>
      <c r="U376" s="3216"/>
      <c r="V376" s="3216"/>
      <c r="W376" s="3216"/>
      <c r="X376" s="3216"/>
      <c r="Y376" s="3216"/>
      <c r="Z376" s="3216"/>
      <c r="AA376" s="3216"/>
      <c r="AB376" s="3216"/>
      <c r="AC376" s="3216"/>
      <c r="AD376" s="3216"/>
      <c r="AE376" s="3216"/>
      <c r="AF376" s="3216"/>
      <c r="AG376" s="1167"/>
      <c r="AH376" s="1167"/>
      <c r="AI376" s="1167"/>
      <c r="AJ376" s="1167"/>
      <c r="AK376" s="1167"/>
      <c r="AL376" s="1449"/>
      <c r="AM376" s="1122"/>
      <c r="AN376" s="988"/>
      <c r="BS376" s="126"/>
      <c r="BT376" s="126"/>
      <c r="BU376" s="51"/>
      <c r="BV376" s="51"/>
      <c r="BW376" s="51"/>
      <c r="BX376" s="51"/>
      <c r="BY376" s="51"/>
      <c r="BZ376" s="51"/>
      <c r="CA376" s="51"/>
      <c r="CB376" s="51"/>
      <c r="CC376" s="51"/>
    </row>
    <row r="377" spans="1:81" s="931" customFormat="1" ht="12.75" customHeight="1">
      <c r="A377" s="915"/>
      <c r="B377" s="51"/>
      <c r="C377" s="1180"/>
      <c r="D377" s="112"/>
      <c r="E377" s="1134"/>
      <c r="F377" s="3216"/>
      <c r="G377" s="3216"/>
      <c r="H377" s="3216"/>
      <c r="I377" s="3216"/>
      <c r="J377" s="3216"/>
      <c r="K377" s="3216"/>
      <c r="L377" s="3216"/>
      <c r="M377" s="3216"/>
      <c r="N377" s="3216"/>
      <c r="O377" s="3216"/>
      <c r="P377" s="3216"/>
      <c r="Q377" s="3216"/>
      <c r="R377" s="3216"/>
      <c r="S377" s="3216"/>
      <c r="T377" s="3216"/>
      <c r="U377" s="3216"/>
      <c r="V377" s="3216"/>
      <c r="W377" s="3216"/>
      <c r="X377" s="3216"/>
      <c r="Y377" s="3216"/>
      <c r="Z377" s="3216"/>
      <c r="AA377" s="3216"/>
      <c r="AB377" s="3216"/>
      <c r="AC377" s="3216"/>
      <c r="AD377" s="3216"/>
      <c r="AE377" s="3216"/>
      <c r="AF377" s="3216"/>
      <c r="AG377" s="1013"/>
      <c r="AH377" s="1013"/>
      <c r="AI377" s="1013"/>
      <c r="AJ377" s="1013"/>
      <c r="AK377" s="1013"/>
      <c r="AL377" s="1181"/>
      <c r="AN377" s="988"/>
      <c r="BS377" s="126"/>
      <c r="BT377" s="126"/>
      <c r="BU377" s="51"/>
      <c r="BV377" s="51"/>
      <c r="BW377" s="51"/>
      <c r="BX377" s="51"/>
      <c r="BY377" s="51"/>
      <c r="BZ377" s="51"/>
      <c r="CA377" s="51"/>
      <c r="CB377" s="51"/>
      <c r="CC377" s="51"/>
    </row>
    <row r="378" spans="1:81" s="931" customFormat="1" ht="12.75" customHeight="1">
      <c r="A378" s="979"/>
      <c r="B378" s="112"/>
      <c r="C378" s="3212" t="s">
        <v>617</v>
      </c>
      <c r="D378" s="3168"/>
      <c r="E378" s="1134"/>
      <c r="F378" s="1169" t="s">
        <v>1668</v>
      </c>
      <c r="G378" s="1170"/>
      <c r="H378" s="1170"/>
      <c r="I378" s="1170"/>
      <c r="J378" s="1170"/>
      <c r="K378" s="1170"/>
      <c r="L378" s="1170"/>
      <c r="M378" s="1170"/>
      <c r="N378" s="1170"/>
      <c r="O378" s="1170"/>
      <c r="P378" s="1170"/>
      <c r="Q378" s="1170"/>
      <c r="R378" s="1170"/>
      <c r="S378" s="1170"/>
      <c r="T378" s="1170"/>
      <c r="U378" s="1170"/>
      <c r="V378" s="1170"/>
      <c r="W378" s="1170"/>
      <c r="X378" s="1170"/>
      <c r="Y378" s="1170"/>
      <c r="Z378" s="1170"/>
      <c r="AA378" s="1170"/>
      <c r="AB378" s="1170"/>
      <c r="AC378" s="1170"/>
      <c r="AD378" s="1170"/>
      <c r="AE378" s="1013"/>
      <c r="AF378" s="3213" t="s">
        <v>1666</v>
      </c>
      <c r="AG378" s="3213"/>
      <c r="AH378" s="3213"/>
      <c r="AI378" s="3213"/>
      <c r="AJ378" s="3213"/>
      <c r="AK378" s="3213"/>
      <c r="AL378" s="3214"/>
      <c r="AM378" s="1178"/>
      <c r="AN378" s="988"/>
      <c r="BS378" s="126"/>
      <c r="BT378" s="126"/>
      <c r="BU378" s="51"/>
      <c r="BV378" s="51"/>
      <c r="BW378" s="51"/>
      <c r="BX378" s="51"/>
      <c r="BY378" s="51"/>
      <c r="BZ378" s="51"/>
      <c r="CA378" s="51"/>
      <c r="CB378" s="51"/>
      <c r="CC378" s="51"/>
    </row>
    <row r="379" spans="1:81" s="931" customFormat="1" ht="12.75" customHeight="1">
      <c r="A379" s="979"/>
      <c r="B379" s="112"/>
      <c r="C379" s="1190"/>
      <c r="D379" s="1182"/>
      <c r="E379" s="1183"/>
      <c r="F379" s="1184"/>
      <c r="G379" s="1185"/>
      <c r="H379" s="1185"/>
      <c r="I379" s="1185"/>
      <c r="J379" s="1185"/>
      <c r="K379" s="1185"/>
      <c r="L379" s="1185"/>
      <c r="M379" s="1185"/>
      <c r="N379" s="1185"/>
      <c r="O379" s="1185"/>
      <c r="P379" s="1185"/>
      <c r="Q379" s="1185"/>
      <c r="R379" s="1185"/>
      <c r="S379" s="1185"/>
      <c r="T379" s="1185"/>
      <c r="U379" s="1185"/>
      <c r="V379" s="1185"/>
      <c r="W379" s="1185"/>
      <c r="X379" s="1185"/>
      <c r="Y379" s="1185"/>
      <c r="Z379" s="1185"/>
      <c r="AA379" s="1185"/>
      <c r="AB379" s="1185"/>
      <c r="AC379" s="1185"/>
      <c r="AD379" s="1185"/>
      <c r="AE379" s="1186"/>
      <c r="AF379" s="965"/>
      <c r="AG379" s="1186"/>
      <c r="AH379" s="1176"/>
      <c r="AI379" s="1176"/>
      <c r="AJ379" s="1176"/>
      <c r="AK379" s="1176"/>
      <c r="AL379" s="1192"/>
      <c r="AM379" s="1178"/>
      <c r="AN379" s="988"/>
      <c r="BS379" s="126"/>
      <c r="BT379" s="126"/>
      <c r="BU379" s="51"/>
      <c r="BV379" s="51"/>
      <c r="BW379" s="51"/>
      <c r="BX379" s="51"/>
      <c r="BY379" s="51"/>
      <c r="BZ379" s="51"/>
      <c r="CA379" s="51"/>
      <c r="CB379" s="51"/>
      <c r="CC379" s="51"/>
    </row>
    <row r="380" spans="1:81" s="931" customFormat="1" ht="12.75" customHeight="1">
      <c r="A380" s="979"/>
      <c r="B380" s="51"/>
      <c r="C380" s="51"/>
      <c r="D380" s="51"/>
      <c r="E380" s="1134"/>
      <c r="F380" s="1111"/>
      <c r="G380" s="1111"/>
      <c r="H380" s="1111"/>
      <c r="I380" s="1111"/>
      <c r="J380" s="1111"/>
      <c r="K380" s="1111"/>
      <c r="L380" s="1111"/>
      <c r="M380" s="1111"/>
      <c r="N380" s="1111"/>
      <c r="O380" s="1111"/>
      <c r="P380" s="1111"/>
      <c r="Q380" s="1111"/>
      <c r="R380" s="1111"/>
      <c r="S380" s="1111"/>
      <c r="T380" s="1111"/>
      <c r="U380" s="1111"/>
      <c r="V380" s="1111"/>
      <c r="W380" s="1111"/>
      <c r="X380" s="1111"/>
      <c r="Y380" s="1111"/>
      <c r="Z380" s="1111"/>
      <c r="AA380" s="1111"/>
      <c r="AB380" s="1111"/>
      <c r="AC380" s="1111"/>
      <c r="AD380" s="1111"/>
      <c r="AE380" s="915"/>
      <c r="AF380" s="920"/>
      <c r="AG380" s="915"/>
      <c r="AM380" s="1122"/>
      <c r="AN380" s="988"/>
      <c r="BS380" s="126"/>
      <c r="BT380" s="126"/>
      <c r="BU380" s="51"/>
      <c r="BV380" s="51"/>
      <c r="BW380" s="51"/>
      <c r="BX380" s="51"/>
      <c r="BY380" s="51"/>
      <c r="BZ380" s="51"/>
      <c r="CA380" s="51"/>
      <c r="CB380" s="51"/>
      <c r="CC380" s="51"/>
    </row>
    <row r="381" spans="1:81" s="931" customFormat="1" ht="12.75" customHeight="1">
      <c r="A381" s="979"/>
      <c r="B381" s="51"/>
      <c r="C381" s="1160"/>
      <c r="D381" s="1161"/>
      <c r="E381" s="1162" t="s">
        <v>1516</v>
      </c>
      <c r="F381" s="3215" t="s">
        <v>1669</v>
      </c>
      <c r="G381" s="3215"/>
      <c r="H381" s="3215"/>
      <c r="I381" s="3215"/>
      <c r="J381" s="3215"/>
      <c r="K381" s="3215"/>
      <c r="L381" s="3215"/>
      <c r="M381" s="3215"/>
      <c r="N381" s="3215"/>
      <c r="O381" s="3215"/>
      <c r="P381" s="3215"/>
      <c r="Q381" s="3215"/>
      <c r="R381" s="3215"/>
      <c r="S381" s="3215"/>
      <c r="T381" s="3215"/>
      <c r="U381" s="3215"/>
      <c r="V381" s="3215"/>
      <c r="W381" s="3215"/>
      <c r="X381" s="3215"/>
      <c r="Y381" s="3215"/>
      <c r="Z381" s="3215"/>
      <c r="AA381" s="3215"/>
      <c r="AB381" s="3215"/>
      <c r="AC381" s="3215"/>
      <c r="AD381" s="3215"/>
      <c r="AE381" s="3215"/>
      <c r="AF381" s="3215"/>
      <c r="AG381" s="1163"/>
      <c r="AH381" s="1163"/>
      <c r="AI381" s="1163"/>
      <c r="AJ381" s="1163"/>
      <c r="AK381" s="1163"/>
      <c r="AL381" s="1164"/>
      <c r="AM381" s="1122"/>
      <c r="AN381" s="988"/>
      <c r="BS381" s="1122"/>
      <c r="BT381" s="1122"/>
      <c r="BU381" s="1122"/>
      <c r="BV381" s="1122"/>
      <c r="BW381" s="1122"/>
      <c r="BX381" s="1122"/>
      <c r="BY381" s="1122"/>
      <c r="BZ381" s="1122"/>
      <c r="CA381" s="1122"/>
      <c r="CB381" s="1122"/>
      <c r="CC381" s="1122"/>
    </row>
    <row r="382" spans="1:81" s="931" customFormat="1" ht="12.75" customHeight="1">
      <c r="A382" s="979"/>
      <c r="B382" s="51"/>
      <c r="C382" s="1180"/>
      <c r="D382" s="112"/>
      <c r="E382" s="1134"/>
      <c r="F382" s="3216"/>
      <c r="G382" s="3216"/>
      <c r="H382" s="3216"/>
      <c r="I382" s="3216"/>
      <c r="J382" s="3216"/>
      <c r="K382" s="3216"/>
      <c r="L382" s="3216"/>
      <c r="M382" s="3216"/>
      <c r="N382" s="3216"/>
      <c r="O382" s="3216"/>
      <c r="P382" s="3216"/>
      <c r="Q382" s="3216"/>
      <c r="R382" s="3216"/>
      <c r="S382" s="3216"/>
      <c r="T382" s="3216"/>
      <c r="U382" s="3216"/>
      <c r="V382" s="3216"/>
      <c r="W382" s="3216"/>
      <c r="X382" s="3216"/>
      <c r="Y382" s="3216"/>
      <c r="Z382" s="3216"/>
      <c r="AA382" s="3216"/>
      <c r="AB382" s="3216"/>
      <c r="AC382" s="3216"/>
      <c r="AD382" s="3216"/>
      <c r="AE382" s="3216"/>
      <c r="AF382" s="3216"/>
      <c r="AG382" s="1167"/>
      <c r="AH382" s="1167"/>
      <c r="AI382" s="1167"/>
      <c r="AJ382" s="1167"/>
      <c r="AK382" s="1167"/>
      <c r="AL382" s="1168"/>
      <c r="AM382" s="1122"/>
      <c r="AN382" s="988"/>
      <c r="BS382" s="1122"/>
      <c r="BT382" s="1122"/>
      <c r="BU382" s="1122"/>
      <c r="BV382" s="1122"/>
      <c r="BW382" s="1122"/>
      <c r="BX382" s="1122"/>
      <c r="BY382" s="1122"/>
      <c r="BZ382" s="1122"/>
      <c r="CA382" s="1122"/>
      <c r="CB382" s="1122"/>
      <c r="CC382" s="1122"/>
    </row>
    <row r="383" spans="1:81" s="931" customFormat="1" ht="12.75" customHeight="1">
      <c r="A383" s="979"/>
      <c r="B383" s="51"/>
      <c r="C383" s="1180"/>
      <c r="D383" s="112"/>
      <c r="E383" s="1134"/>
      <c r="F383" s="3216"/>
      <c r="G383" s="3216"/>
      <c r="H383" s="3216"/>
      <c r="I383" s="3216"/>
      <c r="J383" s="3216"/>
      <c r="K383" s="3216"/>
      <c r="L383" s="3216"/>
      <c r="M383" s="3216"/>
      <c r="N383" s="3216"/>
      <c r="O383" s="3216"/>
      <c r="P383" s="3216"/>
      <c r="Q383" s="3216"/>
      <c r="R383" s="3216"/>
      <c r="S383" s="3216"/>
      <c r="T383" s="3216"/>
      <c r="U383" s="3216"/>
      <c r="V383" s="3216"/>
      <c r="W383" s="3216"/>
      <c r="X383" s="3216"/>
      <c r="Y383" s="3216"/>
      <c r="Z383" s="3216"/>
      <c r="AA383" s="3216"/>
      <c r="AB383" s="3216"/>
      <c r="AC383" s="3216"/>
      <c r="AD383" s="3216"/>
      <c r="AE383" s="3216"/>
      <c r="AF383" s="3216"/>
      <c r="AG383" s="1167"/>
      <c r="AH383" s="1167"/>
      <c r="AI383" s="1167"/>
      <c r="AJ383" s="1167"/>
      <c r="AK383" s="1167"/>
      <c r="AL383" s="1168"/>
      <c r="AM383" s="1122"/>
      <c r="AN383" s="988"/>
      <c r="BS383" s="1122"/>
      <c r="BT383" s="1122"/>
      <c r="BU383" s="1122"/>
      <c r="BV383" s="1122"/>
      <c r="BW383" s="1122"/>
      <c r="BX383" s="1122"/>
      <c r="BY383" s="1122"/>
      <c r="BZ383" s="1122"/>
      <c r="CA383" s="1122"/>
      <c r="CB383" s="1122"/>
      <c r="CC383" s="1122"/>
    </row>
    <row r="384" spans="1:81" s="931" customFormat="1" ht="12.75" customHeight="1">
      <c r="A384" s="915"/>
      <c r="B384" s="51"/>
      <c r="C384" s="1180"/>
      <c r="D384" s="112"/>
      <c r="E384" s="1134"/>
      <c r="F384" s="3216"/>
      <c r="G384" s="3216"/>
      <c r="H384" s="3216"/>
      <c r="I384" s="3216"/>
      <c r="J384" s="3216"/>
      <c r="K384" s="3216"/>
      <c r="L384" s="3216"/>
      <c r="M384" s="3216"/>
      <c r="N384" s="3216"/>
      <c r="O384" s="3216"/>
      <c r="P384" s="3216"/>
      <c r="Q384" s="3216"/>
      <c r="R384" s="3216"/>
      <c r="S384" s="3216"/>
      <c r="T384" s="3216"/>
      <c r="U384" s="3216"/>
      <c r="V384" s="3216"/>
      <c r="W384" s="3216"/>
      <c r="X384" s="3216"/>
      <c r="Y384" s="3216"/>
      <c r="Z384" s="3216"/>
      <c r="AA384" s="3216"/>
      <c r="AB384" s="3216"/>
      <c r="AC384" s="3216"/>
      <c r="AD384" s="3216"/>
      <c r="AE384" s="3216"/>
      <c r="AF384" s="3216"/>
      <c r="AG384" s="1167"/>
      <c r="AH384" s="1167"/>
      <c r="AI384" s="1167"/>
      <c r="AJ384" s="1167"/>
      <c r="AK384" s="1167"/>
      <c r="AL384" s="1168"/>
      <c r="AM384" s="1122"/>
      <c r="AN384" s="988"/>
      <c r="BS384" s="1122"/>
      <c r="BT384" s="1122"/>
      <c r="BU384" s="1122"/>
      <c r="BV384" s="1122"/>
      <c r="BW384" s="1122"/>
      <c r="BX384" s="1122"/>
      <c r="BY384" s="1122"/>
      <c r="BZ384" s="1122"/>
      <c r="CA384" s="1122"/>
      <c r="CB384" s="1122"/>
      <c r="CC384" s="1122"/>
    </row>
    <row r="385" spans="1:81" s="931" customFormat="1" ht="12.75" customHeight="1">
      <c r="A385" s="915"/>
      <c r="B385" s="51"/>
      <c r="C385" s="1180"/>
      <c r="D385" s="112"/>
      <c r="E385" s="1134"/>
      <c r="F385" s="3216"/>
      <c r="G385" s="3216"/>
      <c r="H385" s="3216"/>
      <c r="I385" s="3216"/>
      <c r="J385" s="3216"/>
      <c r="K385" s="3216"/>
      <c r="L385" s="3216"/>
      <c r="M385" s="3216"/>
      <c r="N385" s="3216"/>
      <c r="O385" s="3216"/>
      <c r="P385" s="3216"/>
      <c r="Q385" s="3216"/>
      <c r="R385" s="3216"/>
      <c r="S385" s="3216"/>
      <c r="T385" s="3216"/>
      <c r="U385" s="3216"/>
      <c r="V385" s="3216"/>
      <c r="W385" s="3216"/>
      <c r="X385" s="3216"/>
      <c r="Y385" s="3216"/>
      <c r="Z385" s="3216"/>
      <c r="AA385" s="3216"/>
      <c r="AB385" s="3216"/>
      <c r="AC385" s="3216"/>
      <c r="AD385" s="3216"/>
      <c r="AE385" s="3216"/>
      <c r="AF385" s="3216"/>
      <c r="AG385" s="1167"/>
      <c r="AH385" s="1167"/>
      <c r="AI385" s="1167"/>
      <c r="AJ385" s="1167"/>
      <c r="AK385" s="1167"/>
      <c r="AL385" s="1168"/>
      <c r="AM385" s="1122"/>
      <c r="AN385" s="988"/>
      <c r="BS385" s="1122"/>
      <c r="BT385" s="1122"/>
      <c r="BU385" s="1122"/>
      <c r="BV385" s="1122"/>
      <c r="BW385" s="1122"/>
      <c r="BX385" s="1122"/>
      <c r="BY385" s="1122"/>
      <c r="BZ385" s="1122"/>
      <c r="CA385" s="1122"/>
      <c r="CB385" s="1122"/>
      <c r="CC385" s="1122"/>
    </row>
    <row r="386" spans="1:81" s="931" customFormat="1" ht="12.75" customHeight="1">
      <c r="A386" s="915"/>
      <c r="B386" s="51"/>
      <c r="C386" s="3212" t="s">
        <v>617</v>
      </c>
      <c r="D386" s="3168"/>
      <c r="E386" s="1134"/>
      <c r="F386" s="1169" t="s">
        <v>1670</v>
      </c>
      <c r="G386" s="1170"/>
      <c r="H386" s="1170"/>
      <c r="I386" s="1170"/>
      <c r="J386" s="1170"/>
      <c r="K386" s="1170"/>
      <c r="L386" s="1170"/>
      <c r="M386" s="1170"/>
      <c r="N386" s="1170"/>
      <c r="O386" s="1170"/>
      <c r="P386" s="1170"/>
      <c r="Q386" s="1170"/>
      <c r="R386" s="1170"/>
      <c r="S386" s="1170"/>
      <c r="T386" s="1170"/>
      <c r="U386" s="1170"/>
      <c r="V386" s="1170"/>
      <c r="W386" s="1170"/>
      <c r="X386" s="1170"/>
      <c r="Y386" s="1170"/>
      <c r="Z386" s="1170"/>
      <c r="AA386" s="1170"/>
      <c r="AB386" s="1170"/>
      <c r="AC386" s="1170"/>
      <c r="AD386" s="1170"/>
      <c r="AE386" s="1013"/>
      <c r="AF386" s="3213" t="s">
        <v>1671</v>
      </c>
      <c r="AG386" s="3213"/>
      <c r="AH386" s="3213"/>
      <c r="AI386" s="3213"/>
      <c r="AJ386" s="3213"/>
      <c r="AK386" s="3213"/>
      <c r="AL386" s="3214"/>
      <c r="AM386" s="1171"/>
      <c r="BS386" s="1122"/>
      <c r="BT386" s="1122"/>
      <c r="BU386" s="1122"/>
      <c r="BV386" s="1122"/>
      <c r="BW386" s="1122"/>
      <c r="BX386" s="1122"/>
      <c r="BY386" s="1122"/>
      <c r="BZ386" s="1122"/>
      <c r="CA386" s="1122"/>
      <c r="CB386" s="1122"/>
      <c r="CC386" s="1122"/>
    </row>
    <row r="387" spans="1:81" s="931" customFormat="1" ht="12.75" customHeight="1">
      <c r="A387" s="915"/>
      <c r="B387" s="51"/>
      <c r="C387" s="1180"/>
      <c r="D387" s="112"/>
      <c r="E387" s="1134"/>
      <c r="F387" s="1187"/>
      <c r="G387" s="1187"/>
      <c r="H387" s="1187"/>
      <c r="I387" s="1187"/>
      <c r="J387" s="1187"/>
      <c r="K387" s="1187"/>
      <c r="L387" s="1187"/>
      <c r="M387" s="1187"/>
      <c r="N387" s="1187"/>
      <c r="O387" s="1187"/>
      <c r="P387" s="1187"/>
      <c r="Q387" s="1187"/>
      <c r="R387" s="1187"/>
      <c r="S387" s="1187"/>
      <c r="T387" s="1187"/>
      <c r="U387" s="1187"/>
      <c r="V387" s="1187"/>
      <c r="W387" s="1187"/>
      <c r="X387" s="1187"/>
      <c r="Y387" s="1187"/>
      <c r="Z387" s="1187"/>
      <c r="AA387" s="1187"/>
      <c r="AB387" s="1187"/>
      <c r="AC387" s="1187"/>
      <c r="AD387" s="1187"/>
      <c r="AE387" s="1013"/>
      <c r="AF387" s="1013"/>
      <c r="AG387" s="1013"/>
      <c r="AH387" s="1013"/>
      <c r="AI387" s="1013"/>
      <c r="AJ387" s="1013"/>
      <c r="AK387" s="1013"/>
      <c r="AL387" s="1181"/>
      <c r="AM387" s="1122"/>
      <c r="AN387" s="988"/>
      <c r="BS387" s="1122"/>
      <c r="BT387" s="1122"/>
      <c r="BU387" s="1122"/>
      <c r="BV387" s="1122"/>
      <c r="BW387" s="1122"/>
      <c r="BX387" s="1122"/>
      <c r="BY387" s="1122"/>
      <c r="BZ387" s="1122"/>
      <c r="CA387" s="1122"/>
      <c r="CB387" s="1122"/>
      <c r="CC387" s="1122"/>
    </row>
    <row r="388" spans="1:81" s="931" customFormat="1" ht="12.75" customHeight="1">
      <c r="A388" s="915"/>
      <c r="B388" s="51"/>
      <c r="C388" s="3212" t="s">
        <v>617</v>
      </c>
      <c r="D388" s="3168"/>
      <c r="E388" s="1134"/>
      <c r="F388" s="1188" t="s">
        <v>1672</v>
      </c>
      <c r="G388" s="1187"/>
      <c r="H388" s="1187"/>
      <c r="I388" s="1187"/>
      <c r="J388" s="1187"/>
      <c r="K388" s="1187"/>
      <c r="L388" s="1187"/>
      <c r="M388" s="1187"/>
      <c r="N388" s="1187"/>
      <c r="O388" s="1187"/>
      <c r="P388" s="1187"/>
      <c r="Q388" s="1187"/>
      <c r="R388" s="1187"/>
      <c r="S388" s="1187"/>
      <c r="T388" s="1187"/>
      <c r="U388" s="1187"/>
      <c r="V388" s="1187"/>
      <c r="W388" s="1187"/>
      <c r="X388" s="1187"/>
      <c r="Y388" s="1187"/>
      <c r="Z388" s="1187"/>
      <c r="AA388" s="1187"/>
      <c r="AB388" s="1187"/>
      <c r="AC388" s="1187"/>
      <c r="AD388" s="1187"/>
      <c r="AE388" s="1013"/>
      <c r="AF388" s="3213" t="s">
        <v>1666</v>
      </c>
      <c r="AG388" s="3213"/>
      <c r="AH388" s="3213"/>
      <c r="AI388" s="3213"/>
      <c r="AJ388" s="3213"/>
      <c r="AK388" s="3213"/>
      <c r="AL388" s="3214"/>
      <c r="AM388" s="1122"/>
      <c r="AN388" s="988"/>
      <c r="BS388" s="1122"/>
      <c r="BT388" s="1122"/>
      <c r="BU388" s="1122"/>
    </row>
    <row r="389" spans="1:81" s="931" customFormat="1" ht="12.75" customHeight="1">
      <c r="A389" s="915"/>
      <c r="B389" s="51"/>
      <c r="C389" s="1189"/>
      <c r="D389" s="1013"/>
      <c r="E389" s="1134"/>
      <c r="F389" s="1013"/>
      <c r="G389" s="1187"/>
      <c r="H389" s="1187"/>
      <c r="I389" s="1187"/>
      <c r="J389" s="1187"/>
      <c r="K389" s="1187"/>
      <c r="L389" s="1187"/>
      <c r="M389" s="1187"/>
      <c r="N389" s="1187"/>
      <c r="O389" s="1187"/>
      <c r="P389" s="1187"/>
      <c r="Q389" s="1187"/>
      <c r="R389" s="1187"/>
      <c r="S389" s="1187"/>
      <c r="T389" s="1187"/>
      <c r="U389" s="1187"/>
      <c r="V389" s="1187"/>
      <c r="W389" s="1187"/>
      <c r="X389" s="1187"/>
      <c r="Y389" s="1187"/>
      <c r="Z389" s="1187"/>
      <c r="AA389" s="1187"/>
      <c r="AB389" s="1187"/>
      <c r="AC389" s="1187"/>
      <c r="AD389" s="1187"/>
      <c r="AE389" s="1013"/>
      <c r="AF389" s="1013"/>
      <c r="AG389" s="1013"/>
      <c r="AH389" s="1013"/>
      <c r="AI389" s="1013"/>
      <c r="AJ389" s="1013"/>
      <c r="AK389" s="1013"/>
      <c r="AL389" s="1181"/>
      <c r="AM389" s="1122"/>
      <c r="AN389" s="988"/>
      <c r="BS389" s="1122"/>
      <c r="BT389" s="1122"/>
      <c r="BU389" s="1122"/>
    </row>
    <row r="390" spans="1:81" s="931" customFormat="1" ht="12.75" customHeight="1">
      <c r="A390" s="915"/>
      <c r="B390" s="51"/>
      <c r="C390" s="1190"/>
      <c r="D390" s="1182"/>
      <c r="E390" s="1183"/>
      <c r="F390" s="1191" t="s">
        <v>1673</v>
      </c>
      <c r="G390" s="1184"/>
      <c r="H390" s="1184"/>
      <c r="I390" s="1184"/>
      <c r="J390" s="1184"/>
      <c r="K390" s="1184"/>
      <c r="L390" s="1184"/>
      <c r="M390" s="1184"/>
      <c r="N390" s="1184"/>
      <c r="O390" s="1184"/>
      <c r="P390" s="1184"/>
      <c r="Q390" s="1184"/>
      <c r="R390" s="1184"/>
      <c r="S390" s="1184"/>
      <c r="T390" s="1184"/>
      <c r="U390" s="1184"/>
      <c r="V390" s="1184"/>
      <c r="W390" s="1184"/>
      <c r="X390" s="1184"/>
      <c r="Y390" s="1184"/>
      <c r="Z390" s="1184"/>
      <c r="AA390" s="1184"/>
      <c r="AB390" s="1184"/>
      <c r="AC390" s="1184"/>
      <c r="AD390" s="1184"/>
      <c r="AE390" s="1186"/>
      <c r="AF390" s="965"/>
      <c r="AG390" s="1186"/>
      <c r="AH390" s="1176"/>
      <c r="AI390" s="1176"/>
      <c r="AJ390" s="1176"/>
      <c r="AK390" s="1176"/>
      <c r="AL390" s="1192"/>
      <c r="AM390" s="1122"/>
      <c r="AN390" s="988"/>
      <c r="BS390" s="1122"/>
      <c r="BT390" s="1122"/>
      <c r="BU390" s="1122"/>
    </row>
    <row r="391" spans="1:81" s="931" customFormat="1" ht="12.75" customHeight="1">
      <c r="A391" s="915"/>
      <c r="B391" s="51"/>
      <c r="C391" s="51"/>
      <c r="D391" s="51"/>
      <c r="E391" s="1134"/>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915"/>
      <c r="AF391" s="920"/>
      <c r="AG391" s="915"/>
      <c r="AM391" s="1122"/>
      <c r="AN391" s="988"/>
      <c r="BS391" s="1122"/>
      <c r="BT391" s="1122"/>
      <c r="BU391" s="1122"/>
    </row>
    <row r="392" spans="1:81" s="931" customFormat="1" ht="12.75" customHeight="1">
      <c r="A392" s="915"/>
      <c r="B392" s="51"/>
      <c r="C392" s="1160"/>
      <c r="D392" s="1161"/>
      <c r="E392" s="1162" t="s">
        <v>1674</v>
      </c>
      <c r="F392" s="3215" t="s">
        <v>1675</v>
      </c>
      <c r="G392" s="3215"/>
      <c r="H392" s="3215"/>
      <c r="I392" s="3215"/>
      <c r="J392" s="3215"/>
      <c r="K392" s="3215"/>
      <c r="L392" s="3215"/>
      <c r="M392" s="3215"/>
      <c r="N392" s="3215"/>
      <c r="O392" s="3215"/>
      <c r="P392" s="3215"/>
      <c r="Q392" s="3215"/>
      <c r="R392" s="3215"/>
      <c r="S392" s="3215"/>
      <c r="T392" s="3215"/>
      <c r="U392" s="3215"/>
      <c r="V392" s="3215"/>
      <c r="W392" s="3215"/>
      <c r="X392" s="3215"/>
      <c r="Y392" s="3215"/>
      <c r="Z392" s="3215"/>
      <c r="AA392" s="3215"/>
      <c r="AB392" s="3215"/>
      <c r="AC392" s="3215"/>
      <c r="AD392" s="3215"/>
      <c r="AE392" s="3215"/>
      <c r="AF392" s="3215"/>
      <c r="AG392" s="1163"/>
      <c r="AH392" s="1163"/>
      <c r="AI392" s="1163"/>
      <c r="AJ392" s="1163"/>
      <c r="AK392" s="1163"/>
      <c r="AL392" s="1164"/>
      <c r="AM392" s="1122"/>
      <c r="AN392" s="988"/>
      <c r="BS392" s="1122"/>
      <c r="BT392" s="1122"/>
      <c r="BU392" s="1122"/>
      <c r="BV392" s="1122"/>
      <c r="BW392" s="1122"/>
      <c r="BX392" s="1122"/>
      <c r="BY392" s="1122"/>
      <c r="BZ392" s="1122"/>
      <c r="CA392" s="1122"/>
      <c r="CB392" s="1122"/>
      <c r="CC392" s="1122"/>
    </row>
    <row r="393" spans="1:81" s="931" customFormat="1" ht="12.75" customHeight="1">
      <c r="A393" s="915"/>
      <c r="B393" s="51"/>
      <c r="C393" s="1180"/>
      <c r="D393" s="112"/>
      <c r="E393" s="1134"/>
      <c r="F393" s="3216"/>
      <c r="G393" s="3216"/>
      <c r="H393" s="3216"/>
      <c r="I393" s="3216"/>
      <c r="J393" s="3216"/>
      <c r="K393" s="3216"/>
      <c r="L393" s="3216"/>
      <c r="M393" s="3216"/>
      <c r="N393" s="3216"/>
      <c r="O393" s="3216"/>
      <c r="P393" s="3216"/>
      <c r="Q393" s="3216"/>
      <c r="R393" s="3216"/>
      <c r="S393" s="3216"/>
      <c r="T393" s="3216"/>
      <c r="U393" s="3216"/>
      <c r="V393" s="3216"/>
      <c r="W393" s="3216"/>
      <c r="X393" s="3216"/>
      <c r="Y393" s="3216"/>
      <c r="Z393" s="3216"/>
      <c r="AA393" s="3216"/>
      <c r="AB393" s="3216"/>
      <c r="AC393" s="3216"/>
      <c r="AD393" s="3216"/>
      <c r="AE393" s="3216"/>
      <c r="AF393" s="3216"/>
      <c r="AG393" s="1167"/>
      <c r="AH393" s="1167"/>
      <c r="AI393" s="1167"/>
      <c r="AJ393" s="1167"/>
      <c r="AK393" s="1167"/>
      <c r="AL393" s="1168"/>
      <c r="AM393" s="1122"/>
      <c r="AN393" s="988"/>
      <c r="BS393" s="1122"/>
      <c r="BT393" s="1122"/>
      <c r="BU393" s="1122"/>
      <c r="BV393" s="1122"/>
      <c r="BW393" s="1122"/>
      <c r="BX393" s="1122"/>
      <c r="BY393" s="1122"/>
      <c r="BZ393" s="1122"/>
      <c r="CA393" s="1122"/>
      <c r="CB393" s="1122"/>
      <c r="CC393" s="1122"/>
    </row>
    <row r="394" spans="1:81">
      <c r="A394" s="915"/>
      <c r="C394" s="1180"/>
      <c r="D394" s="112"/>
      <c r="E394" s="1134"/>
      <c r="F394" s="3216"/>
      <c r="G394" s="3216"/>
      <c r="H394" s="3216"/>
      <c r="I394" s="3216"/>
      <c r="J394" s="3216"/>
      <c r="K394" s="3216"/>
      <c r="L394" s="3216"/>
      <c r="M394" s="3216"/>
      <c r="N394" s="3216"/>
      <c r="O394" s="3216"/>
      <c r="P394" s="3216"/>
      <c r="Q394" s="3216"/>
      <c r="R394" s="3216"/>
      <c r="S394" s="3216"/>
      <c r="T394" s="3216"/>
      <c r="U394" s="3216"/>
      <c r="V394" s="3216"/>
      <c r="W394" s="3216"/>
      <c r="X394" s="3216"/>
      <c r="Y394" s="3216"/>
      <c r="Z394" s="3216"/>
      <c r="AA394" s="3216"/>
      <c r="AB394" s="3216"/>
      <c r="AC394" s="3216"/>
      <c r="AD394" s="3216"/>
      <c r="AE394" s="3216"/>
      <c r="AF394" s="3216"/>
      <c r="AG394" s="1167"/>
      <c r="AH394" s="1167"/>
      <c r="AI394" s="1167"/>
      <c r="AJ394" s="1167"/>
      <c r="AK394" s="1167"/>
      <c r="AL394" s="1168"/>
      <c r="AM394" s="1122"/>
      <c r="BS394" s="1122"/>
      <c r="BT394" s="1122"/>
      <c r="BU394" s="1122"/>
      <c r="BV394" s="1122"/>
      <c r="BW394" s="1122"/>
      <c r="BX394" s="1122"/>
      <c r="BY394" s="1122"/>
      <c r="BZ394" s="1122"/>
      <c r="CA394" s="1122"/>
      <c r="CB394" s="1122"/>
      <c r="CC394" s="1122"/>
    </row>
    <row r="395" spans="1:81" s="931" customFormat="1" ht="12.75" customHeight="1">
      <c r="A395" s="915"/>
      <c r="B395" s="51"/>
      <c r="C395" s="1180"/>
      <c r="D395" s="112"/>
      <c r="E395" s="1134"/>
      <c r="F395" s="3216"/>
      <c r="G395" s="3216"/>
      <c r="H395" s="3216"/>
      <c r="I395" s="3216"/>
      <c r="J395" s="3216"/>
      <c r="K395" s="3216"/>
      <c r="L395" s="3216"/>
      <c r="M395" s="3216"/>
      <c r="N395" s="3216"/>
      <c r="O395" s="3216"/>
      <c r="P395" s="3216"/>
      <c r="Q395" s="3216"/>
      <c r="R395" s="3216"/>
      <c r="S395" s="3216"/>
      <c r="T395" s="3216"/>
      <c r="U395" s="3216"/>
      <c r="V395" s="3216"/>
      <c r="W395" s="3216"/>
      <c r="X395" s="3216"/>
      <c r="Y395" s="3216"/>
      <c r="Z395" s="3216"/>
      <c r="AA395" s="3216"/>
      <c r="AB395" s="3216"/>
      <c r="AC395" s="3216"/>
      <c r="AD395" s="3216"/>
      <c r="AE395" s="3216"/>
      <c r="AF395" s="3216"/>
      <c r="AG395" s="1167"/>
      <c r="AH395" s="1167"/>
      <c r="AI395" s="1167"/>
      <c r="AJ395" s="1167"/>
      <c r="AK395" s="1167"/>
      <c r="AL395" s="1168"/>
      <c r="AM395" s="1122"/>
      <c r="AN395" s="988"/>
      <c r="BS395" s="1122"/>
      <c r="BT395" s="1122"/>
      <c r="BY395" s="1122"/>
      <c r="BZ395" s="1122"/>
      <c r="CA395" s="1122"/>
      <c r="CB395" s="1122"/>
      <c r="CC395" s="1122"/>
    </row>
    <row r="396" spans="1:81" s="931" customFormat="1" ht="12.75" customHeight="1">
      <c r="A396" s="915"/>
      <c r="B396" s="51"/>
      <c r="C396" s="3212" t="s">
        <v>617</v>
      </c>
      <c r="D396" s="3168"/>
      <c r="E396" s="1134"/>
      <c r="F396" s="1169" t="s">
        <v>1676</v>
      </c>
      <c r="G396" s="1170"/>
      <c r="H396" s="1170"/>
      <c r="I396" s="1170"/>
      <c r="J396" s="1170"/>
      <c r="K396" s="1170"/>
      <c r="L396" s="1170"/>
      <c r="M396" s="1170"/>
      <c r="N396" s="1170"/>
      <c r="O396" s="1170"/>
      <c r="P396" s="1170"/>
      <c r="Q396" s="1170"/>
      <c r="R396" s="1170"/>
      <c r="S396" s="1170"/>
      <c r="T396" s="1170"/>
      <c r="U396" s="1170"/>
      <c r="V396" s="1170"/>
      <c r="W396" s="1170"/>
      <c r="X396" s="1170"/>
      <c r="Y396" s="1170"/>
      <c r="Z396" s="1170"/>
      <c r="AA396" s="1170"/>
      <c r="AB396" s="1170"/>
      <c r="AC396" s="1170"/>
      <c r="AD396" s="1170"/>
      <c r="AE396" s="1013"/>
      <c r="AF396" s="3213" t="s">
        <v>1666</v>
      </c>
      <c r="AG396" s="3213"/>
      <c r="AH396" s="3213"/>
      <c r="AI396" s="3213"/>
      <c r="AJ396" s="3213"/>
      <c r="AK396" s="3213"/>
      <c r="AL396" s="3214"/>
      <c r="AM396" s="1122"/>
      <c r="AN396" s="988"/>
      <c r="BS396" s="1122"/>
      <c r="BT396" s="1122"/>
      <c r="BY396" s="1122"/>
      <c r="BZ396" s="1122"/>
      <c r="CA396" s="1122"/>
      <c r="CB396" s="1122"/>
      <c r="CC396" s="1122"/>
    </row>
    <row r="397" spans="1:81" s="931" customFormat="1" ht="12.75" customHeight="1">
      <c r="A397" s="915"/>
      <c r="B397" s="51"/>
      <c r="C397" s="1180"/>
      <c r="D397" s="112"/>
      <c r="E397" s="1134"/>
      <c r="F397" s="1013"/>
      <c r="G397" s="1170"/>
      <c r="H397" s="1170"/>
      <c r="I397" s="1170"/>
      <c r="J397" s="1170"/>
      <c r="K397" s="1170"/>
      <c r="L397" s="1170"/>
      <c r="M397" s="1170"/>
      <c r="N397" s="1170"/>
      <c r="O397" s="1170"/>
      <c r="P397" s="1170"/>
      <c r="Q397" s="1170"/>
      <c r="R397" s="1170"/>
      <c r="S397" s="1170"/>
      <c r="T397" s="1170"/>
      <c r="U397" s="1170"/>
      <c r="V397" s="1170"/>
      <c r="W397" s="1170"/>
      <c r="X397" s="1170"/>
      <c r="Y397" s="1170"/>
      <c r="Z397" s="1170"/>
      <c r="AA397" s="1170"/>
      <c r="AB397" s="1170"/>
      <c r="AC397" s="1170"/>
      <c r="AD397" s="1170"/>
      <c r="AE397" s="1013"/>
      <c r="AF397" s="1013"/>
      <c r="AG397" s="1013"/>
      <c r="AH397" s="1013"/>
      <c r="AI397" s="1013"/>
      <c r="AJ397" s="1013"/>
      <c r="AK397" s="1013"/>
      <c r="AL397" s="1181"/>
      <c r="AM397" s="1122"/>
      <c r="AN397" s="988"/>
      <c r="BS397" s="1122"/>
      <c r="BT397" s="1122"/>
      <c r="BY397" s="1122"/>
      <c r="BZ397" s="1122"/>
      <c r="CA397" s="1122"/>
      <c r="CB397" s="1122"/>
      <c r="CC397" s="1122"/>
    </row>
    <row r="398" spans="1:81" s="931" customFormat="1" ht="12.75" customHeight="1">
      <c r="A398" s="915"/>
      <c r="B398" s="51"/>
      <c r="C398" s="3212" t="s">
        <v>617</v>
      </c>
      <c r="D398" s="3168"/>
      <c r="E398" s="1166"/>
      <c r="F398" s="1169" t="s">
        <v>1677</v>
      </c>
      <c r="G398" s="1170"/>
      <c r="H398" s="1170"/>
      <c r="I398" s="1170"/>
      <c r="J398" s="1170"/>
      <c r="K398" s="1170"/>
      <c r="L398" s="1170"/>
      <c r="M398" s="1170"/>
      <c r="N398" s="1170"/>
      <c r="O398" s="1170"/>
      <c r="P398" s="1170"/>
      <c r="Q398" s="1170"/>
      <c r="R398" s="1170"/>
      <c r="S398" s="1170"/>
      <c r="T398" s="1170"/>
      <c r="U398" s="1170"/>
      <c r="V398" s="1170"/>
      <c r="W398" s="1170"/>
      <c r="X398" s="1170"/>
      <c r="Y398" s="1170"/>
      <c r="Z398" s="1170"/>
      <c r="AA398" s="1170"/>
      <c r="AB398" s="1170"/>
      <c r="AC398" s="1170"/>
      <c r="AD398" s="1170"/>
      <c r="AE398" s="1013"/>
      <c r="AF398" s="3213" t="s">
        <v>1678</v>
      </c>
      <c r="AG398" s="3213"/>
      <c r="AH398" s="3213"/>
      <c r="AI398" s="3213"/>
      <c r="AJ398" s="3213"/>
      <c r="AK398" s="3213"/>
      <c r="AL398" s="3214"/>
      <c r="AM398" s="1122"/>
      <c r="AN398" s="988"/>
      <c r="AO398" s="1013"/>
      <c r="AP398" s="1013"/>
      <c r="BS398" s="1122"/>
      <c r="BT398" s="1122"/>
      <c r="BY398" s="1122"/>
      <c r="BZ398" s="1122"/>
      <c r="CA398" s="1122"/>
      <c r="CB398" s="1122"/>
      <c r="CC398" s="1122"/>
    </row>
    <row r="399" spans="1:81" s="931" customFormat="1" ht="12.75" customHeight="1">
      <c r="A399" s="915"/>
      <c r="B399" s="51"/>
      <c r="C399" s="1193"/>
      <c r="D399" s="1176"/>
      <c r="E399" s="1173"/>
      <c r="F399" s="1176"/>
      <c r="G399" s="1175"/>
      <c r="H399" s="1175"/>
      <c r="I399" s="1175"/>
      <c r="J399" s="1175"/>
      <c r="K399" s="1175"/>
      <c r="L399" s="1175"/>
      <c r="M399" s="1175"/>
      <c r="N399" s="1175"/>
      <c r="O399" s="1175"/>
      <c r="P399" s="1175"/>
      <c r="Q399" s="1175"/>
      <c r="R399" s="1175"/>
      <c r="S399" s="1175"/>
      <c r="T399" s="1175"/>
      <c r="U399" s="1175"/>
      <c r="V399" s="1175"/>
      <c r="W399" s="1175"/>
      <c r="X399" s="1175"/>
      <c r="Y399" s="1175"/>
      <c r="Z399" s="1175"/>
      <c r="AA399" s="1175"/>
      <c r="AB399" s="1175"/>
      <c r="AC399" s="1175"/>
      <c r="AD399" s="1175"/>
      <c r="AE399" s="1176"/>
      <c r="AF399" s="1176"/>
      <c r="AG399" s="1176"/>
      <c r="AH399" s="1176"/>
      <c r="AI399" s="1176"/>
      <c r="AJ399" s="1176"/>
      <c r="AK399" s="1176"/>
      <c r="AL399" s="1192"/>
      <c r="AM399" s="1122"/>
      <c r="AN399" s="988"/>
      <c r="BS399" s="1122"/>
      <c r="BT399" s="1122"/>
      <c r="BY399" s="1122"/>
      <c r="BZ399" s="1122"/>
      <c r="CA399" s="1122"/>
      <c r="CB399" s="1122"/>
      <c r="CC399" s="1122"/>
    </row>
    <row r="400" spans="1:81" s="931" customFormat="1" ht="12.75" customHeight="1">
      <c r="A400" s="915"/>
      <c r="B400" s="51"/>
      <c r="C400" s="51"/>
      <c r="D400" s="51"/>
      <c r="E400" s="1134"/>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E400" s="915"/>
      <c r="AF400" s="920"/>
      <c r="AG400" s="915"/>
      <c r="AM400" s="1122"/>
      <c r="AN400" s="988"/>
      <c r="BS400" s="1122"/>
      <c r="BT400" s="1122"/>
      <c r="BY400" s="1122"/>
      <c r="BZ400" s="1122"/>
      <c r="CA400" s="1122"/>
      <c r="CB400" s="1122"/>
      <c r="CC400" s="1122"/>
    </row>
    <row r="401" spans="1:81" s="931" customFormat="1" ht="12.75" customHeight="1">
      <c r="A401" s="915"/>
      <c r="B401" s="51"/>
      <c r="C401" s="3212" t="s">
        <v>617</v>
      </c>
      <c r="D401" s="3168"/>
      <c r="E401" s="1162" t="s">
        <v>1679</v>
      </c>
      <c r="F401" s="3215" t="s">
        <v>1680</v>
      </c>
      <c r="G401" s="3215"/>
      <c r="H401" s="3215"/>
      <c r="I401" s="3215"/>
      <c r="J401" s="3215"/>
      <c r="K401" s="3215"/>
      <c r="L401" s="3215"/>
      <c r="M401" s="3215"/>
      <c r="N401" s="3215"/>
      <c r="O401" s="3215"/>
      <c r="P401" s="3215"/>
      <c r="Q401" s="3215"/>
      <c r="R401" s="3215"/>
      <c r="S401" s="3215"/>
      <c r="T401" s="3215"/>
      <c r="U401" s="3215"/>
      <c r="V401" s="3215"/>
      <c r="W401" s="3215"/>
      <c r="X401" s="3215"/>
      <c r="Y401" s="3215"/>
      <c r="Z401" s="3215"/>
      <c r="AA401" s="3215"/>
      <c r="AB401" s="3215"/>
      <c r="AC401" s="3215"/>
      <c r="AD401" s="3215"/>
      <c r="AE401" s="3215"/>
      <c r="AF401" s="1195"/>
      <c r="AG401" s="1196"/>
      <c r="AH401" s="1161"/>
      <c r="AI401" s="1161"/>
      <c r="AJ401" s="1161"/>
      <c r="AK401" s="1161"/>
      <c r="AL401" s="1197"/>
      <c r="AM401" s="1122"/>
      <c r="AN401" s="988"/>
      <c r="BS401" s="1122"/>
      <c r="BT401" s="1122"/>
      <c r="BY401" s="1122"/>
      <c r="BZ401" s="1122"/>
      <c r="CA401" s="1122"/>
      <c r="CB401" s="1122"/>
      <c r="CC401" s="1122"/>
    </row>
    <row r="402" spans="1:81" s="931" customFormat="1" ht="12.75" customHeight="1">
      <c r="A402" s="915"/>
      <c r="B402" s="51"/>
      <c r="C402" s="1189"/>
      <c r="D402" s="1013"/>
      <c r="E402" s="1013"/>
      <c r="F402" s="3216"/>
      <c r="G402" s="3216"/>
      <c r="H402" s="3216"/>
      <c r="I402" s="3216"/>
      <c r="J402" s="3216"/>
      <c r="K402" s="3216"/>
      <c r="L402" s="3216"/>
      <c r="M402" s="3216"/>
      <c r="N402" s="3216"/>
      <c r="O402" s="3216"/>
      <c r="P402" s="3216"/>
      <c r="Q402" s="3216"/>
      <c r="R402" s="3216"/>
      <c r="S402" s="3216"/>
      <c r="T402" s="3216"/>
      <c r="U402" s="3216"/>
      <c r="V402" s="3216"/>
      <c r="W402" s="3216"/>
      <c r="X402" s="3216"/>
      <c r="Y402" s="3216"/>
      <c r="Z402" s="3216"/>
      <c r="AA402" s="3216"/>
      <c r="AB402" s="3216"/>
      <c r="AC402" s="3216"/>
      <c r="AD402" s="3216"/>
      <c r="AE402" s="3216"/>
      <c r="AF402" s="3217" t="s">
        <v>1666</v>
      </c>
      <c r="AG402" s="3217"/>
      <c r="AH402" s="3217"/>
      <c r="AI402" s="3217"/>
      <c r="AJ402" s="3217"/>
      <c r="AK402" s="3217"/>
      <c r="AL402" s="3218"/>
      <c r="AM402" s="1122"/>
      <c r="AN402" s="988"/>
      <c r="BS402" s="1122"/>
      <c r="BT402" s="1122"/>
      <c r="BY402" s="1122"/>
      <c r="BZ402" s="1122"/>
      <c r="CA402" s="1122"/>
      <c r="CB402" s="1122"/>
      <c r="CC402" s="1122"/>
    </row>
    <row r="403" spans="1:81" s="931" customFormat="1" ht="12.75" customHeight="1">
      <c r="A403" s="915"/>
      <c r="B403" s="51"/>
      <c r="C403" s="1180"/>
      <c r="D403" s="112"/>
      <c r="E403" s="1134"/>
      <c r="F403" s="3216"/>
      <c r="G403" s="3216"/>
      <c r="H403" s="3216"/>
      <c r="I403" s="3216"/>
      <c r="J403" s="3216"/>
      <c r="K403" s="3216"/>
      <c r="L403" s="3216"/>
      <c r="M403" s="3216"/>
      <c r="N403" s="3216"/>
      <c r="O403" s="3216"/>
      <c r="P403" s="3216"/>
      <c r="Q403" s="3216"/>
      <c r="R403" s="3216"/>
      <c r="S403" s="3216"/>
      <c r="T403" s="3216"/>
      <c r="U403" s="3216"/>
      <c r="V403" s="3216"/>
      <c r="W403" s="3216"/>
      <c r="X403" s="3216"/>
      <c r="Y403" s="3216"/>
      <c r="Z403" s="3216"/>
      <c r="AA403" s="3216"/>
      <c r="AB403" s="3216"/>
      <c r="AC403" s="3216"/>
      <c r="AD403" s="3216"/>
      <c r="AE403" s="3216"/>
      <c r="AF403" s="1013"/>
      <c r="AG403" s="1013"/>
      <c r="AH403" s="1013"/>
      <c r="AI403" s="1013"/>
      <c r="AJ403" s="1013"/>
      <c r="AK403" s="1013"/>
      <c r="AL403" s="1181"/>
      <c r="AM403" s="1122"/>
      <c r="AN403" s="988"/>
      <c r="BS403" s="1122"/>
      <c r="BT403" s="1122"/>
      <c r="BU403" s="1122"/>
      <c r="BV403" s="1122"/>
      <c r="BW403" s="1122"/>
      <c r="BX403" s="1122"/>
      <c r="BY403" s="1122"/>
      <c r="BZ403" s="1122"/>
      <c r="CA403" s="1122"/>
      <c r="CB403" s="1122"/>
      <c r="CC403" s="1122"/>
    </row>
    <row r="404" spans="1:81" s="931" customFormat="1" ht="12.75" customHeight="1">
      <c r="A404" s="915"/>
      <c r="B404" s="51"/>
      <c r="C404" s="1190"/>
      <c r="D404" s="1182"/>
      <c r="E404" s="1183"/>
      <c r="F404" s="3232"/>
      <c r="G404" s="3232"/>
      <c r="H404" s="3232"/>
      <c r="I404" s="3232"/>
      <c r="J404" s="3232"/>
      <c r="K404" s="3232"/>
      <c r="L404" s="3232"/>
      <c r="M404" s="3232"/>
      <c r="N404" s="3232"/>
      <c r="O404" s="3232"/>
      <c r="P404" s="3232"/>
      <c r="Q404" s="3232"/>
      <c r="R404" s="3232"/>
      <c r="S404" s="3232"/>
      <c r="T404" s="3232"/>
      <c r="U404" s="3232"/>
      <c r="V404" s="3232"/>
      <c r="W404" s="3232"/>
      <c r="X404" s="3232"/>
      <c r="Y404" s="3232"/>
      <c r="Z404" s="3232"/>
      <c r="AA404" s="3232"/>
      <c r="AB404" s="3232"/>
      <c r="AC404" s="3232"/>
      <c r="AD404" s="3232"/>
      <c r="AE404" s="3232"/>
      <c r="AF404" s="965"/>
      <c r="AG404" s="1186"/>
      <c r="AH404" s="1176"/>
      <c r="AI404" s="1176"/>
      <c r="AJ404" s="1176"/>
      <c r="AK404" s="1176"/>
      <c r="AL404" s="1192"/>
      <c r="AM404" s="1122"/>
      <c r="AN404" s="988"/>
    </row>
    <row r="405" spans="1:81">
      <c r="A405" s="915"/>
      <c r="E405" s="1134"/>
      <c r="F405" s="1194"/>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915"/>
      <c r="AF405" s="920"/>
      <c r="AG405" s="915"/>
      <c r="AH405" s="931"/>
      <c r="AI405" s="931"/>
      <c r="AJ405" s="931"/>
      <c r="AK405" s="931"/>
      <c r="AL405" s="931"/>
      <c r="AM405" s="1122"/>
    </row>
    <row r="406" spans="1:81" ht="12.75" customHeight="1">
      <c r="A406" s="915"/>
      <c r="C406" s="1198"/>
      <c r="D406" s="1199"/>
      <c r="E406" s="1162" t="s">
        <v>1681</v>
      </c>
      <c r="F406" s="3233" t="s">
        <v>1682</v>
      </c>
      <c r="G406" s="3233"/>
      <c r="H406" s="3233"/>
      <c r="I406" s="3233"/>
      <c r="J406" s="3233"/>
      <c r="K406" s="3233"/>
      <c r="L406" s="3233"/>
      <c r="M406" s="3233"/>
      <c r="N406" s="3233"/>
      <c r="O406" s="3233"/>
      <c r="P406" s="3233"/>
      <c r="Q406" s="3233"/>
      <c r="R406" s="3233"/>
      <c r="S406" s="3233"/>
      <c r="T406" s="3233"/>
      <c r="U406" s="3233"/>
      <c r="V406" s="3233"/>
      <c r="W406" s="3233"/>
      <c r="X406" s="3233"/>
      <c r="Y406" s="3233"/>
      <c r="Z406" s="3233"/>
      <c r="AA406" s="3233"/>
      <c r="AB406" s="3233"/>
      <c r="AC406" s="3233"/>
      <c r="AD406" s="3233"/>
      <c r="AE406" s="3233"/>
      <c r="AF406" s="1199"/>
      <c r="AG406" s="1199"/>
      <c r="AH406" s="1199"/>
      <c r="AI406" s="1199"/>
      <c r="AJ406" s="1199"/>
      <c r="AK406" s="1199"/>
      <c r="AL406" s="1200"/>
      <c r="AM406" s="1122"/>
    </row>
    <row r="407" spans="1:81">
      <c r="A407" s="915"/>
      <c r="C407" s="1180"/>
      <c r="D407" s="112"/>
      <c r="E407" s="1134"/>
      <c r="F407" s="3234"/>
      <c r="G407" s="3234"/>
      <c r="H407" s="3234"/>
      <c r="I407" s="3234"/>
      <c r="J407" s="3234"/>
      <c r="K407" s="3234"/>
      <c r="L407" s="3234"/>
      <c r="M407" s="3234"/>
      <c r="N407" s="3234"/>
      <c r="O407" s="3234"/>
      <c r="P407" s="3234"/>
      <c r="Q407" s="3234"/>
      <c r="R407" s="3234"/>
      <c r="S407" s="3234"/>
      <c r="T407" s="3234"/>
      <c r="U407" s="3234"/>
      <c r="V407" s="3234"/>
      <c r="W407" s="3234"/>
      <c r="X407" s="3234"/>
      <c r="Y407" s="3234"/>
      <c r="Z407" s="3234"/>
      <c r="AA407" s="3234"/>
      <c r="AB407" s="3234"/>
      <c r="AC407" s="3234"/>
      <c r="AD407" s="3234"/>
      <c r="AE407" s="3234"/>
      <c r="AF407" s="1201"/>
      <c r="AG407" s="979"/>
      <c r="AH407" s="1013"/>
      <c r="AI407" s="1013"/>
      <c r="AJ407" s="1013"/>
      <c r="AK407" s="1013"/>
      <c r="AL407" s="1181"/>
      <c r="AM407" s="1122"/>
    </row>
    <row r="408" spans="1:81" s="931" customFormat="1" ht="12.75" customHeight="1">
      <c r="A408" s="915"/>
      <c r="B408" s="51"/>
      <c r="C408" s="1180"/>
      <c r="D408" s="112"/>
      <c r="E408" s="1134"/>
      <c r="F408" s="3234"/>
      <c r="G408" s="3234"/>
      <c r="H408" s="3234"/>
      <c r="I408" s="3234"/>
      <c r="J408" s="3234"/>
      <c r="K408" s="3234"/>
      <c r="L408" s="3234"/>
      <c r="M408" s="3234"/>
      <c r="N408" s="3234"/>
      <c r="O408" s="3234"/>
      <c r="P408" s="3234"/>
      <c r="Q408" s="3234"/>
      <c r="R408" s="3234"/>
      <c r="S408" s="3234"/>
      <c r="T408" s="3234"/>
      <c r="U408" s="3234"/>
      <c r="V408" s="3234"/>
      <c r="W408" s="3234"/>
      <c r="X408" s="3234"/>
      <c r="Y408" s="3234"/>
      <c r="Z408" s="3234"/>
      <c r="AA408" s="3234"/>
      <c r="AB408" s="3234"/>
      <c r="AC408" s="3234"/>
      <c r="AD408" s="3234"/>
      <c r="AE408" s="3234"/>
      <c r="AF408" s="1013"/>
      <c r="AG408" s="1013"/>
      <c r="AH408" s="1013"/>
      <c r="AI408" s="1013"/>
      <c r="AJ408" s="1013"/>
      <c r="AK408" s="1013"/>
      <c r="AL408" s="1181"/>
      <c r="AM408" s="1122"/>
      <c r="AN408" s="988"/>
    </row>
    <row r="409" spans="1:81" s="931" customFormat="1" ht="12.75" customHeight="1">
      <c r="A409" s="915"/>
      <c r="B409" s="51"/>
      <c r="C409" s="1189"/>
      <c r="D409" s="1013"/>
      <c r="E409" s="1013"/>
      <c r="F409" s="3234"/>
      <c r="G409" s="3234"/>
      <c r="H409" s="3234"/>
      <c r="I409" s="3234"/>
      <c r="J409" s="3234"/>
      <c r="K409" s="3234"/>
      <c r="L409" s="3234"/>
      <c r="M409" s="3234"/>
      <c r="N409" s="3234"/>
      <c r="O409" s="3234"/>
      <c r="P409" s="3234"/>
      <c r="Q409" s="3234"/>
      <c r="R409" s="3234"/>
      <c r="S409" s="3234"/>
      <c r="T409" s="3234"/>
      <c r="U409" s="3234"/>
      <c r="V409" s="3234"/>
      <c r="W409" s="3234"/>
      <c r="X409" s="3234"/>
      <c r="Y409" s="3234"/>
      <c r="Z409" s="3234"/>
      <c r="AA409" s="3234"/>
      <c r="AB409" s="3234"/>
      <c r="AC409" s="3234"/>
      <c r="AD409" s="3234"/>
      <c r="AE409" s="3234"/>
      <c r="AF409" s="1013"/>
      <c r="AG409" s="1013"/>
      <c r="AH409" s="1013"/>
      <c r="AI409" s="1013"/>
      <c r="AJ409" s="1013"/>
      <c r="AK409" s="1013"/>
      <c r="AL409" s="1181"/>
      <c r="AM409" s="1122"/>
      <c r="AN409" s="988"/>
    </row>
    <row r="410" spans="1:81" s="931" customFormat="1" ht="12.75" customHeight="1">
      <c r="A410" s="915"/>
      <c r="B410" s="51"/>
      <c r="C410" s="3212" t="s">
        <v>617</v>
      </c>
      <c r="D410" s="3168"/>
      <c r="E410" s="1134"/>
      <c r="F410" s="1202" t="s">
        <v>1683</v>
      </c>
      <c r="G410" s="1203"/>
      <c r="H410" s="1203"/>
      <c r="I410" s="1203"/>
      <c r="J410" s="1203"/>
      <c r="K410" s="1203"/>
      <c r="L410" s="1203"/>
      <c r="M410" s="1203"/>
      <c r="N410" s="1203"/>
      <c r="O410" s="1203"/>
      <c r="P410" s="1203"/>
      <c r="Q410" s="1203"/>
      <c r="R410" s="1203"/>
      <c r="S410" s="1203"/>
      <c r="T410" s="1203"/>
      <c r="U410" s="1203"/>
      <c r="V410" s="1203"/>
      <c r="W410" s="1203"/>
      <c r="X410" s="1203"/>
      <c r="Y410" s="1203"/>
      <c r="Z410" s="1203"/>
      <c r="AA410" s="1203"/>
      <c r="AB410" s="1203"/>
      <c r="AC410" s="1203"/>
      <c r="AD410" s="1203"/>
      <c r="AE410" s="1013"/>
      <c r="AF410" s="3217" t="s">
        <v>1666</v>
      </c>
      <c r="AG410" s="3217"/>
      <c r="AH410" s="3217"/>
      <c r="AI410" s="3217"/>
      <c r="AJ410" s="3217"/>
      <c r="AK410" s="3217"/>
      <c r="AL410" s="3218"/>
      <c r="AM410" s="1122"/>
      <c r="AN410" s="988"/>
      <c r="AO410" s="1013"/>
      <c r="AP410" s="1013"/>
    </row>
    <row r="411" spans="1:81" s="931" customFormat="1" ht="12.75" customHeight="1">
      <c r="A411" s="915"/>
      <c r="B411" s="51"/>
      <c r="C411" s="1189"/>
      <c r="D411" s="1013"/>
      <c r="E411" s="1013"/>
      <c r="F411" s="1013"/>
      <c r="G411" s="1013"/>
      <c r="H411" s="1013"/>
      <c r="I411" s="1013"/>
      <c r="J411" s="1013"/>
      <c r="K411" s="1013"/>
      <c r="L411" s="1013"/>
      <c r="M411" s="1013"/>
      <c r="N411" s="1013"/>
      <c r="O411" s="1013"/>
      <c r="P411" s="1013"/>
      <c r="Q411" s="1013"/>
      <c r="R411" s="1013"/>
      <c r="S411" s="1013"/>
      <c r="T411" s="1013"/>
      <c r="U411" s="1013"/>
      <c r="V411" s="1013"/>
      <c r="W411" s="1013"/>
      <c r="X411" s="1013"/>
      <c r="Y411" s="1013"/>
      <c r="Z411" s="1013"/>
      <c r="AA411" s="1013"/>
      <c r="AB411" s="1013"/>
      <c r="AC411" s="1013"/>
      <c r="AD411" s="1013"/>
      <c r="AE411" s="1013"/>
      <c r="AF411" s="1013"/>
      <c r="AG411" s="1013"/>
      <c r="AH411" s="1013"/>
      <c r="AI411" s="1013"/>
      <c r="AJ411" s="1013"/>
      <c r="AK411" s="1013"/>
      <c r="AL411" s="1181"/>
      <c r="AM411" s="1122"/>
      <c r="AN411" s="988"/>
      <c r="AO411" s="1013"/>
      <c r="AP411" s="1013"/>
    </row>
    <row r="412" spans="1:81" s="931" customFormat="1" ht="12.75" customHeight="1">
      <c r="A412" s="915"/>
      <c r="B412" s="51"/>
      <c r="C412" s="3212" t="s">
        <v>617</v>
      </c>
      <c r="D412" s="3168"/>
      <c r="E412" s="1166"/>
      <c r="F412" s="1202" t="s">
        <v>1684</v>
      </c>
      <c r="G412" s="1203"/>
      <c r="H412" s="1203"/>
      <c r="I412" s="1203"/>
      <c r="J412" s="1203"/>
      <c r="K412" s="1203"/>
      <c r="L412" s="1203"/>
      <c r="M412" s="1203"/>
      <c r="N412" s="1203"/>
      <c r="O412" s="1203"/>
      <c r="P412" s="1203"/>
      <c r="Q412" s="1203"/>
      <c r="R412" s="1203"/>
      <c r="S412" s="1203"/>
      <c r="T412" s="1203"/>
      <c r="U412" s="1203"/>
      <c r="V412" s="1203"/>
      <c r="W412" s="1203"/>
      <c r="X412" s="1203"/>
      <c r="Y412" s="1203"/>
      <c r="Z412" s="1203"/>
      <c r="AA412" s="1203"/>
      <c r="AB412" s="1203"/>
      <c r="AC412" s="1203"/>
      <c r="AD412" s="1203"/>
      <c r="AE412" s="1013"/>
      <c r="AF412" s="3217" t="s">
        <v>1678</v>
      </c>
      <c r="AG412" s="3217"/>
      <c r="AH412" s="3217"/>
      <c r="AI412" s="3217"/>
      <c r="AJ412" s="3217"/>
      <c r="AK412" s="3217"/>
      <c r="AL412" s="3218"/>
      <c r="AM412" s="1122"/>
      <c r="AN412" s="988"/>
      <c r="AO412" s="1204"/>
      <c r="AP412" s="1204"/>
      <c r="BC412" s="51"/>
    </row>
    <row r="413" spans="1:81" s="931" customFormat="1" ht="12.75" customHeight="1">
      <c r="A413" s="915"/>
      <c r="B413" s="51"/>
      <c r="C413" s="1182"/>
      <c r="D413" s="1182"/>
      <c r="E413" s="1183"/>
      <c r="F413" s="1205"/>
      <c r="G413" s="1206"/>
      <c r="H413" s="1206"/>
      <c r="I413" s="1206"/>
      <c r="J413" s="1206"/>
      <c r="K413" s="1206"/>
      <c r="L413" s="1206"/>
      <c r="M413" s="1206"/>
      <c r="N413" s="1206"/>
      <c r="O413" s="1206"/>
      <c r="P413" s="1206"/>
      <c r="Q413" s="1206"/>
      <c r="R413" s="1206"/>
      <c r="S413" s="1206"/>
      <c r="T413" s="1206"/>
      <c r="U413" s="1206"/>
      <c r="V413" s="1206"/>
      <c r="W413" s="1206"/>
      <c r="X413" s="1206"/>
      <c r="Y413" s="1206"/>
      <c r="Z413" s="1206"/>
      <c r="AA413" s="1206"/>
      <c r="AB413" s="1206"/>
      <c r="AC413" s="1206"/>
      <c r="AD413" s="1206"/>
      <c r="AE413" s="1186"/>
      <c r="AF413" s="965"/>
      <c r="AG413" s="1186"/>
      <c r="AH413" s="1176"/>
      <c r="AI413" s="1176"/>
      <c r="AJ413" s="1176"/>
      <c r="AK413" s="1176"/>
      <c r="AL413" s="1207"/>
      <c r="AM413" s="1122"/>
      <c r="AN413" s="988"/>
      <c r="AO413" s="1013"/>
      <c r="AP413" s="1013"/>
    </row>
    <row r="414" spans="1:81" s="931" customFormat="1" ht="12.75" customHeight="1">
      <c r="A414" s="915"/>
      <c r="B414" s="51"/>
      <c r="C414" s="51"/>
      <c r="D414" s="51"/>
      <c r="E414" s="1134"/>
      <c r="F414" s="1208"/>
      <c r="G414" s="1209"/>
      <c r="H414" s="1209"/>
      <c r="I414" s="1209"/>
      <c r="J414" s="1209"/>
      <c r="K414" s="1209"/>
      <c r="L414" s="1209"/>
      <c r="M414" s="1209"/>
      <c r="N414" s="1209"/>
      <c r="O414" s="1209"/>
      <c r="P414" s="1209"/>
      <c r="Q414" s="1209"/>
      <c r="R414" s="1209"/>
      <c r="S414" s="1209"/>
      <c r="T414" s="1209"/>
      <c r="U414" s="1209"/>
      <c r="V414" s="1209"/>
      <c r="W414" s="1209"/>
      <c r="X414" s="1209"/>
      <c r="Y414" s="1209"/>
      <c r="Z414" s="1209"/>
      <c r="AA414" s="1209"/>
      <c r="AB414" s="1209"/>
      <c r="AC414" s="1209"/>
      <c r="AD414" s="1209"/>
      <c r="AE414" s="915"/>
      <c r="AF414" s="920"/>
      <c r="AG414" s="915"/>
      <c r="AM414" s="1122"/>
      <c r="AN414" s="988"/>
      <c r="AO414" s="1013"/>
      <c r="AP414" s="1013"/>
    </row>
    <row r="415" spans="1:81" s="931" customFormat="1" ht="12.75" customHeight="1">
      <c r="A415" s="915"/>
      <c r="B415" s="51"/>
      <c r="C415" s="1159" t="s">
        <v>1685</v>
      </c>
      <c r="D415" s="51"/>
      <c r="E415" s="1134"/>
      <c r="F415" s="1209"/>
      <c r="G415" s="1209"/>
      <c r="H415" s="1209"/>
      <c r="I415" s="1209"/>
      <c r="J415" s="1209"/>
      <c r="K415" s="1209"/>
      <c r="L415" s="1209"/>
      <c r="M415" s="1209"/>
      <c r="N415" s="1209"/>
      <c r="O415" s="1209"/>
      <c r="P415" s="1209"/>
      <c r="Q415" s="1209"/>
      <c r="R415" s="1209"/>
      <c r="S415" s="1209"/>
      <c r="T415" s="1209"/>
      <c r="U415" s="1209"/>
      <c r="V415" s="1209"/>
      <c r="W415" s="1209"/>
      <c r="X415" s="1209"/>
      <c r="Y415" s="1209"/>
      <c r="Z415" s="1209"/>
      <c r="AA415" s="1209"/>
      <c r="AB415" s="1209"/>
      <c r="AC415" s="1209"/>
      <c r="AD415" s="1209"/>
      <c r="AE415" s="915"/>
      <c r="AF415" s="920"/>
      <c r="AG415" s="915"/>
      <c r="AM415" s="1122"/>
      <c r="AN415" s="988"/>
      <c r="AO415" s="1013"/>
      <c r="AP415" s="1013"/>
    </row>
    <row r="416" spans="1:81" s="931" customFormat="1" ht="12.75" customHeight="1">
      <c r="A416" s="915"/>
      <c r="B416" s="51"/>
      <c r="C416" s="1160"/>
      <c r="D416" s="1161"/>
      <c r="E416" s="1162" t="s">
        <v>1686</v>
      </c>
      <c r="F416" s="3215" t="s">
        <v>1687</v>
      </c>
      <c r="G416" s="3215"/>
      <c r="H416" s="3215"/>
      <c r="I416" s="3215"/>
      <c r="J416" s="3215"/>
      <c r="K416" s="3215"/>
      <c r="L416" s="3215"/>
      <c r="M416" s="3215"/>
      <c r="N416" s="3215"/>
      <c r="O416" s="3215"/>
      <c r="P416" s="3215"/>
      <c r="Q416" s="3215"/>
      <c r="R416" s="3215"/>
      <c r="S416" s="3215"/>
      <c r="T416" s="3215"/>
      <c r="U416" s="3215"/>
      <c r="V416" s="3215"/>
      <c r="W416" s="3215"/>
      <c r="X416" s="3215"/>
      <c r="Y416" s="3215"/>
      <c r="Z416" s="3215"/>
      <c r="AA416" s="3215"/>
      <c r="AB416" s="3215"/>
      <c r="AC416" s="3215"/>
      <c r="AD416" s="3215"/>
      <c r="AE416" s="3215"/>
      <c r="AF416" s="1161"/>
      <c r="AG416" s="1161"/>
      <c r="AH416" s="1161"/>
      <c r="AI416" s="1161"/>
      <c r="AJ416" s="1161"/>
      <c r="AK416" s="1161"/>
      <c r="AL416" s="1197"/>
      <c r="AM416" s="1122"/>
      <c r="AN416" s="988"/>
      <c r="AO416" s="1013"/>
      <c r="AP416" s="1013"/>
    </row>
    <row r="417" spans="1:60" s="990" customFormat="1" ht="12.75" customHeight="1">
      <c r="A417" s="915"/>
      <c r="B417" s="51"/>
      <c r="C417" s="1180"/>
      <c r="D417" s="112"/>
      <c r="E417" s="1134"/>
      <c r="F417" s="3216"/>
      <c r="G417" s="3216"/>
      <c r="H417" s="3216"/>
      <c r="I417" s="3216"/>
      <c r="J417" s="3216"/>
      <c r="K417" s="3216"/>
      <c r="L417" s="3216"/>
      <c r="M417" s="3216"/>
      <c r="N417" s="3216"/>
      <c r="O417" s="3216"/>
      <c r="P417" s="3216"/>
      <c r="Q417" s="3216"/>
      <c r="R417" s="3216"/>
      <c r="S417" s="3216"/>
      <c r="T417" s="3216"/>
      <c r="U417" s="3216"/>
      <c r="V417" s="3216"/>
      <c r="W417" s="3216"/>
      <c r="X417" s="3216"/>
      <c r="Y417" s="3216"/>
      <c r="Z417" s="3216"/>
      <c r="AA417" s="3216"/>
      <c r="AB417" s="3216"/>
      <c r="AC417" s="3216"/>
      <c r="AD417" s="3216"/>
      <c r="AE417" s="3216"/>
      <c r="AF417" s="1201"/>
      <c r="AG417" s="979"/>
      <c r="AH417" s="1013"/>
      <c r="AI417" s="1013"/>
      <c r="AJ417" s="1013"/>
      <c r="AK417" s="1013"/>
      <c r="AL417" s="1181"/>
      <c r="AM417" s="1122"/>
      <c r="AN417" s="989"/>
      <c r="AO417" s="1013"/>
      <c r="AP417" s="1013"/>
    </row>
    <row r="418" spans="1:60" s="931" customFormat="1" ht="12.6" customHeight="1">
      <c r="A418" s="915"/>
      <c r="B418" s="51"/>
      <c r="C418" s="1180"/>
      <c r="D418" s="112"/>
      <c r="E418" s="1134"/>
      <c r="F418" s="3216"/>
      <c r="G418" s="3216"/>
      <c r="H418" s="3216"/>
      <c r="I418" s="3216"/>
      <c r="J418" s="3216"/>
      <c r="K418" s="3216"/>
      <c r="L418" s="3216"/>
      <c r="M418" s="3216"/>
      <c r="N418" s="3216"/>
      <c r="O418" s="3216"/>
      <c r="P418" s="3216"/>
      <c r="Q418" s="3216"/>
      <c r="R418" s="3216"/>
      <c r="S418" s="3216"/>
      <c r="T418" s="3216"/>
      <c r="U418" s="3216"/>
      <c r="V418" s="3216"/>
      <c r="W418" s="3216"/>
      <c r="X418" s="3216"/>
      <c r="Y418" s="3216"/>
      <c r="Z418" s="3216"/>
      <c r="AA418" s="3216"/>
      <c r="AB418" s="3216"/>
      <c r="AC418" s="3216"/>
      <c r="AD418" s="3216"/>
      <c r="AE418" s="3216"/>
      <c r="AF418" s="1013"/>
      <c r="AG418" s="1013"/>
      <c r="AH418" s="1013"/>
      <c r="AI418" s="1013"/>
      <c r="AJ418" s="1013"/>
      <c r="AK418" s="1013"/>
      <c r="AL418" s="1181"/>
      <c r="AM418" s="1122"/>
      <c r="AN418" s="988"/>
      <c r="AO418" s="1013"/>
      <c r="AP418" s="1013"/>
    </row>
    <row r="419" spans="1:60" s="931" customFormat="1" ht="12.75" customHeight="1">
      <c r="A419" s="915"/>
      <c r="B419" s="51"/>
      <c r="C419" s="3212" t="s">
        <v>617</v>
      </c>
      <c r="D419" s="3168"/>
      <c r="E419" s="1134"/>
      <c r="F419" s="1169" t="s">
        <v>1688</v>
      </c>
      <c r="G419" s="1210"/>
      <c r="H419" s="1210"/>
      <c r="I419" s="1210"/>
      <c r="J419" s="1210"/>
      <c r="K419" s="1210"/>
      <c r="L419" s="1210"/>
      <c r="M419" s="1210"/>
      <c r="N419" s="1210"/>
      <c r="O419" s="1210"/>
      <c r="P419" s="1210"/>
      <c r="Q419" s="1210"/>
      <c r="R419" s="1210"/>
      <c r="S419" s="1210"/>
      <c r="T419" s="1210"/>
      <c r="U419" s="1210"/>
      <c r="V419" s="1210"/>
      <c r="W419" s="1210"/>
      <c r="X419" s="1210"/>
      <c r="Y419" s="1210"/>
      <c r="Z419" s="1210"/>
      <c r="AA419" s="1210"/>
      <c r="AB419" s="1210"/>
      <c r="AC419" s="1210"/>
      <c r="AD419" s="1210"/>
      <c r="AE419" s="1013"/>
      <c r="AF419" s="3217" t="s">
        <v>1666</v>
      </c>
      <c r="AG419" s="3217"/>
      <c r="AH419" s="3217"/>
      <c r="AI419" s="3217"/>
      <c r="AJ419" s="3217"/>
      <c r="AK419" s="3217"/>
      <c r="AL419" s="3218"/>
      <c r="AM419" s="1122"/>
      <c r="AN419" s="988"/>
      <c r="AO419" s="1013"/>
      <c r="AP419" s="1013"/>
    </row>
    <row r="420" spans="1:60" s="931" customFormat="1" ht="12.75" customHeight="1">
      <c r="A420" s="915"/>
      <c r="B420" s="51"/>
      <c r="C420" s="1193"/>
      <c r="D420" s="1176"/>
      <c r="E420" s="1173"/>
      <c r="F420" s="1191"/>
      <c r="G420" s="1175"/>
      <c r="H420" s="1175"/>
      <c r="I420" s="1175"/>
      <c r="J420" s="1175"/>
      <c r="K420" s="1175"/>
      <c r="L420" s="1175"/>
      <c r="M420" s="1175"/>
      <c r="N420" s="1175"/>
      <c r="O420" s="1175"/>
      <c r="P420" s="1175"/>
      <c r="Q420" s="1175"/>
      <c r="R420" s="1175"/>
      <c r="S420" s="1175"/>
      <c r="T420" s="1175"/>
      <c r="U420" s="1175"/>
      <c r="V420" s="1175"/>
      <c r="W420" s="1175"/>
      <c r="X420" s="1175"/>
      <c r="Y420" s="1175"/>
      <c r="Z420" s="1175"/>
      <c r="AA420" s="1175"/>
      <c r="AB420" s="1175"/>
      <c r="AC420" s="1175"/>
      <c r="AD420" s="1175"/>
      <c r="AE420" s="1176"/>
      <c r="AF420" s="1176"/>
      <c r="AG420" s="1176"/>
      <c r="AH420" s="1176"/>
      <c r="AI420" s="1176"/>
      <c r="AJ420" s="1176"/>
      <c r="AK420" s="1176"/>
      <c r="AL420" s="1192"/>
      <c r="AM420" s="1122"/>
      <c r="AN420" s="988"/>
      <c r="AO420" s="1013"/>
      <c r="AP420" s="1013"/>
    </row>
    <row r="421" spans="1:60" s="931" customFormat="1" ht="12.75" customHeight="1">
      <c r="A421" s="915"/>
      <c r="B421" s="51"/>
      <c r="C421" s="1179"/>
      <c r="D421" s="1179"/>
      <c r="E421" s="1166"/>
      <c r="F421" s="1211"/>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915"/>
      <c r="AM421" s="1122"/>
      <c r="AN421" s="988"/>
      <c r="AO421" s="1013"/>
      <c r="AP421" s="1013"/>
    </row>
    <row r="422" spans="1:60" ht="13.35" customHeight="1">
      <c r="A422" s="915"/>
      <c r="C422" s="1198"/>
      <c r="D422" s="1199"/>
      <c r="E422" s="1162" t="s">
        <v>1689</v>
      </c>
      <c r="F422" s="3215" t="s">
        <v>1690</v>
      </c>
      <c r="G422" s="3215"/>
      <c r="H422" s="3215"/>
      <c r="I422" s="3215"/>
      <c r="J422" s="3215"/>
      <c r="K422" s="3215"/>
      <c r="L422" s="3215"/>
      <c r="M422" s="3215"/>
      <c r="N422" s="3215"/>
      <c r="O422" s="3215"/>
      <c r="P422" s="3215"/>
      <c r="Q422" s="3215"/>
      <c r="R422" s="3215"/>
      <c r="S422" s="3215"/>
      <c r="T422" s="3215"/>
      <c r="U422" s="3215"/>
      <c r="V422" s="3215"/>
      <c r="W422" s="3215"/>
      <c r="X422" s="3215"/>
      <c r="Y422" s="3215"/>
      <c r="Z422" s="3215"/>
      <c r="AA422" s="3215"/>
      <c r="AB422" s="3215"/>
      <c r="AC422" s="3215"/>
      <c r="AD422" s="3215"/>
      <c r="AE422" s="3215"/>
      <c r="AF422" s="1199"/>
      <c r="AG422" s="1199"/>
      <c r="AH422" s="1199"/>
      <c r="AI422" s="1199"/>
      <c r="AJ422" s="1199"/>
      <c r="AK422" s="1199"/>
      <c r="AL422" s="1200"/>
      <c r="AM422" s="1122"/>
      <c r="AO422" s="1013"/>
      <c r="AP422" s="1013"/>
      <c r="BD422" s="51"/>
      <c r="BE422" s="51"/>
      <c r="BF422" s="51"/>
      <c r="BG422" s="51"/>
      <c r="BH422" s="51"/>
    </row>
    <row r="423" spans="1:60">
      <c r="A423" s="915"/>
      <c r="C423" s="1180"/>
      <c r="D423" s="112"/>
      <c r="E423" s="1134"/>
      <c r="F423" s="3216"/>
      <c r="G423" s="3216"/>
      <c r="H423" s="3216"/>
      <c r="I423" s="3216"/>
      <c r="J423" s="3216"/>
      <c r="K423" s="3216"/>
      <c r="L423" s="3216"/>
      <c r="M423" s="3216"/>
      <c r="N423" s="3216"/>
      <c r="O423" s="3216"/>
      <c r="P423" s="3216"/>
      <c r="Q423" s="3216"/>
      <c r="R423" s="3216"/>
      <c r="S423" s="3216"/>
      <c r="T423" s="3216"/>
      <c r="U423" s="3216"/>
      <c r="V423" s="3216"/>
      <c r="W423" s="3216"/>
      <c r="X423" s="3216"/>
      <c r="Y423" s="3216"/>
      <c r="Z423" s="3216"/>
      <c r="AA423" s="3216"/>
      <c r="AB423" s="3216"/>
      <c r="AC423" s="3216"/>
      <c r="AD423" s="3216"/>
      <c r="AE423" s="3216"/>
      <c r="AF423" s="1212"/>
      <c r="AG423" s="1212"/>
      <c r="AH423" s="1212"/>
      <c r="AI423" s="1212"/>
      <c r="AJ423" s="1212"/>
      <c r="AK423" s="1212"/>
      <c r="AL423" s="1213"/>
      <c r="AM423" s="1122"/>
      <c r="AO423" s="1013"/>
      <c r="AP423" s="1013"/>
    </row>
    <row r="424" spans="1:60" s="931" customFormat="1" ht="12.75" customHeight="1">
      <c r="A424" s="915"/>
      <c r="B424" s="51"/>
      <c r="C424" s="1180"/>
      <c r="D424" s="112"/>
      <c r="E424" s="1134"/>
      <c r="F424" s="3216"/>
      <c r="G424" s="3216"/>
      <c r="H424" s="3216"/>
      <c r="I424" s="3216"/>
      <c r="J424" s="3216"/>
      <c r="K424" s="3216"/>
      <c r="L424" s="3216"/>
      <c r="M424" s="3216"/>
      <c r="N424" s="3216"/>
      <c r="O424" s="3216"/>
      <c r="P424" s="3216"/>
      <c r="Q424" s="3216"/>
      <c r="R424" s="3216"/>
      <c r="S424" s="3216"/>
      <c r="T424" s="3216"/>
      <c r="U424" s="3216"/>
      <c r="V424" s="3216"/>
      <c r="W424" s="3216"/>
      <c r="X424" s="3216"/>
      <c r="Y424" s="3216"/>
      <c r="Z424" s="3216"/>
      <c r="AA424" s="3216"/>
      <c r="AB424" s="3216"/>
      <c r="AC424" s="3216"/>
      <c r="AD424" s="3216"/>
      <c r="AE424" s="3216"/>
      <c r="AF424" s="1212"/>
      <c r="AG424" s="1212"/>
      <c r="AH424" s="1212"/>
      <c r="AI424" s="1212"/>
      <c r="AJ424" s="1212"/>
      <c r="AK424" s="1212"/>
      <c r="AL424" s="1213"/>
      <c r="AM424" s="1122"/>
      <c r="AN424" s="988"/>
      <c r="AO424" s="1013"/>
      <c r="AP424" s="1013"/>
    </row>
    <row r="425" spans="1:60" s="931" customFormat="1" ht="12.75" customHeight="1">
      <c r="A425" s="915"/>
      <c r="B425" s="51"/>
      <c r="C425" s="1214"/>
      <c r="D425" s="1179"/>
      <c r="E425" s="1166"/>
      <c r="F425" s="3216"/>
      <c r="G425" s="3216"/>
      <c r="H425" s="3216"/>
      <c r="I425" s="3216"/>
      <c r="J425" s="3216"/>
      <c r="K425" s="3216"/>
      <c r="L425" s="3216"/>
      <c r="M425" s="3216"/>
      <c r="N425" s="3216"/>
      <c r="O425" s="3216"/>
      <c r="P425" s="3216"/>
      <c r="Q425" s="3216"/>
      <c r="R425" s="3216"/>
      <c r="S425" s="3216"/>
      <c r="T425" s="3216"/>
      <c r="U425" s="3216"/>
      <c r="V425" s="3216"/>
      <c r="W425" s="3216"/>
      <c r="X425" s="3216"/>
      <c r="Y425" s="3216"/>
      <c r="Z425" s="3216"/>
      <c r="AA425" s="3216"/>
      <c r="AB425" s="3216"/>
      <c r="AC425" s="3216"/>
      <c r="AD425" s="3216"/>
      <c r="AE425" s="3216"/>
      <c r="AF425" s="1212"/>
      <c r="AG425" s="1212"/>
      <c r="AH425" s="1212"/>
      <c r="AI425" s="1212"/>
      <c r="AJ425" s="1212"/>
      <c r="AK425" s="1212"/>
      <c r="AL425" s="1213"/>
      <c r="AM425" s="1122"/>
      <c r="AN425" s="988"/>
      <c r="AO425" s="1215"/>
      <c r="AP425" s="112"/>
    </row>
    <row r="426" spans="1:60" s="931" customFormat="1" ht="12.75" customHeight="1">
      <c r="A426" s="915"/>
      <c r="B426" s="51"/>
      <c r="C426" s="1214"/>
      <c r="D426" s="1179"/>
      <c r="E426" s="1166"/>
      <c r="F426" s="3216"/>
      <c r="G426" s="3216"/>
      <c r="H426" s="3216"/>
      <c r="I426" s="3216"/>
      <c r="J426" s="3216"/>
      <c r="K426" s="3216"/>
      <c r="L426" s="3216"/>
      <c r="M426" s="3216"/>
      <c r="N426" s="3216"/>
      <c r="O426" s="3216"/>
      <c r="P426" s="3216"/>
      <c r="Q426" s="3216"/>
      <c r="R426" s="3216"/>
      <c r="S426" s="3216"/>
      <c r="T426" s="3216"/>
      <c r="U426" s="3216"/>
      <c r="V426" s="3216"/>
      <c r="W426" s="3216"/>
      <c r="X426" s="3216"/>
      <c r="Y426" s="3216"/>
      <c r="Z426" s="3216"/>
      <c r="AA426" s="3216"/>
      <c r="AB426" s="3216"/>
      <c r="AC426" s="3216"/>
      <c r="AD426" s="3216"/>
      <c r="AE426" s="3216"/>
      <c r="AF426" s="1212"/>
      <c r="AG426" s="1212"/>
      <c r="AH426" s="1212"/>
      <c r="AI426" s="1212"/>
      <c r="AJ426" s="1212"/>
      <c r="AK426" s="1212"/>
      <c r="AL426" s="1213"/>
      <c r="AM426" s="1122"/>
      <c r="AN426" s="988"/>
      <c r="AO426" s="1013"/>
      <c r="AP426" s="1013"/>
    </row>
    <row r="427" spans="1:60" s="931" customFormat="1" ht="12.75" customHeight="1">
      <c r="A427" s="915"/>
      <c r="B427" s="51"/>
      <c r="C427" s="1214"/>
      <c r="D427" s="1179"/>
      <c r="E427" s="1166"/>
      <c r="F427" s="3216"/>
      <c r="G427" s="3216"/>
      <c r="H427" s="3216"/>
      <c r="I427" s="3216"/>
      <c r="J427" s="3216"/>
      <c r="K427" s="3216"/>
      <c r="L427" s="3216"/>
      <c r="M427" s="3216"/>
      <c r="N427" s="3216"/>
      <c r="O427" s="3216"/>
      <c r="P427" s="3216"/>
      <c r="Q427" s="3216"/>
      <c r="R427" s="3216"/>
      <c r="S427" s="3216"/>
      <c r="T427" s="3216"/>
      <c r="U427" s="3216"/>
      <c r="V427" s="3216"/>
      <c r="W427" s="3216"/>
      <c r="X427" s="3216"/>
      <c r="Y427" s="3216"/>
      <c r="Z427" s="3216"/>
      <c r="AA427" s="3216"/>
      <c r="AB427" s="3216"/>
      <c r="AC427" s="3216"/>
      <c r="AD427" s="3216"/>
      <c r="AE427" s="3216"/>
      <c r="AF427" s="1212"/>
      <c r="AG427" s="1212"/>
      <c r="AH427" s="1212"/>
      <c r="AI427" s="1212"/>
      <c r="AJ427" s="1212"/>
      <c r="AK427" s="1212"/>
      <c r="AL427" s="1213"/>
      <c r="AM427" s="1122"/>
      <c r="AN427" s="988"/>
    </row>
    <row r="428" spans="1:60" s="931" customFormat="1" ht="12.75" customHeight="1">
      <c r="A428" s="915"/>
      <c r="B428" s="51"/>
      <c r="C428" s="1214"/>
      <c r="D428" s="1179"/>
      <c r="E428" s="1166"/>
      <c r="F428" s="3216"/>
      <c r="G428" s="3216"/>
      <c r="H428" s="3216"/>
      <c r="I428" s="3216"/>
      <c r="J428" s="3216"/>
      <c r="K428" s="3216"/>
      <c r="L428" s="3216"/>
      <c r="M428" s="3216"/>
      <c r="N428" s="3216"/>
      <c r="O428" s="3216"/>
      <c r="P428" s="3216"/>
      <c r="Q428" s="3216"/>
      <c r="R428" s="3216"/>
      <c r="S428" s="3216"/>
      <c r="T428" s="3216"/>
      <c r="U428" s="3216"/>
      <c r="V428" s="3216"/>
      <c r="W428" s="3216"/>
      <c r="X428" s="3216"/>
      <c r="Y428" s="3216"/>
      <c r="Z428" s="3216"/>
      <c r="AA428" s="3216"/>
      <c r="AB428" s="3216"/>
      <c r="AC428" s="3216"/>
      <c r="AD428" s="3216"/>
      <c r="AE428" s="3216"/>
      <c r="AF428" s="1212"/>
      <c r="AG428" s="1212"/>
      <c r="AH428" s="1212"/>
      <c r="AI428" s="1212"/>
      <c r="AJ428" s="1212"/>
      <c r="AK428" s="1212"/>
      <c r="AL428" s="1213"/>
      <c r="AM428" s="1122"/>
      <c r="AN428" s="988"/>
    </row>
    <row r="429" spans="1:60" s="931" customFormat="1" ht="12.75" customHeight="1">
      <c r="A429" s="915"/>
      <c r="B429" s="51"/>
      <c r="C429" s="1214"/>
      <c r="D429" s="1179"/>
      <c r="E429" s="1166"/>
      <c r="F429" s="3216"/>
      <c r="G429" s="3216"/>
      <c r="H429" s="3216"/>
      <c r="I429" s="3216"/>
      <c r="J429" s="3216"/>
      <c r="K429" s="3216"/>
      <c r="L429" s="3216"/>
      <c r="M429" s="3216"/>
      <c r="N429" s="3216"/>
      <c r="O429" s="3216"/>
      <c r="P429" s="3216"/>
      <c r="Q429" s="3216"/>
      <c r="R429" s="3216"/>
      <c r="S429" s="3216"/>
      <c r="T429" s="3216"/>
      <c r="U429" s="3216"/>
      <c r="V429" s="3216"/>
      <c r="W429" s="3216"/>
      <c r="X429" s="3216"/>
      <c r="Y429" s="3216"/>
      <c r="Z429" s="3216"/>
      <c r="AA429" s="3216"/>
      <c r="AB429" s="3216"/>
      <c r="AC429" s="3216"/>
      <c r="AD429" s="3216"/>
      <c r="AE429" s="3216"/>
      <c r="AF429" s="1212"/>
      <c r="AG429" s="1212"/>
      <c r="AH429" s="1212"/>
      <c r="AI429" s="1212"/>
      <c r="AJ429" s="1212"/>
      <c r="AK429" s="1212"/>
      <c r="AL429" s="1213"/>
      <c r="AM429" s="1122"/>
      <c r="AN429" s="988"/>
    </row>
    <row r="430" spans="1:60" s="931" customFormat="1" ht="17.25" customHeight="1">
      <c r="A430" s="915"/>
      <c r="B430" s="51"/>
      <c r="C430" s="1214"/>
      <c r="D430" s="1179"/>
      <c r="E430" s="1166"/>
      <c r="F430" s="3216"/>
      <c r="G430" s="3216"/>
      <c r="H430" s="3216"/>
      <c r="I430" s="3216"/>
      <c r="J430" s="3216"/>
      <c r="K430" s="3216"/>
      <c r="L430" s="3216"/>
      <c r="M430" s="3216"/>
      <c r="N430" s="3216"/>
      <c r="O430" s="3216"/>
      <c r="P430" s="3216"/>
      <c r="Q430" s="3216"/>
      <c r="R430" s="3216"/>
      <c r="S430" s="3216"/>
      <c r="T430" s="3216"/>
      <c r="U430" s="3216"/>
      <c r="V430" s="3216"/>
      <c r="W430" s="3216"/>
      <c r="X430" s="3216"/>
      <c r="Y430" s="3216"/>
      <c r="Z430" s="3216"/>
      <c r="AA430" s="3216"/>
      <c r="AB430" s="3216"/>
      <c r="AC430" s="3216"/>
      <c r="AD430" s="3216"/>
      <c r="AE430" s="3216"/>
      <c r="AF430" s="1013"/>
      <c r="AG430" s="1013"/>
      <c r="AH430" s="1013"/>
      <c r="AI430" s="1013"/>
      <c r="AJ430" s="1013"/>
      <c r="AK430" s="1013"/>
      <c r="AL430" s="1181"/>
      <c r="AM430" s="1122"/>
      <c r="AN430" s="988"/>
    </row>
    <row r="431" spans="1:60" s="931" customFormat="1" ht="12.75" customHeight="1">
      <c r="A431" s="915"/>
      <c r="B431" s="51"/>
      <c r="C431" s="3212" t="s">
        <v>617</v>
      </c>
      <c r="D431" s="3168"/>
      <c r="E431" s="1166"/>
      <c r="F431" s="1204" t="s">
        <v>1691</v>
      </c>
      <c r="G431" s="1216"/>
      <c r="H431" s="1216"/>
      <c r="I431" s="1216"/>
      <c r="J431" s="1216"/>
      <c r="K431" s="1216"/>
      <c r="L431" s="1216"/>
      <c r="M431" s="1216"/>
      <c r="N431" s="1216"/>
      <c r="O431" s="1216"/>
      <c r="P431" s="1216"/>
      <c r="Q431" s="1216"/>
      <c r="R431" s="1216"/>
      <c r="S431" s="1216"/>
      <c r="T431" s="1216"/>
      <c r="U431" s="1216"/>
      <c r="V431" s="1216"/>
      <c r="W431" s="1216"/>
      <c r="X431" s="1216"/>
      <c r="Y431" s="1216"/>
      <c r="Z431" s="1216"/>
      <c r="AA431" s="1216"/>
      <c r="AB431" s="1216"/>
      <c r="AC431" s="1216"/>
      <c r="AD431" s="1216"/>
      <c r="AE431" s="1013"/>
      <c r="AF431" s="3217" t="s">
        <v>1666</v>
      </c>
      <c r="AG431" s="3217"/>
      <c r="AH431" s="3217"/>
      <c r="AI431" s="3217"/>
      <c r="AJ431" s="3217"/>
      <c r="AK431" s="3217"/>
      <c r="AL431" s="3218"/>
      <c r="AM431" s="1122"/>
      <c r="AN431" s="988"/>
    </row>
    <row r="432" spans="1:60" s="931" customFormat="1" ht="12.75" customHeight="1">
      <c r="A432" s="915"/>
      <c r="B432" s="51"/>
      <c r="C432" s="1193"/>
      <c r="D432" s="1176"/>
      <c r="E432" s="1173"/>
      <c r="F432" s="1191"/>
      <c r="G432" s="1175"/>
      <c r="H432" s="1175"/>
      <c r="I432" s="1175"/>
      <c r="J432" s="1175"/>
      <c r="K432" s="1175"/>
      <c r="L432" s="1175"/>
      <c r="M432" s="1175"/>
      <c r="N432" s="1175"/>
      <c r="O432" s="1175"/>
      <c r="P432" s="1175"/>
      <c r="Q432" s="1175"/>
      <c r="R432" s="1175"/>
      <c r="S432" s="1175"/>
      <c r="T432" s="1175"/>
      <c r="U432" s="1175"/>
      <c r="V432" s="1175"/>
      <c r="W432" s="1175"/>
      <c r="X432" s="1175"/>
      <c r="Y432" s="1175"/>
      <c r="Z432" s="1175"/>
      <c r="AA432" s="1175"/>
      <c r="AB432" s="1175"/>
      <c r="AC432" s="1175"/>
      <c r="AD432" s="1175"/>
      <c r="AE432" s="1176"/>
      <c r="AF432" s="1176"/>
      <c r="AG432" s="1176"/>
      <c r="AH432" s="1176"/>
      <c r="AI432" s="1176"/>
      <c r="AJ432" s="1176"/>
      <c r="AK432" s="1176"/>
      <c r="AL432" s="1192"/>
      <c r="AM432" s="1122"/>
      <c r="AN432" s="988"/>
    </row>
    <row r="433" spans="1:54" s="931" customFormat="1" ht="12.75" customHeight="1">
      <c r="A433" s="915"/>
      <c r="B433" s="51"/>
      <c r="C433" s="1179"/>
      <c r="D433" s="1179"/>
      <c r="E433" s="1166"/>
      <c r="F433" s="1211"/>
      <c r="G433" s="1194"/>
      <c r="H433" s="1194"/>
      <c r="I433" s="1194"/>
      <c r="J433" s="1194"/>
      <c r="K433" s="1194"/>
      <c r="L433" s="1194"/>
      <c r="M433" s="1194"/>
      <c r="N433" s="1194"/>
      <c r="O433" s="1194"/>
      <c r="P433" s="1194"/>
      <c r="Q433" s="1194"/>
      <c r="R433" s="1194"/>
      <c r="S433" s="1194"/>
      <c r="T433" s="1194"/>
      <c r="U433" s="1194"/>
      <c r="V433" s="1194"/>
      <c r="W433" s="1194"/>
      <c r="X433" s="1194"/>
      <c r="Y433" s="1194"/>
      <c r="Z433" s="1194"/>
      <c r="AA433" s="1194"/>
      <c r="AB433" s="1194"/>
      <c r="AC433" s="1194"/>
      <c r="AD433" s="1194"/>
      <c r="AE433" s="973"/>
      <c r="AF433" s="973"/>
      <c r="AG433" s="973"/>
      <c r="AH433" s="973"/>
      <c r="AI433" s="973"/>
      <c r="AJ433" s="973"/>
      <c r="AK433" s="973"/>
      <c r="AL433" s="973"/>
      <c r="AM433" s="1122"/>
      <c r="AN433" s="988"/>
    </row>
    <row r="434" spans="1:54" s="931" customFormat="1" ht="12.75" customHeight="1">
      <c r="A434" s="915"/>
      <c r="B434" s="51"/>
      <c r="C434" s="1160"/>
      <c r="D434" s="1161"/>
      <c r="E434" s="1162" t="s">
        <v>1692</v>
      </c>
      <c r="F434" s="3215" t="s">
        <v>1693</v>
      </c>
      <c r="G434" s="3215"/>
      <c r="H434" s="3215"/>
      <c r="I434" s="3215"/>
      <c r="J434" s="3215"/>
      <c r="K434" s="3215"/>
      <c r="L434" s="3215"/>
      <c r="M434" s="3215"/>
      <c r="N434" s="3215"/>
      <c r="O434" s="3215"/>
      <c r="P434" s="3215"/>
      <c r="Q434" s="3215"/>
      <c r="R434" s="3215"/>
      <c r="S434" s="3215"/>
      <c r="T434" s="3215"/>
      <c r="U434" s="3215"/>
      <c r="V434" s="3215"/>
      <c r="W434" s="3215"/>
      <c r="X434" s="3215"/>
      <c r="Y434" s="3215"/>
      <c r="Z434" s="3215"/>
      <c r="AA434" s="3215"/>
      <c r="AB434" s="3215"/>
      <c r="AC434" s="3215"/>
      <c r="AD434" s="3215"/>
      <c r="AE434" s="3215"/>
      <c r="AF434" s="1161"/>
      <c r="AG434" s="1161"/>
      <c r="AH434" s="1161"/>
      <c r="AI434" s="1161"/>
      <c r="AJ434" s="1161"/>
      <c r="AK434" s="1161"/>
      <c r="AL434" s="1197"/>
      <c r="AM434" s="1122"/>
      <c r="AN434" s="988"/>
      <c r="AO434" s="931" t="s">
        <v>617</v>
      </c>
      <c r="AP434" s="1013">
        <v>0</v>
      </c>
      <c r="AQ434" s="1217"/>
      <c r="AR434" s="990"/>
      <c r="AS434" s="990"/>
      <c r="AT434" s="990"/>
      <c r="AU434" s="990"/>
      <c r="AV434" s="990"/>
      <c r="AW434" s="990"/>
      <c r="AX434" s="990"/>
      <c r="AY434" s="990"/>
      <c r="AZ434" s="990"/>
      <c r="BA434" s="990"/>
      <c r="BB434" s="990"/>
    </row>
    <row r="435" spans="1:54" s="931" customFormat="1" ht="12.75" customHeight="1">
      <c r="A435" s="915"/>
      <c r="B435" s="51"/>
      <c r="C435" s="1214"/>
      <c r="D435" s="1179"/>
      <c r="E435" s="1166"/>
      <c r="F435" s="3216"/>
      <c r="G435" s="3216"/>
      <c r="H435" s="3216"/>
      <c r="I435" s="3216"/>
      <c r="J435" s="3216"/>
      <c r="K435" s="3216"/>
      <c r="L435" s="3216"/>
      <c r="M435" s="3216"/>
      <c r="N435" s="3216"/>
      <c r="O435" s="3216"/>
      <c r="P435" s="3216"/>
      <c r="Q435" s="3216"/>
      <c r="R435" s="3216"/>
      <c r="S435" s="3216"/>
      <c r="T435" s="3216"/>
      <c r="U435" s="3216"/>
      <c r="V435" s="3216"/>
      <c r="W435" s="3216"/>
      <c r="X435" s="3216"/>
      <c r="Y435" s="3216"/>
      <c r="Z435" s="3216"/>
      <c r="AA435" s="3216"/>
      <c r="AB435" s="3216"/>
      <c r="AC435" s="3216"/>
      <c r="AD435" s="3216"/>
      <c r="AE435" s="3216"/>
      <c r="AF435" s="1218"/>
      <c r="AG435" s="1218"/>
      <c r="AH435" s="1218"/>
      <c r="AI435" s="1218"/>
      <c r="AJ435" s="1218"/>
      <c r="AK435" s="1218"/>
      <c r="AL435" s="1168"/>
      <c r="AM435" s="1122"/>
      <c r="AN435" s="988"/>
      <c r="AO435" s="931" t="s">
        <v>1694</v>
      </c>
      <c r="AP435" s="931">
        <v>5</v>
      </c>
      <c r="AQ435" s="1217"/>
    </row>
    <row r="436" spans="1:54" s="931" customFormat="1" ht="12.75" customHeight="1">
      <c r="A436" s="915"/>
      <c r="B436" s="51"/>
      <c r="C436" s="1214"/>
      <c r="D436" s="1179"/>
      <c r="E436" s="1166"/>
      <c r="F436" s="3216"/>
      <c r="G436" s="3216"/>
      <c r="H436" s="3216"/>
      <c r="I436" s="3216"/>
      <c r="J436" s="3216"/>
      <c r="K436" s="3216"/>
      <c r="L436" s="3216"/>
      <c r="M436" s="3216"/>
      <c r="N436" s="3216"/>
      <c r="O436" s="3216"/>
      <c r="P436" s="3216"/>
      <c r="Q436" s="3216"/>
      <c r="R436" s="3216"/>
      <c r="S436" s="3216"/>
      <c r="T436" s="3216"/>
      <c r="U436" s="3216"/>
      <c r="V436" s="3216"/>
      <c r="W436" s="3216"/>
      <c r="X436" s="3216"/>
      <c r="Y436" s="3216"/>
      <c r="Z436" s="3216"/>
      <c r="AA436" s="3216"/>
      <c r="AB436" s="3216"/>
      <c r="AC436" s="3216"/>
      <c r="AD436" s="3216"/>
      <c r="AE436" s="3216"/>
      <c r="AF436" s="1218"/>
      <c r="AG436" s="1218"/>
      <c r="AH436" s="1218"/>
      <c r="AI436" s="1218"/>
      <c r="AJ436" s="1218"/>
      <c r="AK436" s="1218"/>
      <c r="AL436" s="1168"/>
      <c r="AM436" s="1122"/>
      <c r="AN436" s="988"/>
      <c r="AO436" s="931" t="s">
        <v>1695</v>
      </c>
      <c r="AP436" s="931">
        <v>5</v>
      </c>
      <c r="AQ436" s="1219"/>
    </row>
    <row r="437" spans="1:54" s="931" customFormat="1" ht="12.75" customHeight="1">
      <c r="A437" s="915"/>
      <c r="B437" s="51"/>
      <c r="C437" s="1214"/>
      <c r="D437" s="1179"/>
      <c r="E437" s="1166"/>
      <c r="F437" s="3216"/>
      <c r="G437" s="3216"/>
      <c r="H437" s="3216"/>
      <c r="I437" s="3216"/>
      <c r="J437" s="3216"/>
      <c r="K437" s="3216"/>
      <c r="L437" s="3216"/>
      <c r="M437" s="3216"/>
      <c r="N437" s="3216"/>
      <c r="O437" s="3216"/>
      <c r="P437" s="3216"/>
      <c r="Q437" s="3216"/>
      <c r="R437" s="3216"/>
      <c r="S437" s="3216"/>
      <c r="T437" s="3216"/>
      <c r="U437" s="3216"/>
      <c r="V437" s="3216"/>
      <c r="W437" s="3216"/>
      <c r="X437" s="3216"/>
      <c r="Y437" s="3216"/>
      <c r="Z437" s="3216"/>
      <c r="AA437" s="3216"/>
      <c r="AB437" s="3216"/>
      <c r="AC437" s="3216"/>
      <c r="AD437" s="3216"/>
      <c r="AE437" s="3216"/>
      <c r="AF437" s="1013"/>
      <c r="AG437" s="1013"/>
      <c r="AH437" s="1013"/>
      <c r="AI437" s="1013"/>
      <c r="AJ437" s="1013"/>
      <c r="AK437" s="1013"/>
      <c r="AL437" s="1181"/>
      <c r="AM437" s="1122"/>
      <c r="AN437" s="988"/>
      <c r="AO437" s="931" t="s">
        <v>1696</v>
      </c>
      <c r="AP437" s="931">
        <v>5</v>
      </c>
      <c r="AQ437" s="1220"/>
    </row>
    <row r="438" spans="1:54" s="1013" customFormat="1" ht="12.75" customHeight="1">
      <c r="A438" s="915"/>
      <c r="B438" s="51"/>
      <c r="C438" s="3212" t="s">
        <v>570</v>
      </c>
      <c r="D438" s="3168"/>
      <c r="E438" s="1166"/>
      <c r="F438" s="1169" t="s">
        <v>1697</v>
      </c>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F438" s="3217" t="s">
        <v>1666</v>
      </c>
      <c r="AG438" s="3217"/>
      <c r="AH438" s="3217"/>
      <c r="AI438" s="3217"/>
      <c r="AJ438" s="3217"/>
      <c r="AK438" s="3217"/>
      <c r="AL438" s="3218"/>
      <c r="AM438" s="1122"/>
      <c r="AN438" s="1221"/>
      <c r="AO438" s="931" t="s">
        <v>1698</v>
      </c>
      <c r="AP438" s="931">
        <v>5</v>
      </c>
      <c r="AQ438" s="931"/>
      <c r="AR438" s="931"/>
      <c r="AS438" s="931"/>
      <c r="AT438" s="931"/>
      <c r="AU438" s="931"/>
      <c r="AV438" s="931"/>
      <c r="AW438" s="931"/>
      <c r="AX438" s="931"/>
      <c r="AY438" s="931"/>
      <c r="AZ438" s="931"/>
      <c r="BA438" s="931"/>
      <c r="BB438" s="931"/>
    </row>
    <row r="439" spans="1:54" s="931" customFormat="1" ht="12.75" customHeight="1">
      <c r="A439" s="915"/>
      <c r="B439" s="51"/>
      <c r="C439" s="1214"/>
      <c r="D439" s="1179"/>
      <c r="E439" s="1166"/>
      <c r="F439" s="1169"/>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218"/>
      <c r="AF439" s="1013"/>
      <c r="AG439" s="1013"/>
      <c r="AH439" s="1013"/>
      <c r="AI439" s="1013"/>
      <c r="AJ439" s="1013"/>
      <c r="AK439" s="1013"/>
      <c r="AL439" s="1181"/>
      <c r="AM439" s="1122"/>
      <c r="AN439" s="1221"/>
      <c r="AO439" s="931" t="s">
        <v>1699</v>
      </c>
      <c r="AP439" s="931">
        <v>5</v>
      </c>
    </row>
    <row r="440" spans="1:54" s="931" customFormat="1" ht="12.75" customHeight="1">
      <c r="A440" s="915"/>
      <c r="B440" s="51"/>
      <c r="C440" s="1190"/>
      <c r="D440" s="1182"/>
      <c r="E440" s="1183"/>
      <c r="F440" s="1176" t="s">
        <v>1673</v>
      </c>
      <c r="G440" s="1184"/>
      <c r="H440" s="1184"/>
      <c r="I440" s="1184"/>
      <c r="J440" s="1184"/>
      <c r="K440" s="1184"/>
      <c r="L440" s="1184"/>
      <c r="M440" s="1184"/>
      <c r="N440" s="1184"/>
      <c r="O440" s="1184"/>
      <c r="P440" s="1184"/>
      <c r="Q440" s="1184"/>
      <c r="R440" s="1184"/>
      <c r="S440" s="1184"/>
      <c r="T440" s="1184"/>
      <c r="U440" s="1184"/>
      <c r="V440" s="1184"/>
      <c r="W440" s="1184"/>
      <c r="X440" s="1184"/>
      <c r="Y440" s="1184"/>
      <c r="Z440" s="1184"/>
      <c r="AA440" s="1184"/>
      <c r="AB440" s="1184"/>
      <c r="AC440" s="1184"/>
      <c r="AD440" s="1184"/>
      <c r="AE440" s="1186"/>
      <c r="AF440" s="965"/>
      <c r="AG440" s="1186"/>
      <c r="AH440" s="1176"/>
      <c r="AI440" s="1176"/>
      <c r="AJ440" s="1176"/>
      <c r="AK440" s="1176"/>
      <c r="AL440" s="1192"/>
      <c r="AM440" s="1122"/>
      <c r="AN440" s="1221"/>
      <c r="AO440" s="931" t="s">
        <v>1700</v>
      </c>
      <c r="AP440" s="931">
        <v>5</v>
      </c>
    </row>
    <row r="441" spans="1:54" s="931" customFormat="1" ht="12.75" customHeight="1">
      <c r="A441" s="915"/>
      <c r="B441" s="51"/>
      <c r="C441" s="1179"/>
      <c r="D441" s="1179"/>
      <c r="E441" s="1166"/>
      <c r="F441" s="1211"/>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973"/>
      <c r="AM441" s="1122"/>
      <c r="AN441" s="1221"/>
      <c r="AO441" s="931" t="s">
        <v>1701</v>
      </c>
      <c r="AP441" s="931">
        <v>5</v>
      </c>
    </row>
    <row r="442" spans="1:54" s="990" customFormat="1" ht="12.75" customHeight="1">
      <c r="A442" s="915"/>
      <c r="B442" s="51"/>
      <c r="C442" s="3219" t="s">
        <v>570</v>
      </c>
      <c r="D442" s="3220"/>
      <c r="E442" s="1162" t="s">
        <v>1702</v>
      </c>
      <c r="F442" s="3215" t="s">
        <v>1703</v>
      </c>
      <c r="G442" s="3215"/>
      <c r="H442" s="3215"/>
      <c r="I442" s="3215"/>
      <c r="J442" s="3215"/>
      <c r="K442" s="3215"/>
      <c r="L442" s="3215"/>
      <c r="M442" s="3215"/>
      <c r="N442" s="3215"/>
      <c r="O442" s="3215"/>
      <c r="P442" s="3215"/>
      <c r="Q442" s="3215"/>
      <c r="R442" s="3215"/>
      <c r="S442" s="3215"/>
      <c r="T442" s="3215"/>
      <c r="U442" s="3215"/>
      <c r="V442" s="3215"/>
      <c r="W442" s="3215"/>
      <c r="X442" s="3215"/>
      <c r="Y442" s="3215"/>
      <c r="Z442" s="3215"/>
      <c r="AA442" s="3215"/>
      <c r="AB442" s="3215"/>
      <c r="AC442" s="3215"/>
      <c r="AD442" s="3215"/>
      <c r="AE442" s="3215"/>
      <c r="AF442" s="3235" t="s">
        <v>1666</v>
      </c>
      <c r="AG442" s="3235"/>
      <c r="AH442" s="3235"/>
      <c r="AI442" s="3235"/>
      <c r="AJ442" s="3235"/>
      <c r="AK442" s="3235"/>
      <c r="AL442" s="3236"/>
      <c r="AM442" s="1122"/>
      <c r="AN442" s="1221"/>
      <c r="AO442" s="931" t="s">
        <v>1704</v>
      </c>
      <c r="AP442" s="931">
        <v>1</v>
      </c>
      <c r="AQ442" s="931"/>
      <c r="AR442" s="931"/>
      <c r="AS442" s="931"/>
      <c r="AT442" s="931"/>
      <c r="AU442" s="931"/>
      <c r="AV442" s="931"/>
      <c r="AW442" s="931"/>
      <c r="AX442" s="931"/>
      <c r="AY442" s="931"/>
      <c r="AZ442" s="931"/>
      <c r="BA442" s="931"/>
      <c r="BB442" s="931"/>
    </row>
    <row r="443" spans="1:54" s="990" customFormat="1" ht="12.75" customHeight="1">
      <c r="A443" s="915"/>
      <c r="B443" s="51"/>
      <c r="C443" s="1214"/>
      <c r="D443" s="1179"/>
      <c r="E443" s="1166"/>
      <c r="F443" s="3216"/>
      <c r="G443" s="3216"/>
      <c r="H443" s="3216"/>
      <c r="I443" s="3216"/>
      <c r="J443" s="3216"/>
      <c r="K443" s="3216"/>
      <c r="L443" s="3216"/>
      <c r="M443" s="3216"/>
      <c r="N443" s="3216"/>
      <c r="O443" s="3216"/>
      <c r="P443" s="3216"/>
      <c r="Q443" s="3216"/>
      <c r="R443" s="3216"/>
      <c r="S443" s="3216"/>
      <c r="T443" s="3216"/>
      <c r="U443" s="3216"/>
      <c r="V443" s="3216"/>
      <c r="W443" s="3216"/>
      <c r="X443" s="3216"/>
      <c r="Y443" s="3216"/>
      <c r="Z443" s="3216"/>
      <c r="AA443" s="3216"/>
      <c r="AB443" s="3216"/>
      <c r="AC443" s="3216"/>
      <c r="AD443" s="3216"/>
      <c r="AE443" s="3216"/>
      <c r="AF443" s="1218"/>
      <c r="AG443" s="1218"/>
      <c r="AH443" s="1218"/>
      <c r="AI443" s="1218"/>
      <c r="AJ443" s="1218"/>
      <c r="AK443" s="1218"/>
      <c r="AL443" s="1168"/>
      <c r="AM443" s="1122"/>
      <c r="AN443" s="1222"/>
      <c r="AO443" s="931"/>
      <c r="AP443" s="931"/>
      <c r="AQ443" s="931"/>
      <c r="AR443" s="931"/>
      <c r="AS443" s="1223"/>
      <c r="AT443" s="931"/>
      <c r="AU443" s="931"/>
      <c r="AV443" s="931"/>
      <c r="AW443" s="1223" t="s">
        <v>1705</v>
      </c>
      <c r="AX443" s="931"/>
      <c r="AY443" s="931"/>
      <c r="AZ443" s="931"/>
      <c r="BA443" s="1223" t="s">
        <v>1706</v>
      </c>
      <c r="BB443" s="931"/>
    </row>
    <row r="444" spans="1:54" s="931" customFormat="1" ht="17.850000000000001" customHeight="1">
      <c r="A444" s="915"/>
      <c r="B444" s="51"/>
      <c r="C444" s="1224"/>
      <c r="D444" s="1172"/>
      <c r="E444" s="1173"/>
      <c r="F444" s="3232"/>
      <c r="G444" s="3232"/>
      <c r="H444" s="3232"/>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32"/>
      <c r="AD444" s="3232"/>
      <c r="AE444" s="3232"/>
      <c r="AF444" s="1177"/>
      <c r="AG444" s="1177"/>
      <c r="AH444" s="1177"/>
      <c r="AI444" s="1177"/>
      <c r="AJ444" s="1177"/>
      <c r="AK444" s="1177"/>
      <c r="AL444" s="1225"/>
      <c r="AM444" s="1122"/>
      <c r="AN444" s="1226"/>
      <c r="AO444" s="931" t="s">
        <v>617</v>
      </c>
      <c r="AP444" s="1056">
        <v>0</v>
      </c>
      <c r="AR444" s="931" t="s">
        <v>617</v>
      </c>
      <c r="AS444" s="1056">
        <v>0</v>
      </c>
      <c r="AT444" s="1227"/>
      <c r="AW444" s="931" t="s">
        <v>617</v>
      </c>
      <c r="AX444" s="1227">
        <v>0</v>
      </c>
      <c r="BA444" s="931" t="s">
        <v>617</v>
      </c>
      <c r="BB444" s="1227">
        <v>0</v>
      </c>
    </row>
    <row r="445" spans="1:54" s="931" customFormat="1" ht="12.75" customHeight="1">
      <c r="A445" s="915"/>
      <c r="B445" s="51"/>
      <c r="C445" s="1179"/>
      <c r="D445" s="1179"/>
      <c r="E445" s="1166"/>
      <c r="F445" s="1211"/>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973"/>
      <c r="AM445" s="1122"/>
      <c r="AN445" s="1228"/>
      <c r="AO445" s="1229">
        <v>7.0000000000000007E-2</v>
      </c>
      <c r="AP445" s="1056">
        <v>3</v>
      </c>
      <c r="AR445" s="931" t="s">
        <v>1707</v>
      </c>
      <c r="AS445" s="1056">
        <v>3</v>
      </c>
      <c r="AT445" s="1227"/>
      <c r="AW445" s="1229">
        <v>0.4</v>
      </c>
      <c r="AX445" s="1227">
        <v>3</v>
      </c>
      <c r="BA445" s="1229">
        <v>0.4</v>
      </c>
      <c r="BB445" s="1227">
        <v>4</v>
      </c>
    </row>
    <row r="446" spans="1:54" s="931" customFormat="1" ht="12.75" customHeight="1">
      <c r="A446" s="915"/>
      <c r="B446" s="51"/>
      <c r="C446" s="3212" t="s">
        <v>617</v>
      </c>
      <c r="D446" s="3168"/>
      <c r="E446" s="1162" t="s">
        <v>1708</v>
      </c>
      <c r="F446" s="3215" t="s">
        <v>1709</v>
      </c>
      <c r="G446" s="3215"/>
      <c r="H446" s="3215"/>
      <c r="I446" s="3215"/>
      <c r="J446" s="3215"/>
      <c r="K446" s="3215"/>
      <c r="L446" s="3215"/>
      <c r="M446" s="3215"/>
      <c r="N446" s="3215"/>
      <c r="O446" s="3215"/>
      <c r="P446" s="3215"/>
      <c r="Q446" s="3215"/>
      <c r="R446" s="3215"/>
      <c r="S446" s="3215"/>
      <c r="T446" s="3215"/>
      <c r="U446" s="3215"/>
      <c r="V446" s="3215"/>
      <c r="W446" s="3215"/>
      <c r="X446" s="3215"/>
      <c r="Y446" s="3215"/>
      <c r="Z446" s="3215"/>
      <c r="AA446" s="3215"/>
      <c r="AB446" s="3215"/>
      <c r="AC446" s="3215"/>
      <c r="AD446" s="3215"/>
      <c r="AE446" s="3215"/>
      <c r="AF446" s="3235" t="s">
        <v>1666</v>
      </c>
      <c r="AG446" s="3235"/>
      <c r="AH446" s="3235"/>
      <c r="AI446" s="3235"/>
      <c r="AJ446" s="3235"/>
      <c r="AK446" s="3235"/>
      <c r="AL446" s="3236"/>
      <c r="AM446" s="1122"/>
      <c r="AN446" s="1228"/>
      <c r="AO446" s="1229">
        <v>0.12</v>
      </c>
      <c r="AP446" s="1056">
        <v>5</v>
      </c>
      <c r="AR446" s="931" t="s">
        <v>1710</v>
      </c>
      <c r="AS446" s="1056">
        <v>5</v>
      </c>
      <c r="AT446" s="1227"/>
      <c r="AW446" s="1229">
        <v>0.6</v>
      </c>
      <c r="AX446" s="1227">
        <v>4</v>
      </c>
      <c r="BA446" s="1229">
        <v>0.6</v>
      </c>
      <c r="BB446" s="1227">
        <v>5</v>
      </c>
    </row>
    <row r="447" spans="1:54" s="931" customFormat="1" ht="12.75" customHeight="1">
      <c r="A447" s="915"/>
      <c r="B447" s="51"/>
      <c r="C447" s="1180"/>
      <c r="D447" s="112"/>
      <c r="E447" s="1134"/>
      <c r="F447" s="3216"/>
      <c r="G447" s="3216"/>
      <c r="H447" s="3216"/>
      <c r="I447" s="3216"/>
      <c r="J447" s="3216"/>
      <c r="K447" s="3216"/>
      <c r="L447" s="3216"/>
      <c r="M447" s="3216"/>
      <c r="N447" s="3216"/>
      <c r="O447" s="3216"/>
      <c r="P447" s="3216"/>
      <c r="Q447" s="3216"/>
      <c r="R447" s="3216"/>
      <c r="S447" s="3216"/>
      <c r="T447" s="3216"/>
      <c r="U447" s="3216"/>
      <c r="V447" s="3216"/>
      <c r="W447" s="3216"/>
      <c r="X447" s="3216"/>
      <c r="Y447" s="3216"/>
      <c r="Z447" s="3216"/>
      <c r="AA447" s="3216"/>
      <c r="AB447" s="3216"/>
      <c r="AC447" s="3216"/>
      <c r="AD447" s="3216"/>
      <c r="AE447" s="3216"/>
      <c r="AF447" s="1201"/>
      <c r="AG447" s="979"/>
      <c r="AH447" s="1013"/>
      <c r="AI447" s="1013"/>
      <c r="AJ447" s="1013"/>
      <c r="AK447" s="1013"/>
      <c r="AL447" s="1181"/>
      <c r="AM447" s="1122"/>
      <c r="AN447" s="1228"/>
      <c r="AO447" s="1229"/>
      <c r="AP447" s="1227"/>
      <c r="AS447" s="1229"/>
      <c r="AT447" s="1227"/>
      <c r="AW447" s="1229">
        <v>0.8</v>
      </c>
      <c r="AX447" s="1227">
        <v>5</v>
      </c>
      <c r="BA447" s="1229"/>
      <c r="BB447" s="1227"/>
    </row>
    <row r="448" spans="1:54" s="931" customFormat="1" ht="12.75" customHeight="1">
      <c r="A448" s="915"/>
      <c r="B448" s="51"/>
      <c r="C448" s="1180"/>
      <c r="D448" s="112"/>
      <c r="E448" s="1134"/>
      <c r="F448" s="3216"/>
      <c r="G448" s="3216"/>
      <c r="H448" s="3216"/>
      <c r="I448" s="3216"/>
      <c r="J448" s="3216"/>
      <c r="K448" s="3216"/>
      <c r="L448" s="3216"/>
      <c r="M448" s="3216"/>
      <c r="N448" s="3216"/>
      <c r="O448" s="3216"/>
      <c r="P448" s="3216"/>
      <c r="Q448" s="3216"/>
      <c r="R448" s="3216"/>
      <c r="S448" s="3216"/>
      <c r="T448" s="3216"/>
      <c r="U448" s="3216"/>
      <c r="V448" s="3216"/>
      <c r="W448" s="3216"/>
      <c r="X448" s="3216"/>
      <c r="Y448" s="3216"/>
      <c r="Z448" s="3216"/>
      <c r="AA448" s="3216"/>
      <c r="AB448" s="3216"/>
      <c r="AC448" s="3216"/>
      <c r="AD448" s="3216"/>
      <c r="AE448" s="3216"/>
      <c r="AF448" s="1201"/>
      <c r="AG448" s="979"/>
      <c r="AH448" s="1013"/>
      <c r="AI448" s="1013"/>
      <c r="AJ448" s="1013"/>
      <c r="AK448" s="1013"/>
      <c r="AL448" s="1181"/>
      <c r="AM448" s="1122"/>
      <c r="AN448" s="1228"/>
      <c r="AO448" s="931" t="s">
        <v>617</v>
      </c>
      <c r="AP448" s="1056">
        <v>0</v>
      </c>
      <c r="AW448" s="1229"/>
      <c r="AX448" s="1227"/>
    </row>
    <row r="449" spans="1:49" s="931" customFormat="1" ht="12.75" customHeight="1">
      <c r="A449" s="915"/>
      <c r="B449" s="51"/>
      <c r="C449" s="1224"/>
      <c r="D449" s="1172"/>
      <c r="E449" s="1173"/>
      <c r="F449" s="3232"/>
      <c r="G449" s="3232"/>
      <c r="H449" s="3232"/>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32"/>
      <c r="AD449" s="3232"/>
      <c r="AE449" s="3232"/>
      <c r="AF449" s="1177"/>
      <c r="AG449" s="1177"/>
      <c r="AH449" s="1177"/>
      <c r="AI449" s="1177"/>
      <c r="AJ449" s="1177"/>
      <c r="AK449" s="1177"/>
      <c r="AL449" s="1225"/>
      <c r="AM449" s="1122"/>
      <c r="AN449" s="988"/>
      <c r="AO449" s="1229">
        <v>0.09</v>
      </c>
      <c r="AP449" s="1056">
        <v>3</v>
      </c>
      <c r="AS449" s="1223"/>
    </row>
    <row r="450" spans="1:49" s="931" customFormat="1" ht="12.75" customHeight="1">
      <c r="A450" s="915"/>
      <c r="B450" s="51"/>
      <c r="C450" s="1013"/>
      <c r="D450" s="1013"/>
      <c r="E450" s="1013"/>
      <c r="F450" s="1013"/>
      <c r="G450" s="1203"/>
      <c r="H450" s="1203"/>
      <c r="I450" s="1203"/>
      <c r="J450" s="1203"/>
      <c r="K450" s="1203"/>
      <c r="L450" s="1203"/>
      <c r="M450" s="1203"/>
      <c r="N450" s="1203"/>
      <c r="O450" s="1203"/>
      <c r="P450" s="1203"/>
      <c r="Q450" s="1203"/>
      <c r="R450" s="1203"/>
      <c r="S450" s="1203"/>
      <c r="T450" s="1203"/>
      <c r="U450" s="1203"/>
      <c r="V450" s="1203"/>
      <c r="W450" s="1203"/>
      <c r="X450" s="1203"/>
      <c r="Y450" s="1203"/>
      <c r="Z450" s="1203"/>
      <c r="AA450" s="1203"/>
      <c r="AB450" s="1203"/>
      <c r="AC450" s="1203"/>
      <c r="AD450" s="1203"/>
      <c r="AE450" s="1013"/>
      <c r="AF450" s="1013"/>
      <c r="AG450" s="1013"/>
      <c r="AH450" s="1013"/>
      <c r="AI450" s="1013"/>
      <c r="AJ450" s="1013"/>
      <c r="AK450" s="1013"/>
      <c r="AL450" s="1013"/>
      <c r="AM450" s="1122"/>
      <c r="AN450" s="988"/>
      <c r="AO450" s="1229">
        <v>0.15</v>
      </c>
      <c r="AP450" s="1056">
        <v>5</v>
      </c>
    </row>
    <row r="451" spans="1:49" s="931" customFormat="1" ht="12.75" customHeight="1">
      <c r="A451" s="915"/>
      <c r="B451" s="51"/>
      <c r="C451" s="1230"/>
      <c r="D451" s="1231"/>
      <c r="E451" s="1162" t="s">
        <v>1711</v>
      </c>
      <c r="F451" s="3233" t="s">
        <v>1712</v>
      </c>
      <c r="G451" s="3233"/>
      <c r="H451" s="3233"/>
      <c r="I451" s="3233"/>
      <c r="J451" s="3233"/>
      <c r="K451" s="3233"/>
      <c r="L451" s="3233"/>
      <c r="M451" s="3233"/>
      <c r="N451" s="3233"/>
      <c r="O451" s="3233"/>
      <c r="P451" s="3233"/>
      <c r="Q451" s="3233"/>
      <c r="R451" s="3233"/>
      <c r="S451" s="3233"/>
      <c r="T451" s="3233"/>
      <c r="U451" s="3233"/>
      <c r="V451" s="3233"/>
      <c r="W451" s="3233"/>
      <c r="X451" s="3233"/>
      <c r="Y451" s="3233"/>
      <c r="Z451" s="3233"/>
      <c r="AA451" s="3233"/>
      <c r="AB451" s="3233"/>
      <c r="AC451" s="3233"/>
      <c r="AD451" s="3233"/>
      <c r="AE451" s="3233"/>
      <c r="AF451" s="3233"/>
      <c r="AG451" s="1196"/>
      <c r="AH451" s="1161"/>
      <c r="AI451" s="1161"/>
      <c r="AJ451" s="1161"/>
      <c r="AK451" s="1161"/>
      <c r="AL451" s="1197"/>
      <c r="AM451" s="1122"/>
      <c r="AN451" s="988"/>
    </row>
    <row r="452" spans="1:49" s="931" customFormat="1" ht="12.75" customHeight="1">
      <c r="A452" s="915"/>
      <c r="B452" s="51"/>
      <c r="C452" s="1180"/>
      <c r="D452" s="112"/>
      <c r="E452" s="1134"/>
      <c r="F452" s="3234"/>
      <c r="G452" s="3234"/>
      <c r="H452" s="3234"/>
      <c r="I452" s="3234"/>
      <c r="J452" s="3234"/>
      <c r="K452" s="3234"/>
      <c r="L452" s="3234"/>
      <c r="M452" s="3234"/>
      <c r="N452" s="3234"/>
      <c r="O452" s="3234"/>
      <c r="P452" s="3234"/>
      <c r="Q452" s="3234"/>
      <c r="R452" s="3234"/>
      <c r="S452" s="3234"/>
      <c r="T452" s="3234"/>
      <c r="U452" s="3234"/>
      <c r="V452" s="3234"/>
      <c r="W452" s="3234"/>
      <c r="X452" s="3234"/>
      <c r="Y452" s="3234"/>
      <c r="Z452" s="3234"/>
      <c r="AA452" s="3234"/>
      <c r="AB452" s="3234"/>
      <c r="AC452" s="3234"/>
      <c r="AD452" s="3234"/>
      <c r="AE452" s="3234"/>
      <c r="AF452" s="3234"/>
      <c r="AG452" s="1013"/>
      <c r="AH452" s="1013"/>
      <c r="AI452" s="1013"/>
      <c r="AJ452" s="1013"/>
      <c r="AK452" s="1013"/>
      <c r="AL452" s="1181"/>
      <c r="AM452" s="1122"/>
      <c r="AN452" s="988"/>
    </row>
    <row r="453" spans="1:49" s="931" customFormat="1" ht="12.75" customHeight="1">
      <c r="A453" s="915"/>
      <c r="B453" s="51"/>
      <c r="C453" s="1189"/>
      <c r="D453" s="1013"/>
      <c r="E453" s="1013"/>
      <c r="F453" s="3234"/>
      <c r="G453" s="3234"/>
      <c r="H453" s="3234"/>
      <c r="I453" s="3234"/>
      <c r="J453" s="3234"/>
      <c r="K453" s="3234"/>
      <c r="L453" s="3234"/>
      <c r="M453" s="3234"/>
      <c r="N453" s="3234"/>
      <c r="O453" s="3234"/>
      <c r="P453" s="3234"/>
      <c r="Q453" s="3234"/>
      <c r="R453" s="3234"/>
      <c r="S453" s="3234"/>
      <c r="T453" s="3234"/>
      <c r="U453" s="3234"/>
      <c r="V453" s="3234"/>
      <c r="W453" s="3234"/>
      <c r="X453" s="3234"/>
      <c r="Y453" s="3234"/>
      <c r="Z453" s="3234"/>
      <c r="AA453" s="3234"/>
      <c r="AB453" s="3234"/>
      <c r="AC453" s="3234"/>
      <c r="AD453" s="3234"/>
      <c r="AE453" s="3234"/>
      <c r="AF453" s="3234"/>
      <c r="AG453" s="1013"/>
      <c r="AH453" s="1013"/>
      <c r="AI453" s="1013"/>
      <c r="AJ453" s="1013"/>
      <c r="AK453" s="1013"/>
      <c r="AL453" s="1181"/>
      <c r="AM453" s="1122"/>
      <c r="AN453" s="988"/>
    </row>
    <row r="454" spans="1:49" s="931" customFormat="1" ht="12.75" customHeight="1">
      <c r="A454" s="915"/>
      <c r="B454" s="51"/>
      <c r="C454" s="1189"/>
      <c r="D454" s="1013"/>
      <c r="E454" s="1013"/>
      <c r="F454" s="3234"/>
      <c r="G454" s="3234"/>
      <c r="H454" s="3234"/>
      <c r="I454" s="3234"/>
      <c r="J454" s="3234"/>
      <c r="K454" s="3234"/>
      <c r="L454" s="3234"/>
      <c r="M454" s="3234"/>
      <c r="N454" s="3234"/>
      <c r="O454" s="3234"/>
      <c r="P454" s="3234"/>
      <c r="Q454" s="3234"/>
      <c r="R454" s="3234"/>
      <c r="S454" s="3234"/>
      <c r="T454" s="3234"/>
      <c r="U454" s="3234"/>
      <c r="V454" s="3234"/>
      <c r="W454" s="3234"/>
      <c r="X454" s="3234"/>
      <c r="Y454" s="3234"/>
      <c r="Z454" s="3234"/>
      <c r="AA454" s="3234"/>
      <c r="AB454" s="3234"/>
      <c r="AC454" s="3234"/>
      <c r="AD454" s="3234"/>
      <c r="AE454" s="3234"/>
      <c r="AF454" s="3234"/>
      <c r="AG454" s="1013"/>
      <c r="AH454" s="1013"/>
      <c r="AI454" s="1013"/>
      <c r="AJ454" s="1013"/>
      <c r="AK454" s="1013"/>
      <c r="AL454" s="1181"/>
      <c r="AM454" s="1122"/>
      <c r="AN454" s="988"/>
    </row>
    <row r="455" spans="1:49" s="931" customFormat="1" ht="12.75" customHeight="1">
      <c r="A455" s="915"/>
      <c r="B455" s="51"/>
      <c r="C455" s="3212" t="s">
        <v>617</v>
      </c>
      <c r="D455" s="3168"/>
      <c r="E455" s="1166"/>
      <c r="F455" s="1202" t="s">
        <v>1683</v>
      </c>
      <c r="G455" s="1203"/>
      <c r="H455" s="1203"/>
      <c r="I455" s="1203"/>
      <c r="J455" s="1203"/>
      <c r="K455" s="1203"/>
      <c r="L455" s="1203"/>
      <c r="M455" s="1203"/>
      <c r="N455" s="1203"/>
      <c r="O455" s="1203"/>
      <c r="P455" s="1203"/>
      <c r="Q455" s="1203"/>
      <c r="R455" s="1203"/>
      <c r="S455" s="1203"/>
      <c r="T455" s="1203"/>
      <c r="U455" s="1203"/>
      <c r="V455" s="1203"/>
      <c r="W455" s="1203"/>
      <c r="X455" s="1203"/>
      <c r="Y455" s="1203"/>
      <c r="Z455" s="1203"/>
      <c r="AA455" s="1203"/>
      <c r="AB455" s="1203"/>
      <c r="AC455" s="1203"/>
      <c r="AD455" s="1203"/>
      <c r="AE455" s="1013"/>
      <c r="AF455" s="3213" t="s">
        <v>1666</v>
      </c>
      <c r="AG455" s="3213"/>
      <c r="AH455" s="3213"/>
      <c r="AI455" s="3213"/>
      <c r="AJ455" s="3213"/>
      <c r="AK455" s="3213"/>
      <c r="AL455" s="3214"/>
      <c r="AM455" s="1122"/>
      <c r="AN455" s="988"/>
    </row>
    <row r="456" spans="1:49" s="931" customFormat="1" ht="12.75" customHeight="1">
      <c r="A456" s="915"/>
      <c r="B456" s="51"/>
      <c r="C456" s="1190"/>
      <c r="D456" s="1182"/>
      <c r="E456" s="1183"/>
      <c r="F456" s="1176"/>
      <c r="G456" s="1176"/>
      <c r="H456" s="1176"/>
      <c r="I456" s="1176"/>
      <c r="J456" s="1176"/>
      <c r="K456" s="1176"/>
      <c r="L456" s="1176"/>
      <c r="M456" s="1176"/>
      <c r="N456" s="1176"/>
      <c r="O456" s="1176"/>
      <c r="P456" s="1176"/>
      <c r="Q456" s="1176"/>
      <c r="R456" s="1176"/>
      <c r="S456" s="1176"/>
      <c r="T456" s="1176"/>
      <c r="U456" s="1176"/>
      <c r="V456" s="1176"/>
      <c r="W456" s="1176"/>
      <c r="X456" s="1176"/>
      <c r="Y456" s="1176"/>
      <c r="Z456" s="1176"/>
      <c r="AA456" s="1176"/>
      <c r="AB456" s="1176"/>
      <c r="AC456" s="1176"/>
      <c r="AD456" s="1176"/>
      <c r="AE456" s="1176"/>
      <c r="AF456" s="1176"/>
      <c r="AG456" s="1176"/>
      <c r="AH456" s="1176"/>
      <c r="AI456" s="1176"/>
      <c r="AJ456" s="1176"/>
      <c r="AK456" s="1176"/>
      <c r="AL456" s="1192"/>
      <c r="AN456" s="988"/>
    </row>
    <row r="457" spans="1:49" s="931" customFormat="1" ht="12.75" customHeight="1">
      <c r="A457" s="915"/>
      <c r="B457" s="51"/>
      <c r="C457" s="1654"/>
      <c r="D457" s="1244"/>
      <c r="E457" s="1014"/>
      <c r="F457" s="1655"/>
      <c r="G457" s="1057"/>
      <c r="H457" s="1057"/>
      <c r="I457" s="1057"/>
      <c r="J457" s="1057"/>
      <c r="K457" s="1057"/>
      <c r="L457" s="1057"/>
      <c r="M457" s="1057"/>
      <c r="N457" s="1057"/>
      <c r="O457" s="1057"/>
      <c r="P457" s="1057"/>
      <c r="Q457" s="1057"/>
      <c r="R457" s="1057"/>
      <c r="S457" s="1057"/>
      <c r="T457" s="1057"/>
      <c r="U457" s="1057"/>
      <c r="V457" s="1057"/>
      <c r="W457" s="1057"/>
      <c r="X457" s="1057"/>
      <c r="Y457" s="1057"/>
      <c r="Z457" s="1057"/>
      <c r="AA457" s="1057"/>
      <c r="AB457" s="1057"/>
      <c r="AC457" s="1057"/>
      <c r="AD457" s="1057"/>
      <c r="AE457" s="1014"/>
      <c r="AF457" s="1019"/>
      <c r="AG457" s="1019"/>
      <c r="AH457" s="1019"/>
      <c r="AI457" s="1019"/>
      <c r="AJ457" s="1019"/>
      <c r="AK457" s="1019"/>
      <c r="AL457" s="1019"/>
      <c r="AN457" s="988"/>
    </row>
    <row r="458" spans="1:49" s="931" customFormat="1" ht="12.75" customHeight="1">
      <c r="A458" s="996"/>
      <c r="B458" s="1363" t="s">
        <v>1713</v>
      </c>
      <c r="C458" s="990"/>
      <c r="D458" s="1112"/>
      <c r="E458" s="997"/>
      <c r="F458" s="997"/>
      <c r="G458" s="997"/>
      <c r="H458" s="997"/>
      <c r="I458" s="997"/>
      <c r="J458" s="997"/>
      <c r="K458" s="997"/>
      <c r="L458" s="997"/>
      <c r="M458" s="997"/>
      <c r="N458" s="997"/>
      <c r="O458" s="997"/>
      <c r="P458" s="997"/>
      <c r="Q458" s="997"/>
      <c r="R458" s="997"/>
      <c r="S458" s="997"/>
      <c r="T458" s="997"/>
      <c r="U458" s="997"/>
      <c r="V458" s="997"/>
      <c r="W458" s="997"/>
      <c r="X458" s="997"/>
      <c r="Y458" s="997"/>
      <c r="Z458" s="997"/>
      <c r="AA458" s="997"/>
      <c r="AB458" s="997"/>
      <c r="AC458" s="997"/>
      <c r="AD458" s="997"/>
      <c r="AE458" s="1006"/>
      <c r="AF458" s="1006"/>
      <c r="AG458" s="1006"/>
      <c r="AH458" s="1006"/>
      <c r="AI458" s="947"/>
      <c r="AJ458" s="947" t="s">
        <v>1714</v>
      </c>
      <c r="AK458" s="3171">
        <f>IF(Application!D213="N/A",AS347,AS349)</f>
        <v>10</v>
      </c>
      <c r="AL458" s="3172"/>
      <c r="AM458" s="3173"/>
      <c r="AN458" s="988"/>
    </row>
    <row r="459" spans="1:49" s="931" customFormat="1" ht="12.75" customHeight="1" thickBot="1">
      <c r="A459" s="1232"/>
      <c r="B459" s="1232"/>
      <c r="C459" s="1232"/>
      <c r="D459" s="1232"/>
      <c r="E459" s="1232"/>
      <c r="F459" s="1232"/>
      <c r="G459" s="1232"/>
      <c r="H459" s="1232"/>
      <c r="I459" s="1232"/>
      <c r="J459" s="1232"/>
      <c r="K459" s="1232"/>
      <c r="L459" s="1232"/>
      <c r="M459" s="1232"/>
      <c r="N459" s="1232"/>
      <c r="O459" s="1232"/>
      <c r="P459" s="1232"/>
      <c r="Q459" s="1232"/>
      <c r="R459" s="1232"/>
      <c r="S459" s="1232"/>
      <c r="T459" s="1232"/>
      <c r="U459" s="1232"/>
      <c r="V459" s="1232"/>
      <c r="W459" s="1232"/>
      <c r="X459" s="1232"/>
      <c r="Y459" s="1232"/>
      <c r="Z459" s="1232"/>
      <c r="AA459" s="1232"/>
      <c r="AB459" s="1232"/>
      <c r="AC459" s="1232"/>
      <c r="AD459" s="1232"/>
      <c r="AE459" s="1232"/>
      <c r="AF459" s="1232"/>
      <c r="AG459" s="1232"/>
      <c r="AH459" s="1232"/>
      <c r="AI459" s="1232"/>
      <c r="AJ459" s="1232"/>
      <c r="AK459" s="1232"/>
      <c r="AL459" s="1232"/>
      <c r="AM459" s="1233"/>
      <c r="AN459" s="988"/>
    </row>
    <row r="460" spans="1:49" s="931" customFormat="1" ht="12.75" hidden="1" customHeight="1" thickTop="1">
      <c r="A460" s="124"/>
      <c r="B460" s="953"/>
      <c r="C460" s="954"/>
      <c r="D460" s="954"/>
      <c r="E460" s="954"/>
      <c r="F460" s="954"/>
      <c r="G460" s="954"/>
      <c r="H460" s="954"/>
      <c r="I460" s="1635"/>
      <c r="J460" s="1635"/>
      <c r="K460" s="1635"/>
      <c r="L460" s="1635"/>
      <c r="M460" s="1635"/>
      <c r="N460" s="1635"/>
      <c r="O460" s="1635"/>
      <c r="P460" s="1635"/>
      <c r="Q460" s="1635"/>
      <c r="R460" s="952"/>
      <c r="S460" s="920"/>
      <c r="T460" s="920"/>
      <c r="U460" s="920"/>
      <c r="V460" s="920"/>
      <c r="W460" s="920"/>
      <c r="X460" s="920"/>
      <c r="Y460" s="920"/>
      <c r="Z460" s="920"/>
      <c r="AA460" s="920"/>
      <c r="AB460" s="920"/>
      <c r="AC460" s="920"/>
      <c r="AD460" s="920"/>
      <c r="AE460" s="920"/>
      <c r="AF460" s="952"/>
      <c r="AG460" s="920"/>
      <c r="AH460" s="920"/>
      <c r="AI460" s="920"/>
      <c r="AJ460" s="920"/>
      <c r="AM460" s="51"/>
      <c r="AN460" s="988"/>
      <c r="AO460" s="931" t="s">
        <v>617</v>
      </c>
      <c r="AP460" s="1013">
        <v>0</v>
      </c>
    </row>
    <row r="461" spans="1:49" s="931" customFormat="1" ht="12.75" hidden="1" customHeight="1">
      <c r="A461" s="1000" t="s">
        <v>1715</v>
      </c>
      <c r="B461" s="1014"/>
      <c r="C461" s="1000"/>
      <c r="D461" s="1014"/>
      <c r="E461" s="987"/>
      <c r="F461" s="1014"/>
      <c r="G461" s="1014"/>
      <c r="H461" s="1014"/>
      <c r="I461" s="1014"/>
      <c r="J461" s="1014"/>
      <c r="K461" s="1014"/>
      <c r="L461" s="1014"/>
      <c r="M461" s="1014"/>
      <c r="N461" s="1014"/>
      <c r="O461" s="1014"/>
      <c r="P461" s="1014"/>
      <c r="Q461" s="1014"/>
      <c r="R461" s="1014"/>
      <c r="S461" s="1014"/>
      <c r="T461" s="1014"/>
      <c r="U461" s="1014"/>
      <c r="V461" s="1014"/>
      <c r="W461" s="1014"/>
      <c r="X461" s="1014"/>
      <c r="Y461" s="1014"/>
      <c r="Z461" s="1014"/>
      <c r="AA461" s="1014"/>
      <c r="AB461" s="1014"/>
      <c r="AE461" s="3287" t="s">
        <v>1716</v>
      </c>
      <c r="AF461" s="3287"/>
      <c r="AG461" s="3287"/>
      <c r="AH461" s="3287"/>
      <c r="AI461" s="3287"/>
      <c r="AJ461" s="3287"/>
      <c r="AK461" s="3287"/>
      <c r="AL461" s="1631"/>
      <c r="AM461" s="1014"/>
      <c r="AN461" s="988"/>
      <c r="AO461" s="931" t="s">
        <v>1694</v>
      </c>
      <c r="AP461" s="931">
        <v>5</v>
      </c>
      <c r="AQ461" s="1013"/>
      <c r="AR461" s="1013"/>
      <c r="AS461" s="1013"/>
      <c r="AT461" s="1013"/>
      <c r="AU461" s="1013"/>
      <c r="AV461" s="1013"/>
      <c r="AW461" s="1013"/>
    </row>
    <row r="462" spans="1:49" s="931" customFormat="1" ht="12.75" hidden="1" customHeight="1">
      <c r="A462" s="1000"/>
      <c r="B462" s="994" t="s">
        <v>1717</v>
      </c>
      <c r="C462" s="1000"/>
      <c r="D462" s="1014"/>
      <c r="E462" s="987"/>
      <c r="F462" s="1014"/>
      <c r="G462" s="1014"/>
      <c r="H462" s="1014"/>
      <c r="I462" s="1014"/>
      <c r="J462" s="1014"/>
      <c r="K462" s="1014"/>
      <c r="L462" s="1014"/>
      <c r="M462" s="1014"/>
      <c r="N462" s="1014"/>
      <c r="O462" s="1014"/>
      <c r="P462" s="1014"/>
      <c r="Q462" s="1014"/>
      <c r="R462" s="1014"/>
      <c r="S462" s="1014"/>
      <c r="T462" s="1014"/>
      <c r="U462" s="1014"/>
      <c r="V462" s="1014"/>
      <c r="W462" s="1014"/>
      <c r="X462" s="1014"/>
      <c r="Y462" s="1014"/>
      <c r="Z462" s="1014"/>
      <c r="AA462" s="1014"/>
      <c r="AB462" s="1014"/>
      <c r="AE462" s="1631"/>
      <c r="AF462" s="1631"/>
      <c r="AG462" s="1631"/>
      <c r="AH462" s="1631"/>
      <c r="AI462" s="1631"/>
      <c r="AJ462" s="1631"/>
      <c r="AK462" s="1631"/>
      <c r="AL462" s="1631"/>
      <c r="AM462" s="1014"/>
      <c r="AN462" s="988"/>
      <c r="AO462" s="931" t="s">
        <v>1718</v>
      </c>
      <c r="AP462" s="931">
        <v>5</v>
      </c>
      <c r="AQ462" s="1013"/>
      <c r="AR462" s="1013"/>
      <c r="AS462" s="1013"/>
      <c r="AT462" s="1013"/>
      <c r="AU462" s="1013"/>
      <c r="AV462" s="1013"/>
      <c r="AW462" s="1013"/>
    </row>
    <row r="463" spans="1:49" s="931" customFormat="1" ht="12.75" hidden="1" customHeight="1">
      <c r="A463" s="1000"/>
      <c r="B463" s="974" t="s">
        <v>1719</v>
      </c>
      <c r="C463" s="1000"/>
      <c r="D463" s="1014"/>
      <c r="E463" s="987"/>
      <c r="F463" s="1014"/>
      <c r="G463" s="1014"/>
      <c r="H463" s="1014"/>
      <c r="I463" s="1014"/>
      <c r="J463" s="1014"/>
      <c r="K463" s="1014"/>
      <c r="L463" s="1014"/>
      <c r="M463" s="1014"/>
      <c r="N463" s="1014"/>
      <c r="O463" s="1014"/>
      <c r="P463" s="1014"/>
      <c r="Q463" s="1014"/>
      <c r="R463" s="1014"/>
      <c r="S463" s="1014"/>
      <c r="T463" s="1014"/>
      <c r="U463" s="1014"/>
      <c r="V463" s="1014"/>
      <c r="W463" s="1014"/>
      <c r="X463" s="1014"/>
      <c r="Y463" s="1014"/>
      <c r="Z463" s="1014"/>
      <c r="AA463" s="1014"/>
      <c r="AB463" s="1014"/>
      <c r="AE463" s="1631"/>
      <c r="AF463" s="1631"/>
      <c r="AG463" s="1631"/>
      <c r="AH463" s="1631"/>
      <c r="AI463" s="1631"/>
      <c r="AJ463" s="1631"/>
      <c r="AK463" s="1631"/>
      <c r="AL463" s="1631"/>
      <c r="AM463" s="1014"/>
      <c r="AN463" s="988"/>
      <c r="AO463" s="931" t="s">
        <v>1696</v>
      </c>
      <c r="AP463" s="931">
        <v>5</v>
      </c>
      <c r="AQ463" s="1167"/>
      <c r="AR463" s="1167"/>
      <c r="AS463" s="1223"/>
      <c r="AW463" s="1223"/>
    </row>
    <row r="464" spans="1:49" s="931" customFormat="1" ht="12.75" hidden="1" customHeight="1">
      <c r="A464" s="1000"/>
      <c r="B464" s="974" t="s">
        <v>1720</v>
      </c>
      <c r="C464" s="1000"/>
      <c r="D464" s="1014"/>
      <c r="E464" s="987"/>
      <c r="F464" s="1014"/>
      <c r="G464" s="1014"/>
      <c r="H464" s="1014"/>
      <c r="I464" s="1014"/>
      <c r="J464" s="1014"/>
      <c r="K464" s="1014"/>
      <c r="L464" s="1014"/>
      <c r="M464" s="1014"/>
      <c r="N464" s="1014"/>
      <c r="O464" s="1014"/>
      <c r="P464" s="1014"/>
      <c r="Q464" s="1014"/>
      <c r="R464" s="1014"/>
      <c r="S464" s="1014"/>
      <c r="T464" s="1014"/>
      <c r="U464" s="1014"/>
      <c r="V464" s="1014"/>
      <c r="W464" s="1014"/>
      <c r="X464" s="1014"/>
      <c r="Y464" s="1014"/>
      <c r="Z464" s="1014"/>
      <c r="AA464" s="1014"/>
      <c r="AB464" s="1014"/>
      <c r="AE464" s="1631"/>
      <c r="AF464" s="1631"/>
      <c r="AG464" s="1631"/>
      <c r="AH464" s="1631"/>
      <c r="AI464" s="1631"/>
      <c r="AJ464" s="1631"/>
      <c r="AK464" s="1631"/>
      <c r="AL464" s="1631"/>
      <c r="AM464" s="1014"/>
      <c r="AN464" s="988"/>
      <c r="AO464" s="931" t="s">
        <v>1698</v>
      </c>
      <c r="AP464" s="931">
        <v>5</v>
      </c>
      <c r="AQ464" s="1167"/>
      <c r="AR464" s="1167"/>
      <c r="AW464" s="1234"/>
    </row>
    <row r="465" spans="1:50" s="931" customFormat="1" ht="12.75" hidden="1" customHeight="1">
      <c r="A465" s="1000"/>
      <c r="B465" s="1014"/>
      <c r="C465" s="1000"/>
      <c r="D465" s="1014"/>
      <c r="E465" s="987"/>
      <c r="F465" s="1014"/>
      <c r="G465" s="1014"/>
      <c r="H465" s="1014"/>
      <c r="I465" s="1014"/>
      <c r="J465" s="1014"/>
      <c r="K465" s="1014"/>
      <c r="L465" s="1014"/>
      <c r="M465" s="1014"/>
      <c r="N465" s="1014"/>
      <c r="O465" s="1014"/>
      <c r="P465" s="1014"/>
      <c r="Q465" s="1014"/>
      <c r="R465" s="1014"/>
      <c r="S465" s="1014"/>
      <c r="T465" s="1014"/>
      <c r="U465" s="1014"/>
      <c r="V465" s="1014"/>
      <c r="W465" s="1014"/>
      <c r="X465" s="1014"/>
      <c r="Y465" s="1014"/>
      <c r="Z465" s="1014"/>
      <c r="AA465" s="1014"/>
      <c r="AB465" s="1014"/>
      <c r="AE465" s="1631"/>
      <c r="AF465" s="1631"/>
      <c r="AG465" s="1631"/>
      <c r="AH465" s="1631"/>
      <c r="AI465" s="1631"/>
      <c r="AJ465" s="1631"/>
      <c r="AK465" s="1631"/>
      <c r="AL465" s="1631"/>
      <c r="AM465" s="1014"/>
      <c r="AN465" s="988"/>
      <c r="AO465" s="931" t="s">
        <v>1699</v>
      </c>
      <c r="AP465" s="931">
        <v>5</v>
      </c>
      <c r="AQ465" s="1167"/>
      <c r="AR465" s="1167"/>
      <c r="AW465" s="1234"/>
    </row>
    <row r="466" spans="1:50" s="931" customFormat="1" ht="12.75" hidden="1" customHeight="1">
      <c r="A466" s="1000"/>
      <c r="B466" s="1014"/>
      <c r="C466" s="1235" t="s">
        <v>1721</v>
      </c>
      <c r="D466" s="1122"/>
      <c r="F466" s="1014"/>
      <c r="G466" s="1014"/>
      <c r="H466" s="1014"/>
      <c r="I466" s="1014"/>
      <c r="J466" s="1014"/>
      <c r="K466" s="1014"/>
      <c r="L466" s="1014"/>
      <c r="M466" s="1014"/>
      <c r="N466" s="1014"/>
      <c r="O466" s="1014"/>
      <c r="P466" s="1014"/>
      <c r="Q466" s="1014"/>
      <c r="R466" s="1014"/>
      <c r="S466" s="1014"/>
      <c r="T466" s="1014"/>
      <c r="U466" s="1014"/>
      <c r="V466" s="1014"/>
      <c r="W466" s="1014"/>
      <c r="X466" s="1014"/>
      <c r="Y466" s="1014"/>
      <c r="Z466" s="1014"/>
      <c r="AA466" s="1014"/>
      <c r="AB466" s="1014"/>
      <c r="AE466" s="1631"/>
      <c r="AF466" s="1631"/>
      <c r="AG466" s="987"/>
      <c r="AH466" s="987"/>
      <c r="AI466" s="987"/>
      <c r="AJ466" s="987"/>
      <c r="AK466" s="987"/>
      <c r="AL466" s="987"/>
      <c r="AM466" s="1014"/>
      <c r="AN466" s="988"/>
      <c r="AO466" s="931" t="s">
        <v>1700</v>
      </c>
      <c r="AP466" s="931">
        <v>5</v>
      </c>
      <c r="AW466" s="1234"/>
    </row>
    <row r="467" spans="1:50" s="931" customFormat="1" ht="12.75" hidden="1" customHeight="1">
      <c r="A467" s="1000"/>
      <c r="C467" s="3237" t="s">
        <v>617</v>
      </c>
      <c r="D467" s="3238"/>
      <c r="E467" s="1236" t="s">
        <v>532</v>
      </c>
      <c r="F467" s="3239" t="s">
        <v>1722</v>
      </c>
      <c r="G467" s="3239"/>
      <c r="H467" s="3239"/>
      <c r="I467" s="3239"/>
      <c r="J467" s="3239"/>
      <c r="K467" s="3239"/>
      <c r="L467" s="3239"/>
      <c r="M467" s="3239"/>
      <c r="N467" s="3239"/>
      <c r="O467" s="3239"/>
      <c r="P467" s="3239"/>
      <c r="Q467" s="3239"/>
      <c r="R467" s="3239"/>
      <c r="S467" s="3239"/>
      <c r="T467" s="3239"/>
      <c r="U467" s="3239"/>
      <c r="V467" s="3239"/>
      <c r="W467" s="3239"/>
      <c r="X467" s="3239"/>
      <c r="Y467" s="3239"/>
      <c r="Z467" s="3239"/>
      <c r="AA467" s="3239"/>
      <c r="AB467" s="3239"/>
      <c r="AC467" s="3239"/>
      <c r="AD467" s="3239"/>
      <c r="AE467" s="3239"/>
      <c r="AF467" s="1161"/>
      <c r="AG467" s="1161"/>
      <c r="AH467" s="1161"/>
      <c r="AI467" s="1161"/>
      <c r="AJ467" s="1161"/>
      <c r="AK467" s="1197"/>
      <c r="AL467" s="1013"/>
      <c r="AN467" s="988"/>
      <c r="AO467" s="931" t="s">
        <v>1723</v>
      </c>
      <c r="AP467" s="931">
        <v>5</v>
      </c>
      <c r="AS467" s="1229"/>
      <c r="AT467" s="1227"/>
      <c r="AW467" s="1234"/>
      <c r="AX467" s="1056"/>
    </row>
    <row r="468" spans="1:50" s="931" customFormat="1" ht="12.75" hidden="1" customHeight="1">
      <c r="A468" s="1048"/>
      <c r="C468" s="1237"/>
      <c r="D468" s="1013"/>
      <c r="E468" s="1238"/>
      <c r="F468" s="3240"/>
      <c r="G468" s="3240"/>
      <c r="H468" s="3240"/>
      <c r="I468" s="3240"/>
      <c r="J468" s="3240"/>
      <c r="K468" s="3240"/>
      <c r="L468" s="3240"/>
      <c r="M468" s="3240"/>
      <c r="N468" s="3240"/>
      <c r="O468" s="3240"/>
      <c r="P468" s="3240"/>
      <c r="Q468" s="3240"/>
      <c r="R468" s="3240"/>
      <c r="S468" s="3240"/>
      <c r="T468" s="3240"/>
      <c r="U468" s="3240"/>
      <c r="V468" s="3240"/>
      <c r="W468" s="3240"/>
      <c r="X468" s="3240"/>
      <c r="Y468" s="3240"/>
      <c r="Z468" s="3240"/>
      <c r="AA468" s="3240"/>
      <c r="AB468" s="3240"/>
      <c r="AC468" s="3240"/>
      <c r="AD468" s="3240"/>
      <c r="AE468" s="3240"/>
      <c r="AF468" s="1013"/>
      <c r="AG468" s="932"/>
      <c r="AH468" s="932"/>
      <c r="AI468" s="932"/>
      <c r="AJ468" s="932"/>
      <c r="AK468" s="1181"/>
      <c r="AL468" s="1013"/>
      <c r="AN468" s="988"/>
      <c r="AO468" s="931" t="s">
        <v>1704</v>
      </c>
      <c r="AP468" s="931">
        <v>1</v>
      </c>
    </row>
    <row r="469" spans="1:50" s="931" customFormat="1" ht="12.75" hidden="1" customHeight="1">
      <c r="A469" s="1048"/>
      <c r="C469" s="1239"/>
      <c r="D469" s="1176"/>
      <c r="E469" s="1240"/>
      <c r="F469" s="3241" t="s">
        <v>617</v>
      </c>
      <c r="G469" s="3241"/>
      <c r="H469" s="3241"/>
      <c r="I469" s="3241"/>
      <c r="J469" s="3241"/>
      <c r="K469" s="3241"/>
      <c r="L469" s="3241"/>
      <c r="M469" s="3241"/>
      <c r="N469" s="3241"/>
      <c r="O469" s="3241"/>
      <c r="P469" s="3241"/>
      <c r="Q469" s="3241"/>
      <c r="R469" s="3241"/>
      <c r="S469" s="3241"/>
      <c r="T469" s="3241"/>
      <c r="U469" s="3241"/>
      <c r="V469" s="3241"/>
      <c r="W469" s="3241"/>
      <c r="X469" s="3241"/>
      <c r="Y469" s="3241"/>
      <c r="Z469" s="3241"/>
      <c r="AA469" s="1241"/>
      <c r="AB469" s="1088"/>
      <c r="AC469" s="1088"/>
      <c r="AD469" s="1176"/>
      <c r="AE469" s="1176"/>
      <c r="AF469" s="1176"/>
      <c r="AG469" s="1242">
        <f>IF($C$467="Yes",(VLOOKUP($F$469,$AO$434:$AP$442,2,FALSE)),0)</f>
        <v>0</v>
      </c>
      <c r="AH469" s="1243" t="s">
        <v>1524</v>
      </c>
      <c r="AI469" s="1242"/>
      <c r="AJ469" s="1242"/>
      <c r="AK469" s="1192"/>
      <c r="AL469" s="1013"/>
      <c r="AN469" s="988"/>
      <c r="AS469" s="1223"/>
      <c r="AW469" s="1223"/>
    </row>
    <row r="470" spans="1:50" s="931" customFormat="1" ht="12.75" hidden="1" customHeight="1">
      <c r="A470" s="1048"/>
      <c r="C470" s="932"/>
      <c r="E470" s="1238"/>
      <c r="F470" s="977"/>
      <c r="G470" s="977"/>
      <c r="H470" s="977"/>
      <c r="I470" s="977"/>
      <c r="J470" s="977"/>
      <c r="K470" s="977"/>
      <c r="L470" s="977"/>
      <c r="M470" s="977"/>
      <c r="N470" s="977"/>
      <c r="O470" s="977"/>
      <c r="P470" s="977"/>
      <c r="Q470" s="977"/>
      <c r="R470" s="977"/>
      <c r="S470" s="977"/>
      <c r="T470" s="977"/>
      <c r="U470" s="977"/>
      <c r="V470" s="977"/>
      <c r="W470" s="977"/>
      <c r="X470" s="977"/>
      <c r="Y470" s="977"/>
      <c r="Z470" s="977"/>
      <c r="AA470" s="1244"/>
      <c r="AB470" s="932"/>
      <c r="AC470" s="932"/>
      <c r="AG470" s="932"/>
      <c r="AH470" s="932"/>
      <c r="AI470" s="932"/>
      <c r="AJ470" s="932"/>
      <c r="AN470" s="988"/>
      <c r="AO470" s="931" t="s">
        <v>617</v>
      </c>
      <c r="AP470" s="1056">
        <v>0</v>
      </c>
    </row>
    <row r="471" spans="1:50" s="931" customFormat="1" ht="12.75" hidden="1" customHeight="1">
      <c r="A471" s="1048"/>
      <c r="C471" s="3242" t="s">
        <v>570</v>
      </c>
      <c r="D471" s="3243"/>
      <c r="E471" s="1236" t="s">
        <v>787</v>
      </c>
      <c r="F471" s="1245" t="s">
        <v>1724</v>
      </c>
      <c r="G471" s="1075"/>
      <c r="H471" s="1075"/>
      <c r="I471" s="1075"/>
      <c r="J471" s="1075"/>
      <c r="K471" s="1075"/>
      <c r="L471" s="1075"/>
      <c r="M471" s="1075"/>
      <c r="N471" s="1075"/>
      <c r="O471" s="1075"/>
      <c r="P471" s="1075"/>
      <c r="Q471" s="1075"/>
      <c r="R471" s="1075"/>
      <c r="S471" s="1075"/>
      <c r="T471" s="1075"/>
      <c r="U471" s="1075"/>
      <c r="V471" s="1075"/>
      <c r="W471" s="1075"/>
      <c r="X471" s="1075"/>
      <c r="Y471" s="1075"/>
      <c r="Z471" s="1075"/>
      <c r="AA471" s="1075"/>
      <c r="AB471" s="1075"/>
      <c r="AC471" s="1075"/>
      <c r="AD471" s="1161"/>
      <c r="AE471" s="1161"/>
      <c r="AF471" s="1161"/>
      <c r="AG471" s="1075"/>
      <c r="AH471" s="1075"/>
      <c r="AI471" s="1075"/>
      <c r="AJ471" s="1075"/>
      <c r="AK471" s="1197"/>
      <c r="AL471" s="1013"/>
      <c r="AN471" s="988"/>
      <c r="AO471" s="1229">
        <v>0.15</v>
      </c>
      <c r="AP471" s="1056">
        <v>3</v>
      </c>
    </row>
    <row r="472" spans="1:50" s="931" customFormat="1" ht="12.75" hidden="1" customHeight="1">
      <c r="A472" s="1048"/>
      <c r="C472" s="1246" t="s">
        <v>1725</v>
      </c>
      <c r="D472" s="1013"/>
      <c r="E472" s="1013"/>
      <c r="F472" s="1247" t="s">
        <v>1726</v>
      </c>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1631"/>
      <c r="AD472" s="1013"/>
      <c r="AE472" s="1013"/>
      <c r="AF472" s="1013"/>
      <c r="AG472" s="1019"/>
      <c r="AH472" s="1019"/>
      <c r="AI472" s="1019"/>
      <c r="AJ472" s="1019"/>
      <c r="AK472" s="1181"/>
      <c r="AL472" s="1013"/>
      <c r="AN472" s="988"/>
      <c r="AO472" s="1229">
        <v>0.2</v>
      </c>
      <c r="AP472" s="1056">
        <v>5</v>
      </c>
    </row>
    <row r="473" spans="1:50" s="931" customFormat="1" ht="12.75" hidden="1" customHeight="1">
      <c r="A473" s="1048"/>
      <c r="C473" s="1633"/>
      <c r="D473" s="1634"/>
      <c r="E473" s="1248"/>
      <c r="F473" s="1247" t="s">
        <v>1727</v>
      </c>
      <c r="G473" s="1247"/>
      <c r="H473" s="1247"/>
      <c r="I473" s="1247"/>
      <c r="J473" s="1247"/>
      <c r="K473" s="1247"/>
      <c r="L473" s="1247"/>
      <c r="M473" s="1247"/>
      <c r="N473" s="1247"/>
      <c r="O473" s="1247"/>
      <c r="P473" s="1247"/>
      <c r="Q473" s="1247"/>
      <c r="R473" s="1247"/>
      <c r="S473" s="1247"/>
      <c r="T473" s="1247"/>
      <c r="U473" s="1247"/>
      <c r="V473" s="1247"/>
      <c r="W473" s="1247"/>
      <c r="X473" s="1247"/>
      <c r="Y473" s="1247"/>
      <c r="Z473" s="1247"/>
      <c r="AA473" s="1247"/>
      <c r="AB473" s="1247"/>
      <c r="AC473" s="1249"/>
      <c r="AD473" s="1250"/>
      <c r="AE473" s="1250"/>
      <c r="AF473" s="1250"/>
      <c r="AG473" s="1251"/>
      <c r="AH473" s="1019"/>
      <c r="AI473" s="1019"/>
      <c r="AJ473" s="1019"/>
      <c r="AK473" s="1181"/>
      <c r="AL473" s="1013"/>
      <c r="AN473" s="1113"/>
      <c r="AO473" s="1229"/>
      <c r="AP473" s="1227"/>
    </row>
    <row r="474" spans="1:50" s="981" customFormat="1" ht="12.75" hidden="1" customHeight="1">
      <c r="A474" s="1107"/>
      <c r="B474" s="931"/>
      <c r="C474" s="1237"/>
      <c r="D474" s="1013"/>
      <c r="E474" s="1238"/>
      <c r="F474" s="1252" t="s">
        <v>1728</v>
      </c>
      <c r="G474" s="1013"/>
      <c r="H474" s="1013"/>
      <c r="I474" s="1247"/>
      <c r="J474" s="1247"/>
      <c r="K474" s="1247"/>
      <c r="L474" s="1247"/>
      <c r="M474" s="1247"/>
      <c r="N474" s="1247"/>
      <c r="O474" s="1247"/>
      <c r="P474" s="1247"/>
      <c r="Q474" s="1247"/>
      <c r="R474" s="1247"/>
      <c r="S474" s="1247"/>
      <c r="T474" s="1247"/>
      <c r="U474" s="1247"/>
      <c r="V474" s="3249" t="s">
        <v>617</v>
      </c>
      <c r="W474" s="3249"/>
      <c r="X474" s="3249"/>
      <c r="Y474" s="1247"/>
      <c r="Z474" s="1247"/>
      <c r="AA474" s="1247"/>
      <c r="AB474" s="1247"/>
      <c r="AC474" s="1247"/>
      <c r="AD474" s="1250"/>
      <c r="AE474" s="1250"/>
      <c r="AF474" s="1250"/>
      <c r="AG474" s="1019">
        <f>IF(AND($C$471="Yes",$V$476="N/A",$V$481="N/A",$V$485="N/A",$V$487="N/A"),(VLOOKUP(V474,$AR$444:$AS$446,2,FALSE)),0)</f>
        <v>0</v>
      </c>
      <c r="AH474" s="1639" t="s">
        <v>1524</v>
      </c>
      <c r="AI474" s="932"/>
      <c r="AJ474" s="932"/>
      <c r="AK474" s="1181"/>
      <c r="AL474" s="1013"/>
      <c r="AM474" s="931"/>
      <c r="AN474" s="988"/>
    </row>
    <row r="475" spans="1:50" s="981" customFormat="1" ht="12.75" hidden="1" customHeight="1">
      <c r="A475" s="1107"/>
      <c r="B475" s="931"/>
      <c r="C475" s="1237"/>
      <c r="D475" s="1013"/>
      <c r="E475" s="1238"/>
      <c r="F475" s="1252"/>
      <c r="G475" s="1013"/>
      <c r="H475" s="1013"/>
      <c r="I475" s="1247"/>
      <c r="J475" s="1247"/>
      <c r="K475" s="1247"/>
      <c r="L475" s="1247"/>
      <c r="M475" s="1247"/>
      <c r="N475" s="1247"/>
      <c r="O475" s="1247"/>
      <c r="P475" s="1247"/>
      <c r="Q475" s="1247"/>
      <c r="R475" s="1247"/>
      <c r="S475" s="1247"/>
      <c r="T475" s="1247"/>
      <c r="U475" s="1247"/>
      <c r="V475" s="1247"/>
      <c r="W475" s="1247"/>
      <c r="X475" s="1247"/>
      <c r="Y475" s="1247"/>
      <c r="Z475" s="1247"/>
      <c r="AA475" s="1247"/>
      <c r="AB475" s="1247"/>
      <c r="AC475" s="1247"/>
      <c r="AD475" s="1250"/>
      <c r="AE475" s="1250"/>
      <c r="AF475" s="1250"/>
      <c r="AG475" s="1019"/>
      <c r="AH475" s="1639"/>
      <c r="AI475" s="932"/>
      <c r="AJ475" s="932"/>
      <c r="AK475" s="1181"/>
      <c r="AL475" s="1013"/>
      <c r="AM475" s="931"/>
      <c r="AN475" s="988"/>
    </row>
    <row r="476" spans="1:50" s="981" customFormat="1" ht="12.75" hidden="1" customHeight="1">
      <c r="A476" s="1107"/>
      <c r="B476" s="931"/>
      <c r="C476" s="1237"/>
      <c r="D476" s="1013"/>
      <c r="E476" s="1238"/>
      <c r="F476" s="1252" t="s">
        <v>1729</v>
      </c>
      <c r="G476" s="1013"/>
      <c r="H476" s="1013"/>
      <c r="I476" s="1247"/>
      <c r="J476" s="1247"/>
      <c r="K476" s="1247"/>
      <c r="L476" s="1247"/>
      <c r="M476" s="1247"/>
      <c r="N476" s="1247"/>
      <c r="O476" s="1247"/>
      <c r="P476" s="1247"/>
      <c r="Q476" s="1247"/>
      <c r="R476" s="1247"/>
      <c r="S476" s="1247"/>
      <c r="T476" s="1247"/>
      <c r="U476" s="1247"/>
      <c r="V476" s="3249" t="s">
        <v>617</v>
      </c>
      <c r="W476" s="3249"/>
      <c r="X476" s="3249"/>
      <c r="Y476" s="1247"/>
      <c r="Z476" s="1247"/>
      <c r="AA476" s="1247"/>
      <c r="AB476" s="1247"/>
      <c r="AC476" s="1247"/>
      <c r="AD476" s="1250"/>
      <c r="AE476" s="1250"/>
      <c r="AF476" s="1250"/>
      <c r="AG476" s="1019">
        <f>IF(AND($C$471="Yes",$V$474="N/A", $V$481="N/A",$V$485="N/A",$V$487="N/A"),(VLOOKUP(V476,$AO$444:$AP$446,2,FALSE)),0)</f>
        <v>0</v>
      </c>
      <c r="AH476" s="1639" t="s">
        <v>1524</v>
      </c>
      <c r="AI476" s="932"/>
      <c r="AJ476" s="932"/>
      <c r="AK476" s="1181"/>
      <c r="AL476" s="1013"/>
      <c r="AM476" s="931"/>
      <c r="AN476" s="988"/>
    </row>
    <row r="477" spans="1:50" s="931" customFormat="1" ht="12.75" hidden="1" customHeight="1">
      <c r="A477" s="1048"/>
      <c r="C477" s="1237"/>
      <c r="D477" s="1013"/>
      <c r="E477" s="1238"/>
      <c r="F477" s="1204"/>
      <c r="G477" s="1253"/>
      <c r="H477" s="1253"/>
      <c r="I477" s="1253"/>
      <c r="J477" s="1253"/>
      <c r="K477" s="1253"/>
      <c r="L477" s="1253"/>
      <c r="M477" s="1253"/>
      <c r="N477" s="1253"/>
      <c r="O477" s="1253"/>
      <c r="P477" s="1253"/>
      <c r="Q477" s="932"/>
      <c r="R477" s="932"/>
      <c r="S477" s="932"/>
      <c r="T477" s="932"/>
      <c r="U477" s="932"/>
      <c r="V477" s="932"/>
      <c r="W477" s="932"/>
      <c r="X477" s="932"/>
      <c r="Y477" s="932"/>
      <c r="Z477" s="932"/>
      <c r="AA477" s="932"/>
      <c r="AB477" s="932"/>
      <c r="AC477" s="932"/>
      <c r="AD477" s="1013"/>
      <c r="AE477" s="1013"/>
      <c r="AF477" s="1013"/>
      <c r="AG477" s="1204"/>
      <c r="AH477" s="1204"/>
      <c r="AI477" s="1204"/>
      <c r="AJ477" s="1204"/>
      <c r="AK477" s="1181"/>
      <c r="AL477" s="1013"/>
      <c r="AN477" s="988"/>
      <c r="AO477" s="931" t="s">
        <v>617</v>
      </c>
      <c r="AP477" s="931">
        <v>0</v>
      </c>
    </row>
    <row r="478" spans="1:50" s="931" customFormat="1" ht="12.75" hidden="1" customHeight="1">
      <c r="A478" s="1048"/>
      <c r="C478" s="1237"/>
      <c r="D478" s="1013"/>
      <c r="E478" s="1238"/>
      <c r="F478" s="1253" t="s">
        <v>1730</v>
      </c>
      <c r="G478" s="1013"/>
      <c r="H478" s="1013"/>
      <c r="I478" s="1238"/>
      <c r="J478" s="1238"/>
      <c r="K478" s="1238"/>
      <c r="L478" s="1238"/>
      <c r="M478" s="1238"/>
      <c r="N478" s="1238"/>
      <c r="O478" s="1238"/>
      <c r="P478" s="1238"/>
      <c r="Q478" s="932"/>
      <c r="R478" s="932"/>
      <c r="S478" s="932"/>
      <c r="T478" s="932"/>
      <c r="U478" s="932"/>
      <c r="V478" s="932"/>
      <c r="W478" s="932"/>
      <c r="X478" s="932"/>
      <c r="Y478" s="932"/>
      <c r="Z478" s="932"/>
      <c r="AA478" s="932"/>
      <c r="AB478" s="932"/>
      <c r="AC478" s="932"/>
      <c r="AD478" s="1013"/>
      <c r="AE478" s="1013"/>
      <c r="AF478" s="1013"/>
      <c r="AG478" s="1013"/>
      <c r="AH478" s="1013"/>
      <c r="AI478" s="1013"/>
      <c r="AJ478" s="932"/>
      <c r="AK478" s="1181"/>
      <c r="AL478" s="1013"/>
      <c r="AN478" s="988"/>
      <c r="AO478" s="931" t="s">
        <v>1731</v>
      </c>
      <c r="AP478" s="1056">
        <v>2</v>
      </c>
    </row>
    <row r="479" spans="1:50" s="931" customFormat="1" ht="12.75" hidden="1" customHeight="1">
      <c r="A479" s="1048"/>
      <c r="C479" s="1237"/>
      <c r="D479" s="1048"/>
      <c r="E479" s="1048"/>
      <c r="F479" s="1250" t="s">
        <v>1732</v>
      </c>
      <c r="G479" s="1048"/>
      <c r="H479" s="1048"/>
      <c r="I479" s="1048"/>
      <c r="J479" s="1048"/>
      <c r="K479" s="1048"/>
      <c r="L479" s="1048"/>
      <c r="M479" s="1238"/>
      <c r="N479" s="1238"/>
      <c r="O479" s="1238"/>
      <c r="P479" s="1238"/>
      <c r="Q479" s="932"/>
      <c r="R479" s="932"/>
      <c r="S479" s="932"/>
      <c r="T479" s="932"/>
      <c r="U479" s="932"/>
      <c r="V479" s="932"/>
      <c r="W479" s="932"/>
      <c r="X479" s="932"/>
      <c r="Y479" s="932"/>
      <c r="Z479" s="932"/>
      <c r="AA479" s="932"/>
      <c r="AB479" s="932"/>
      <c r="AC479" s="932"/>
      <c r="AD479" s="1013"/>
      <c r="AE479" s="1013"/>
      <c r="AF479" s="1013"/>
      <c r="AG479" s="1019"/>
      <c r="AH479" s="1639"/>
      <c r="AI479" s="932"/>
      <c r="AJ479" s="932"/>
      <c r="AK479" s="1181"/>
      <c r="AL479" s="1013"/>
      <c r="AN479" s="988"/>
      <c r="AO479" s="931" t="s">
        <v>1733</v>
      </c>
      <c r="AP479" s="931">
        <v>2</v>
      </c>
    </row>
    <row r="480" spans="1:50" s="981" customFormat="1" ht="12.75" hidden="1" customHeight="1">
      <c r="A480" s="1048"/>
      <c r="B480" s="931"/>
      <c r="C480" s="1189"/>
      <c r="D480" s="1244"/>
      <c r="E480" s="1244"/>
      <c r="F480" s="1250" t="s">
        <v>1734</v>
      </c>
      <c r="G480" s="1048"/>
      <c r="H480" s="1048"/>
      <c r="I480" s="1048"/>
      <c r="J480" s="1048"/>
      <c r="K480" s="1048"/>
      <c r="L480" s="1048"/>
      <c r="M480" s="1238"/>
      <c r="N480" s="1238"/>
      <c r="O480" s="1238"/>
      <c r="P480" s="1238"/>
      <c r="Q480" s="932"/>
      <c r="R480" s="932"/>
      <c r="S480" s="932"/>
      <c r="T480" s="932"/>
      <c r="U480" s="932"/>
      <c r="V480" s="932"/>
      <c r="W480" s="932"/>
      <c r="X480" s="932"/>
      <c r="Y480" s="932"/>
      <c r="Z480" s="932"/>
      <c r="AA480" s="932"/>
      <c r="AB480" s="932"/>
      <c r="AC480" s="932"/>
      <c r="AD480" s="1013"/>
      <c r="AE480" s="1013"/>
      <c r="AF480" s="1013"/>
      <c r="AG480" s="1019"/>
      <c r="AH480" s="1639"/>
      <c r="AI480" s="932"/>
      <c r="AJ480" s="932"/>
      <c r="AK480" s="1181"/>
      <c r="AL480" s="1013"/>
      <c r="AM480" s="931"/>
      <c r="AN480" s="1113"/>
      <c r="AO480" s="931" t="s">
        <v>1735</v>
      </c>
      <c r="AP480" s="931">
        <v>2</v>
      </c>
    </row>
    <row r="481" spans="1:81" s="931" customFormat="1" ht="12.75" hidden="1" customHeight="1">
      <c r="A481" s="1048"/>
      <c r="C481" s="1254"/>
      <c r="D481" s="1048"/>
      <c r="E481" s="1048"/>
      <c r="F481" s="1252" t="s">
        <v>1736</v>
      </c>
      <c r="G481" s="1048"/>
      <c r="H481" s="1048"/>
      <c r="I481" s="1048"/>
      <c r="J481" s="1048"/>
      <c r="K481" s="1048"/>
      <c r="L481" s="1048"/>
      <c r="M481" s="1238"/>
      <c r="N481" s="1238"/>
      <c r="O481" s="1238"/>
      <c r="P481" s="1238"/>
      <c r="Q481" s="932"/>
      <c r="R481" s="932"/>
      <c r="S481" s="932"/>
      <c r="T481" s="932"/>
      <c r="U481" s="932"/>
      <c r="V481" s="3249" t="s">
        <v>617</v>
      </c>
      <c r="W481" s="3249"/>
      <c r="X481" s="3249"/>
      <c r="Y481" s="932"/>
      <c r="Z481" s="932"/>
      <c r="AA481" s="932"/>
      <c r="AB481" s="932"/>
      <c r="AC481" s="932"/>
      <c r="AD481" s="1013"/>
      <c r="AE481" s="1013"/>
      <c r="AF481" s="1013"/>
      <c r="AG481" s="1019">
        <f>IF(AND($C$471="Yes",$V$474="N/A",$V$476="N/A", $V$485="N/A",$V$487="N/A"),(VLOOKUP($V$481,$AO$448:$AP$450,2,FALSE)),0)</f>
        <v>0</v>
      </c>
      <c r="AH481" s="1639" t="s">
        <v>1524</v>
      </c>
      <c r="AI481" s="932"/>
      <c r="AJ481" s="932"/>
      <c r="AK481" s="1181"/>
      <c r="AL481" s="1013"/>
      <c r="AN481" s="914"/>
    </row>
    <row r="482" spans="1:81" s="931" customFormat="1" ht="12.75" hidden="1" customHeight="1">
      <c r="A482" s="1048"/>
      <c r="C482" s="1237"/>
      <c r="D482" s="1048"/>
      <c r="E482" s="1048"/>
      <c r="F482" s="1013"/>
      <c r="G482" s="1013"/>
      <c r="H482" s="1013"/>
      <c r="I482" s="1048"/>
      <c r="J482" s="1048"/>
      <c r="K482" s="1048"/>
      <c r="L482" s="1048"/>
      <c r="M482" s="1238"/>
      <c r="N482" s="1238"/>
      <c r="O482" s="1238"/>
      <c r="P482" s="1238"/>
      <c r="Q482" s="932"/>
      <c r="R482" s="932"/>
      <c r="S482" s="932"/>
      <c r="T482" s="932"/>
      <c r="U482" s="932"/>
      <c r="V482" s="932"/>
      <c r="W482" s="932"/>
      <c r="X482" s="932"/>
      <c r="Y482" s="932"/>
      <c r="Z482" s="932"/>
      <c r="AA482" s="932"/>
      <c r="AB482" s="932"/>
      <c r="AC482" s="932"/>
      <c r="AD482" s="1013"/>
      <c r="AE482" s="1013"/>
      <c r="AF482" s="1013"/>
      <c r="AG482" s="1013"/>
      <c r="AH482" s="1013"/>
      <c r="AI482" s="1013"/>
      <c r="AJ482" s="932"/>
      <c r="AK482" s="1181"/>
      <c r="AL482" s="1013"/>
      <c r="AN482" s="1255"/>
    </row>
    <row r="483" spans="1:81" s="981" customFormat="1" ht="12.75" hidden="1" customHeight="1">
      <c r="A483" s="1048"/>
      <c r="B483" s="1014"/>
      <c r="C483" s="1256" t="s">
        <v>1737</v>
      </c>
      <c r="D483" s="1257"/>
      <c r="E483" s="1257"/>
      <c r="F483" s="1258" t="s">
        <v>1738</v>
      </c>
      <c r="G483" s="1161"/>
      <c r="H483" s="1161"/>
      <c r="I483" s="1257"/>
      <c r="J483" s="1257"/>
      <c r="K483" s="1257"/>
      <c r="L483" s="1257"/>
      <c r="M483" s="1257"/>
      <c r="N483" s="1257"/>
      <c r="O483" s="1257"/>
      <c r="P483" s="1257"/>
      <c r="Q483" s="1257"/>
      <c r="R483" s="1257"/>
      <c r="S483" s="1257"/>
      <c r="T483" s="1257"/>
      <c r="U483" s="1257"/>
      <c r="V483" s="1257"/>
      <c r="W483" s="1257"/>
      <c r="X483" s="1257"/>
      <c r="Y483" s="1257"/>
      <c r="Z483" s="1257"/>
      <c r="AA483" s="1257"/>
      <c r="AB483" s="1257"/>
      <c r="AC483" s="1257"/>
      <c r="AD483" s="1161"/>
      <c r="AE483" s="1161"/>
      <c r="AF483" s="1161"/>
      <c r="AG483" s="1161"/>
      <c r="AH483" s="1161"/>
      <c r="AI483" s="1161"/>
      <c r="AJ483" s="1257"/>
      <c r="AK483" s="1197"/>
      <c r="AL483" s="1013"/>
      <c r="AM483" s="931"/>
      <c r="AN483" s="975"/>
      <c r="AO483" s="931" t="s">
        <v>617</v>
      </c>
      <c r="AP483" s="931">
        <v>0</v>
      </c>
      <c r="AQ483" s="1201"/>
    </row>
    <row r="484" spans="1:81" s="981" customFormat="1" ht="12.75" hidden="1" customHeight="1">
      <c r="A484" s="1048"/>
      <c r="B484" s="1014"/>
      <c r="C484" s="1259"/>
      <c r="D484" s="3248"/>
      <c r="E484" s="3248"/>
      <c r="F484" s="1247" t="s">
        <v>1739</v>
      </c>
      <c r="G484" s="1204"/>
      <c r="H484" s="1204"/>
      <c r="I484" s="1013"/>
      <c r="J484" s="1013"/>
      <c r="K484" s="1013"/>
      <c r="L484" s="1013"/>
      <c r="M484" s="1013"/>
      <c r="N484" s="1013"/>
      <c r="O484" s="1013"/>
      <c r="P484" s="1013"/>
      <c r="Q484" s="1013"/>
      <c r="R484" s="1013"/>
      <c r="S484" s="1013"/>
      <c r="T484" s="1013"/>
      <c r="U484" s="1013"/>
      <c r="V484" s="1204"/>
      <c r="W484" s="1204"/>
      <c r="X484" s="1204"/>
      <c r="Y484" s="1013"/>
      <c r="Z484" s="1013"/>
      <c r="AA484" s="1013"/>
      <c r="AB484" s="1013"/>
      <c r="AC484" s="1013"/>
      <c r="AD484" s="1013"/>
      <c r="AE484" s="1013"/>
      <c r="AF484" s="1013"/>
      <c r="AG484" s="1204"/>
      <c r="AH484" s="1204"/>
      <c r="AI484" s="1204"/>
      <c r="AJ484" s="1204"/>
      <c r="AK484" s="1181"/>
      <c r="AL484" s="1013"/>
      <c r="AM484" s="931"/>
      <c r="AN484" s="975"/>
      <c r="AO484" s="931" t="s">
        <v>1740</v>
      </c>
      <c r="AP484" s="1056">
        <v>5</v>
      </c>
      <c r="AQ484" s="920"/>
    </row>
    <row r="485" spans="1:81" s="1122" customFormat="1" ht="12.75" hidden="1" customHeight="1">
      <c r="A485" s="1637"/>
      <c r="B485" s="1014"/>
      <c r="C485" s="1237"/>
      <c r="D485" s="1013"/>
      <c r="E485" s="1013"/>
      <c r="F485" s="1260" t="s">
        <v>1728</v>
      </c>
      <c r="G485" s="1013"/>
      <c r="H485" s="1013"/>
      <c r="I485" s="1013"/>
      <c r="J485" s="1013"/>
      <c r="K485" s="1013"/>
      <c r="L485" s="1013"/>
      <c r="M485" s="1013"/>
      <c r="N485" s="1013"/>
      <c r="O485" s="1013"/>
      <c r="P485" s="1013"/>
      <c r="Q485" s="1013"/>
      <c r="R485" s="1013"/>
      <c r="S485" s="1013"/>
      <c r="T485" s="1013"/>
      <c r="U485" s="1013"/>
      <c r="V485" s="3249" t="s">
        <v>617</v>
      </c>
      <c r="W485" s="3249"/>
      <c r="X485" s="3249"/>
      <c r="Y485" s="1013"/>
      <c r="Z485" s="1013"/>
      <c r="AA485" s="1013"/>
      <c r="AB485" s="1013"/>
      <c r="AC485" s="1013"/>
      <c r="AD485" s="1013"/>
      <c r="AE485" s="1013"/>
      <c r="AF485" s="1013"/>
      <c r="AG485" s="1019">
        <f>IF(AND($C$471="Yes",$V$474="N/A",V476="N/A",$V$481="N/A",$V$487="N/A"),(VLOOKUP($V$485,$AW$444:$AX$447,2,FALSE)),0)</f>
        <v>0</v>
      </c>
      <c r="AH485" s="1639" t="s">
        <v>1524</v>
      </c>
      <c r="AI485" s="932"/>
      <c r="AJ485" s="1013"/>
      <c r="AK485" s="1181"/>
      <c r="AL485" s="1013"/>
      <c r="AM485" s="931"/>
      <c r="AN485" s="1121"/>
      <c r="AO485" s="931" t="s">
        <v>1741</v>
      </c>
      <c r="AP485" s="931">
        <v>5</v>
      </c>
      <c r="AS485" s="931"/>
      <c r="AT485" s="931"/>
      <c r="AU485" s="931"/>
      <c r="AV485" s="931"/>
      <c r="AW485" s="931"/>
      <c r="AX485" s="931"/>
      <c r="AY485" s="931"/>
      <c r="AZ485" s="931"/>
      <c r="BA485" s="931"/>
      <c r="BB485" s="931"/>
      <c r="BO485" s="931"/>
      <c r="BP485" s="931"/>
      <c r="BQ485" s="931"/>
      <c r="BR485" s="931"/>
      <c r="BS485" s="931"/>
      <c r="BT485" s="931"/>
      <c r="BU485" s="931"/>
      <c r="BV485" s="931"/>
      <c r="BW485" s="931"/>
      <c r="BX485" s="931"/>
      <c r="BY485" s="931"/>
      <c r="BZ485" s="931"/>
      <c r="CA485" s="931"/>
      <c r="CB485" s="931"/>
      <c r="CC485" s="931"/>
    </row>
    <row r="486" spans="1:81" s="1122" customFormat="1" ht="12.75" hidden="1" customHeight="1">
      <c r="A486" s="1637"/>
      <c r="B486" s="1014"/>
      <c r="C486" s="1237"/>
      <c r="D486" s="1013"/>
      <c r="E486" s="1013"/>
      <c r="F486" s="952"/>
      <c r="G486" s="952"/>
      <c r="H486" s="952"/>
      <c r="I486" s="1013"/>
      <c r="J486" s="1013"/>
      <c r="K486" s="1013"/>
      <c r="L486" s="1013"/>
      <c r="M486" s="1013"/>
      <c r="N486" s="1013"/>
      <c r="O486" s="1013"/>
      <c r="P486" s="1013"/>
      <c r="Q486" s="1013"/>
      <c r="R486" s="1013"/>
      <c r="S486" s="1013"/>
      <c r="T486" s="1013"/>
      <c r="U486" s="1013"/>
      <c r="V486" s="1013"/>
      <c r="W486" s="1013"/>
      <c r="X486" s="1013"/>
      <c r="Y486" s="1013"/>
      <c r="Z486" s="1013"/>
      <c r="AA486" s="1013"/>
      <c r="AB486" s="1013"/>
      <c r="AC486" s="1013"/>
      <c r="AD486" s="1013"/>
      <c r="AE486" s="1013"/>
      <c r="AF486" s="1013"/>
      <c r="AG486" s="952"/>
      <c r="AH486" s="952"/>
      <c r="AI486" s="952"/>
      <c r="AJ486" s="952"/>
      <c r="AK486" s="1181"/>
      <c r="AL486" s="1013"/>
      <c r="AM486" s="931"/>
      <c r="AN486" s="1121"/>
      <c r="AO486" s="931" t="s">
        <v>1742</v>
      </c>
      <c r="AP486" s="931">
        <v>5</v>
      </c>
      <c r="AS486" s="931"/>
      <c r="AT486" s="931"/>
      <c r="AU486" s="931"/>
      <c r="AV486" s="931"/>
      <c r="AW486" s="931"/>
      <c r="AX486" s="931"/>
      <c r="AY486" s="931"/>
      <c r="AZ486" s="931"/>
      <c r="BA486" s="931"/>
      <c r="BB486" s="931"/>
      <c r="BC486" s="931"/>
      <c r="BD486" s="931"/>
      <c r="BE486" s="931"/>
      <c r="BF486" s="931"/>
      <c r="BG486" s="931"/>
      <c r="BH486" s="931"/>
      <c r="BI486" s="931"/>
      <c r="BJ486" s="931"/>
      <c r="BK486" s="931"/>
      <c r="BL486" s="931"/>
      <c r="BM486" s="931"/>
      <c r="BN486" s="931"/>
      <c r="BO486" s="931"/>
      <c r="BP486" s="931"/>
      <c r="BQ486" s="931"/>
      <c r="BR486" s="931"/>
      <c r="BS486" s="931"/>
      <c r="BT486" s="931"/>
      <c r="BU486" s="931"/>
      <c r="BV486" s="931"/>
      <c r="BW486" s="931"/>
      <c r="BX486" s="931"/>
      <c r="BY486" s="931"/>
      <c r="BZ486" s="931"/>
      <c r="CA486" s="931"/>
      <c r="CB486" s="931"/>
      <c r="CC486" s="931"/>
    </row>
    <row r="487" spans="1:81" s="920" customFormat="1" ht="12.75" hidden="1" customHeight="1">
      <c r="A487" s="1637"/>
      <c r="B487" s="1014"/>
      <c r="C487" s="1239"/>
      <c r="D487" s="1176"/>
      <c r="E487" s="1176"/>
      <c r="F487" s="1252" t="s">
        <v>1729</v>
      </c>
      <c r="G487" s="1261"/>
      <c r="H487" s="1261"/>
      <c r="I487" s="1176"/>
      <c r="J487" s="1176"/>
      <c r="K487" s="1176"/>
      <c r="L487" s="1176"/>
      <c r="M487" s="1176"/>
      <c r="N487" s="1176"/>
      <c r="O487" s="1176"/>
      <c r="P487" s="1176"/>
      <c r="Q487" s="1176"/>
      <c r="R487" s="1176"/>
      <c r="S487" s="1176"/>
      <c r="T487" s="1176"/>
      <c r="U487" s="1176"/>
      <c r="V487" s="3249" t="s">
        <v>617</v>
      </c>
      <c r="W487" s="3249"/>
      <c r="X487" s="3249"/>
      <c r="Y487" s="1176"/>
      <c r="Z487" s="1176"/>
      <c r="AA487" s="1176"/>
      <c r="AB487" s="1176"/>
      <c r="AC487" s="1176"/>
      <c r="AD487" s="1176"/>
      <c r="AE487" s="1176"/>
      <c r="AF487" s="1176"/>
      <c r="AG487" s="1262">
        <f>IF(AND($C$471="Yes",$V$474="N/A",$V$476="N/A",$V$481="N/A",$V$485="N/A"),(VLOOKUP($V$487,$BA$444:$BB$446,2,FALSE)),0)</f>
        <v>0</v>
      </c>
      <c r="AH487" s="1243" t="s">
        <v>1524</v>
      </c>
      <c r="AI487" s="1176"/>
      <c r="AJ487" s="1176"/>
      <c r="AK487" s="1192"/>
      <c r="AL487" s="1013"/>
      <c r="AM487" s="931"/>
      <c r="AN487" s="1263"/>
      <c r="AP487" s="981"/>
      <c r="AQ487" s="981"/>
      <c r="AR487" s="981"/>
      <c r="AS487" s="981"/>
      <c r="AT487" s="981"/>
      <c r="AU487" s="981"/>
      <c r="AV487" s="981"/>
      <c r="AW487" s="981"/>
      <c r="AX487" s="981"/>
      <c r="AY487" s="981"/>
      <c r="AZ487" s="981"/>
      <c r="BA487" s="981"/>
      <c r="BB487" s="981"/>
      <c r="BC487" s="981"/>
      <c r="BE487" s="981"/>
      <c r="BF487" s="981"/>
      <c r="BG487" s="981"/>
      <c r="BH487" s="981"/>
      <c r="BI487" s="981"/>
      <c r="BJ487" s="981"/>
      <c r="BK487" s="981"/>
      <c r="BL487" s="981"/>
      <c r="BM487" s="981"/>
      <c r="BN487" s="981"/>
      <c r="BO487" s="981"/>
      <c r="BP487" s="981"/>
      <c r="BQ487" s="981"/>
      <c r="BR487" s="981"/>
    </row>
    <row r="488" spans="1:81" s="920" customFormat="1" ht="12.75" hidden="1" customHeight="1">
      <c r="A488" s="1637"/>
      <c r="B488" s="1014"/>
      <c r="C488" s="932"/>
      <c r="D488" s="931"/>
      <c r="E488" s="1238"/>
      <c r="F488" s="931"/>
      <c r="G488" s="931"/>
      <c r="H488" s="931"/>
      <c r="I488" s="931"/>
      <c r="J488" s="931"/>
      <c r="K488" s="931"/>
      <c r="L488" s="931"/>
      <c r="M488" s="931"/>
      <c r="N488" s="931"/>
      <c r="O488" s="931"/>
      <c r="P488" s="931"/>
      <c r="Q488" s="931"/>
      <c r="R488" s="931"/>
      <c r="S488" s="931"/>
      <c r="T488" s="931"/>
      <c r="U488" s="931"/>
      <c r="V488" s="931"/>
      <c r="W488" s="931"/>
      <c r="X488" s="931"/>
      <c r="Y488" s="931"/>
      <c r="Z488" s="931"/>
      <c r="AA488" s="931"/>
      <c r="AB488" s="931"/>
      <c r="AC488" s="931"/>
      <c r="AD488" s="931"/>
      <c r="AE488" s="931"/>
      <c r="AF488" s="931"/>
      <c r="AG488" s="931"/>
      <c r="AH488" s="931"/>
      <c r="AI488" s="931"/>
      <c r="AJ488" s="931"/>
      <c r="AK488" s="931"/>
      <c r="AL488" s="931"/>
      <c r="AM488" s="931"/>
      <c r="AN488" s="1263"/>
      <c r="AO488" s="1264"/>
      <c r="AP488" s="1014"/>
      <c r="AQ488" s="1014"/>
      <c r="AR488" s="1014"/>
      <c r="AS488" s="1014"/>
      <c r="AT488" s="1014"/>
      <c r="AU488" s="1265"/>
      <c r="AV488" s="1265"/>
      <c r="AW488" s="1265"/>
      <c r="AX488" s="1265"/>
      <c r="AY488" s="1265"/>
      <c r="AZ488" s="1265"/>
      <c r="BA488" s="1265"/>
      <c r="BB488" s="1053"/>
      <c r="BC488" s="1053"/>
      <c r="BD488" s="974"/>
      <c r="BE488" s="1014"/>
      <c r="BF488" s="1014"/>
      <c r="BG488" s="1014"/>
      <c r="BH488" s="1014"/>
      <c r="BI488" s="1014"/>
      <c r="BJ488" s="1265"/>
      <c r="BK488" s="1265"/>
      <c r="BL488" s="1265"/>
      <c r="BM488" s="1265"/>
      <c r="BN488" s="1265"/>
      <c r="BO488" s="1265"/>
      <c r="BP488" s="1265"/>
      <c r="BQ488" s="1053"/>
      <c r="BR488" s="1014"/>
      <c r="BS488" s="974"/>
      <c r="BT488" s="974"/>
      <c r="BU488" s="974"/>
      <c r="BV488" s="974"/>
      <c r="BW488" s="974"/>
      <c r="BX488" s="974"/>
      <c r="BY488" s="974"/>
      <c r="BZ488" s="974"/>
      <c r="CA488" s="974"/>
      <c r="CB488" s="974"/>
      <c r="CC488" s="974"/>
    </row>
    <row r="489" spans="1:81" s="920" customFormat="1" ht="12.75" hidden="1" customHeight="1">
      <c r="A489" s="1637"/>
      <c r="B489" s="931"/>
      <c r="C489" s="1235" t="s">
        <v>1743</v>
      </c>
      <c r="D489" s="1014"/>
      <c r="E489" s="1238"/>
      <c r="F489" s="932"/>
      <c r="G489" s="932"/>
      <c r="H489" s="932"/>
      <c r="I489" s="932"/>
      <c r="J489" s="932"/>
      <c r="K489" s="932"/>
      <c r="L489" s="932"/>
      <c r="M489" s="932"/>
      <c r="N489" s="932"/>
      <c r="O489" s="932"/>
      <c r="P489" s="932"/>
      <c r="Q489" s="932"/>
      <c r="R489" s="932"/>
      <c r="S489" s="932"/>
      <c r="T489" s="932"/>
      <c r="U489" s="932"/>
      <c r="V489" s="932"/>
      <c r="W489" s="932"/>
      <c r="X489" s="932"/>
      <c r="Y489" s="932"/>
      <c r="Z489" s="932"/>
      <c r="AA489" s="932"/>
      <c r="AB489" s="932"/>
      <c r="AC489" s="932"/>
      <c r="AD489" s="931"/>
      <c r="AE489" s="931"/>
      <c r="AF489" s="931"/>
      <c r="AG489" s="932"/>
      <c r="AH489" s="932"/>
      <c r="AI489" s="932"/>
      <c r="AJ489" s="932"/>
      <c r="AK489" s="931"/>
      <c r="AL489" s="931"/>
      <c r="AM489" s="931"/>
      <c r="AN489" s="1263"/>
      <c r="AO489" s="1264"/>
      <c r="AP489" s="1014"/>
      <c r="AQ489" s="1014"/>
      <c r="AR489" s="1014"/>
      <c r="AS489" s="1014"/>
      <c r="AT489" s="1014"/>
      <c r="AU489" s="1265"/>
      <c r="AV489" s="1265"/>
      <c r="AW489" s="1265"/>
      <c r="AX489" s="1265"/>
      <c r="AY489" s="1265"/>
      <c r="AZ489" s="1265"/>
      <c r="BA489" s="1265"/>
      <c r="BB489" s="1053"/>
      <c r="BC489" s="1053"/>
      <c r="BD489" s="974"/>
      <c r="BE489" s="1014"/>
      <c r="BF489" s="1014"/>
      <c r="BG489" s="1014"/>
      <c r="BH489" s="1014"/>
      <c r="BI489" s="1014"/>
      <c r="BJ489" s="1265"/>
      <c r="BK489" s="1265"/>
      <c r="BL489" s="1265"/>
      <c r="BM489" s="1265"/>
      <c r="BN489" s="1265"/>
      <c r="BO489" s="1265"/>
      <c r="BP489" s="1265"/>
      <c r="BQ489" s="1053"/>
      <c r="BR489" s="1014"/>
      <c r="BS489" s="974"/>
      <c r="BT489" s="974"/>
      <c r="BU489" s="974"/>
      <c r="BV489" s="974"/>
      <c r="BW489" s="974"/>
      <c r="BX489" s="974"/>
      <c r="BY489" s="974"/>
      <c r="BZ489" s="974"/>
      <c r="CA489" s="974"/>
      <c r="CB489" s="974"/>
      <c r="CC489" s="974"/>
    </row>
    <row r="490" spans="1:81" s="1122" customFormat="1" ht="12.75" hidden="1" customHeight="1">
      <c r="A490" s="1637"/>
      <c r="B490" s="931"/>
      <c r="C490" s="3237" t="s">
        <v>617</v>
      </c>
      <c r="D490" s="3238"/>
      <c r="E490" s="1236" t="s">
        <v>532</v>
      </c>
      <c r="F490" s="3239" t="s">
        <v>1722</v>
      </c>
      <c r="G490" s="3239"/>
      <c r="H490" s="3239"/>
      <c r="I490" s="3239"/>
      <c r="J490" s="3239"/>
      <c r="K490" s="3239"/>
      <c r="L490" s="3239"/>
      <c r="M490" s="3239"/>
      <c r="N490" s="3239"/>
      <c r="O490" s="3239"/>
      <c r="P490" s="3239"/>
      <c r="Q490" s="3239"/>
      <c r="R490" s="3239"/>
      <c r="S490" s="3239"/>
      <c r="T490" s="3239"/>
      <c r="U490" s="3239"/>
      <c r="V490" s="3239"/>
      <c r="W490" s="3239"/>
      <c r="X490" s="3239"/>
      <c r="Y490" s="3239"/>
      <c r="Z490" s="3239"/>
      <c r="AA490" s="3239"/>
      <c r="AB490" s="3239"/>
      <c r="AC490" s="3239"/>
      <c r="AD490" s="3239"/>
      <c r="AE490" s="3239"/>
      <c r="AF490" s="1161"/>
      <c r="AG490" s="1195"/>
      <c r="AH490" s="1195"/>
      <c r="AI490" s="1195"/>
      <c r="AJ490" s="1195"/>
      <c r="AK490" s="1197"/>
      <c r="AL490" s="1013"/>
      <c r="AM490" s="931"/>
      <c r="AN490" s="913"/>
      <c r="AO490" s="1093"/>
      <c r="AP490" s="1014"/>
      <c r="AQ490" s="1014"/>
      <c r="AR490" s="1014"/>
      <c r="AS490" s="1014"/>
      <c r="AT490" s="1014"/>
      <c r="AU490" s="1266"/>
      <c r="AV490" s="1266"/>
      <c r="AW490" s="1266"/>
      <c r="AX490" s="1266"/>
      <c r="AY490" s="1266"/>
      <c r="AZ490" s="1266"/>
      <c r="BA490" s="1266"/>
      <c r="BB490" s="1014"/>
      <c r="BC490" s="1014"/>
      <c r="BD490" s="994"/>
      <c r="BE490" s="1014"/>
      <c r="BF490" s="1014"/>
      <c r="BG490" s="1014"/>
      <c r="BH490" s="1014"/>
      <c r="BI490" s="1014"/>
      <c r="BJ490" s="1266"/>
      <c r="BK490" s="1266"/>
      <c r="BL490" s="1266"/>
      <c r="BM490" s="1266"/>
      <c r="BN490" s="1266"/>
      <c r="BO490" s="1266"/>
      <c r="BP490" s="1266"/>
      <c r="BQ490" s="1014"/>
      <c r="BR490" s="1014"/>
      <c r="BS490" s="994"/>
      <c r="BT490" s="994"/>
      <c r="BU490" s="994"/>
      <c r="BV490" s="994"/>
      <c r="BW490" s="994"/>
      <c r="BX490" s="994"/>
      <c r="BY490" s="994"/>
      <c r="BZ490" s="994"/>
      <c r="CA490" s="994"/>
      <c r="CB490" s="994"/>
      <c r="CC490" s="994"/>
    </row>
    <row r="491" spans="1:81" s="1122" customFormat="1" ht="12.75" hidden="1" customHeight="1">
      <c r="A491" s="1637"/>
      <c r="B491" s="931"/>
      <c r="C491" s="1237"/>
      <c r="D491" s="1013"/>
      <c r="E491" s="1238"/>
      <c r="F491" s="3240"/>
      <c r="G491" s="3240"/>
      <c r="H491" s="3240"/>
      <c r="I491" s="3240"/>
      <c r="J491" s="3240"/>
      <c r="K491" s="3240"/>
      <c r="L491" s="3240"/>
      <c r="M491" s="3240"/>
      <c r="N491" s="3240"/>
      <c r="O491" s="3240"/>
      <c r="P491" s="3240"/>
      <c r="Q491" s="3240"/>
      <c r="R491" s="3240"/>
      <c r="S491" s="3240"/>
      <c r="T491" s="3240"/>
      <c r="U491" s="3240"/>
      <c r="V491" s="3240"/>
      <c r="W491" s="3240"/>
      <c r="X491" s="3240"/>
      <c r="Y491" s="3240"/>
      <c r="Z491" s="3240"/>
      <c r="AA491" s="3240"/>
      <c r="AB491" s="3240"/>
      <c r="AC491" s="3240"/>
      <c r="AD491" s="3240"/>
      <c r="AE491" s="3240"/>
      <c r="AF491" s="1013"/>
      <c r="AG491" s="932"/>
      <c r="AH491" s="932"/>
      <c r="AI491" s="932"/>
      <c r="AJ491" s="932"/>
      <c r="AK491" s="1181"/>
      <c r="AL491" s="1013"/>
      <c r="AM491" s="931"/>
      <c r="AN491" s="913"/>
      <c r="AO491" s="1093"/>
      <c r="AP491" s="1267"/>
      <c r="AQ491" s="1267"/>
      <c r="AR491" s="1267"/>
      <c r="AS491" s="1268"/>
      <c r="AT491" s="1014"/>
      <c r="AU491" s="1269"/>
      <c r="AV491" s="1269"/>
      <c r="AW491" s="1269"/>
      <c r="AX491" s="1269"/>
      <c r="AY491" s="1269"/>
      <c r="AZ491" s="1269"/>
      <c r="BA491" s="1269"/>
      <c r="BB491" s="1050"/>
      <c r="BC491" s="1050"/>
      <c r="BD491" s="994"/>
      <c r="BE491" s="1267"/>
      <c r="BF491" s="1267"/>
      <c r="BG491" s="1267"/>
      <c r="BH491" s="1268"/>
      <c r="BI491" s="1014"/>
      <c r="BJ491" s="1270"/>
      <c r="BK491" s="1269"/>
      <c r="BL491" s="1269"/>
      <c r="BM491" s="1269"/>
      <c r="BN491" s="1269"/>
      <c r="BO491" s="1269"/>
      <c r="BP491" s="1269"/>
      <c r="BQ491" s="1050"/>
      <c r="BR491" s="1014"/>
      <c r="BS491" s="994"/>
      <c r="BT491" s="994"/>
      <c r="BU491" s="994"/>
      <c r="BV491" s="994"/>
      <c r="BW491" s="994"/>
      <c r="BX491" s="994"/>
      <c r="BY491" s="994"/>
      <c r="BZ491" s="994"/>
      <c r="CA491" s="994"/>
      <c r="CB491" s="994"/>
      <c r="CC491" s="994"/>
    </row>
    <row r="492" spans="1:81" s="1122" customFormat="1" ht="12.75" hidden="1" customHeight="1">
      <c r="A492" s="1637"/>
      <c r="B492" s="931"/>
      <c r="C492" s="1239"/>
      <c r="D492" s="1176"/>
      <c r="E492" s="1240"/>
      <c r="F492" s="3244" t="s">
        <v>617</v>
      </c>
      <c r="G492" s="3244"/>
      <c r="H492" s="3244"/>
      <c r="I492" s="3244"/>
      <c r="J492" s="3244"/>
      <c r="K492" s="3244"/>
      <c r="L492" s="3244"/>
      <c r="M492" s="3244"/>
      <c r="N492" s="3244"/>
      <c r="O492" s="3244"/>
      <c r="P492" s="3244"/>
      <c r="Q492" s="3244"/>
      <c r="R492" s="3244"/>
      <c r="S492" s="3244"/>
      <c r="T492" s="3244"/>
      <c r="U492" s="3244"/>
      <c r="V492" s="3244"/>
      <c r="W492" s="3244"/>
      <c r="X492" s="3244"/>
      <c r="Y492" s="3244"/>
      <c r="Z492" s="3244"/>
      <c r="AA492" s="1241"/>
      <c r="AB492" s="1088"/>
      <c r="AC492" s="1088"/>
      <c r="AD492" s="1176"/>
      <c r="AE492" s="1176"/>
      <c r="AF492" s="1176"/>
      <c r="AG492" s="1242">
        <f>IF($C$490="Yes",(VLOOKUP($F$492,$AO$460:$AP$468,2,FALSE)),0)</f>
        <v>0</v>
      </c>
      <c r="AH492" s="1243" t="s">
        <v>1524</v>
      </c>
      <c r="AI492" s="1242"/>
      <c r="AJ492" s="1088"/>
      <c r="AK492" s="1192"/>
      <c r="AL492" s="1013"/>
      <c r="AM492" s="931"/>
      <c r="AN492" s="913"/>
      <c r="AO492" s="1093"/>
      <c r="AP492" s="1267"/>
      <c r="AQ492" s="1267"/>
      <c r="AR492" s="1267"/>
      <c r="AS492" s="1268"/>
      <c r="AT492" s="1014"/>
      <c r="AU492" s="1269"/>
      <c r="AV492" s="1269"/>
      <c r="AW492" s="1269"/>
      <c r="AX492" s="1269"/>
      <c r="AY492" s="1269"/>
      <c r="AZ492" s="1269"/>
      <c r="BA492" s="1269"/>
      <c r="BB492" s="1050"/>
      <c r="BC492" s="1050"/>
      <c r="BD492" s="994"/>
      <c r="BE492" s="1267"/>
      <c r="BF492" s="1267"/>
      <c r="BG492" s="1267"/>
      <c r="BH492" s="1268"/>
      <c r="BI492" s="1014"/>
      <c r="BJ492" s="1270"/>
      <c r="BK492" s="1269"/>
      <c r="BL492" s="1269"/>
      <c r="BM492" s="1269"/>
      <c r="BN492" s="1269"/>
      <c r="BO492" s="1269"/>
      <c r="BP492" s="1269"/>
      <c r="BQ492" s="1050"/>
      <c r="BR492" s="1014"/>
      <c r="BS492" s="994"/>
      <c r="BT492" s="994"/>
      <c r="BU492" s="994"/>
      <c r="BV492" s="994"/>
      <c r="BW492" s="994"/>
      <c r="BX492" s="994"/>
      <c r="BY492" s="994"/>
      <c r="BZ492" s="994"/>
      <c r="CA492" s="994"/>
      <c r="CB492" s="994"/>
      <c r="CC492" s="994"/>
    </row>
    <row r="493" spans="1:81" s="1122" customFormat="1" ht="12.75" hidden="1" customHeight="1">
      <c r="A493" s="1637"/>
      <c r="B493" s="931"/>
      <c r="C493" s="1235"/>
      <c r="D493" s="1014"/>
      <c r="E493" s="1238"/>
      <c r="F493" s="932"/>
      <c r="G493" s="932"/>
      <c r="H493" s="932"/>
      <c r="I493" s="932"/>
      <c r="J493" s="932"/>
      <c r="K493" s="932"/>
      <c r="L493" s="932"/>
      <c r="M493" s="932"/>
      <c r="N493" s="932"/>
      <c r="O493" s="932"/>
      <c r="P493" s="932"/>
      <c r="Q493" s="932"/>
      <c r="R493" s="932"/>
      <c r="S493" s="932"/>
      <c r="T493" s="932"/>
      <c r="U493" s="932"/>
      <c r="V493" s="932"/>
      <c r="W493" s="932"/>
      <c r="X493" s="932"/>
      <c r="Y493" s="932"/>
      <c r="Z493" s="932"/>
      <c r="AA493" s="932"/>
      <c r="AB493" s="932"/>
      <c r="AC493" s="932"/>
      <c r="AD493" s="1013"/>
      <c r="AE493" s="1013"/>
      <c r="AF493" s="1013"/>
      <c r="AG493" s="932"/>
      <c r="AH493" s="932"/>
      <c r="AI493" s="932"/>
      <c r="AJ493" s="932"/>
      <c r="AK493" s="1013"/>
      <c r="AL493" s="1013"/>
      <c r="AM493" s="931"/>
      <c r="AN493" s="913"/>
      <c r="AO493" s="1093"/>
      <c r="AP493" s="1267"/>
      <c r="AQ493" s="1267"/>
      <c r="AR493" s="1267"/>
      <c r="AS493" s="1268"/>
      <c r="AT493" s="1014"/>
      <c r="AU493" s="1269"/>
      <c r="AV493" s="1269"/>
      <c r="AW493" s="1269"/>
      <c r="AX493" s="1269"/>
      <c r="AY493" s="1269"/>
      <c r="AZ493" s="1269"/>
      <c r="BA493" s="1269"/>
      <c r="BB493" s="1050"/>
      <c r="BC493" s="1050"/>
      <c r="BD493" s="994"/>
      <c r="BE493" s="1267"/>
      <c r="BF493" s="1267"/>
      <c r="BG493" s="1267"/>
      <c r="BH493" s="1268"/>
      <c r="BI493" s="1014"/>
      <c r="BJ493" s="1270"/>
      <c r="BK493" s="1269"/>
      <c r="BL493" s="1269"/>
      <c r="BM493" s="1269"/>
      <c r="BN493" s="1269"/>
      <c r="BO493" s="1269"/>
      <c r="BP493" s="1269"/>
      <c r="BQ493" s="1050"/>
      <c r="BR493" s="1014"/>
      <c r="BS493" s="994"/>
      <c r="BT493" s="994"/>
      <c r="BU493" s="994"/>
      <c r="BV493" s="994"/>
      <c r="BW493" s="994"/>
      <c r="BX493" s="994"/>
      <c r="BY493" s="994"/>
      <c r="BZ493" s="994"/>
      <c r="CA493" s="994"/>
      <c r="CB493" s="994"/>
      <c r="CC493" s="994"/>
    </row>
    <row r="494" spans="1:81" s="1122" customFormat="1" ht="12.75" hidden="1" customHeight="1">
      <c r="A494" s="1048"/>
      <c r="B494" s="931"/>
      <c r="C494" s="3237" t="s">
        <v>617</v>
      </c>
      <c r="D494" s="3238"/>
      <c r="E494" s="1236" t="s">
        <v>787</v>
      </c>
      <c r="F494" s="3245" t="s">
        <v>1744</v>
      </c>
      <c r="G494" s="3245"/>
      <c r="H494" s="3245"/>
      <c r="I494" s="3245"/>
      <c r="J494" s="3245"/>
      <c r="K494" s="3245"/>
      <c r="L494" s="3245"/>
      <c r="M494" s="3245"/>
      <c r="N494" s="3245"/>
      <c r="O494" s="3245"/>
      <c r="P494" s="3245"/>
      <c r="Q494" s="3245"/>
      <c r="R494" s="3245"/>
      <c r="S494" s="3245"/>
      <c r="T494" s="3245"/>
      <c r="U494" s="3245"/>
      <c r="V494" s="3245"/>
      <c r="W494" s="3245"/>
      <c r="X494" s="3245"/>
      <c r="Y494" s="3245"/>
      <c r="Z494" s="3245"/>
      <c r="AA494" s="3245"/>
      <c r="AB494" s="3245"/>
      <c r="AC494" s="3245"/>
      <c r="AD494" s="3245"/>
      <c r="AE494" s="3245"/>
      <c r="AF494" s="1161"/>
      <c r="AG494" s="1075"/>
      <c r="AH494" s="1075"/>
      <c r="AI494" s="1075"/>
      <c r="AJ494" s="1075"/>
      <c r="AK494" s="1197"/>
      <c r="AL494" s="1013"/>
      <c r="AM494" s="931"/>
      <c r="AN494" s="913"/>
      <c r="AO494" s="1093"/>
      <c r="AP494" s="1267"/>
      <c r="AQ494" s="1267"/>
      <c r="AR494" s="1267"/>
      <c r="AS494" s="1268"/>
      <c r="AT494" s="1014"/>
      <c r="AU494" s="1269"/>
      <c r="AV494" s="1269"/>
      <c r="AW494" s="1269"/>
      <c r="AX494" s="1269"/>
      <c r="AY494" s="1269"/>
      <c r="AZ494" s="1269"/>
      <c r="BA494" s="1269"/>
      <c r="BB494" s="1050"/>
      <c r="BC494" s="1050"/>
      <c r="BD494" s="994"/>
      <c r="BE494" s="1267"/>
      <c r="BF494" s="1267"/>
      <c r="BG494" s="1267"/>
      <c r="BH494" s="1268"/>
      <c r="BI494" s="1014"/>
      <c r="BJ494" s="1270"/>
      <c r="BK494" s="1269"/>
      <c r="BL494" s="1269"/>
      <c r="BM494" s="1269"/>
      <c r="BN494" s="1269"/>
      <c r="BO494" s="1269"/>
      <c r="BP494" s="1269"/>
      <c r="BQ494" s="1050"/>
      <c r="BR494" s="1014"/>
      <c r="BS494" s="994"/>
      <c r="BT494" s="994"/>
      <c r="BU494" s="994"/>
      <c r="BV494" s="994"/>
      <c r="BW494" s="994"/>
      <c r="BX494" s="994"/>
      <c r="BY494" s="994"/>
      <c r="BZ494" s="994"/>
      <c r="CA494" s="994"/>
      <c r="CB494" s="994"/>
      <c r="CC494" s="994"/>
    </row>
    <row r="495" spans="1:81" s="1122" customFormat="1" ht="12.75" hidden="1" customHeight="1">
      <c r="A495" s="1048"/>
      <c r="B495" s="931"/>
      <c r="C495" s="1237"/>
      <c r="D495" s="1013"/>
      <c r="E495" s="1238"/>
      <c r="F495" s="3246"/>
      <c r="G495" s="3246"/>
      <c r="H495" s="3246"/>
      <c r="I495" s="3246"/>
      <c r="J495" s="3246"/>
      <c r="K495" s="3246"/>
      <c r="L495" s="3246"/>
      <c r="M495" s="3246"/>
      <c r="N495" s="3246"/>
      <c r="O495" s="3246"/>
      <c r="P495" s="3246"/>
      <c r="Q495" s="3246"/>
      <c r="R495" s="3246"/>
      <c r="S495" s="3246"/>
      <c r="T495" s="3246"/>
      <c r="U495" s="3246"/>
      <c r="V495" s="3246"/>
      <c r="W495" s="3246"/>
      <c r="X495" s="3246"/>
      <c r="Y495" s="3246"/>
      <c r="Z495" s="3246"/>
      <c r="AA495" s="3246"/>
      <c r="AB495" s="3246"/>
      <c r="AC495" s="3246"/>
      <c r="AD495" s="3246"/>
      <c r="AE495" s="3246"/>
      <c r="AF495" s="1013"/>
      <c r="AG495" s="932"/>
      <c r="AH495" s="932"/>
      <c r="AI495" s="932"/>
      <c r="AJ495" s="932"/>
      <c r="AK495" s="1181"/>
      <c r="AL495" s="1013"/>
      <c r="AM495" s="931"/>
      <c r="AN495" s="913"/>
      <c r="AO495" s="1093"/>
      <c r="AP495" s="1267"/>
      <c r="AQ495" s="1267"/>
      <c r="AR495" s="1267"/>
      <c r="AS495" s="1268"/>
      <c r="AT495" s="1014"/>
      <c r="AU495" s="1269"/>
      <c r="AV495" s="1269"/>
      <c r="AW495" s="1269"/>
      <c r="AX495" s="1269"/>
      <c r="AY495" s="1269"/>
      <c r="AZ495" s="1269"/>
      <c r="BA495" s="1269"/>
      <c r="BB495" s="1050"/>
      <c r="BC495" s="1050"/>
      <c r="BD495" s="994"/>
      <c r="BE495" s="1267"/>
      <c r="BF495" s="1267"/>
      <c r="BG495" s="1267"/>
      <c r="BH495" s="1268"/>
      <c r="BI495" s="1014"/>
      <c r="BJ495" s="1270"/>
      <c r="BK495" s="1269"/>
      <c r="BL495" s="1269"/>
      <c r="BM495" s="1269"/>
      <c r="BN495" s="1269"/>
      <c r="BO495" s="1269"/>
      <c r="BP495" s="1269"/>
      <c r="BQ495" s="1050"/>
      <c r="BR495" s="1014"/>
      <c r="BS495" s="994"/>
      <c r="BT495" s="994"/>
      <c r="BU495" s="994"/>
      <c r="BV495" s="994"/>
      <c r="BW495" s="994"/>
      <c r="BX495" s="994"/>
      <c r="BY495" s="994"/>
      <c r="BZ495" s="994"/>
      <c r="CA495" s="994"/>
      <c r="CB495" s="994"/>
      <c r="CC495" s="994"/>
    </row>
    <row r="496" spans="1:81" s="1122" customFormat="1" ht="12.75" hidden="1" customHeight="1">
      <c r="A496" s="1048"/>
      <c r="B496" s="931"/>
      <c r="C496" s="1189"/>
      <c r="D496" s="1013"/>
      <c r="E496" s="1013"/>
      <c r="F496" s="1260" t="s">
        <v>1745</v>
      </c>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1631"/>
      <c r="AD496" s="1013"/>
      <c r="AE496" s="1013"/>
      <c r="AF496" s="1013"/>
      <c r="AG496" s="1019"/>
      <c r="AH496" s="1019"/>
      <c r="AI496" s="1019"/>
      <c r="AJ496" s="1019"/>
      <c r="AK496" s="1181"/>
      <c r="AL496" s="1013"/>
      <c r="AM496" s="931"/>
      <c r="AN496" s="913"/>
      <c r="AO496" s="994"/>
      <c r="AP496" s="1267"/>
      <c r="AQ496" s="1267"/>
      <c r="AR496" s="1267"/>
      <c r="AS496" s="1268"/>
      <c r="AT496" s="1014"/>
      <c r="AU496" s="1269"/>
      <c r="AV496" s="1269"/>
      <c r="AW496" s="1269"/>
      <c r="AX496" s="1269"/>
      <c r="AY496" s="1269"/>
      <c r="AZ496" s="1269"/>
      <c r="BA496" s="1269"/>
      <c r="BB496" s="994"/>
      <c r="BC496" s="994"/>
      <c r="BD496" s="994"/>
      <c r="BE496" s="1267"/>
      <c r="BF496" s="1267"/>
      <c r="BG496" s="1267"/>
      <c r="BH496" s="1268"/>
      <c r="BI496" s="1014"/>
      <c r="BJ496" s="1270"/>
      <c r="BK496" s="1269"/>
      <c r="BL496" s="1269"/>
      <c r="BM496" s="1269"/>
      <c r="BN496" s="1269"/>
      <c r="BO496" s="1269"/>
      <c r="BP496" s="1269"/>
      <c r="BQ496" s="994"/>
      <c r="BR496" s="1014"/>
      <c r="BS496" s="994"/>
      <c r="BT496" s="994"/>
      <c r="BU496" s="994"/>
      <c r="BV496" s="994"/>
      <c r="BW496" s="994"/>
      <c r="BX496" s="994"/>
      <c r="BY496" s="994"/>
      <c r="BZ496" s="994"/>
      <c r="CA496" s="994"/>
      <c r="CB496" s="994"/>
      <c r="CC496" s="994"/>
    </row>
    <row r="497" spans="1:81" s="1122" customFormat="1" ht="13.5" hidden="1" thickTop="1">
      <c r="A497" s="1048"/>
      <c r="B497" s="931"/>
      <c r="C497" s="1239"/>
      <c r="D497" s="1176"/>
      <c r="E497" s="1240"/>
      <c r="F497" s="3247" t="s">
        <v>617</v>
      </c>
      <c r="G497" s="3247"/>
      <c r="H497" s="3247"/>
      <c r="I497" s="1088"/>
      <c r="J497" s="1088"/>
      <c r="K497" s="1088"/>
      <c r="L497" s="1088"/>
      <c r="M497" s="1088"/>
      <c r="N497" s="1088"/>
      <c r="O497" s="1088"/>
      <c r="P497" s="1088"/>
      <c r="Q497" s="1088"/>
      <c r="R497" s="1088"/>
      <c r="S497" s="1088"/>
      <c r="T497" s="1088"/>
      <c r="U497" s="1088"/>
      <c r="V497" s="1088"/>
      <c r="W497" s="1088"/>
      <c r="X497" s="1088"/>
      <c r="Y497" s="1088"/>
      <c r="Z497" s="1088"/>
      <c r="AA497" s="1088"/>
      <c r="AB497" s="1088"/>
      <c r="AC497" s="1088"/>
      <c r="AD497" s="1176"/>
      <c r="AE497" s="1176"/>
      <c r="AF497" s="1176"/>
      <c r="AG497" s="1242">
        <f>IF($C$494="Yes",(VLOOKUP($F$497,$AO$470:$AP$472,2,FALSE)),0)</f>
        <v>0</v>
      </c>
      <c r="AH497" s="1243" t="s">
        <v>1524</v>
      </c>
      <c r="AI497" s="1088"/>
      <c r="AJ497" s="1088"/>
      <c r="AK497" s="1192"/>
      <c r="AL497" s="1013"/>
      <c r="AM497" s="931"/>
      <c r="AN497" s="913"/>
      <c r="AO497" s="994"/>
      <c r="AP497" s="1267"/>
      <c r="AQ497" s="1267"/>
      <c r="AR497" s="1267"/>
      <c r="AS497" s="1266"/>
      <c r="AT497" s="1014"/>
      <c r="AU497" s="1269"/>
      <c r="AV497" s="1269"/>
      <c r="AW497" s="1269"/>
      <c r="AX497" s="1269"/>
      <c r="AY497" s="1269"/>
      <c r="AZ497" s="1269"/>
      <c r="BA497" s="1269"/>
      <c r="BB497" s="994"/>
      <c r="BC497" s="994"/>
      <c r="BD497" s="994"/>
      <c r="BE497" s="1267"/>
      <c r="BF497" s="1267"/>
      <c r="BG497" s="1267"/>
      <c r="BH497" s="1266"/>
      <c r="BI497" s="1014"/>
      <c r="BJ497" s="1270"/>
      <c r="BK497" s="1269"/>
      <c r="BL497" s="1269"/>
      <c r="BM497" s="1269"/>
      <c r="BN497" s="1269"/>
      <c r="BO497" s="1269"/>
      <c r="BP497" s="1269"/>
      <c r="BQ497" s="994"/>
      <c r="BR497" s="1014"/>
      <c r="BS497" s="994"/>
      <c r="BT497" s="994"/>
      <c r="BU497" s="994"/>
      <c r="BV497" s="994"/>
      <c r="BW497" s="994"/>
      <c r="BX497" s="994"/>
      <c r="BY497" s="994"/>
      <c r="BZ497" s="994"/>
      <c r="CA497" s="994"/>
      <c r="CB497" s="994"/>
      <c r="CC497" s="994"/>
    </row>
    <row r="498" spans="1:81" s="1122" customFormat="1" ht="13.5" hidden="1" thickTop="1">
      <c r="A498" s="932"/>
      <c r="B498" s="932"/>
      <c r="C498" s="932"/>
      <c r="D498" s="932"/>
      <c r="E498" s="932"/>
      <c r="F498" s="932"/>
      <c r="G498" s="932"/>
      <c r="H498" s="932"/>
      <c r="I498" s="932"/>
      <c r="J498" s="932"/>
      <c r="K498" s="932"/>
      <c r="L498" s="932"/>
      <c r="M498" s="932"/>
      <c r="N498" s="932"/>
      <c r="O498" s="932"/>
      <c r="P498" s="932"/>
      <c r="Q498" s="932"/>
      <c r="R498" s="932"/>
      <c r="S498" s="932"/>
      <c r="T498" s="932"/>
      <c r="U498" s="932"/>
      <c r="V498" s="932"/>
      <c r="W498" s="932"/>
      <c r="X498" s="932"/>
      <c r="Y498" s="932"/>
      <c r="Z498" s="932"/>
      <c r="AA498" s="932"/>
      <c r="AB498" s="932"/>
      <c r="AC498" s="932"/>
      <c r="AD498" s="932"/>
      <c r="AE498" s="1013"/>
      <c r="AF498" s="1013"/>
      <c r="AG498" s="1019"/>
      <c r="AH498" s="1639"/>
      <c r="AI498" s="932"/>
      <c r="AJ498" s="932"/>
      <c r="AK498" s="1013"/>
      <c r="AL498" s="1013"/>
      <c r="AM498" s="931"/>
      <c r="AN498" s="913"/>
      <c r="AO498" s="994"/>
      <c r="AP498" s="1267"/>
      <c r="AQ498" s="1267"/>
      <c r="AR498" s="1267"/>
      <c r="AS498" s="1266"/>
      <c r="AT498" s="1014"/>
      <c r="AU498" s="1269"/>
      <c r="AV498" s="1269"/>
      <c r="AW498" s="1269"/>
      <c r="AX498" s="1269"/>
      <c r="AY498" s="1269"/>
      <c r="AZ498" s="1269"/>
      <c r="BA498" s="1269"/>
      <c r="BB498" s="994"/>
      <c r="BC498" s="994"/>
      <c r="BD498" s="994"/>
      <c r="BE498" s="1267"/>
      <c r="BF498" s="1267"/>
      <c r="BG498" s="1267"/>
      <c r="BH498" s="1266"/>
      <c r="BI498" s="1014"/>
      <c r="BJ498" s="1270"/>
      <c r="BK498" s="1269"/>
      <c r="BL498" s="1269"/>
      <c r="BM498" s="1269"/>
      <c r="BN498" s="1269"/>
      <c r="BO498" s="1269"/>
      <c r="BP498" s="1269"/>
      <c r="BQ498" s="994"/>
      <c r="BR498" s="1014"/>
      <c r="BS498" s="994"/>
      <c r="BT498" s="994"/>
      <c r="BU498" s="994"/>
      <c r="BV498" s="994"/>
      <c r="BW498" s="994"/>
      <c r="BX498" s="994"/>
      <c r="BY498" s="994"/>
      <c r="BZ498" s="994"/>
      <c r="CA498" s="994"/>
      <c r="CB498" s="994"/>
      <c r="CC498" s="994"/>
    </row>
    <row r="499" spans="1:81" s="1122" customFormat="1" ht="13.5" hidden="1" thickTop="1">
      <c r="A499" s="1048"/>
      <c r="B499" s="931"/>
      <c r="C499" s="3237" t="s">
        <v>617</v>
      </c>
      <c r="D499" s="3238"/>
      <c r="E499" s="1236" t="s">
        <v>1746</v>
      </c>
      <c r="F499" s="1258" t="s">
        <v>1747</v>
      </c>
      <c r="G499" s="1075"/>
      <c r="H499" s="1075"/>
      <c r="I499" s="1075"/>
      <c r="J499" s="1075"/>
      <c r="K499" s="1075"/>
      <c r="L499" s="1075"/>
      <c r="M499" s="1075"/>
      <c r="N499" s="1075"/>
      <c r="O499" s="1075"/>
      <c r="P499" s="1075"/>
      <c r="Q499" s="1075"/>
      <c r="R499" s="1075"/>
      <c r="S499" s="1075"/>
      <c r="T499" s="1075"/>
      <c r="U499" s="1075"/>
      <c r="V499" s="1075"/>
      <c r="W499" s="1075"/>
      <c r="X499" s="1075"/>
      <c r="Y499" s="1075"/>
      <c r="Z499" s="1075"/>
      <c r="AA499" s="1075"/>
      <c r="AB499" s="1075"/>
      <c r="AC499" s="1271"/>
      <c r="AD499" s="1161"/>
      <c r="AE499" s="1161"/>
      <c r="AF499" s="1161"/>
      <c r="AG499" s="1272"/>
      <c r="AH499" s="1272"/>
      <c r="AI499" s="1272"/>
      <c r="AJ499" s="1272"/>
      <c r="AK499" s="1197"/>
      <c r="AL499" s="1013"/>
      <c r="AM499" s="931"/>
      <c r="AN499" s="913"/>
      <c r="AO499" s="994"/>
      <c r="AP499" s="1267"/>
      <c r="AQ499" s="1267"/>
      <c r="AR499" s="1267"/>
      <c r="AS499" s="1266"/>
      <c r="AT499" s="1014"/>
      <c r="AU499" s="1269"/>
      <c r="AV499" s="1269"/>
      <c r="AW499" s="1269"/>
      <c r="AX499" s="1269"/>
      <c r="AY499" s="1269"/>
      <c r="AZ499" s="1269"/>
      <c r="BA499" s="1269"/>
      <c r="BB499" s="994"/>
      <c r="BC499" s="994"/>
      <c r="BD499" s="994"/>
      <c r="BE499" s="1267"/>
      <c r="BF499" s="1267"/>
      <c r="BG499" s="1267"/>
      <c r="BH499" s="1266"/>
      <c r="BI499" s="1014"/>
      <c r="BJ499" s="1270"/>
      <c r="BK499" s="1269"/>
      <c r="BL499" s="1269"/>
      <c r="BM499" s="1269"/>
      <c r="BN499" s="1269"/>
      <c r="BO499" s="1269"/>
      <c r="BP499" s="1269"/>
      <c r="BQ499" s="994"/>
      <c r="BR499" s="1014"/>
      <c r="BS499" s="994"/>
      <c r="BT499" s="994"/>
      <c r="BU499" s="994"/>
      <c r="BV499" s="994"/>
      <c r="BW499" s="994"/>
      <c r="BX499" s="994"/>
      <c r="BY499" s="994"/>
      <c r="BZ499" s="994"/>
      <c r="CA499" s="994"/>
      <c r="CB499" s="994"/>
      <c r="CC499" s="994"/>
    </row>
    <row r="500" spans="1:81" s="1122" customFormat="1" ht="13.5" hidden="1" thickTop="1">
      <c r="A500" s="1014"/>
      <c r="B500" s="931"/>
      <c r="C500" s="1237"/>
      <c r="D500" s="1013"/>
      <c r="E500" s="1238"/>
      <c r="F500" s="932"/>
      <c r="G500" s="932"/>
      <c r="H500" s="932"/>
      <c r="I500" s="932"/>
      <c r="J500" s="932"/>
      <c r="K500" s="932"/>
      <c r="L500" s="932"/>
      <c r="M500" s="932"/>
      <c r="N500" s="932"/>
      <c r="O500" s="932"/>
      <c r="P500" s="932"/>
      <c r="Q500" s="932"/>
      <c r="R500" s="932"/>
      <c r="S500" s="932"/>
      <c r="T500" s="932"/>
      <c r="U500" s="932"/>
      <c r="V500" s="932"/>
      <c r="W500" s="932"/>
      <c r="X500" s="932"/>
      <c r="Y500" s="932"/>
      <c r="Z500" s="932"/>
      <c r="AA500" s="932"/>
      <c r="AB500" s="932"/>
      <c r="AC500" s="932"/>
      <c r="AD500" s="1013"/>
      <c r="AE500" s="1013"/>
      <c r="AF500" s="1013"/>
      <c r="AG500" s="932"/>
      <c r="AH500" s="932"/>
      <c r="AI500" s="932"/>
      <c r="AJ500" s="932"/>
      <c r="AK500" s="1181"/>
      <c r="AL500" s="1013"/>
      <c r="AM500" s="931"/>
      <c r="AN500" s="913"/>
      <c r="AO500" s="994"/>
      <c r="AP500" s="1267"/>
      <c r="AQ500" s="1267"/>
      <c r="AR500" s="1267"/>
      <c r="AS500" s="1266"/>
      <c r="AT500" s="1014"/>
      <c r="AU500" s="1269"/>
      <c r="AV500" s="1269"/>
      <c r="AW500" s="1269"/>
      <c r="AX500" s="1269"/>
      <c r="AY500" s="1269"/>
      <c r="AZ500" s="1269"/>
      <c r="BA500" s="1269"/>
      <c r="BB500" s="994"/>
      <c r="BC500" s="994"/>
      <c r="BD500" s="994"/>
      <c r="BE500" s="1267"/>
      <c r="BF500" s="1267"/>
      <c r="BG500" s="1267"/>
      <c r="BH500" s="1266"/>
      <c r="BI500" s="1014"/>
      <c r="BJ500" s="1270"/>
      <c r="BK500" s="1269"/>
      <c r="BL500" s="1269"/>
      <c r="BM500" s="1269"/>
      <c r="BN500" s="1269"/>
      <c r="BO500" s="1269"/>
      <c r="BP500" s="1269"/>
      <c r="BQ500" s="994"/>
      <c r="BR500" s="1050"/>
      <c r="BS500" s="994"/>
      <c r="BT500" s="994"/>
      <c r="BU500" s="994"/>
      <c r="BV500" s="994"/>
      <c r="BW500" s="994"/>
      <c r="BX500" s="994"/>
      <c r="BY500" s="994"/>
      <c r="BZ500" s="994"/>
      <c r="CA500" s="994"/>
      <c r="CB500" s="994"/>
      <c r="CC500" s="994"/>
    </row>
    <row r="501" spans="1:81" s="1122" customFormat="1" ht="13.5" hidden="1" thickTop="1">
      <c r="A501" s="1014"/>
      <c r="B501" s="931"/>
      <c r="C501" s="3260"/>
      <c r="D501" s="3248"/>
      <c r="E501" s="1248"/>
      <c r="F501" s="932" t="s">
        <v>1748</v>
      </c>
      <c r="G501" s="932"/>
      <c r="H501" s="932"/>
      <c r="I501" s="932"/>
      <c r="J501" s="932"/>
      <c r="K501" s="932"/>
      <c r="L501" s="932"/>
      <c r="M501" s="932"/>
      <c r="N501" s="932"/>
      <c r="O501" s="932"/>
      <c r="P501" s="932"/>
      <c r="Q501" s="932"/>
      <c r="R501" s="932"/>
      <c r="S501" s="932"/>
      <c r="T501" s="932"/>
      <c r="U501" s="932"/>
      <c r="V501" s="932"/>
      <c r="W501" s="932"/>
      <c r="X501" s="932"/>
      <c r="Y501" s="932"/>
      <c r="Z501" s="932"/>
      <c r="AA501" s="932"/>
      <c r="AB501" s="932"/>
      <c r="AC501" s="1631"/>
      <c r="AD501" s="1013"/>
      <c r="AE501" s="1013"/>
      <c r="AF501" s="1013"/>
      <c r="AG501" s="1019">
        <f>IF($C$499="Yes",(VLOOKUP($G$502,$AO$477:$AP$480,2,FALSE)),0)</f>
        <v>0</v>
      </c>
      <c r="AH501" s="1639" t="s">
        <v>1524</v>
      </c>
      <c r="AI501" s="932"/>
      <c r="AJ501" s="1019"/>
      <c r="AK501" s="1181"/>
      <c r="AL501" s="1013"/>
      <c r="AM501" s="931"/>
      <c r="AN501" s="913"/>
      <c r="AO501" s="994"/>
      <c r="AP501" s="1267"/>
      <c r="AQ501" s="1267"/>
      <c r="AR501" s="1267"/>
      <c r="AS501" s="1266"/>
      <c r="AT501" s="1014"/>
      <c r="AU501" s="1269"/>
      <c r="AV501" s="1269"/>
      <c r="AW501" s="1269"/>
      <c r="AX501" s="1269"/>
      <c r="AY501" s="1269"/>
      <c r="AZ501" s="1269"/>
      <c r="BA501" s="1269"/>
      <c r="BB501" s="994"/>
      <c r="BC501" s="994"/>
      <c r="BD501" s="994"/>
      <c r="BE501" s="1267"/>
      <c r="BF501" s="1267"/>
      <c r="BG501" s="1267"/>
      <c r="BH501" s="1266"/>
      <c r="BI501" s="1014"/>
      <c r="BJ501" s="1270"/>
      <c r="BK501" s="1269"/>
      <c r="BL501" s="1269"/>
      <c r="BM501" s="1269"/>
      <c r="BN501" s="1269"/>
      <c r="BO501" s="1269"/>
      <c r="BP501" s="1269"/>
      <c r="BQ501" s="994"/>
      <c r="BR501" s="1014"/>
      <c r="BS501" s="994"/>
      <c r="BT501" s="994"/>
      <c r="BU501" s="994"/>
      <c r="BV501" s="994"/>
      <c r="BW501" s="994"/>
      <c r="BX501" s="994"/>
      <c r="BY501" s="994"/>
      <c r="BZ501" s="994"/>
      <c r="CA501" s="994"/>
      <c r="CB501" s="994"/>
      <c r="CC501" s="994"/>
    </row>
    <row r="502" spans="1:81" s="1122" customFormat="1" ht="13.5" hidden="1" thickTop="1">
      <c r="A502" s="1014"/>
      <c r="B502" s="931"/>
      <c r="C502" s="1237"/>
      <c r="D502" s="1014"/>
      <c r="E502" s="1238"/>
      <c r="F502" s="932"/>
      <c r="G502" s="3261" t="s">
        <v>617</v>
      </c>
      <c r="H502" s="3261"/>
      <c r="I502" s="3261"/>
      <c r="J502" s="3261"/>
      <c r="K502" s="3261"/>
      <c r="L502" s="3261"/>
      <c r="M502" s="3261"/>
      <c r="N502" s="3261"/>
      <c r="O502" s="3261"/>
      <c r="P502" s="3261"/>
      <c r="Q502" s="3261"/>
      <c r="R502" s="3261"/>
      <c r="S502" s="3261"/>
      <c r="T502" s="3261"/>
      <c r="U502" s="3261"/>
      <c r="V502" s="3261"/>
      <c r="W502" s="3261"/>
      <c r="X502" s="3261"/>
      <c r="Y502" s="3261"/>
      <c r="Z502" s="3261"/>
      <c r="AA502" s="3261"/>
      <c r="AB502" s="3261"/>
      <c r="AC502" s="3261"/>
      <c r="AD502" s="3261"/>
      <c r="AE502" s="3261"/>
      <c r="AF502" s="3261"/>
      <c r="AG502" s="1013"/>
      <c r="AH502" s="1013"/>
      <c r="AI502" s="1013"/>
      <c r="AJ502" s="932"/>
      <c r="AK502" s="1181"/>
      <c r="AL502" s="1013"/>
      <c r="AM502" s="931"/>
      <c r="AN502" s="913"/>
      <c r="AO502" s="994"/>
      <c r="AP502" s="1267"/>
      <c r="AQ502" s="1267"/>
      <c r="AR502" s="1267"/>
      <c r="AS502" s="1266"/>
      <c r="AT502" s="1014"/>
      <c r="AU502" s="1269"/>
      <c r="AV502" s="1269"/>
      <c r="AW502" s="1269"/>
      <c r="AX502" s="1269"/>
      <c r="AY502" s="1269"/>
      <c r="AZ502" s="1269"/>
      <c r="BA502" s="1269"/>
      <c r="BB502" s="994"/>
      <c r="BC502" s="994"/>
      <c r="BD502" s="994"/>
      <c r="BE502" s="1267"/>
      <c r="BF502" s="1267"/>
      <c r="BG502" s="1267"/>
      <c r="BH502" s="1266"/>
      <c r="BI502" s="1014"/>
      <c r="BJ502" s="1270"/>
      <c r="BK502" s="1269"/>
      <c r="BL502" s="1269"/>
      <c r="BM502" s="1269"/>
      <c r="BN502" s="1269"/>
      <c r="BO502" s="1269"/>
      <c r="BP502" s="1269"/>
      <c r="BQ502" s="994"/>
      <c r="BR502" s="1014"/>
      <c r="BS502" s="994"/>
      <c r="BT502" s="994"/>
      <c r="BU502" s="994"/>
      <c r="BV502" s="994"/>
      <c r="BW502" s="994"/>
      <c r="BX502" s="994"/>
      <c r="BY502" s="994"/>
      <c r="BZ502" s="994"/>
      <c r="CA502" s="994"/>
      <c r="CB502" s="994"/>
      <c r="CC502" s="994"/>
    </row>
    <row r="503" spans="1:81" s="1122" customFormat="1" ht="13.5" hidden="1" thickTop="1">
      <c r="A503" s="1014"/>
      <c r="B503" s="931"/>
      <c r="C503" s="1273"/>
      <c r="D503" s="952"/>
      <c r="E503" s="952"/>
      <c r="F503" s="1051"/>
      <c r="G503" s="1274"/>
      <c r="H503" s="1274"/>
      <c r="I503" s="1274"/>
      <c r="J503" s="1274"/>
      <c r="K503" s="1274"/>
      <c r="L503" s="1274"/>
      <c r="M503" s="1274"/>
      <c r="N503" s="1274"/>
      <c r="O503" s="1274"/>
      <c r="P503" s="1274"/>
      <c r="Q503" s="1274"/>
      <c r="R503" s="1274"/>
      <c r="S503" s="1274"/>
      <c r="T503" s="1274"/>
      <c r="U503" s="1274"/>
      <c r="V503" s="1274"/>
      <c r="W503" s="1274"/>
      <c r="X503" s="1274"/>
      <c r="Y503" s="1274"/>
      <c r="Z503" s="1274"/>
      <c r="AA503" s="1274"/>
      <c r="AB503" s="1274"/>
      <c r="AC503" s="1274"/>
      <c r="AD503" s="1013"/>
      <c r="AE503" s="1013"/>
      <c r="AF503" s="1013"/>
      <c r="AG503" s="1274"/>
      <c r="AH503" s="1274"/>
      <c r="AI503" s="1274"/>
      <c r="AJ503" s="1274"/>
      <c r="AK503" s="1181"/>
      <c r="AL503" s="1013"/>
      <c r="AM503" s="931"/>
      <c r="AN503" s="913"/>
      <c r="AO503" s="994"/>
      <c r="AP503" s="1267"/>
      <c r="AQ503" s="1267"/>
      <c r="AR503" s="1267"/>
      <c r="AS503" s="1266"/>
      <c r="AT503" s="1014"/>
      <c r="AU503" s="1269"/>
      <c r="AV503" s="1269"/>
      <c r="AW503" s="1269"/>
      <c r="AX503" s="1269"/>
      <c r="AY503" s="1269"/>
      <c r="AZ503" s="1269"/>
      <c r="BA503" s="1269"/>
      <c r="BB503" s="994"/>
      <c r="BC503" s="994"/>
      <c r="BD503" s="994"/>
      <c r="BE503" s="1267"/>
      <c r="BF503" s="1267"/>
      <c r="BG503" s="1267"/>
      <c r="BH503" s="1266"/>
      <c r="BI503" s="1014"/>
      <c r="BJ503" s="1270"/>
      <c r="BK503" s="1269"/>
      <c r="BL503" s="1269"/>
      <c r="BM503" s="1269"/>
      <c r="BN503" s="1269"/>
      <c r="BO503" s="1269"/>
      <c r="BP503" s="1269"/>
      <c r="BQ503" s="994"/>
      <c r="BR503" s="1014"/>
      <c r="BS503" s="994"/>
      <c r="BT503" s="994"/>
      <c r="BU503" s="994"/>
      <c r="BV503" s="994"/>
      <c r="BW503" s="994"/>
      <c r="BX503" s="994"/>
      <c r="BY503" s="994"/>
      <c r="BZ503" s="994"/>
      <c r="CA503" s="994"/>
      <c r="CB503" s="994"/>
      <c r="CC503" s="994"/>
    </row>
    <row r="504" spans="1:81" s="1122" customFormat="1" ht="12.75" hidden="1" customHeight="1">
      <c r="A504" s="51"/>
      <c r="B504" s="931"/>
      <c r="C504" s="3262" t="s">
        <v>617</v>
      </c>
      <c r="D504" s="3263"/>
      <c r="E504" s="952"/>
      <c r="F504" s="932" t="s">
        <v>1749</v>
      </c>
      <c r="G504" s="932"/>
      <c r="H504" s="932"/>
      <c r="I504" s="932"/>
      <c r="J504" s="932"/>
      <c r="K504" s="932"/>
      <c r="L504" s="932"/>
      <c r="M504" s="932"/>
      <c r="N504" s="932"/>
      <c r="O504" s="932"/>
      <c r="P504" s="932"/>
      <c r="Q504" s="932"/>
      <c r="R504" s="932"/>
      <c r="S504" s="932"/>
      <c r="T504" s="932"/>
      <c r="U504" s="932"/>
      <c r="V504" s="932"/>
      <c r="W504" s="932"/>
      <c r="X504" s="932"/>
      <c r="Y504" s="932"/>
      <c r="Z504" s="932"/>
      <c r="AA504" s="932"/>
      <c r="AB504" s="932"/>
      <c r="AC504" s="1631"/>
      <c r="AD504" s="1013"/>
      <c r="AE504" s="1013"/>
      <c r="AF504" s="1013"/>
      <c r="AG504" s="1019">
        <f>IF(AND($C$504="Yes",$C$499="Yes"),2,0)</f>
        <v>0</v>
      </c>
      <c r="AH504" s="1639" t="s">
        <v>1524</v>
      </c>
      <c r="AI504" s="932"/>
      <c r="AJ504" s="1636"/>
      <c r="AK504" s="1181"/>
      <c r="AL504" s="1013"/>
      <c r="AM504" s="931"/>
      <c r="AN504" s="913"/>
      <c r="AO504" s="994"/>
      <c r="AP504" s="1267"/>
      <c r="AQ504" s="1267"/>
      <c r="AR504" s="1267"/>
      <c r="AS504" s="1266"/>
      <c r="AT504" s="1014"/>
      <c r="AU504" s="1269"/>
      <c r="AV504" s="1269"/>
      <c r="AW504" s="1269"/>
      <c r="AX504" s="1269"/>
      <c r="AY504" s="1269"/>
      <c r="AZ504" s="1269"/>
      <c r="BA504" s="1269"/>
      <c r="BB504" s="994"/>
      <c r="BC504" s="994"/>
      <c r="BD504" s="994"/>
      <c r="BE504" s="1267"/>
      <c r="BF504" s="1267"/>
      <c r="BG504" s="1267"/>
      <c r="BH504" s="1266"/>
      <c r="BI504" s="1014"/>
      <c r="BJ504" s="1270"/>
      <c r="BK504" s="1269"/>
      <c r="BL504" s="1269"/>
      <c r="BM504" s="1269"/>
      <c r="BN504" s="1269"/>
      <c r="BO504" s="1269"/>
      <c r="BP504" s="1269"/>
      <c r="BQ504" s="994"/>
      <c r="BR504" s="1014"/>
      <c r="BS504" s="994"/>
      <c r="BT504" s="994"/>
      <c r="BU504" s="994"/>
      <c r="BV504" s="994"/>
      <c r="BW504" s="994"/>
      <c r="BX504" s="994"/>
      <c r="BY504" s="994"/>
      <c r="BZ504" s="994"/>
      <c r="CA504" s="994"/>
      <c r="CB504" s="994"/>
      <c r="CC504" s="994"/>
    </row>
    <row r="505" spans="1:81" s="1122" customFormat="1" ht="13.5" hidden="1" thickTop="1">
      <c r="A505" s="51"/>
      <c r="B505" s="931"/>
      <c r="C505" s="1259"/>
      <c r="D505" s="1634"/>
      <c r="E505" s="1634"/>
      <c r="F505" s="932"/>
      <c r="G505" s="932" t="s">
        <v>1750</v>
      </c>
      <c r="H505" s="932"/>
      <c r="I505" s="932"/>
      <c r="J505" s="932"/>
      <c r="K505" s="932"/>
      <c r="L505" s="932"/>
      <c r="M505" s="932"/>
      <c r="N505" s="932"/>
      <c r="O505" s="932"/>
      <c r="P505" s="932"/>
      <c r="Q505" s="932"/>
      <c r="R505" s="932"/>
      <c r="S505" s="932"/>
      <c r="T505" s="932"/>
      <c r="U505" s="932"/>
      <c r="V505" s="932"/>
      <c r="W505" s="932"/>
      <c r="X505" s="932"/>
      <c r="Y505" s="932"/>
      <c r="Z505" s="932"/>
      <c r="AA505" s="932"/>
      <c r="AB505" s="932"/>
      <c r="AC505" s="1631"/>
      <c r="AD505" s="1013"/>
      <c r="AE505" s="1013"/>
      <c r="AF505" s="1013"/>
      <c r="AG505" s="1636"/>
      <c r="AH505" s="1636"/>
      <c r="AI505" s="1636"/>
      <c r="AJ505" s="1636"/>
      <c r="AK505" s="1181"/>
      <c r="AL505" s="1013"/>
      <c r="AM505" s="931"/>
      <c r="AN505" s="989"/>
      <c r="AO505" s="994"/>
      <c r="AP505" s="1267"/>
      <c r="AQ505" s="1267"/>
      <c r="AR505" s="1267"/>
      <c r="AS505" s="1266"/>
      <c r="AT505" s="1014"/>
      <c r="AU505" s="1269"/>
      <c r="AV505" s="1269"/>
      <c r="AW505" s="1269"/>
      <c r="AX505" s="1269"/>
      <c r="AY505" s="1269"/>
      <c r="AZ505" s="1269"/>
      <c r="BA505" s="1269"/>
      <c r="BB505" s="994"/>
      <c r="BC505" s="994"/>
      <c r="BD505" s="994"/>
      <c r="BE505" s="1267"/>
      <c r="BF505" s="1267"/>
      <c r="BG505" s="1267"/>
      <c r="BH505" s="1266"/>
      <c r="BI505" s="1014"/>
      <c r="BJ505" s="1270"/>
      <c r="BK505" s="1269"/>
      <c r="BL505" s="1269"/>
      <c r="BM505" s="1269"/>
      <c r="BN505" s="1269"/>
      <c r="BO505" s="1269"/>
      <c r="BP505" s="1269"/>
      <c r="BQ505" s="994"/>
      <c r="BR505" s="1014"/>
      <c r="BS505" s="994"/>
      <c r="BT505" s="994"/>
      <c r="BU505" s="994"/>
      <c r="BV505" s="994"/>
      <c r="BW505" s="994"/>
      <c r="BX505" s="994"/>
      <c r="BY505" s="994"/>
      <c r="BZ505" s="994"/>
      <c r="CA505" s="994"/>
      <c r="CB505" s="994"/>
      <c r="CC505" s="994"/>
    </row>
    <row r="506" spans="1:81" s="990" customFormat="1" ht="12.75" hidden="1" customHeight="1">
      <c r="A506" s="1050"/>
      <c r="B506" s="1014"/>
      <c r="C506" s="1259"/>
      <c r="D506" s="1634"/>
      <c r="E506" s="1634"/>
      <c r="F506" s="932"/>
      <c r="G506" s="932" t="s">
        <v>1751</v>
      </c>
      <c r="H506" s="932"/>
      <c r="I506" s="932"/>
      <c r="J506" s="932"/>
      <c r="K506" s="932"/>
      <c r="L506" s="932"/>
      <c r="M506" s="932"/>
      <c r="N506" s="932"/>
      <c r="O506" s="932"/>
      <c r="P506" s="932"/>
      <c r="Q506" s="932"/>
      <c r="R506" s="932"/>
      <c r="S506" s="932"/>
      <c r="T506" s="932"/>
      <c r="U506" s="932"/>
      <c r="V506" s="932"/>
      <c r="W506" s="932"/>
      <c r="X506" s="932"/>
      <c r="Y506" s="932"/>
      <c r="Z506" s="932"/>
      <c r="AA506" s="932"/>
      <c r="AB506" s="932"/>
      <c r="AC506" s="1631"/>
      <c r="AD506" s="1014"/>
      <c r="AE506" s="1014"/>
      <c r="AF506" s="1014"/>
      <c r="AG506" s="1636"/>
      <c r="AH506" s="1636"/>
      <c r="AI506" s="1636"/>
      <c r="AJ506" s="1636"/>
      <c r="AK506" s="1275"/>
      <c r="AL506" s="1014"/>
      <c r="AM506" s="1014"/>
      <c r="AN506" s="914"/>
      <c r="AO506" s="1014"/>
      <c r="AP506" s="994"/>
      <c r="AQ506" s="994"/>
      <c r="AR506" s="994"/>
      <c r="AS506" s="1014"/>
      <c r="AT506" s="1014"/>
      <c r="AU506" s="1014"/>
      <c r="AV506" s="1014"/>
      <c r="AW506" s="1014"/>
      <c r="AX506" s="1014"/>
      <c r="AY506" s="1014"/>
      <c r="AZ506" s="1014"/>
      <c r="BA506" s="1014"/>
      <c r="BB506" s="1014"/>
      <c r="BC506" s="1014"/>
      <c r="BD506" s="1014"/>
      <c r="BE506" s="1014"/>
      <c r="BF506" s="1014"/>
      <c r="BG506" s="1014"/>
      <c r="BH506" s="1014"/>
      <c r="BI506" s="1014"/>
      <c r="BJ506" s="1014"/>
      <c r="BK506" s="1014"/>
      <c r="BL506" s="1014"/>
      <c r="BM506" s="1014"/>
      <c r="BN506" s="1014"/>
      <c r="BO506" s="1014"/>
      <c r="BP506" s="1014"/>
      <c r="BQ506" s="1014"/>
      <c r="BR506" s="1014"/>
      <c r="BS506" s="1014"/>
      <c r="BT506" s="1014"/>
      <c r="BU506" s="1014"/>
      <c r="BV506" s="1014"/>
      <c r="BW506" s="1014"/>
      <c r="BX506" s="1014"/>
      <c r="BY506" s="1014"/>
      <c r="BZ506" s="1014"/>
      <c r="CA506" s="1014"/>
      <c r="CB506" s="1014"/>
      <c r="CC506" s="1014"/>
    </row>
    <row r="507" spans="1:81" s="931" customFormat="1" ht="12.75" hidden="1" customHeight="1">
      <c r="A507" s="1107"/>
      <c r="B507" s="51"/>
      <c r="C507" s="1276"/>
      <c r="D507" s="1050"/>
      <c r="E507" s="1014"/>
      <c r="F507" s="1014"/>
      <c r="G507" s="1106"/>
      <c r="H507" s="1106"/>
      <c r="I507" s="1106"/>
      <c r="J507" s="1106"/>
      <c r="K507" s="1106"/>
      <c r="L507" s="1106"/>
      <c r="M507" s="1106"/>
      <c r="N507" s="1106"/>
      <c r="O507" s="1106"/>
      <c r="P507" s="1106"/>
      <c r="Q507" s="1106"/>
      <c r="R507" s="1106"/>
      <c r="S507" s="1106"/>
      <c r="T507" s="1106"/>
      <c r="U507" s="1106"/>
      <c r="V507" s="1106"/>
      <c r="W507" s="1106"/>
      <c r="X507" s="1106"/>
      <c r="Y507" s="1106"/>
      <c r="Z507" s="1106"/>
      <c r="AA507" s="1106"/>
      <c r="AB507" s="1106"/>
      <c r="AC507" s="1106"/>
      <c r="AD507" s="1106"/>
      <c r="AE507" s="1106"/>
      <c r="AF507" s="1106"/>
      <c r="AG507" s="1631"/>
      <c r="AH507" s="1631"/>
      <c r="AI507" s="1631"/>
      <c r="AJ507" s="1631"/>
      <c r="AK507" s="1277"/>
      <c r="AL507" s="112"/>
      <c r="AM507" s="51"/>
      <c r="AN507" s="914"/>
      <c r="AO507" s="994"/>
      <c r="AP507" s="994"/>
      <c r="AQ507" s="994"/>
      <c r="AR507" s="994"/>
      <c r="AS507" s="1014"/>
      <c r="AT507" s="1014"/>
      <c r="AU507" s="1014"/>
      <c r="AV507" s="1014"/>
      <c r="AW507" s="1014"/>
      <c r="AX507" s="1014"/>
      <c r="AY507" s="1014"/>
      <c r="AZ507" s="1014"/>
      <c r="BA507" s="1014"/>
      <c r="BB507" s="1014"/>
      <c r="BC507" s="1014"/>
      <c r="BD507" s="1014"/>
      <c r="BE507" s="1014"/>
      <c r="BF507" s="1014"/>
      <c r="BG507" s="1014"/>
      <c r="BH507" s="1014"/>
      <c r="BI507" s="1014"/>
      <c r="BJ507" s="1014"/>
      <c r="BK507" s="1014"/>
      <c r="BL507" s="1014"/>
      <c r="BM507" s="1014"/>
      <c r="BN507" s="1014"/>
      <c r="BO507" s="1014"/>
      <c r="BP507" s="1014"/>
      <c r="BQ507" s="1014"/>
      <c r="BR507" s="1014"/>
      <c r="BS507" s="1014"/>
      <c r="BT507" s="1014"/>
      <c r="BU507" s="1014"/>
      <c r="BV507" s="1014"/>
      <c r="BW507" s="1014"/>
      <c r="BX507" s="1014"/>
      <c r="BY507" s="1014"/>
      <c r="BZ507" s="1014"/>
      <c r="CA507" s="1014"/>
      <c r="CB507" s="1014"/>
      <c r="CC507" s="1014"/>
    </row>
    <row r="508" spans="1:81" s="931" customFormat="1" ht="12.75" hidden="1" customHeight="1">
      <c r="A508" s="1107"/>
      <c r="C508" s="3262" t="s">
        <v>617</v>
      </c>
      <c r="D508" s="3263"/>
      <c r="E508" s="1013"/>
      <c r="F508" s="1278" t="s">
        <v>1752</v>
      </c>
      <c r="G508" s="3264" t="s">
        <v>1753</v>
      </c>
      <c r="H508" s="3264"/>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64"/>
      <c r="AD508" s="3264"/>
      <c r="AE508" s="3264"/>
      <c r="AF508" s="3264"/>
      <c r="AG508" s="1019">
        <f>IF(AND($C$508="Yes",$C$499="Yes"),2,0)</f>
        <v>0</v>
      </c>
      <c r="AH508" s="1639" t="s">
        <v>1524</v>
      </c>
      <c r="AI508" s="932"/>
      <c r="AJ508" s="1636"/>
      <c r="AK508" s="1181"/>
      <c r="AL508" s="1013"/>
      <c r="AN508" s="914"/>
      <c r="AO508" s="1014"/>
      <c r="AP508" s="1014"/>
      <c r="AQ508" s="1014"/>
      <c r="AR508" s="1014"/>
      <c r="AS508" s="1014"/>
      <c r="AT508" s="1014"/>
      <c r="AU508" s="1014"/>
      <c r="AV508" s="1014"/>
      <c r="AW508" s="1014"/>
      <c r="AX508" s="1014"/>
      <c r="AY508" s="1014"/>
      <c r="AZ508" s="1000"/>
      <c r="BA508" s="1014"/>
      <c r="BB508" s="1014"/>
      <c r="BC508" s="1025"/>
      <c r="BD508" s="1000"/>
      <c r="BE508" s="1000"/>
      <c r="BF508" s="1000"/>
      <c r="BG508" s="1014"/>
      <c r="BH508" s="1014"/>
      <c r="BI508" s="1014"/>
      <c r="BJ508" s="1014"/>
      <c r="BK508" s="1014"/>
      <c r="BL508" s="1014"/>
      <c r="BM508" s="994"/>
      <c r="BN508" s="974"/>
      <c r="BO508" s="994"/>
      <c r="BP508" s="974"/>
      <c r="BQ508" s="974"/>
      <c r="BR508" s="974"/>
      <c r="BS508" s="974"/>
      <c r="BT508" s="974"/>
      <c r="BU508" s="974"/>
      <c r="BV508" s="994"/>
      <c r="BW508" s="994"/>
      <c r="BX508" s="994"/>
      <c r="BY508" s="994"/>
      <c r="BZ508" s="994"/>
      <c r="CA508" s="994"/>
      <c r="CB508" s="994"/>
      <c r="CC508" s="994"/>
    </row>
    <row r="509" spans="1:81" s="931" customFormat="1" ht="12.75" hidden="1" customHeight="1">
      <c r="A509" s="1048"/>
      <c r="C509" s="1279"/>
      <c r="D509" s="1280"/>
      <c r="E509" s="1240"/>
      <c r="F509" s="1281"/>
      <c r="G509" s="3265"/>
      <c r="H509" s="3265"/>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65"/>
      <c r="AD509" s="3265"/>
      <c r="AE509" s="3265"/>
      <c r="AF509" s="3265"/>
      <c r="AG509" s="1088"/>
      <c r="AH509" s="1088"/>
      <c r="AI509" s="1088"/>
      <c r="AJ509" s="1088"/>
      <c r="AK509" s="1192"/>
      <c r="AL509" s="1013"/>
      <c r="AN509" s="914"/>
      <c r="AO509" s="1014"/>
      <c r="AP509" s="1014"/>
      <c r="AQ509" s="1014"/>
      <c r="AR509" s="1014"/>
      <c r="AS509" s="1014"/>
      <c r="AT509" s="1014"/>
      <c r="AU509" s="1014"/>
      <c r="AV509" s="1014"/>
      <c r="AW509" s="1014"/>
      <c r="AX509" s="1014"/>
      <c r="AY509" s="1014"/>
      <c r="AZ509" s="1000"/>
      <c r="BA509" s="1014"/>
      <c r="BB509" s="1014"/>
      <c r="BC509" s="1025"/>
      <c r="BD509" s="1000"/>
      <c r="BE509" s="1000"/>
      <c r="BF509" s="1000"/>
      <c r="BG509" s="1014"/>
      <c r="BH509" s="1014"/>
      <c r="BI509" s="1014"/>
      <c r="BJ509" s="1014"/>
      <c r="BK509" s="1014"/>
      <c r="BL509" s="1014"/>
      <c r="BM509" s="993"/>
      <c r="BN509" s="993"/>
      <c r="BO509" s="993"/>
      <c r="BP509" s="993"/>
      <c r="BQ509" s="993"/>
      <c r="BR509" s="993"/>
      <c r="BS509" s="993"/>
      <c r="BT509" s="993"/>
      <c r="BU509" s="993"/>
      <c r="BV509" s="993"/>
      <c r="BW509" s="993"/>
      <c r="BX509" s="993"/>
      <c r="BY509" s="993"/>
      <c r="BZ509" s="993"/>
      <c r="CA509" s="993"/>
      <c r="CB509" s="993"/>
      <c r="CC509" s="993"/>
    </row>
    <row r="510" spans="1:81" s="990" customFormat="1" ht="12.75" hidden="1" customHeight="1">
      <c r="A510" s="1048"/>
      <c r="B510" s="931"/>
      <c r="C510" s="1011"/>
      <c r="D510" s="1014"/>
      <c r="E510" s="1238"/>
      <c r="F510" s="1015"/>
      <c r="G510" s="1635"/>
      <c r="H510" s="1635"/>
      <c r="I510" s="1635"/>
      <c r="J510" s="1635"/>
      <c r="K510" s="1635"/>
      <c r="L510" s="1635"/>
      <c r="M510" s="1635"/>
      <c r="N510" s="1635"/>
      <c r="O510" s="1635"/>
      <c r="P510" s="1635"/>
      <c r="Q510" s="1635"/>
      <c r="R510" s="1635"/>
      <c r="S510" s="1635"/>
      <c r="T510" s="1635"/>
      <c r="U510" s="1635"/>
      <c r="V510" s="1635"/>
      <c r="W510" s="1635"/>
      <c r="X510" s="1635"/>
      <c r="Y510" s="1635"/>
      <c r="Z510" s="1635"/>
      <c r="AA510" s="1635"/>
      <c r="AB510" s="1635"/>
      <c r="AC510" s="1635"/>
      <c r="AD510" s="1635"/>
      <c r="AE510" s="1635"/>
      <c r="AF510" s="1635"/>
      <c r="AG510" s="932"/>
      <c r="AH510" s="932"/>
      <c r="AI510" s="932"/>
      <c r="AJ510" s="932"/>
      <c r="AK510" s="1013"/>
      <c r="AL510" s="1013"/>
      <c r="AM510" s="931"/>
      <c r="AN510" s="917"/>
      <c r="AO510" s="1014"/>
      <c r="AP510" s="1000"/>
      <c r="AQ510" s="1000"/>
      <c r="AR510" s="1000"/>
      <c r="AS510" s="1000"/>
      <c r="AT510" s="1000"/>
      <c r="AU510" s="1000"/>
      <c r="AV510" s="1000"/>
      <c r="AW510" s="1000"/>
      <c r="AX510" s="1000"/>
      <c r="AY510" s="1000"/>
      <c r="AZ510" s="1000"/>
      <c r="BA510" s="1000"/>
      <c r="BB510" s="1000"/>
      <c r="BC510" s="1000"/>
      <c r="BD510" s="1000"/>
      <c r="BE510" s="1000"/>
      <c r="BF510" s="1000"/>
      <c r="BG510" s="1000"/>
      <c r="BH510" s="1000"/>
      <c r="BI510" s="1025"/>
      <c r="BJ510" s="1282"/>
      <c r="BK510" s="1282"/>
      <c r="BL510" s="1014"/>
      <c r="BM510" s="993"/>
      <c r="BN510" s="993"/>
      <c r="BO510" s="993"/>
      <c r="BP510" s="993"/>
      <c r="BQ510" s="993"/>
      <c r="BR510" s="993"/>
      <c r="BS510" s="993"/>
      <c r="BT510" s="993"/>
      <c r="BU510" s="993"/>
      <c r="BV510" s="993"/>
      <c r="BW510" s="993"/>
      <c r="BX510" s="993"/>
      <c r="BY510" s="993"/>
      <c r="BZ510" s="993"/>
      <c r="CA510" s="993"/>
      <c r="CB510" s="993"/>
      <c r="CC510" s="993"/>
    </row>
    <row r="511" spans="1:81" s="931" customFormat="1" ht="12.75" hidden="1" customHeight="1">
      <c r="A511" s="1048"/>
      <c r="C511" s="1283" t="s">
        <v>1754</v>
      </c>
      <c r="D511" s="1231"/>
      <c r="E511" s="1284"/>
      <c r="F511" s="1285"/>
      <c r="G511" s="1286"/>
      <c r="H511" s="1286"/>
      <c r="I511" s="1286"/>
      <c r="J511" s="1286"/>
      <c r="K511" s="1286"/>
      <c r="L511" s="1286"/>
      <c r="M511" s="1286"/>
      <c r="N511" s="1286"/>
      <c r="O511" s="1286"/>
      <c r="P511" s="1286"/>
      <c r="Q511" s="1286"/>
      <c r="R511" s="1286"/>
      <c r="S511" s="1286"/>
      <c r="T511" s="1286"/>
      <c r="U511" s="1286"/>
      <c r="V511" s="1286"/>
      <c r="W511" s="1286"/>
      <c r="X511" s="1286"/>
      <c r="Y511" s="1286"/>
      <c r="Z511" s="1286"/>
      <c r="AA511" s="1286"/>
      <c r="AB511" s="1286"/>
      <c r="AC511" s="1286"/>
      <c r="AD511" s="1286"/>
      <c r="AE511" s="1286"/>
      <c r="AF511" s="1286"/>
      <c r="AG511" s="1075"/>
      <c r="AH511" s="1075"/>
      <c r="AI511" s="1075"/>
      <c r="AJ511" s="1075"/>
      <c r="AK511" s="1197"/>
      <c r="AL511" s="1013"/>
      <c r="AN511" s="988"/>
      <c r="AO511" s="1014"/>
      <c r="AP511" s="1000"/>
      <c r="AQ511" s="1000"/>
      <c r="AR511" s="1000"/>
      <c r="AS511" s="1000"/>
      <c r="AT511" s="1000"/>
      <c r="AU511" s="1000"/>
      <c r="AV511" s="1000"/>
      <c r="AW511" s="1000"/>
      <c r="AX511" s="1000"/>
      <c r="AY511" s="1000"/>
      <c r="AZ511" s="1000"/>
      <c r="BA511" s="1000"/>
      <c r="BB511" s="1000"/>
      <c r="BC511" s="1000"/>
      <c r="BD511" s="1000"/>
      <c r="BE511" s="1000"/>
      <c r="BF511" s="1000"/>
      <c r="BG511" s="1000"/>
      <c r="BH511" s="1000"/>
      <c r="BI511" s="1107"/>
      <c r="BJ511" s="1282"/>
      <c r="BK511" s="1282"/>
      <c r="BL511" s="1014"/>
      <c r="BM511" s="993"/>
      <c r="BN511" s="993"/>
      <c r="BO511" s="993"/>
      <c r="BP511" s="993"/>
      <c r="BQ511" s="993"/>
      <c r="BR511" s="993"/>
      <c r="BS511" s="993"/>
      <c r="BT511" s="993"/>
      <c r="BU511" s="993"/>
      <c r="BV511" s="993"/>
      <c r="BW511" s="993"/>
      <c r="BX511" s="993"/>
      <c r="BY511" s="993"/>
      <c r="BZ511" s="993"/>
      <c r="CA511" s="993"/>
      <c r="CB511" s="993"/>
      <c r="CC511" s="993"/>
    </row>
    <row r="512" spans="1:81" s="931" customFormat="1" ht="12.75" hidden="1" customHeight="1">
      <c r="A512" s="1048"/>
      <c r="C512" s="3250" t="s">
        <v>617</v>
      </c>
      <c r="D512" s="3251"/>
      <c r="E512" s="1287" t="s">
        <v>1755</v>
      </c>
      <c r="F512" s="1247" t="s">
        <v>1756</v>
      </c>
      <c r="G512" s="1635"/>
      <c r="H512" s="1635"/>
      <c r="I512" s="1635"/>
      <c r="J512" s="1635"/>
      <c r="K512" s="1635"/>
      <c r="L512" s="1635"/>
      <c r="M512" s="1635"/>
      <c r="N512" s="1635"/>
      <c r="O512" s="1635"/>
      <c r="P512" s="1635"/>
      <c r="Q512" s="1635"/>
      <c r="R512" s="1635"/>
      <c r="S512" s="1635"/>
      <c r="T512" s="1635"/>
      <c r="U512" s="1635"/>
      <c r="V512" s="1635"/>
      <c r="W512" s="1635"/>
      <c r="X512" s="1635"/>
      <c r="Y512" s="1635"/>
      <c r="Z512" s="1635"/>
      <c r="AA512" s="1635"/>
      <c r="AB512" s="1635"/>
      <c r="AC512" s="1635"/>
      <c r="AD512" s="1635"/>
      <c r="AE512" s="1635"/>
      <c r="AF512" s="1635"/>
      <c r="AG512" s="1019">
        <f>IF(C$512="Yes",(VLOOKUP(F$513,$AO$483:$AP$486,2,FALSE)),0)</f>
        <v>0</v>
      </c>
      <c r="AH512" s="1639" t="s">
        <v>1524</v>
      </c>
      <c r="AI512" s="932"/>
      <c r="AJ512" s="932"/>
      <c r="AK512" s="1181"/>
      <c r="AL512" s="1013"/>
      <c r="AN512" s="988"/>
      <c r="AO512" s="1014"/>
      <c r="AP512" s="1000"/>
      <c r="AQ512" s="1000"/>
      <c r="AR512" s="1000"/>
      <c r="AS512" s="1000"/>
      <c r="AT512" s="1000"/>
      <c r="AU512" s="1000"/>
      <c r="AV512" s="1000"/>
      <c r="AW512" s="1000"/>
      <c r="AX512" s="1000"/>
      <c r="AY512" s="1000"/>
      <c r="AZ512" s="1000"/>
      <c r="BA512" s="1000"/>
      <c r="BB512" s="1000"/>
      <c r="BC512" s="1000"/>
      <c r="BD512" s="1000"/>
      <c r="BE512" s="1000"/>
      <c r="BF512" s="1000"/>
      <c r="BG512" s="1000"/>
      <c r="BH512" s="1000"/>
      <c r="BI512" s="1107"/>
      <c r="BJ512" s="1282"/>
      <c r="BK512" s="1282"/>
      <c r="BL512" s="1014"/>
      <c r="BM512" s="1011"/>
      <c r="BN512" s="1011"/>
      <c r="BO512" s="1011"/>
      <c r="BP512" s="1011"/>
      <c r="BQ512" s="1011"/>
      <c r="BR512" s="1011"/>
      <c r="BS512" s="1011"/>
      <c r="BT512" s="1011"/>
      <c r="BU512" s="1011"/>
      <c r="BV512" s="1011"/>
      <c r="BW512" s="1011"/>
      <c r="BX512" s="1011"/>
      <c r="BY512" s="1011"/>
      <c r="BZ512" s="1011"/>
      <c r="CA512" s="1011"/>
      <c r="CB512" s="1011"/>
      <c r="CC512" s="1011"/>
    </row>
    <row r="513" spans="1:81" s="931" customFormat="1" ht="12.75" hidden="1" customHeight="1">
      <c r="A513" s="1048"/>
      <c r="C513" s="1288"/>
      <c r="D513" s="1014"/>
      <c r="E513" s="1238"/>
      <c r="F513" s="3252" t="s">
        <v>617</v>
      </c>
      <c r="G513" s="3252"/>
      <c r="H513" s="3252"/>
      <c r="I513" s="3252"/>
      <c r="J513" s="3252"/>
      <c r="K513" s="3252"/>
      <c r="L513" s="3252"/>
      <c r="M513" s="3252"/>
      <c r="N513" s="3252"/>
      <c r="O513" s="3252"/>
      <c r="P513" s="3252"/>
      <c r="Q513" s="3252"/>
      <c r="R513" s="3252"/>
      <c r="S513" s="3252"/>
      <c r="T513" s="3252"/>
      <c r="U513" s="3252"/>
      <c r="V513" s="3252"/>
      <c r="W513" s="3252"/>
      <c r="X513" s="3252"/>
      <c r="Y513" s="3252"/>
      <c r="Z513" s="3252"/>
      <c r="AA513" s="3252"/>
      <c r="AB513" s="3252"/>
      <c r="AC513" s="3252"/>
      <c r="AD513" s="3252"/>
      <c r="AE513" s="3252"/>
      <c r="AF513" s="3252"/>
      <c r="AG513" s="932"/>
      <c r="AH513" s="932"/>
      <c r="AI513" s="932"/>
      <c r="AJ513" s="932"/>
      <c r="AK513" s="1181"/>
      <c r="AL513" s="1013"/>
      <c r="AN513" s="988"/>
      <c r="AO513" s="1014"/>
      <c r="AP513" s="1014"/>
      <c r="AQ513" s="1014"/>
      <c r="AR513" s="1014"/>
      <c r="AS513" s="1014"/>
      <c r="AT513" s="1014"/>
      <c r="AU513" s="1014"/>
      <c r="AV513" s="1014"/>
      <c r="AW513" s="1014"/>
      <c r="AX513" s="1014"/>
      <c r="AY513" s="1014"/>
      <c r="AZ513" s="1014"/>
      <c r="BA513" s="1014"/>
      <c r="BB513" s="1014"/>
      <c r="BC513" s="1014"/>
      <c r="BD513" s="1014"/>
      <c r="BE513" s="1014"/>
      <c r="BF513" s="1014"/>
      <c r="BG513" s="1014"/>
      <c r="BH513" s="1014"/>
      <c r="BI513" s="1014"/>
      <c r="BJ513" s="1014"/>
      <c r="BK513" s="1014"/>
      <c r="BL513" s="1014"/>
      <c r="BM513" s="1011"/>
      <c r="BN513" s="1011"/>
      <c r="BO513" s="1011"/>
      <c r="BP513" s="1011"/>
      <c r="BQ513" s="1011"/>
      <c r="BR513" s="1011"/>
      <c r="BS513" s="1011"/>
      <c r="BT513" s="1011"/>
      <c r="BU513" s="1011"/>
      <c r="BV513" s="1011"/>
      <c r="BW513" s="1011"/>
      <c r="BX513" s="1011"/>
      <c r="BY513" s="1011"/>
      <c r="BZ513" s="1011"/>
      <c r="CA513" s="1011"/>
      <c r="CB513" s="1011"/>
      <c r="CC513" s="1011"/>
    </row>
    <row r="514" spans="1:81" s="931" customFormat="1" ht="12.75" hidden="1" customHeight="1">
      <c r="A514" s="1048"/>
      <c r="C514" s="1279"/>
      <c r="D514" s="1176"/>
      <c r="E514" s="1240"/>
      <c r="F514" s="3253"/>
      <c r="G514" s="3253"/>
      <c r="H514" s="3253"/>
      <c r="I514" s="3253"/>
      <c r="J514" s="3253"/>
      <c r="K514" s="3253"/>
      <c r="L514" s="3253"/>
      <c r="M514" s="3253"/>
      <c r="N514" s="3253"/>
      <c r="O514" s="3253"/>
      <c r="P514" s="3253"/>
      <c r="Q514" s="3253"/>
      <c r="R514" s="3253"/>
      <c r="S514" s="3253"/>
      <c r="T514" s="3253"/>
      <c r="U514" s="3253"/>
      <c r="V514" s="3253"/>
      <c r="W514" s="3253"/>
      <c r="X514" s="3253"/>
      <c r="Y514" s="3253"/>
      <c r="Z514" s="3253"/>
      <c r="AA514" s="3253"/>
      <c r="AB514" s="3253"/>
      <c r="AC514" s="3253"/>
      <c r="AD514" s="3253"/>
      <c r="AE514" s="3253"/>
      <c r="AF514" s="3253"/>
      <c r="AG514" s="1088"/>
      <c r="AH514" s="1088"/>
      <c r="AI514" s="1088"/>
      <c r="AJ514" s="1088"/>
      <c r="AK514" s="1192"/>
      <c r="AL514" s="1013"/>
      <c r="AN514" s="988"/>
      <c r="AO514" s="1014"/>
      <c r="AP514" s="1014"/>
      <c r="AQ514" s="1014"/>
      <c r="AR514" s="1014"/>
      <c r="AS514" s="1014"/>
      <c r="AT514" s="1014"/>
      <c r="AU514" s="1014"/>
      <c r="AV514" s="1014"/>
      <c r="AW514" s="1014"/>
      <c r="AX514" s="1014"/>
      <c r="AY514" s="1014"/>
      <c r="AZ514" s="1014"/>
      <c r="BA514" s="1014"/>
      <c r="BB514" s="1014"/>
      <c r="BC514" s="1014"/>
      <c r="BD514" s="1014"/>
      <c r="BE514" s="1014"/>
      <c r="BF514" s="1014"/>
      <c r="BG514" s="1014"/>
      <c r="BH514" s="1014"/>
      <c r="BI514" s="1014"/>
      <c r="BJ514" s="1014"/>
      <c r="BK514" s="1014"/>
      <c r="BL514" s="1014"/>
      <c r="BM514" s="1011"/>
      <c r="BN514" s="1011"/>
      <c r="BO514" s="1011"/>
      <c r="BP514" s="1011"/>
      <c r="BQ514" s="1011"/>
      <c r="BR514" s="1011"/>
      <c r="BS514" s="1011"/>
      <c r="BT514" s="1011"/>
      <c r="BU514" s="1011"/>
      <c r="BV514" s="1011"/>
      <c r="BW514" s="1011"/>
      <c r="BX514" s="1011"/>
      <c r="BY514" s="1011"/>
      <c r="BZ514" s="1011"/>
      <c r="CA514" s="1011"/>
      <c r="CB514" s="1011"/>
      <c r="CC514" s="1011"/>
    </row>
    <row r="515" spans="1:81" s="931" customFormat="1" ht="12.75" hidden="1" customHeight="1">
      <c r="A515" s="1107"/>
      <c r="C515" s="932"/>
      <c r="E515" s="932"/>
      <c r="F515" s="1247"/>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1023"/>
      <c r="AE515" s="932"/>
      <c r="AF515" s="932"/>
      <c r="AG515" s="932"/>
      <c r="AH515" s="932"/>
      <c r="AI515" s="1014"/>
      <c r="AK515" s="1014"/>
      <c r="AL515" s="1014"/>
      <c r="AM515" s="1014"/>
      <c r="AN515" s="988"/>
      <c r="AO515" s="1014"/>
      <c r="AP515" s="1014"/>
      <c r="AQ515" s="1014"/>
      <c r="AR515" s="1014"/>
      <c r="AS515" s="1014"/>
      <c r="AT515" s="1014"/>
      <c r="AU515" s="1014"/>
      <c r="AV515" s="1014"/>
      <c r="AW515" s="1014"/>
      <c r="AX515" s="1014"/>
      <c r="AY515" s="1014"/>
      <c r="AZ515" s="1014"/>
      <c r="BA515" s="1014"/>
      <c r="BB515" s="1014"/>
      <c r="BC515" s="1014"/>
      <c r="BD515" s="1014"/>
      <c r="BE515" s="1014"/>
      <c r="BF515" s="1014"/>
      <c r="BG515" s="1014"/>
      <c r="BH515" s="1014"/>
      <c r="BI515" s="1014"/>
      <c r="BJ515" s="1014"/>
      <c r="BK515" s="1014"/>
      <c r="BL515" s="1014"/>
      <c r="BM515" s="1011"/>
      <c r="BN515" s="1011"/>
      <c r="BO515" s="1011"/>
      <c r="BP515" s="1011"/>
      <c r="BQ515" s="1011"/>
      <c r="BR515" s="1011"/>
      <c r="BS515" s="1011"/>
      <c r="BT515" s="1011"/>
      <c r="BU515" s="1011"/>
      <c r="BV515" s="1011"/>
      <c r="BW515" s="1011"/>
      <c r="BX515" s="1011"/>
      <c r="BY515" s="1011"/>
      <c r="BZ515" s="1011"/>
      <c r="CA515" s="1011"/>
      <c r="CB515" s="1011"/>
      <c r="CC515" s="1011"/>
    </row>
    <row r="516" spans="1:81" s="931" customFormat="1" ht="12.75" hidden="1" customHeight="1">
      <c r="A516" s="1107"/>
      <c r="B516" s="1289" t="s">
        <v>1757</v>
      </c>
      <c r="C516" s="932"/>
      <c r="E516" s="932"/>
      <c r="F516" s="932"/>
      <c r="G516" s="932"/>
      <c r="H516" s="932"/>
      <c r="I516" s="932"/>
      <c r="J516" s="932"/>
      <c r="K516" s="932"/>
      <c r="L516" s="932"/>
      <c r="M516" s="932"/>
      <c r="N516" s="932"/>
      <c r="O516" s="932"/>
      <c r="P516" s="932"/>
      <c r="Q516" s="932"/>
      <c r="R516" s="932"/>
      <c r="S516" s="932"/>
      <c r="T516" s="932"/>
      <c r="U516" s="932"/>
      <c r="V516" s="932"/>
      <c r="W516" s="932"/>
      <c r="X516" s="932"/>
      <c r="Y516" s="932"/>
      <c r="Z516" s="932"/>
      <c r="AA516" s="932"/>
      <c r="AB516" s="932"/>
      <c r="AC516" s="932"/>
      <c r="AD516" s="1023"/>
      <c r="AE516" s="932"/>
      <c r="AF516" s="932"/>
      <c r="AG516" s="932"/>
      <c r="AH516" s="932"/>
      <c r="AI516" s="1014"/>
      <c r="AK516" s="1014"/>
      <c r="AL516" s="1014"/>
      <c r="AM516" s="1014"/>
      <c r="AN516" s="988"/>
      <c r="AO516" s="1014"/>
      <c r="AP516" s="1265"/>
      <c r="AQ516" s="1265"/>
      <c r="AR516" s="1265"/>
      <c r="AS516" s="1265"/>
      <c r="AT516" s="1265"/>
      <c r="AU516" s="1265"/>
      <c r="AV516" s="1265"/>
      <c r="AW516" s="1265"/>
      <c r="AX516" s="1265"/>
      <c r="AY516" s="1265"/>
      <c r="AZ516" s="1014"/>
      <c r="BA516" s="1014"/>
      <c r="BB516" s="1014"/>
      <c r="BC516" s="1014"/>
      <c r="BD516" s="1014"/>
      <c r="BE516" s="1014"/>
      <c r="BF516" s="1014"/>
      <c r="BG516" s="1014"/>
      <c r="BH516" s="1014"/>
      <c r="BI516" s="1014"/>
      <c r="BJ516" s="1014"/>
      <c r="BK516" s="1014"/>
      <c r="BL516" s="1014"/>
      <c r="BM516" s="1011"/>
      <c r="BN516" s="1011"/>
      <c r="BO516" s="1011"/>
      <c r="BP516" s="1011"/>
      <c r="BQ516" s="1011"/>
      <c r="BR516" s="1011"/>
      <c r="BS516" s="1011"/>
      <c r="BT516" s="1011"/>
      <c r="BU516" s="1011"/>
      <c r="BV516" s="1011"/>
      <c r="BW516" s="1011"/>
      <c r="BX516" s="1011"/>
      <c r="BY516" s="1011"/>
      <c r="BZ516" s="1011"/>
      <c r="CA516" s="1011"/>
      <c r="CB516" s="1011"/>
      <c r="CC516" s="1011"/>
    </row>
    <row r="517" spans="1:81" s="931" customFormat="1" ht="12.75" hidden="1" customHeight="1">
      <c r="A517" s="1107"/>
      <c r="B517" s="1289" t="s">
        <v>1758</v>
      </c>
      <c r="C517" s="932"/>
      <c r="E517" s="932"/>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1023"/>
      <c r="AE517" s="932"/>
      <c r="AF517" s="932"/>
      <c r="AG517" s="932"/>
      <c r="AH517" s="932"/>
      <c r="AI517" s="1014"/>
      <c r="AK517" s="1014"/>
      <c r="AL517" s="1014"/>
      <c r="AM517" s="1014"/>
      <c r="AN517" s="988"/>
      <c r="AO517" s="1014"/>
      <c r="AP517" s="1290"/>
      <c r="AQ517" s="1290"/>
      <c r="AR517" s="1290"/>
      <c r="AS517" s="1290"/>
      <c r="AT517" s="1290"/>
      <c r="AU517" s="1290"/>
      <c r="AV517" s="1290"/>
      <c r="AW517" s="1290"/>
      <c r="AX517" s="1290"/>
      <c r="AY517" s="1290"/>
      <c r="AZ517" s="1014"/>
      <c r="BA517" s="1014"/>
      <c r="BB517" s="1014"/>
      <c r="BC517" s="1014"/>
      <c r="BD517" s="1014"/>
      <c r="BE517" s="1014"/>
      <c r="BF517" s="1014"/>
      <c r="BG517" s="1014"/>
      <c r="BH517" s="1014"/>
      <c r="BI517" s="1014"/>
      <c r="BJ517" s="1014"/>
      <c r="BK517" s="1014"/>
      <c r="BL517" s="1014"/>
      <c r="BM517" s="1011"/>
      <c r="BN517" s="1011"/>
      <c r="BO517" s="1011"/>
      <c r="BP517" s="1011"/>
      <c r="BQ517" s="1011"/>
      <c r="BR517" s="1011"/>
      <c r="BS517" s="1011"/>
      <c r="BT517" s="1011"/>
      <c r="BU517" s="1011"/>
      <c r="BV517" s="1011"/>
      <c r="BW517" s="1011"/>
      <c r="BX517" s="1011"/>
      <c r="BY517" s="1011"/>
      <c r="BZ517" s="1011"/>
      <c r="CA517" s="1011"/>
      <c r="CB517" s="1011"/>
      <c r="CC517" s="1011"/>
    </row>
    <row r="518" spans="1:81" s="931" customFormat="1" ht="12.75" hidden="1" customHeight="1">
      <c r="A518" s="1107"/>
      <c r="B518" s="931" t="s">
        <v>2496</v>
      </c>
      <c r="C518" s="932"/>
      <c r="E518" s="932"/>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1023"/>
      <c r="AE518" s="932"/>
      <c r="AF518" s="932"/>
      <c r="AG518" s="932"/>
      <c r="AH518" s="932"/>
      <c r="AI518" s="1014"/>
      <c r="AK518" s="1014"/>
      <c r="AL518" s="1014"/>
      <c r="AM518" s="1014"/>
      <c r="AN518" s="988"/>
      <c r="AO518" s="1014"/>
      <c r="AP518" s="1290"/>
      <c r="AQ518" s="1290"/>
      <c r="AR518" s="1290"/>
      <c r="AS518" s="1290"/>
      <c r="AT518" s="1290"/>
      <c r="AU518" s="1290"/>
      <c r="AV518" s="1290"/>
      <c r="AW518" s="1290"/>
      <c r="AX518" s="1290"/>
      <c r="AY518" s="1290"/>
      <c r="AZ518" s="1014"/>
      <c r="BA518" s="1014"/>
      <c r="BB518" s="1014"/>
      <c r="BC518" s="1014"/>
      <c r="BD518" s="1014"/>
      <c r="BE518" s="1014"/>
      <c r="BF518" s="1014"/>
      <c r="BG518" s="1014"/>
      <c r="BH518" s="1014"/>
      <c r="BI518" s="1014"/>
      <c r="BJ518" s="1014"/>
      <c r="BK518" s="1014"/>
      <c r="BL518" s="1014"/>
      <c r="BM518" s="1011"/>
      <c r="BN518" s="1011"/>
      <c r="BO518" s="1011"/>
      <c r="BP518" s="1011"/>
      <c r="BQ518" s="1011"/>
      <c r="BR518" s="1011"/>
      <c r="BS518" s="1011"/>
      <c r="BT518" s="1011"/>
      <c r="BU518" s="1011"/>
      <c r="BV518" s="1011"/>
      <c r="BW518" s="1011"/>
      <c r="BX518" s="1011"/>
      <c r="BY518" s="1011"/>
      <c r="BZ518" s="1011"/>
      <c r="CA518" s="1011"/>
      <c r="CB518" s="1011"/>
      <c r="CC518" s="1011"/>
    </row>
    <row r="519" spans="1:81" s="931" customFormat="1" ht="12.75" hidden="1" customHeight="1">
      <c r="A519" s="1107"/>
      <c r="B519" s="931" t="s">
        <v>1759</v>
      </c>
      <c r="C519" s="932"/>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1023"/>
      <c r="AE519" s="932"/>
      <c r="AF519" s="932"/>
      <c r="AG519" s="932"/>
      <c r="AH519" s="932"/>
      <c r="AI519" s="1014"/>
      <c r="AK519" s="1014"/>
      <c r="AL519" s="1014"/>
      <c r="AM519" s="1014"/>
      <c r="AN519" s="988"/>
      <c r="AO519" s="1014"/>
      <c r="AP519" s="1290"/>
      <c r="AQ519" s="1290"/>
      <c r="AR519" s="1290"/>
      <c r="AS519" s="1290"/>
      <c r="AT519" s="1290"/>
      <c r="AU519" s="1290"/>
      <c r="AV519" s="1290"/>
      <c r="AW519" s="1290"/>
      <c r="AX519" s="1290"/>
      <c r="AY519" s="1290"/>
      <c r="AZ519" s="1014"/>
      <c r="BA519" s="1014"/>
      <c r="BB519" s="1014"/>
      <c r="BC519" s="1014"/>
      <c r="BD519" s="1014"/>
      <c r="BE519" s="1014"/>
      <c r="BF519" s="1014"/>
      <c r="BG519" s="1014"/>
      <c r="BH519" s="1014"/>
      <c r="BI519" s="1014"/>
      <c r="BJ519" s="1014"/>
      <c r="BK519" s="1014"/>
      <c r="BL519" s="1014"/>
      <c r="BM519" s="1011"/>
      <c r="BN519" s="1011"/>
      <c r="BO519" s="1011"/>
      <c r="BP519" s="1011"/>
      <c r="BQ519" s="1011"/>
      <c r="BR519" s="1011"/>
      <c r="BS519" s="1011"/>
      <c r="BT519" s="1011"/>
      <c r="BU519" s="1011"/>
      <c r="BV519" s="1011"/>
      <c r="BW519" s="1011"/>
      <c r="BX519" s="1011"/>
      <c r="BY519" s="1011"/>
      <c r="BZ519" s="1011"/>
      <c r="CA519" s="1011"/>
      <c r="CB519" s="1011"/>
      <c r="CC519" s="1011"/>
    </row>
    <row r="520" spans="1:81" s="931" customFormat="1" ht="12.75" hidden="1" customHeight="1">
      <c r="A520" s="1107"/>
      <c r="B520" s="931" t="s">
        <v>2497</v>
      </c>
      <c r="C520" s="932"/>
      <c r="E520" s="932"/>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1023"/>
      <c r="AE520" s="932"/>
      <c r="AF520" s="932"/>
      <c r="AG520" s="932"/>
      <c r="AH520" s="932"/>
      <c r="AI520" s="1014"/>
      <c r="AK520" s="1014"/>
      <c r="AL520" s="1014"/>
      <c r="AM520" s="1014"/>
      <c r="AN520" s="988"/>
      <c r="AO520" s="1014"/>
      <c r="AP520" s="1290"/>
      <c r="AQ520" s="1290"/>
      <c r="AR520" s="1290"/>
      <c r="AS520" s="1290"/>
      <c r="AT520" s="1290"/>
      <c r="AU520" s="1290"/>
      <c r="AV520" s="1290"/>
      <c r="AW520" s="1290"/>
      <c r="AX520" s="1290"/>
      <c r="AY520" s="1290"/>
      <c r="AZ520" s="1014"/>
      <c r="BA520" s="1014"/>
      <c r="BB520" s="1014"/>
      <c r="BC520" s="1014"/>
      <c r="BD520" s="1014"/>
      <c r="BE520" s="1014"/>
      <c r="BF520" s="1014"/>
      <c r="BG520" s="1014"/>
      <c r="BH520" s="1014"/>
      <c r="BI520" s="1014"/>
      <c r="BJ520" s="1014"/>
      <c r="BK520" s="1014"/>
      <c r="BL520" s="1014"/>
      <c r="BM520" s="1011"/>
      <c r="BN520" s="1011"/>
      <c r="BO520" s="1011"/>
      <c r="BP520" s="1011"/>
      <c r="BQ520" s="1011"/>
      <c r="BR520" s="1011"/>
      <c r="BS520" s="1011"/>
      <c r="BT520" s="1011"/>
      <c r="BU520" s="1011"/>
      <c r="BV520" s="1011"/>
      <c r="BW520" s="1011"/>
      <c r="BX520" s="1011"/>
      <c r="BY520" s="1011"/>
      <c r="BZ520" s="1011"/>
      <c r="CA520" s="1011"/>
      <c r="CB520" s="1011"/>
      <c r="CC520" s="1011"/>
    </row>
    <row r="521" spans="1:81" s="931" customFormat="1" ht="12.75" hidden="1" customHeight="1">
      <c r="A521" s="1107"/>
      <c r="B521" s="931" t="s">
        <v>1760</v>
      </c>
      <c r="C521" s="932"/>
      <c r="E521" s="932"/>
      <c r="F521" s="932"/>
      <c r="G521" s="932"/>
      <c r="H521" s="932"/>
      <c r="I521" s="932"/>
      <c r="J521" s="932"/>
      <c r="K521" s="932"/>
      <c r="L521" s="932"/>
      <c r="M521" s="932"/>
      <c r="N521" s="932"/>
      <c r="O521" s="932"/>
      <c r="P521" s="932"/>
      <c r="Q521" s="932"/>
      <c r="R521" s="932"/>
      <c r="S521" s="932"/>
      <c r="T521" s="932"/>
      <c r="U521" s="932"/>
      <c r="V521" s="932"/>
      <c r="W521" s="932"/>
      <c r="X521" s="932"/>
      <c r="Y521" s="932"/>
      <c r="Z521" s="932"/>
      <c r="AA521" s="932"/>
      <c r="AB521" s="932"/>
      <c r="AC521" s="932"/>
      <c r="AD521" s="1023"/>
      <c r="AE521" s="932"/>
      <c r="AF521" s="932"/>
      <c r="AG521" s="932"/>
      <c r="AH521" s="932"/>
      <c r="AI521" s="1014"/>
      <c r="AK521" s="1014"/>
      <c r="AL521" s="1014"/>
      <c r="AM521" s="1014"/>
      <c r="AN521" s="988"/>
      <c r="AO521" s="1014"/>
      <c r="AP521" s="1290"/>
      <c r="AQ521" s="1290"/>
      <c r="AR521" s="1290"/>
      <c r="AS521" s="1290"/>
      <c r="AT521" s="1290"/>
      <c r="AU521" s="1290"/>
      <c r="AV521" s="1290"/>
      <c r="AW521" s="1290"/>
      <c r="AX521" s="1290"/>
      <c r="AY521" s="1290"/>
      <c r="AZ521" s="1014"/>
      <c r="BA521" s="1014"/>
      <c r="BB521" s="1014"/>
      <c r="BC521" s="1014"/>
      <c r="BD521" s="1014"/>
      <c r="BE521" s="1014"/>
      <c r="BF521" s="1014"/>
      <c r="BG521" s="1014"/>
      <c r="BH521" s="1014"/>
      <c r="BI521" s="1014"/>
      <c r="BJ521" s="1014"/>
      <c r="BK521" s="1014"/>
      <c r="BL521" s="1014"/>
      <c r="BM521" s="1011"/>
      <c r="BN521" s="1011"/>
      <c r="BO521" s="1011"/>
      <c r="BP521" s="1011"/>
      <c r="BQ521" s="1011"/>
      <c r="BR521" s="1011"/>
      <c r="BS521" s="1011"/>
      <c r="BT521" s="1011"/>
      <c r="BU521" s="1011"/>
      <c r="BV521" s="1011"/>
      <c r="BW521" s="1011"/>
      <c r="BX521" s="1011"/>
      <c r="BY521" s="1011"/>
      <c r="BZ521" s="1011"/>
      <c r="CA521" s="1011"/>
      <c r="CB521" s="1011"/>
      <c r="CC521" s="1011"/>
    </row>
    <row r="522" spans="1:81" s="931" customFormat="1" ht="12.75" hidden="1" customHeight="1">
      <c r="A522" s="1107"/>
      <c r="B522" s="931" t="s">
        <v>1761</v>
      </c>
      <c r="C522" s="932"/>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1023"/>
      <c r="AE522" s="932"/>
      <c r="AF522" s="932"/>
      <c r="AG522" s="932"/>
      <c r="AH522" s="932"/>
      <c r="AI522" s="1014"/>
      <c r="AK522" s="1014"/>
      <c r="AL522" s="1014"/>
      <c r="AM522" s="1014"/>
      <c r="AN522" s="988"/>
      <c r="AO522" s="1014"/>
      <c r="AP522" s="1014"/>
      <c r="AQ522" s="1014"/>
      <c r="AR522" s="1014"/>
      <c r="AS522" s="1014"/>
      <c r="AT522" s="1014"/>
      <c r="AU522" s="1014"/>
      <c r="AV522" s="1014"/>
      <c r="AW522" s="1014"/>
      <c r="AX522" s="1014"/>
      <c r="AY522" s="1014"/>
      <c r="AZ522" s="1014"/>
      <c r="BA522" s="1014"/>
      <c r="BB522" s="1014"/>
      <c r="BC522" s="1014"/>
      <c r="BD522" s="1014"/>
      <c r="BE522" s="1014"/>
      <c r="BF522" s="1014"/>
      <c r="BG522" s="1014"/>
      <c r="BH522" s="1014"/>
      <c r="BI522" s="1014"/>
      <c r="BJ522" s="1014"/>
      <c r="BK522" s="1014"/>
      <c r="BL522" s="1014"/>
      <c r="BM522" s="1014"/>
      <c r="BN522" s="1014"/>
      <c r="BO522" s="1014"/>
      <c r="BP522" s="1014"/>
      <c r="BQ522" s="1014"/>
      <c r="BR522" s="1014"/>
      <c r="BS522" s="1014"/>
      <c r="BT522" s="1014"/>
      <c r="BU522" s="1014"/>
      <c r="BV522" s="1014"/>
      <c r="BW522" s="1014"/>
      <c r="BX522" s="1014"/>
      <c r="BY522" s="1014"/>
      <c r="BZ522" s="1014"/>
      <c r="CA522" s="1014"/>
      <c r="CB522" s="1014"/>
      <c r="CC522" s="1014"/>
    </row>
    <row r="523" spans="1:81" s="931" customFormat="1" ht="12.75" hidden="1" customHeight="1">
      <c r="A523" s="1291"/>
      <c r="C523" s="932"/>
      <c r="E523" s="932"/>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1023"/>
      <c r="AE523" s="932"/>
      <c r="AF523" s="932"/>
      <c r="AG523" s="932"/>
      <c r="AH523" s="932"/>
      <c r="AI523" s="1014"/>
      <c r="AK523" s="1014"/>
      <c r="AL523" s="1014"/>
      <c r="AM523" s="1014"/>
      <c r="AN523" s="988"/>
      <c r="AO523" s="1014"/>
      <c r="AP523" s="1014"/>
      <c r="AQ523" s="1014"/>
      <c r="AR523" s="1014"/>
      <c r="AS523" s="1014"/>
      <c r="AT523" s="1014"/>
      <c r="AU523" s="1014"/>
      <c r="AV523" s="1014"/>
      <c r="AW523" s="1014"/>
      <c r="AX523" s="1014"/>
      <c r="AY523" s="1014"/>
      <c r="AZ523" s="1014"/>
      <c r="BA523" s="1014"/>
      <c r="BB523" s="1014"/>
      <c r="BC523" s="1014"/>
      <c r="BD523" s="1014"/>
      <c r="BE523" s="1014"/>
      <c r="BF523" s="1014"/>
      <c r="BG523" s="1014"/>
      <c r="BH523" s="1014"/>
      <c r="BI523" s="1014"/>
      <c r="BJ523" s="1014"/>
      <c r="BK523" s="1014"/>
      <c r="BL523" s="1014"/>
      <c r="BM523" s="1014"/>
      <c r="BN523" s="1014"/>
      <c r="BO523" s="1014"/>
      <c r="BP523" s="1014"/>
      <c r="BQ523" s="1014"/>
      <c r="BR523" s="1014"/>
      <c r="BS523" s="1014"/>
      <c r="BT523" s="1014"/>
      <c r="BU523" s="1014"/>
      <c r="BV523" s="1014"/>
      <c r="BW523" s="1014"/>
      <c r="BX523" s="1014"/>
      <c r="BY523" s="1014"/>
      <c r="BZ523" s="1014"/>
      <c r="CA523" s="1014"/>
      <c r="CB523" s="1014"/>
      <c r="CC523" s="1014"/>
    </row>
    <row r="524" spans="1:81" s="931" customFormat="1" ht="12.75" hidden="1" customHeight="1">
      <c r="A524" s="1059"/>
      <c r="B524" s="1095"/>
      <c r="C524" s="1095"/>
      <c r="D524" s="1095"/>
      <c r="E524" s="1095"/>
      <c r="F524" s="1095"/>
      <c r="G524" s="1095"/>
      <c r="H524" s="1095"/>
      <c r="I524" s="1095"/>
      <c r="J524" s="1095"/>
      <c r="K524" s="1095"/>
      <c r="L524" s="1095"/>
      <c r="M524" s="1095"/>
      <c r="N524" s="1095"/>
      <c r="O524" s="1095"/>
      <c r="P524" s="1095"/>
      <c r="Q524" s="1095"/>
      <c r="R524" s="1095"/>
      <c r="S524" s="1095"/>
      <c r="T524" s="1095"/>
      <c r="U524" s="1095"/>
      <c r="V524" s="1095"/>
      <c r="W524" s="1095"/>
      <c r="X524" s="1095"/>
      <c r="Y524" s="1095"/>
      <c r="Z524" s="1095"/>
      <c r="AA524" s="1095"/>
      <c r="AB524" s="1095"/>
      <c r="AC524" s="1096"/>
      <c r="AD524" s="1095"/>
      <c r="AE524" s="1095"/>
      <c r="AF524" s="1095"/>
      <c r="AG524" s="1095"/>
      <c r="AH524" s="1006"/>
      <c r="AI524" s="947"/>
      <c r="AJ524" s="947" t="s">
        <v>1762</v>
      </c>
      <c r="AK524" s="3171">
        <f>SUM(AG468:AG513)</f>
        <v>0</v>
      </c>
      <c r="AL524" s="3172"/>
      <c r="AM524" s="3173"/>
      <c r="AN524" s="988"/>
      <c r="AO524" s="1014"/>
      <c r="AP524" s="994"/>
      <c r="AQ524" s="994"/>
      <c r="AR524" s="994"/>
      <c r="AS524" s="994"/>
      <c r="AT524" s="994"/>
      <c r="AU524" s="994"/>
      <c r="AV524" s="994"/>
      <c r="AW524" s="994"/>
      <c r="AX524" s="994"/>
      <c r="AY524" s="994"/>
      <c r="AZ524" s="994"/>
      <c r="BA524" s="1014"/>
      <c r="BB524" s="1014"/>
      <c r="BC524" s="1014"/>
      <c r="BD524" s="1014"/>
      <c r="BE524" s="1014"/>
      <c r="BF524" s="1014"/>
      <c r="BG524" s="1014"/>
      <c r="BH524" s="1014"/>
      <c r="BI524" s="1014"/>
      <c r="BJ524" s="1014"/>
      <c r="BK524" s="1014"/>
      <c r="BL524" s="1014"/>
      <c r="BM524" s="1014"/>
      <c r="BN524" s="1014"/>
      <c r="BO524" s="1014"/>
      <c r="BP524" s="1014"/>
      <c r="BQ524" s="1014"/>
      <c r="BR524" s="1014"/>
      <c r="BS524" s="1014"/>
      <c r="BT524" s="1014"/>
      <c r="BU524" s="1014"/>
      <c r="BV524" s="1014"/>
      <c r="BW524" s="1014"/>
      <c r="BX524" s="1014"/>
      <c r="BY524" s="1014"/>
      <c r="BZ524" s="1014"/>
      <c r="CA524" s="1014"/>
      <c r="CB524" s="1014"/>
      <c r="CC524" s="1014"/>
    </row>
    <row r="525" spans="1:81" s="931" customFormat="1" ht="12.75" hidden="1" customHeight="1" thickBot="1">
      <c r="A525" s="1048"/>
      <c r="B525" s="932"/>
      <c r="C525" s="932"/>
      <c r="D525" s="932"/>
      <c r="E525" s="932"/>
      <c r="F525" s="932"/>
      <c r="G525" s="932"/>
      <c r="H525" s="932"/>
      <c r="I525" s="932"/>
      <c r="J525" s="932"/>
      <c r="K525" s="932"/>
      <c r="L525" s="932"/>
      <c r="M525" s="932"/>
      <c r="N525" s="932"/>
      <c r="O525" s="932"/>
      <c r="P525" s="932"/>
      <c r="Q525" s="932"/>
      <c r="R525" s="932"/>
      <c r="S525" s="932"/>
      <c r="T525" s="932"/>
      <c r="U525" s="932"/>
      <c r="V525" s="932"/>
      <c r="W525" s="932"/>
      <c r="X525" s="932"/>
      <c r="Y525" s="932"/>
      <c r="Z525" s="932"/>
      <c r="AA525" s="932"/>
      <c r="AB525" s="932"/>
      <c r="AC525" s="1023"/>
      <c r="AD525" s="932"/>
      <c r="AE525" s="932"/>
      <c r="AF525" s="932"/>
      <c r="AG525" s="932"/>
      <c r="AH525" s="1014"/>
      <c r="AI525" s="1632"/>
      <c r="AJ525" s="1632"/>
      <c r="AK525" s="993"/>
      <c r="AL525" s="993"/>
      <c r="AM525" s="993"/>
      <c r="AN525" s="988"/>
      <c r="AO525" s="1014"/>
      <c r="AP525" s="994"/>
      <c r="AQ525" s="994"/>
      <c r="AR525" s="994"/>
      <c r="AS525" s="994"/>
      <c r="AT525" s="994"/>
      <c r="AU525" s="994"/>
      <c r="AV525" s="994"/>
      <c r="AW525" s="994"/>
      <c r="AX525" s="994"/>
      <c r="AY525" s="994"/>
      <c r="AZ525" s="994"/>
      <c r="BA525" s="1014"/>
      <c r="BB525" s="1014"/>
      <c r="BC525" s="1014"/>
      <c r="BD525" s="1014"/>
      <c r="BE525" s="1014"/>
      <c r="BF525" s="1014"/>
      <c r="BG525" s="1014"/>
      <c r="BH525" s="1014"/>
      <c r="BI525" s="1014"/>
      <c r="BJ525" s="1014"/>
      <c r="BK525" s="1014"/>
      <c r="BL525" s="1014"/>
      <c r="BM525" s="1014"/>
      <c r="BN525" s="1014"/>
      <c r="BO525" s="1014"/>
      <c r="BP525" s="1014"/>
      <c r="BQ525" s="1014"/>
      <c r="BR525" s="1014"/>
      <c r="BS525" s="1014"/>
      <c r="BT525" s="1014"/>
      <c r="BU525" s="1014"/>
      <c r="BV525" s="1014"/>
      <c r="BW525" s="1014"/>
      <c r="BX525" s="1014"/>
      <c r="BY525" s="1014"/>
      <c r="BZ525" s="1014"/>
      <c r="CA525" s="1014"/>
      <c r="CB525" s="1014"/>
      <c r="CC525" s="1014"/>
    </row>
    <row r="526" spans="1:81" ht="13.5" thickTop="1"/>
    <row r="527" spans="1:81" s="931" customFormat="1" ht="12.75" customHeight="1">
      <c r="A527" s="1000" t="s">
        <v>1763</v>
      </c>
      <c r="B527" s="1000" t="s">
        <v>1764</v>
      </c>
      <c r="C527" s="932"/>
      <c r="D527" s="932"/>
      <c r="E527" s="932"/>
      <c r="F527" s="932"/>
      <c r="G527" s="932"/>
      <c r="H527" s="932"/>
      <c r="I527" s="932"/>
      <c r="J527" s="932"/>
      <c r="K527" s="932"/>
      <c r="L527" s="932"/>
      <c r="M527" s="932"/>
      <c r="N527" s="932"/>
      <c r="O527" s="932"/>
      <c r="P527" s="932"/>
      <c r="Q527" s="932"/>
      <c r="R527" s="932"/>
      <c r="S527" s="932"/>
      <c r="T527" s="932"/>
      <c r="U527" s="932"/>
      <c r="V527" s="932"/>
      <c r="W527" s="932"/>
      <c r="X527" s="932"/>
      <c r="Y527" s="932"/>
      <c r="Z527" s="932"/>
      <c r="AA527" s="932"/>
      <c r="AB527" s="932"/>
      <c r="AC527" s="1023"/>
      <c r="AD527" s="932"/>
      <c r="AE527" s="3159" t="s">
        <v>1765</v>
      </c>
      <c r="AF527" s="3159"/>
      <c r="AG527" s="3159"/>
      <c r="AH527" s="3159"/>
      <c r="AI527" s="3159"/>
      <c r="AJ527" s="3159"/>
      <c r="AK527" s="3159"/>
      <c r="AL527" s="993"/>
      <c r="AM527" s="993"/>
      <c r="AN527" s="988"/>
    </row>
    <row r="528" spans="1:81" s="931" customFormat="1" ht="12.75" customHeight="1">
      <c r="A528" s="1000"/>
      <c r="B528" s="1000" t="s">
        <v>1520</v>
      </c>
      <c r="C528" s="932"/>
      <c r="D528" s="932"/>
      <c r="E528" s="932"/>
      <c r="F528" s="932"/>
      <c r="G528" s="932"/>
      <c r="H528" s="932"/>
      <c r="I528" s="932"/>
      <c r="J528" s="932"/>
      <c r="K528" s="932"/>
      <c r="L528" s="932"/>
      <c r="M528" s="932"/>
      <c r="N528" s="932"/>
      <c r="O528" s="932"/>
      <c r="P528" s="932"/>
      <c r="Q528" s="932"/>
      <c r="R528" s="932"/>
      <c r="S528" s="932"/>
      <c r="T528" s="932"/>
      <c r="U528" s="932"/>
      <c r="V528" s="932"/>
      <c r="W528" s="932"/>
      <c r="X528" s="932"/>
      <c r="Y528" s="932"/>
      <c r="Z528" s="932"/>
      <c r="AA528" s="932"/>
      <c r="AB528" s="932"/>
      <c r="AC528" s="1023"/>
      <c r="AD528" s="932"/>
      <c r="AE528" s="1632"/>
      <c r="AF528" s="1632"/>
      <c r="AG528" s="1632"/>
      <c r="AH528" s="1632"/>
      <c r="AI528" s="1632"/>
      <c r="AJ528" s="1632"/>
      <c r="AK528" s="1632"/>
      <c r="AL528" s="993"/>
      <c r="AM528" s="993"/>
      <c r="AN528" s="988"/>
    </row>
    <row r="529" spans="1:49" s="931" customFormat="1" ht="12.75" customHeight="1">
      <c r="A529" s="1000"/>
      <c r="B529" s="1000"/>
      <c r="C529" s="932"/>
      <c r="D529" s="932"/>
      <c r="E529" s="932"/>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1023"/>
      <c r="AD529" s="932"/>
      <c r="AE529" s="1025"/>
      <c r="AF529" s="1025"/>
      <c r="AG529" s="1025"/>
      <c r="AH529" s="1025"/>
      <c r="AI529" s="1025"/>
      <c r="AJ529" s="1025"/>
      <c r="AK529" s="1025"/>
      <c r="AL529" s="993"/>
      <c r="AM529" s="993"/>
      <c r="AN529" s="988"/>
    </row>
    <row r="530" spans="1:49" s="931" customFormat="1" ht="12.75" customHeight="1">
      <c r="A530" s="1000"/>
      <c r="B530" s="1000"/>
      <c r="C530" s="3168" t="s">
        <v>570</v>
      </c>
      <c r="D530" s="3168"/>
      <c r="E530" s="932"/>
      <c r="F530" s="3254" t="s">
        <v>1766</v>
      </c>
      <c r="G530" s="3255"/>
      <c r="H530" s="3255"/>
      <c r="I530" s="3255"/>
      <c r="J530" s="3255"/>
      <c r="K530" s="3255"/>
      <c r="L530" s="3255"/>
      <c r="M530" s="3255"/>
      <c r="N530" s="3255"/>
      <c r="O530" s="3255"/>
      <c r="P530" s="3255"/>
      <c r="Q530" s="3255"/>
      <c r="R530" s="3255"/>
      <c r="S530" s="3255"/>
      <c r="T530" s="3255"/>
      <c r="U530" s="3255"/>
      <c r="V530" s="3255"/>
      <c r="W530" s="3255"/>
      <c r="X530" s="3255"/>
      <c r="Y530" s="3255"/>
      <c r="Z530" s="3255"/>
      <c r="AA530" s="3255"/>
      <c r="AB530" s="3255"/>
      <c r="AC530" s="3255"/>
      <c r="AD530" s="3255"/>
      <c r="AE530" s="3255"/>
      <c r="AF530" s="3255"/>
      <c r="AG530" s="3255"/>
      <c r="AH530" s="3255"/>
      <c r="AI530" s="3255"/>
      <c r="AJ530" s="3255"/>
      <c r="AK530" s="3255"/>
      <c r="AL530" s="3256"/>
      <c r="AM530" s="993"/>
      <c r="AN530" s="988"/>
    </row>
    <row r="531" spans="1:49" s="931" customFormat="1" ht="12.75" customHeight="1">
      <c r="A531" s="1000"/>
      <c r="B531" s="1000"/>
      <c r="C531" s="932"/>
      <c r="D531" s="932"/>
      <c r="E531" s="932"/>
      <c r="F531" s="3257"/>
      <c r="G531" s="3258"/>
      <c r="H531" s="3258"/>
      <c r="I531" s="3258"/>
      <c r="J531" s="3258"/>
      <c r="K531" s="3258"/>
      <c r="L531" s="3258"/>
      <c r="M531" s="3258"/>
      <c r="N531" s="3258"/>
      <c r="O531" s="3258"/>
      <c r="P531" s="3258"/>
      <c r="Q531" s="3258"/>
      <c r="R531" s="3258"/>
      <c r="S531" s="3258"/>
      <c r="T531" s="3258"/>
      <c r="U531" s="3258"/>
      <c r="V531" s="3258"/>
      <c r="W531" s="3258"/>
      <c r="X531" s="3258"/>
      <c r="Y531" s="3258"/>
      <c r="Z531" s="3258"/>
      <c r="AA531" s="3258"/>
      <c r="AB531" s="3258"/>
      <c r="AC531" s="3258"/>
      <c r="AD531" s="3258"/>
      <c r="AE531" s="3258"/>
      <c r="AF531" s="3258"/>
      <c r="AG531" s="3258"/>
      <c r="AH531" s="3258"/>
      <c r="AI531" s="3258"/>
      <c r="AJ531" s="3258"/>
      <c r="AK531" s="3258"/>
      <c r="AL531" s="3259"/>
      <c r="AM531" s="993"/>
      <c r="AN531" s="988"/>
    </row>
    <row r="532" spans="1:49" s="931" customFormat="1" ht="12.75" customHeight="1">
      <c r="A532" s="1000"/>
      <c r="B532" s="1000"/>
      <c r="C532" s="932"/>
      <c r="D532" s="932"/>
      <c r="E532" s="932"/>
      <c r="F532" s="1292"/>
      <c r="G532" s="1292"/>
      <c r="H532" s="1292"/>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c r="AK532" s="1292"/>
      <c r="AL532" s="1292"/>
      <c r="AM532" s="993"/>
      <c r="AN532" s="988"/>
    </row>
    <row r="533" spans="1:49" s="931" customFormat="1" ht="12.75" customHeight="1">
      <c r="A533" s="1000"/>
      <c r="B533" s="1293"/>
      <c r="C533" s="3168" t="s">
        <v>617</v>
      </c>
      <c r="D533" s="3168"/>
      <c r="E533" s="1293"/>
      <c r="F533" s="1294" t="s">
        <v>1767</v>
      </c>
      <c r="G533" s="1295"/>
      <c r="H533" s="1296"/>
      <c r="I533" s="1296"/>
      <c r="J533" s="1296"/>
      <c r="K533" s="1296"/>
      <c r="L533" s="1296"/>
      <c r="M533" s="1296"/>
      <c r="N533" s="1296"/>
      <c r="O533" s="1296"/>
      <c r="P533" s="1296"/>
      <c r="Q533" s="1296"/>
      <c r="R533" s="1296"/>
      <c r="S533" s="1296"/>
      <c r="T533" s="1296"/>
      <c r="U533" s="1296"/>
      <c r="V533" s="1296"/>
      <c r="W533" s="1296"/>
      <c r="X533" s="1296"/>
      <c r="Y533" s="1296"/>
      <c r="Z533" s="1296"/>
      <c r="AA533" s="1296"/>
      <c r="AB533" s="1296"/>
      <c r="AC533" s="1296"/>
      <c r="AD533" s="1296"/>
      <c r="AE533" s="1296"/>
      <c r="AF533" s="1296"/>
      <c r="AG533" s="1296"/>
      <c r="AH533" s="1296"/>
      <c r="AI533" s="1296"/>
      <c r="AJ533" s="1296"/>
      <c r="AK533" s="1297"/>
      <c r="AL533" s="1298"/>
      <c r="AM533" s="993"/>
      <c r="AN533" s="988"/>
    </row>
    <row r="534" spans="1:49" s="931" customFormat="1" ht="12.75" customHeight="1">
      <c r="A534" s="1014"/>
      <c r="B534" s="1293"/>
      <c r="C534" s="1293"/>
      <c r="D534" s="1293"/>
      <c r="E534" s="1293"/>
      <c r="F534" s="3330" t="s">
        <v>1768</v>
      </c>
      <c r="G534" s="3331"/>
      <c r="H534" s="3331"/>
      <c r="I534" s="3331"/>
      <c r="J534" s="3331"/>
      <c r="K534" s="3331"/>
      <c r="L534" s="3331"/>
      <c r="M534" s="3331"/>
      <c r="N534" s="3331"/>
      <c r="O534" s="3331"/>
      <c r="P534" s="3331"/>
      <c r="Q534" s="3331"/>
      <c r="R534" s="3331"/>
      <c r="S534" s="3331"/>
      <c r="T534" s="3331"/>
      <c r="U534" s="3331"/>
      <c r="V534" s="3331"/>
      <c r="W534" s="3331"/>
      <c r="X534" s="3331"/>
      <c r="Y534" s="3331"/>
      <c r="Z534" s="3331"/>
      <c r="AA534" s="3331"/>
      <c r="AB534" s="3331"/>
      <c r="AC534" s="3331"/>
      <c r="AD534" s="3331"/>
      <c r="AE534" s="3331"/>
      <c r="AF534" s="3331"/>
      <c r="AG534" s="3331"/>
      <c r="AH534" s="3331"/>
      <c r="AI534" s="3331"/>
      <c r="AJ534" s="3331"/>
      <c r="AK534" s="3331"/>
      <c r="AL534" s="3332"/>
      <c r="AM534" s="993"/>
      <c r="AN534" s="988"/>
      <c r="AS534" s="1380"/>
      <c r="AT534" s="1380"/>
      <c r="AU534" s="1380"/>
      <c r="AV534" s="1380"/>
      <c r="AW534" s="1380"/>
    </row>
    <row r="535" spans="1:49" s="931" customFormat="1" ht="12.75" customHeight="1">
      <c r="A535" s="1014"/>
      <c r="B535" s="1293"/>
      <c r="C535" s="1293"/>
      <c r="D535" s="1293"/>
      <c r="E535" s="1293"/>
      <c r="F535" s="3330"/>
      <c r="G535" s="3331"/>
      <c r="H535" s="3331"/>
      <c r="I535" s="3331"/>
      <c r="J535" s="3331"/>
      <c r="K535" s="3331"/>
      <c r="L535" s="3331"/>
      <c r="M535" s="3331"/>
      <c r="N535" s="3331"/>
      <c r="O535" s="3331"/>
      <c r="P535" s="3331"/>
      <c r="Q535" s="3331"/>
      <c r="R535" s="3331"/>
      <c r="S535" s="3331"/>
      <c r="T535" s="3331"/>
      <c r="U535" s="3331"/>
      <c r="V535" s="3331"/>
      <c r="W535" s="3331"/>
      <c r="X535" s="3331"/>
      <c r="Y535" s="3331"/>
      <c r="Z535" s="3331"/>
      <c r="AA535" s="3331"/>
      <c r="AB535" s="3331"/>
      <c r="AC535" s="3331"/>
      <c r="AD535" s="3331"/>
      <c r="AE535" s="3331"/>
      <c r="AF535" s="3331"/>
      <c r="AG535" s="3331"/>
      <c r="AH535" s="3331"/>
      <c r="AI535" s="3331"/>
      <c r="AJ535" s="3331"/>
      <c r="AK535" s="3331"/>
      <c r="AL535" s="3332"/>
      <c r="AM535" s="993"/>
      <c r="AN535" s="988"/>
    </row>
    <row r="536" spans="1:49" s="931" customFormat="1" ht="12.75" customHeight="1">
      <c r="A536" s="1014"/>
      <c r="B536" s="1293"/>
      <c r="C536" s="1293"/>
      <c r="D536" s="1293"/>
      <c r="E536" s="1293"/>
      <c r="F536" s="1299" t="s">
        <v>2498</v>
      </c>
      <c r="G536" s="1300"/>
      <c r="H536" s="1300"/>
      <c r="I536" s="1300"/>
      <c r="J536" s="1300"/>
      <c r="K536" s="1300"/>
      <c r="L536" s="1300"/>
      <c r="M536" s="1300"/>
      <c r="N536" s="1300"/>
      <c r="O536" s="1300"/>
      <c r="P536" s="1300"/>
      <c r="Q536" s="1300"/>
      <c r="R536" s="1300"/>
      <c r="S536" s="1300"/>
      <c r="T536" s="1300"/>
      <c r="U536" s="1300"/>
      <c r="V536" s="1300"/>
      <c r="W536" s="1300"/>
      <c r="X536" s="1300"/>
      <c r="Y536" s="1300"/>
      <c r="Z536" s="1300"/>
      <c r="AA536" s="1300"/>
      <c r="AB536" s="1300"/>
      <c r="AC536" s="1300"/>
      <c r="AD536" s="1300"/>
      <c r="AE536" s="1300"/>
      <c r="AF536" s="1300"/>
      <c r="AG536" s="1300"/>
      <c r="AH536" s="1300"/>
      <c r="AI536" s="1300"/>
      <c r="AJ536" s="1300"/>
      <c r="AK536" s="1300"/>
      <c r="AL536" s="1301"/>
      <c r="AM536" s="993"/>
      <c r="AN536" s="988"/>
      <c r="AT536" s="1077"/>
      <c r="AU536" s="1077"/>
      <c r="AV536" s="1077"/>
    </row>
    <row r="537" spans="1:49" s="931" customFormat="1" ht="12.75" customHeight="1">
      <c r="A537" s="1014"/>
      <c r="B537" s="1293"/>
      <c r="C537" s="1293"/>
      <c r="D537" s="1293"/>
      <c r="E537" s="1293"/>
      <c r="F537" s="3330" t="s">
        <v>1769</v>
      </c>
      <c r="G537" s="3331"/>
      <c r="H537" s="3331"/>
      <c r="I537" s="3331"/>
      <c r="J537" s="3331"/>
      <c r="K537" s="3331"/>
      <c r="L537" s="3331"/>
      <c r="M537" s="3331"/>
      <c r="N537" s="3331"/>
      <c r="O537" s="3331"/>
      <c r="P537" s="3331"/>
      <c r="Q537" s="3331"/>
      <c r="R537" s="3331"/>
      <c r="S537" s="3331"/>
      <c r="T537" s="3331"/>
      <c r="U537" s="3331"/>
      <c r="V537" s="3331"/>
      <c r="W537" s="3331"/>
      <c r="X537" s="3331"/>
      <c r="Y537" s="3331"/>
      <c r="Z537" s="3331"/>
      <c r="AA537" s="3331"/>
      <c r="AB537" s="3331"/>
      <c r="AC537" s="3331"/>
      <c r="AD537" s="3331"/>
      <c r="AE537" s="3331"/>
      <c r="AF537" s="3331"/>
      <c r="AG537" s="3331"/>
      <c r="AH537" s="3331"/>
      <c r="AI537" s="3331"/>
      <c r="AJ537" s="3331"/>
      <c r="AK537" s="3331"/>
      <c r="AL537" s="1302"/>
      <c r="AM537" s="993"/>
      <c r="AN537" s="988"/>
      <c r="AT537" s="1077"/>
      <c r="AU537" s="1077"/>
      <c r="AV537" s="1077"/>
    </row>
    <row r="538" spans="1:49" s="931" customFormat="1" ht="12.75" customHeight="1">
      <c r="A538" s="1014"/>
      <c r="B538" s="1293"/>
      <c r="C538" s="1293"/>
      <c r="D538" s="1293"/>
      <c r="E538" s="1293"/>
      <c r="F538" s="3333"/>
      <c r="G538" s="3334"/>
      <c r="H538" s="3334"/>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34"/>
      <c r="AD538" s="3334"/>
      <c r="AE538" s="3334"/>
      <c r="AF538" s="3334"/>
      <c r="AG538" s="3334"/>
      <c r="AH538" s="3334"/>
      <c r="AI538" s="3334"/>
      <c r="AJ538" s="3334"/>
      <c r="AK538" s="3334"/>
      <c r="AL538" s="1303"/>
      <c r="AM538" s="993"/>
      <c r="AN538" s="988"/>
      <c r="AT538" s="1077"/>
      <c r="AU538" s="1077"/>
      <c r="AV538" s="1077"/>
    </row>
    <row r="539" spans="1:49" s="931" customFormat="1" ht="12.75" customHeight="1">
      <c r="A539" s="1014"/>
      <c r="B539" s="1293"/>
      <c r="C539" s="1293"/>
      <c r="D539" s="1293"/>
      <c r="E539" s="1293"/>
      <c r="F539" s="1304"/>
      <c r="G539" s="1304"/>
      <c r="H539" s="1304"/>
      <c r="I539" s="1304"/>
      <c r="J539" s="1304"/>
      <c r="K539" s="1304"/>
      <c r="L539" s="1304"/>
      <c r="M539" s="1304"/>
      <c r="N539" s="1304"/>
      <c r="O539" s="1304"/>
      <c r="P539" s="1304"/>
      <c r="Q539" s="1304"/>
      <c r="R539" s="1304"/>
      <c r="S539" s="1304"/>
      <c r="T539" s="1304"/>
      <c r="U539" s="1304"/>
      <c r="V539" s="1304"/>
      <c r="W539" s="1304"/>
      <c r="X539" s="1304"/>
      <c r="Y539" s="1304"/>
      <c r="Z539" s="1304"/>
      <c r="AA539" s="1304"/>
      <c r="AB539" s="1304"/>
      <c r="AC539" s="1304"/>
      <c r="AD539" s="1304"/>
      <c r="AE539" s="1304"/>
      <c r="AF539" s="1304"/>
      <c r="AG539" s="1304"/>
      <c r="AH539" s="1304"/>
      <c r="AI539" s="1304"/>
      <c r="AJ539" s="1304"/>
      <c r="AK539" s="1304"/>
      <c r="AL539" s="993"/>
      <c r="AM539" s="993"/>
      <c r="AN539" s="988"/>
      <c r="AP539" s="3323">
        <f>Application!AJ975</f>
        <v>18177925</v>
      </c>
      <c r="AQ539" s="3323"/>
      <c r="AR539" s="3323"/>
    </row>
    <row r="540" spans="1:49" s="931" customFormat="1" ht="12.75" customHeight="1">
      <c r="A540" s="1305"/>
      <c r="B540" s="912" t="s">
        <v>1770</v>
      </c>
      <c r="C540" s="1034"/>
      <c r="D540" s="1035"/>
      <c r="E540" s="1035"/>
      <c r="F540" s="51"/>
      <c r="G540" s="1036"/>
      <c r="H540" s="1036"/>
      <c r="I540" s="1036"/>
      <c r="J540" s="1036"/>
      <c r="K540" s="1036"/>
      <c r="L540" s="1036"/>
      <c r="M540" s="1036"/>
      <c r="N540" s="1036"/>
      <c r="O540" s="1036"/>
      <c r="P540" s="1036"/>
      <c r="Q540" s="1036"/>
      <c r="R540" s="51"/>
      <c r="S540" s="51"/>
      <c r="T540" s="51"/>
      <c r="U540" s="51"/>
      <c r="V540" s="51"/>
      <c r="W540" s="51"/>
      <c r="X540" s="1036"/>
      <c r="Y540" s="1036"/>
      <c r="Z540" s="1036"/>
      <c r="AA540" s="1033"/>
      <c r="AB540" s="1033"/>
      <c r="AC540" s="1033"/>
      <c r="AD540" s="1033"/>
      <c r="AE540" s="51"/>
      <c r="AF540" s="3174">
        <f>'Sources and Uses Budget'!S107+'Sources and Uses Budget'!T107</f>
        <v>30986465.640388928</v>
      </c>
      <c r="AG540" s="3174"/>
      <c r="AH540" s="3174"/>
      <c r="AI540" s="3174"/>
      <c r="AJ540" s="3174"/>
      <c r="AK540" s="993"/>
      <c r="AL540" s="993"/>
      <c r="AM540" s="993"/>
      <c r="AN540" s="988"/>
    </row>
    <row r="541" spans="1:49" s="931" customFormat="1" ht="12.75" customHeight="1">
      <c r="A541" s="1037"/>
      <c r="B541" s="1037" t="s">
        <v>1771</v>
      </c>
      <c r="C541" s="1036"/>
      <c r="D541" s="1036"/>
      <c r="E541" s="1038"/>
      <c r="F541" s="1038"/>
      <c r="G541" s="1038"/>
      <c r="H541" s="1038"/>
      <c r="I541" s="1038"/>
      <c r="J541" s="1038"/>
      <c r="K541" s="1038"/>
      <c r="L541" s="1036"/>
      <c r="M541" s="1038"/>
      <c r="N541" s="1038"/>
      <c r="O541" s="1038"/>
      <c r="P541" s="1038"/>
      <c r="Q541" s="1038"/>
      <c r="R541" s="51"/>
      <c r="S541" s="51"/>
      <c r="T541" s="51"/>
      <c r="U541" s="51"/>
      <c r="V541" s="51"/>
      <c r="W541" s="51"/>
      <c r="X541" s="1036"/>
      <c r="Y541" s="1036"/>
      <c r="Z541" s="1036"/>
      <c r="AA541" s="1033"/>
      <c r="AB541" s="1033"/>
      <c r="AC541" s="1033"/>
      <c r="AD541" s="1033"/>
      <c r="AE541" s="51"/>
      <c r="AF541" s="3335">
        <f>AP548</f>
        <v>39442556</v>
      </c>
      <c r="AG541" s="3335"/>
      <c r="AH541" s="3335"/>
      <c r="AI541" s="3335"/>
      <c r="AJ541" s="3335"/>
      <c r="AK541" s="993"/>
      <c r="AL541" s="993"/>
      <c r="AM541" s="993"/>
      <c r="AN541" s="988"/>
      <c r="AP541" s="3323">
        <f>Application!AJ1024</f>
        <v>0</v>
      </c>
      <c r="AQ541" s="3323"/>
      <c r="AR541" s="3323"/>
    </row>
    <row r="542" spans="1:49" s="931" customFormat="1" ht="12.75" customHeight="1">
      <c r="A542" s="1036"/>
      <c r="B542" s="1036" t="s">
        <v>13</v>
      </c>
      <c r="C542" s="1036"/>
      <c r="D542" s="1036"/>
      <c r="E542" s="1036"/>
      <c r="F542" s="1036"/>
      <c r="G542" s="1036"/>
      <c r="H542" s="1036"/>
      <c r="I542" s="1036"/>
      <c r="J542" s="1036"/>
      <c r="K542" s="1036"/>
      <c r="L542" s="1036"/>
      <c r="M542" s="1036"/>
      <c r="N542" s="1036"/>
      <c r="O542" s="1036"/>
      <c r="P542" s="1036"/>
      <c r="Q542" s="1036"/>
      <c r="R542" s="51"/>
      <c r="S542" s="51"/>
      <c r="T542" s="51"/>
      <c r="U542" s="51"/>
      <c r="V542" s="51"/>
      <c r="W542" s="51"/>
      <c r="X542" s="1036"/>
      <c r="Y542" s="1036"/>
      <c r="Z542" s="1036"/>
      <c r="AA542" s="1033"/>
      <c r="AB542" s="1033"/>
      <c r="AC542" s="1033"/>
      <c r="AD542" s="1033"/>
      <c r="AE542" s="51"/>
      <c r="AF542" s="3336">
        <f>ROUNDDOWN(IF(C533="YES",((1-(AF540/AF541))*2),(1-(AF540/AF541))),2)</f>
        <v>0.21</v>
      </c>
      <c r="AG542" s="3336"/>
      <c r="AH542" s="3336"/>
      <c r="AI542" s="3336"/>
      <c r="AJ542" s="3336"/>
      <c r="AK542" s="993"/>
      <c r="AL542" s="993"/>
      <c r="AM542" s="993"/>
      <c r="AN542" s="988"/>
      <c r="AP542" s="3327">
        <f>Application!AJ1028</f>
        <v>36355850</v>
      </c>
      <c r="AQ542" s="3327"/>
      <c r="AR542" s="3327"/>
    </row>
    <row r="543" spans="1:49" s="931" customFormat="1" ht="12.75" customHeight="1">
      <c r="A543" s="1036"/>
      <c r="B543" s="1036"/>
      <c r="C543" s="1036"/>
      <c r="D543" s="1036"/>
      <c r="E543" s="1036"/>
      <c r="F543" s="1036"/>
      <c r="G543" s="1036"/>
      <c r="H543" s="1036"/>
      <c r="I543" s="1036"/>
      <c r="J543" s="1036"/>
      <c r="K543" s="1036"/>
      <c r="L543" s="1036"/>
      <c r="M543" s="1036"/>
      <c r="N543" s="1036"/>
      <c r="O543" s="1036"/>
      <c r="P543" s="1036"/>
      <c r="Q543" s="1036"/>
      <c r="R543" s="51"/>
      <c r="S543" s="51"/>
      <c r="T543" s="51"/>
      <c r="U543" s="51"/>
      <c r="V543" s="51"/>
      <c r="W543" s="51"/>
      <c r="X543" s="1036"/>
      <c r="Y543" s="1036"/>
      <c r="Z543" s="1036"/>
      <c r="AA543" s="1033"/>
      <c r="AB543" s="1033"/>
      <c r="AC543" s="1033"/>
      <c r="AD543" s="1033"/>
      <c r="AE543" s="51"/>
      <c r="AF543" s="1306"/>
      <c r="AG543" s="1306"/>
      <c r="AH543" s="1306"/>
      <c r="AI543" s="1306"/>
      <c r="AJ543" s="1306"/>
      <c r="AK543" s="993"/>
      <c r="AL543" s="993"/>
      <c r="AM543" s="993"/>
      <c r="AN543" s="988"/>
      <c r="AP543" s="3322">
        <f>IF(((AP541+AP542)/AP539)&gt;0.8,0.8,((AP541+AP542)/AP539))</f>
        <v>0.8</v>
      </c>
      <c r="AQ543" s="3322"/>
      <c r="AR543" s="3322"/>
    </row>
    <row r="544" spans="1:49" s="931" customFormat="1" ht="12.75" customHeight="1">
      <c r="A544" s="1036"/>
      <c r="B544" s="3273" t="s">
        <v>2499</v>
      </c>
      <c r="C544" s="3274"/>
      <c r="D544" s="3274"/>
      <c r="E544" s="3274"/>
      <c r="F544" s="3274"/>
      <c r="G544" s="3274"/>
      <c r="H544" s="3274"/>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74"/>
      <c r="AD544" s="3274"/>
      <c r="AE544" s="3274"/>
      <c r="AF544" s="3274"/>
      <c r="AG544" s="3274"/>
      <c r="AH544" s="3274"/>
      <c r="AI544" s="3274"/>
      <c r="AJ544" s="3275"/>
      <c r="AK544" s="993"/>
      <c r="AL544" s="993"/>
      <c r="AM544" s="993"/>
      <c r="AN544" s="988"/>
    </row>
    <row r="545" spans="1:44" s="931" customFormat="1" ht="12.75" customHeight="1">
      <c r="A545" s="1036"/>
      <c r="B545" s="3276"/>
      <c r="C545" s="3277"/>
      <c r="D545" s="3277"/>
      <c r="E545" s="3277"/>
      <c r="F545" s="3277"/>
      <c r="G545" s="3277"/>
      <c r="H545" s="3277"/>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77"/>
      <c r="AD545" s="3277"/>
      <c r="AE545" s="3277"/>
      <c r="AF545" s="3277"/>
      <c r="AG545" s="3277"/>
      <c r="AH545" s="3277"/>
      <c r="AI545" s="3277"/>
      <c r="AJ545" s="3278"/>
      <c r="AK545" s="993"/>
      <c r="AL545" s="993"/>
      <c r="AM545" s="993"/>
      <c r="AN545" s="988"/>
      <c r="AP545" s="3323">
        <f>AP546-AP541-AP542</f>
        <v>24900216</v>
      </c>
      <c r="AQ545" s="3324"/>
      <c r="AR545" s="3324"/>
    </row>
    <row r="546" spans="1:44" s="931" customFormat="1" ht="12.75" customHeight="1">
      <c r="A546" s="1036"/>
      <c r="B546" s="3279"/>
      <c r="C546" s="3280"/>
      <c r="D546" s="3280"/>
      <c r="E546" s="3280"/>
      <c r="F546" s="3280"/>
      <c r="G546" s="3280"/>
      <c r="H546" s="3280"/>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80"/>
      <c r="AD546" s="3280"/>
      <c r="AE546" s="3280"/>
      <c r="AF546" s="3280"/>
      <c r="AG546" s="3280"/>
      <c r="AH546" s="3280"/>
      <c r="AI546" s="3280"/>
      <c r="AJ546" s="3281"/>
      <c r="AK546" s="993"/>
      <c r="AL546" s="993"/>
      <c r="AM546" s="993"/>
      <c r="AN546" s="988"/>
      <c r="AP546" s="3323">
        <f>Application!AJ1032</f>
        <v>61256066</v>
      </c>
      <c r="AQ546" s="3323"/>
      <c r="AR546" s="3323"/>
    </row>
    <row r="547" spans="1:44" s="931" customFormat="1" ht="12.75" customHeight="1">
      <c r="A547" s="1014"/>
      <c r="B547" s="932"/>
      <c r="C547" s="932"/>
      <c r="D547" s="932"/>
      <c r="E547" s="932"/>
      <c r="F547" s="932"/>
      <c r="G547" s="932"/>
      <c r="H547" s="932"/>
      <c r="I547" s="932"/>
      <c r="J547" s="932"/>
      <c r="K547" s="932"/>
      <c r="L547" s="932"/>
      <c r="M547" s="932"/>
      <c r="N547" s="932"/>
      <c r="O547" s="932"/>
      <c r="P547" s="932"/>
      <c r="Q547" s="932"/>
      <c r="R547" s="932"/>
      <c r="S547" s="932"/>
      <c r="T547" s="932"/>
      <c r="U547" s="932"/>
      <c r="V547" s="932"/>
      <c r="W547" s="932"/>
      <c r="X547" s="932"/>
      <c r="Y547" s="932"/>
      <c r="Z547" s="932"/>
      <c r="AA547" s="932"/>
      <c r="AB547" s="932"/>
      <c r="AC547" s="1023"/>
      <c r="AD547" s="932"/>
      <c r="AE547" s="1014"/>
      <c r="AF547" s="1014"/>
      <c r="AG547" s="1014"/>
      <c r="AH547" s="1014"/>
      <c r="AI547" s="1025"/>
      <c r="AJ547" s="1025"/>
      <c r="AK547" s="993"/>
      <c r="AL547" s="993"/>
      <c r="AM547" s="993"/>
      <c r="AN547" s="988"/>
    </row>
    <row r="548" spans="1:44" s="931" customFormat="1" ht="12.75" customHeight="1">
      <c r="A548" s="1040"/>
      <c r="B548" s="1040"/>
      <c r="C548" s="1040"/>
      <c r="D548" s="1040"/>
      <c r="E548" s="1040"/>
      <c r="F548" s="1040"/>
      <c r="G548" s="1040"/>
      <c r="H548" s="1040"/>
      <c r="I548" s="1040"/>
      <c r="J548" s="1040"/>
      <c r="K548" s="1040"/>
      <c r="L548" s="1040"/>
      <c r="M548" s="1040"/>
      <c r="N548" s="1040"/>
      <c r="O548" s="1040"/>
      <c r="P548" s="1040"/>
      <c r="Q548" s="1040"/>
      <c r="R548" s="1040"/>
      <c r="S548" s="1040"/>
      <c r="T548" s="1040"/>
      <c r="U548" s="1040"/>
      <c r="V548" s="1040"/>
      <c r="W548" s="1040"/>
      <c r="X548" s="1040"/>
      <c r="Y548" s="1040"/>
      <c r="Z548" s="1040"/>
      <c r="AA548" s="1040"/>
      <c r="AB548" s="1040"/>
      <c r="AC548" s="1040"/>
      <c r="AD548" s="1040"/>
      <c r="AE548" s="1040"/>
      <c r="AF548" s="1040"/>
      <c r="AG548" s="1040"/>
      <c r="AH548" s="1041"/>
      <c r="AI548" s="947"/>
      <c r="AJ548" s="947" t="s">
        <v>1772</v>
      </c>
      <c r="AK548" s="3282">
        <f>IFERROR(IF(AF542=0,0,IF((AF542*100)&gt;12,12,(AF542*100))),0)</f>
        <v>12</v>
      </c>
      <c r="AL548" s="3282"/>
      <c r="AM548" s="3283"/>
      <c r="AN548" s="988"/>
      <c r="AP548" s="3346">
        <f>AP545+(AP539*AP543)</f>
        <v>39442556</v>
      </c>
      <c r="AQ548" s="3347"/>
      <c r="AR548" s="3348"/>
    </row>
    <row r="549" spans="1:44" s="931" customFormat="1" ht="12.75" customHeight="1" thickBot="1">
      <c r="A549" s="1232"/>
      <c r="B549" s="1232"/>
      <c r="C549" s="1232"/>
      <c r="D549" s="1232"/>
      <c r="E549" s="1232"/>
      <c r="F549" s="1232"/>
      <c r="G549" s="1232"/>
      <c r="H549" s="1232"/>
      <c r="I549" s="1232"/>
      <c r="J549" s="1232"/>
      <c r="K549" s="1232"/>
      <c r="L549" s="1232"/>
      <c r="M549" s="1232"/>
      <c r="N549" s="1232"/>
      <c r="O549" s="1232"/>
      <c r="P549" s="1232"/>
      <c r="Q549" s="1232"/>
      <c r="R549" s="1232"/>
      <c r="S549" s="1232"/>
      <c r="T549" s="1232"/>
      <c r="U549" s="1232"/>
      <c r="V549" s="1232"/>
      <c r="W549" s="1232"/>
      <c r="X549" s="1232"/>
      <c r="Y549" s="1232"/>
      <c r="Z549" s="1232"/>
      <c r="AA549" s="1232"/>
      <c r="AB549" s="1232"/>
      <c r="AC549" s="1232"/>
      <c r="AD549" s="1232"/>
      <c r="AE549" s="1232"/>
      <c r="AF549" s="1232"/>
      <c r="AG549" s="1232"/>
      <c r="AH549" s="1232"/>
      <c r="AI549" s="1232"/>
      <c r="AJ549" s="1232"/>
      <c r="AK549" s="1232"/>
      <c r="AL549" s="1232"/>
      <c r="AM549" s="1233"/>
      <c r="AN549" s="988"/>
    </row>
    <row r="550" spans="1:44" s="931" customFormat="1" ht="12.75" customHeight="1" thickTop="1">
      <c r="A550" s="1097"/>
      <c r="B550" s="1098"/>
      <c r="C550" s="1097"/>
      <c r="D550" s="1099"/>
      <c r="E550" s="1099"/>
      <c r="F550" s="1100"/>
      <c r="G550" s="1100"/>
      <c r="H550" s="1100"/>
      <c r="I550" s="1100"/>
      <c r="J550" s="1100"/>
      <c r="K550" s="1100"/>
      <c r="L550" s="1100"/>
      <c r="M550" s="1100"/>
      <c r="N550" s="1100"/>
      <c r="O550" s="1100"/>
      <c r="P550" s="1100"/>
      <c r="Q550" s="1100"/>
      <c r="R550" s="1100"/>
      <c r="S550" s="1100"/>
      <c r="T550" s="1100"/>
      <c r="U550" s="1100"/>
      <c r="V550" s="1100"/>
      <c r="W550" s="1100"/>
      <c r="X550" s="1100"/>
      <c r="Y550" s="1100"/>
      <c r="Z550" s="1100"/>
      <c r="AA550" s="1100"/>
      <c r="AB550" s="1100"/>
      <c r="AC550" s="1101"/>
      <c r="AD550" s="1101"/>
      <c r="AE550" s="1101"/>
      <c r="AF550" s="1098"/>
      <c r="AG550" s="1098"/>
      <c r="AH550" s="1098"/>
      <c r="AI550" s="1098"/>
      <c r="AJ550" s="1098"/>
      <c r="AK550" s="1098"/>
      <c r="AL550" s="1098"/>
      <c r="AM550" s="1102"/>
      <c r="AN550" s="988"/>
    </row>
    <row r="551" spans="1:44" s="931" customFormat="1" ht="12.75" customHeight="1">
      <c r="A551" s="976" t="s">
        <v>2489</v>
      </c>
      <c r="C551" s="976"/>
      <c r="D551" s="1015"/>
      <c r="E551" s="1015"/>
      <c r="F551" s="1015"/>
      <c r="G551" s="1015"/>
      <c r="H551" s="1015"/>
      <c r="I551" s="1015"/>
      <c r="J551" s="1015"/>
      <c r="K551" s="1015"/>
      <c r="L551" s="1015"/>
      <c r="M551" s="1015"/>
      <c r="N551" s="1015"/>
      <c r="O551" s="1015"/>
      <c r="P551" s="1015"/>
      <c r="Q551" s="1015"/>
      <c r="R551" s="1015"/>
      <c r="S551" s="1015"/>
      <c r="T551" s="1015"/>
      <c r="U551" s="1015"/>
      <c r="V551" s="1015"/>
      <c r="W551" s="1015"/>
      <c r="X551" s="1015"/>
      <c r="Y551" s="1015"/>
      <c r="Z551" s="1015"/>
      <c r="AA551" s="1015"/>
      <c r="AB551" s="1015"/>
      <c r="AC551" s="1015"/>
      <c r="AD551" s="1015"/>
      <c r="AE551" s="3159" t="s">
        <v>1510</v>
      </c>
      <c r="AF551" s="3159"/>
      <c r="AG551" s="3159"/>
      <c r="AH551" s="3159"/>
      <c r="AI551" s="3159"/>
      <c r="AJ551" s="3159"/>
      <c r="AK551" s="3159"/>
      <c r="AL551" s="1022"/>
      <c r="AM551" s="1015"/>
      <c r="AN551" s="988"/>
    </row>
    <row r="552" spans="1:44" s="931" customFormat="1" ht="12.75" customHeight="1">
      <c r="C552" s="1015"/>
      <c r="D552" s="1015"/>
      <c r="E552" s="1015"/>
      <c r="F552" s="1015"/>
      <c r="G552" s="1015"/>
      <c r="H552" s="1015"/>
      <c r="I552" s="1015"/>
      <c r="J552" s="1015"/>
      <c r="K552" s="1015"/>
      <c r="L552" s="1015"/>
      <c r="M552" s="1015"/>
      <c r="N552" s="1015"/>
      <c r="O552" s="1015"/>
      <c r="P552" s="1015"/>
      <c r="Q552" s="1015"/>
      <c r="R552" s="1015"/>
      <c r="S552" s="1015"/>
      <c r="T552" s="1015"/>
      <c r="U552" s="1015"/>
      <c r="V552" s="1015"/>
      <c r="W552" s="1015"/>
      <c r="X552" s="1015"/>
      <c r="Y552" s="1015"/>
      <c r="Z552" s="1015"/>
      <c r="AA552" s="1015"/>
      <c r="AB552" s="1015"/>
      <c r="AC552" s="1015"/>
      <c r="AD552" s="1015"/>
      <c r="AE552" s="1015"/>
      <c r="AF552" s="1015"/>
      <c r="AG552" s="1015"/>
      <c r="AH552" s="1015"/>
      <c r="AI552" s="1015"/>
      <c r="AJ552" s="1015"/>
      <c r="AK552" s="1015"/>
      <c r="AL552" s="1015"/>
      <c r="AM552" s="1015"/>
      <c r="AN552" s="988"/>
    </row>
    <row r="553" spans="1:44" s="931" customFormat="1" ht="12.75" customHeight="1">
      <c r="A553" s="1015"/>
      <c r="B553" s="3191" t="s">
        <v>2490</v>
      </c>
      <c r="C553" s="3191"/>
      <c r="D553" s="3191"/>
      <c r="E553" s="3191"/>
      <c r="F553" s="3191"/>
      <c r="G553" s="3191"/>
      <c r="H553" s="3191"/>
      <c r="I553" s="3191"/>
      <c r="J553" s="3191"/>
      <c r="K553" s="3191"/>
      <c r="L553" s="3191"/>
      <c r="M553" s="3191"/>
      <c r="N553" s="3191"/>
      <c r="O553" s="3191"/>
      <c r="P553" s="3191"/>
      <c r="Q553" s="3191"/>
      <c r="R553" s="3191"/>
      <c r="S553" s="3191"/>
      <c r="T553" s="3191"/>
      <c r="U553" s="3191"/>
      <c r="V553" s="3191"/>
      <c r="W553" s="3191"/>
      <c r="X553" s="3191"/>
      <c r="Y553" s="3191"/>
      <c r="Z553" s="3191"/>
      <c r="AA553" s="3191"/>
      <c r="AB553" s="3191"/>
      <c r="AC553" s="3191"/>
      <c r="AD553" s="3191"/>
      <c r="AE553" s="3191"/>
      <c r="AF553" s="3191"/>
      <c r="AG553" s="3191"/>
      <c r="AH553" s="3191"/>
      <c r="AI553" s="3191"/>
      <c r="AJ553" s="3191"/>
      <c r="AK553" s="1066"/>
      <c r="AL553" s="955"/>
      <c r="AM553" s="1015"/>
      <c r="AN553" s="988"/>
    </row>
    <row r="554" spans="1:44" s="931" customFormat="1" ht="12.75" customHeight="1">
      <c r="A554" s="1015"/>
      <c r="B554" s="3191"/>
      <c r="C554" s="3191"/>
      <c r="D554" s="3191"/>
      <c r="E554" s="3191"/>
      <c r="F554" s="3191"/>
      <c r="G554" s="3191"/>
      <c r="H554" s="3191"/>
      <c r="I554" s="3191"/>
      <c r="J554" s="3191"/>
      <c r="K554" s="3191"/>
      <c r="L554" s="3191"/>
      <c r="M554" s="3191"/>
      <c r="N554" s="3191"/>
      <c r="O554" s="3191"/>
      <c r="P554" s="3191"/>
      <c r="Q554" s="3191"/>
      <c r="R554" s="3191"/>
      <c r="S554" s="3191"/>
      <c r="T554" s="3191"/>
      <c r="U554" s="3191"/>
      <c r="V554" s="3191"/>
      <c r="W554" s="3191"/>
      <c r="X554" s="3191"/>
      <c r="Y554" s="3191"/>
      <c r="Z554" s="3191"/>
      <c r="AA554" s="3191"/>
      <c r="AB554" s="3191"/>
      <c r="AC554" s="3191"/>
      <c r="AD554" s="3191"/>
      <c r="AE554" s="3191"/>
      <c r="AF554" s="3191"/>
      <c r="AG554" s="3191"/>
      <c r="AH554" s="3191"/>
      <c r="AI554" s="3191"/>
      <c r="AJ554" s="3191"/>
      <c r="AK554" s="1066"/>
      <c r="AL554" s="955"/>
      <c r="AM554" s="1015"/>
      <c r="AN554" s="988"/>
    </row>
    <row r="555" spans="1:44" s="931" customFormat="1" ht="12.75" customHeight="1">
      <c r="A555" s="1015"/>
      <c r="B555" s="3191"/>
      <c r="C555" s="3191"/>
      <c r="D555" s="3191"/>
      <c r="E555" s="3191"/>
      <c r="F555" s="3191"/>
      <c r="G555" s="3191"/>
      <c r="H555" s="3191"/>
      <c r="I555" s="3191"/>
      <c r="J555" s="3191"/>
      <c r="K555" s="3191"/>
      <c r="L555" s="3191"/>
      <c r="M555" s="3191"/>
      <c r="N555" s="3191"/>
      <c r="O555" s="3191"/>
      <c r="P555" s="3191"/>
      <c r="Q555" s="3191"/>
      <c r="R555" s="3191"/>
      <c r="S555" s="3191"/>
      <c r="T555" s="3191"/>
      <c r="U555" s="3191"/>
      <c r="V555" s="3191"/>
      <c r="W555" s="3191"/>
      <c r="X555" s="3191"/>
      <c r="Y555" s="3191"/>
      <c r="Z555" s="3191"/>
      <c r="AA555" s="3191"/>
      <c r="AB555" s="3191"/>
      <c r="AC555" s="3191"/>
      <c r="AD555" s="3191"/>
      <c r="AE555" s="3191"/>
      <c r="AF555" s="3191"/>
      <c r="AG555" s="3191"/>
      <c r="AH555" s="3191"/>
      <c r="AI555" s="3191"/>
      <c r="AJ555" s="3191"/>
      <c r="AK555" s="1066"/>
      <c r="AL555" s="955"/>
      <c r="AM555" s="1015"/>
      <c r="AN555" s="988"/>
    </row>
    <row r="556" spans="1:44" s="931" customFormat="1" ht="12.75" customHeight="1">
      <c r="A556" s="1015"/>
      <c r="B556" s="3191"/>
      <c r="C556" s="3191"/>
      <c r="D556" s="3191"/>
      <c r="E556" s="3191"/>
      <c r="F556" s="3191"/>
      <c r="G556" s="3191"/>
      <c r="H556" s="3191"/>
      <c r="I556" s="3191"/>
      <c r="J556" s="3191"/>
      <c r="K556" s="3191"/>
      <c r="L556" s="3191"/>
      <c r="M556" s="3191"/>
      <c r="N556" s="3191"/>
      <c r="O556" s="3191"/>
      <c r="P556" s="3191"/>
      <c r="Q556" s="3191"/>
      <c r="R556" s="3191"/>
      <c r="S556" s="3191"/>
      <c r="T556" s="3191"/>
      <c r="U556" s="3191"/>
      <c r="V556" s="3191"/>
      <c r="W556" s="3191"/>
      <c r="X556" s="3191"/>
      <c r="Y556" s="3191"/>
      <c r="Z556" s="3191"/>
      <c r="AA556" s="3191"/>
      <c r="AB556" s="3191"/>
      <c r="AC556" s="3191"/>
      <c r="AD556" s="3191"/>
      <c r="AE556" s="3191"/>
      <c r="AF556" s="3191"/>
      <c r="AG556" s="3191"/>
      <c r="AH556" s="3191"/>
      <c r="AI556" s="3191"/>
      <c r="AJ556" s="3191"/>
      <c r="AK556" s="1066"/>
      <c r="AL556" s="955"/>
      <c r="AM556" s="1015"/>
      <c r="AN556" s="988"/>
    </row>
    <row r="557" spans="1:44" s="931" customFormat="1" ht="12.75" customHeight="1">
      <c r="A557" s="1015"/>
      <c r="B557" s="3191"/>
      <c r="C557" s="3191"/>
      <c r="D557" s="3191"/>
      <c r="E557" s="3191"/>
      <c r="F557" s="3191"/>
      <c r="G557" s="3191"/>
      <c r="H557" s="3191"/>
      <c r="I557" s="3191"/>
      <c r="J557" s="3191"/>
      <c r="K557" s="3191"/>
      <c r="L557" s="3191"/>
      <c r="M557" s="3191"/>
      <c r="N557" s="3191"/>
      <c r="O557" s="3191"/>
      <c r="P557" s="3191"/>
      <c r="Q557" s="3191"/>
      <c r="R557" s="3191"/>
      <c r="S557" s="3191"/>
      <c r="T557" s="3191"/>
      <c r="U557" s="3191"/>
      <c r="V557" s="3191"/>
      <c r="W557" s="3191"/>
      <c r="X557" s="3191"/>
      <c r="Y557" s="3191"/>
      <c r="Z557" s="3191"/>
      <c r="AA557" s="3191"/>
      <c r="AB557" s="3191"/>
      <c r="AC557" s="3191"/>
      <c r="AD557" s="3191"/>
      <c r="AE557" s="3191"/>
      <c r="AF557" s="3191"/>
      <c r="AG557" s="3191"/>
      <c r="AH557" s="3191"/>
      <c r="AI557" s="3191"/>
      <c r="AJ557" s="3191"/>
      <c r="AK557" s="1066"/>
      <c r="AL557" s="955"/>
      <c r="AM557" s="1015"/>
      <c r="AN557" s="988"/>
    </row>
    <row r="558" spans="1:44" s="931" customFormat="1" ht="12.75" customHeight="1">
      <c r="A558" s="1015"/>
      <c r="B558" s="3191"/>
      <c r="C558" s="3191"/>
      <c r="D558" s="3191"/>
      <c r="E558" s="3191"/>
      <c r="F558" s="3191"/>
      <c r="G558" s="3191"/>
      <c r="H558" s="3191"/>
      <c r="I558" s="3191"/>
      <c r="J558" s="3191"/>
      <c r="K558" s="3191"/>
      <c r="L558" s="3191"/>
      <c r="M558" s="3191"/>
      <c r="N558" s="3191"/>
      <c r="O558" s="3191"/>
      <c r="P558" s="3191"/>
      <c r="Q558" s="3191"/>
      <c r="R558" s="3191"/>
      <c r="S558" s="3191"/>
      <c r="T558" s="3191"/>
      <c r="U558" s="3191"/>
      <c r="V558" s="3191"/>
      <c r="W558" s="3191"/>
      <c r="X558" s="3191"/>
      <c r="Y558" s="3191"/>
      <c r="Z558" s="3191"/>
      <c r="AA558" s="3191"/>
      <c r="AB558" s="3191"/>
      <c r="AC558" s="3191"/>
      <c r="AD558" s="3191"/>
      <c r="AE558" s="3191"/>
      <c r="AF558" s="3191"/>
      <c r="AG558" s="3191"/>
      <c r="AH558" s="3191"/>
      <c r="AI558" s="3191"/>
      <c r="AJ558" s="3191"/>
      <c r="AK558" s="1066"/>
      <c r="AL558" s="955"/>
      <c r="AM558" s="1015"/>
      <c r="AN558" s="988"/>
    </row>
    <row r="559" spans="1:44" s="931" customFormat="1" ht="12.75" customHeight="1">
      <c r="A559" s="1015"/>
      <c r="B559" s="3191"/>
      <c r="C559" s="3191"/>
      <c r="D559" s="3191"/>
      <c r="E559" s="3191"/>
      <c r="F559" s="3191"/>
      <c r="G559" s="3191"/>
      <c r="H559" s="3191"/>
      <c r="I559" s="3191"/>
      <c r="J559" s="3191"/>
      <c r="K559" s="3191"/>
      <c r="L559" s="3191"/>
      <c r="M559" s="3191"/>
      <c r="N559" s="3191"/>
      <c r="O559" s="3191"/>
      <c r="P559" s="3191"/>
      <c r="Q559" s="3191"/>
      <c r="R559" s="3191"/>
      <c r="S559" s="3191"/>
      <c r="T559" s="3191"/>
      <c r="U559" s="3191"/>
      <c r="V559" s="3191"/>
      <c r="W559" s="3191"/>
      <c r="X559" s="3191"/>
      <c r="Y559" s="3191"/>
      <c r="Z559" s="3191"/>
      <c r="AA559" s="3191"/>
      <c r="AB559" s="3191"/>
      <c r="AC559" s="3191"/>
      <c r="AD559" s="3191"/>
      <c r="AE559" s="3191"/>
      <c r="AF559" s="3191"/>
      <c r="AG559" s="3191"/>
      <c r="AH559" s="3191"/>
      <c r="AI559" s="3191"/>
      <c r="AJ559" s="3191"/>
      <c r="AK559" s="1066"/>
      <c r="AL559" s="955"/>
      <c r="AM559" s="1015"/>
      <c r="AN559" s="988"/>
    </row>
    <row r="560" spans="1:44" ht="12.75" customHeight="1">
      <c r="A560" s="1015"/>
      <c r="B560" s="3191"/>
      <c r="C560" s="3191"/>
      <c r="D560" s="3191"/>
      <c r="E560" s="3191"/>
      <c r="F560" s="3191"/>
      <c r="G560" s="3191"/>
      <c r="H560" s="3191"/>
      <c r="I560" s="3191"/>
      <c r="J560" s="3191"/>
      <c r="K560" s="3191"/>
      <c r="L560" s="3191"/>
      <c r="M560" s="3191"/>
      <c r="N560" s="3191"/>
      <c r="O560" s="3191"/>
      <c r="P560" s="3191"/>
      <c r="Q560" s="3191"/>
      <c r="R560" s="3191"/>
      <c r="S560" s="3191"/>
      <c r="T560" s="3191"/>
      <c r="U560" s="3191"/>
      <c r="V560" s="3191"/>
      <c r="W560" s="3191"/>
      <c r="X560" s="3191"/>
      <c r="Y560" s="3191"/>
      <c r="Z560" s="3191"/>
      <c r="AA560" s="3191"/>
      <c r="AB560" s="3191"/>
      <c r="AC560" s="3191"/>
      <c r="AD560" s="3191"/>
      <c r="AE560" s="3191"/>
      <c r="AF560" s="3191"/>
      <c r="AG560" s="3191"/>
      <c r="AH560" s="3191"/>
      <c r="AI560" s="3191"/>
      <c r="AJ560" s="3191"/>
      <c r="AK560" s="1066"/>
      <c r="AL560" s="955"/>
      <c r="AM560" s="1015"/>
    </row>
    <row r="561" spans="1:42" s="931" customFormat="1" ht="12.75" customHeight="1">
      <c r="A561" s="1048"/>
      <c r="B561" s="3191"/>
      <c r="C561" s="3191"/>
      <c r="D561" s="3191"/>
      <c r="E561" s="3191"/>
      <c r="F561" s="3191"/>
      <c r="G561" s="3191"/>
      <c r="H561" s="3191"/>
      <c r="I561" s="3191"/>
      <c r="J561" s="3191"/>
      <c r="K561" s="3191"/>
      <c r="L561" s="3191"/>
      <c r="M561" s="3191"/>
      <c r="N561" s="3191"/>
      <c r="O561" s="3191"/>
      <c r="P561" s="3191"/>
      <c r="Q561" s="3191"/>
      <c r="R561" s="3191"/>
      <c r="S561" s="3191"/>
      <c r="T561" s="3191"/>
      <c r="U561" s="3191"/>
      <c r="V561" s="3191"/>
      <c r="W561" s="3191"/>
      <c r="X561" s="3191"/>
      <c r="Y561" s="3191"/>
      <c r="Z561" s="3191"/>
      <c r="AA561" s="3191"/>
      <c r="AB561" s="3191"/>
      <c r="AC561" s="3191"/>
      <c r="AD561" s="3191"/>
      <c r="AE561" s="3191"/>
      <c r="AF561" s="3191"/>
      <c r="AG561" s="3191"/>
      <c r="AH561" s="3191"/>
      <c r="AI561" s="3191"/>
      <c r="AJ561" s="3191"/>
      <c r="AK561" s="1066"/>
      <c r="AL561" s="955"/>
      <c r="AM561" s="1014"/>
      <c r="AN561" s="988"/>
    </row>
    <row r="562" spans="1:42" s="931" customFormat="1" ht="12.75" customHeight="1">
      <c r="A562" s="1048"/>
      <c r="B562" s="1066"/>
      <c r="C562" s="1066"/>
      <c r="D562" s="1066"/>
      <c r="E562" s="1066"/>
      <c r="F562" s="1066"/>
      <c r="G562" s="1066"/>
      <c r="H562" s="1066"/>
      <c r="I562" s="1066"/>
      <c r="J562" s="1066"/>
      <c r="K562" s="1066"/>
      <c r="L562" s="1066"/>
      <c r="M562" s="1066"/>
      <c r="N562" s="1066"/>
      <c r="O562" s="1066"/>
      <c r="P562" s="1066"/>
      <c r="Q562" s="1066"/>
      <c r="R562" s="1066"/>
      <c r="S562" s="1066"/>
      <c r="T562" s="1066"/>
      <c r="U562" s="1066"/>
      <c r="V562" s="1066"/>
      <c r="W562" s="1066"/>
      <c r="X562" s="1066"/>
      <c r="Y562" s="1066"/>
      <c r="Z562" s="1066"/>
      <c r="AA562" s="1066"/>
      <c r="AB562" s="1066"/>
      <c r="AC562" s="1066"/>
      <c r="AD562" s="1066"/>
      <c r="AE562" s="1066"/>
      <c r="AF562" s="1066"/>
      <c r="AG562" s="1066"/>
      <c r="AH562" s="1066"/>
      <c r="AI562" s="1066"/>
      <c r="AJ562" s="1066"/>
      <c r="AK562" s="1066"/>
      <c r="AL562" s="955"/>
      <c r="AM562" s="1014"/>
      <c r="AN562" s="988"/>
    </row>
    <row r="563" spans="1:42" s="931" customFormat="1" ht="12.75" customHeight="1">
      <c r="A563" s="1048"/>
      <c r="B563" s="1094" t="s">
        <v>1590</v>
      </c>
      <c r="C563" s="1104"/>
      <c r="D563" s="955"/>
      <c r="E563" s="955"/>
      <c r="F563" s="955"/>
      <c r="G563" s="955"/>
      <c r="H563" s="955"/>
      <c r="I563" s="955"/>
      <c r="J563" s="955"/>
      <c r="K563" s="955"/>
      <c r="L563" s="955"/>
      <c r="M563" s="955"/>
      <c r="N563" s="955"/>
      <c r="O563" s="955"/>
      <c r="P563" s="955"/>
      <c r="Q563" s="955"/>
      <c r="R563" s="955"/>
      <c r="S563" s="955"/>
      <c r="T563" s="955"/>
      <c r="U563" s="955"/>
      <c r="V563" s="955"/>
      <c r="W563" s="955"/>
      <c r="X563" s="955"/>
      <c r="Y563" s="955"/>
      <c r="Z563" s="955"/>
      <c r="AA563" s="955"/>
      <c r="AB563" s="955"/>
      <c r="AC563" s="955"/>
      <c r="AD563" s="955"/>
      <c r="AE563" s="955"/>
      <c r="AF563" s="955"/>
      <c r="AG563" s="955"/>
      <c r="AH563" s="955"/>
      <c r="AI563" s="955"/>
      <c r="AK563" s="1014"/>
      <c r="AL563" s="1014"/>
      <c r="AM563" s="1014"/>
      <c r="AN563" s="988"/>
      <c r="AP563" s="931" t="s">
        <v>617</v>
      </c>
    </row>
    <row r="564" spans="1:42" s="931" customFormat="1" ht="12.75" customHeight="1">
      <c r="A564" s="1048"/>
      <c r="B564" s="918"/>
      <c r="C564" s="1104"/>
      <c r="D564" s="955"/>
      <c r="E564" s="955"/>
      <c r="F564" s="955"/>
      <c r="G564" s="955"/>
      <c r="H564" s="955"/>
      <c r="I564" s="955"/>
      <c r="J564" s="955"/>
      <c r="K564" s="955"/>
      <c r="L564" s="955"/>
      <c r="M564" s="955"/>
      <c r="N564" s="955"/>
      <c r="O564" s="955"/>
      <c r="P564" s="955"/>
      <c r="Q564" s="955"/>
      <c r="R564" s="955"/>
      <c r="S564" s="955"/>
      <c r="T564" s="955"/>
      <c r="U564" s="955"/>
      <c r="V564" s="955"/>
      <c r="W564" s="955"/>
      <c r="X564" s="955"/>
      <c r="Y564" s="955"/>
      <c r="Z564" s="955"/>
      <c r="AA564" s="955"/>
      <c r="AB564" s="955"/>
      <c r="AC564" s="955"/>
      <c r="AD564" s="955"/>
      <c r="AE564" s="955"/>
      <c r="AF564" s="955"/>
      <c r="AG564" s="955"/>
      <c r="AH564" s="955"/>
      <c r="AI564" s="955"/>
      <c r="AK564" s="1014"/>
      <c r="AL564" s="1014"/>
      <c r="AM564" s="1014"/>
      <c r="AN564" s="988"/>
      <c r="AP564" s="931" t="s">
        <v>570</v>
      </c>
    </row>
    <row r="565" spans="1:42" s="931" customFormat="1" ht="12.75" customHeight="1">
      <c r="A565" s="1048"/>
      <c r="B565" s="1048"/>
      <c r="C565" s="974" t="s">
        <v>1591</v>
      </c>
      <c r="D565" s="1105"/>
      <c r="E565" s="955"/>
      <c r="F565" s="955"/>
      <c r="G565" s="955"/>
      <c r="H565" s="955"/>
      <c r="I565" s="955"/>
      <c r="J565" s="955"/>
      <c r="K565" s="955"/>
      <c r="L565" s="955"/>
      <c r="M565" s="955"/>
      <c r="N565" s="955"/>
      <c r="O565" s="955"/>
      <c r="P565" s="955"/>
      <c r="Q565" s="955"/>
      <c r="R565" s="955"/>
      <c r="S565" s="955"/>
      <c r="T565" s="955"/>
      <c r="U565" s="955"/>
      <c r="V565" s="955"/>
      <c r="W565" s="955"/>
      <c r="X565" s="955"/>
      <c r="Y565" s="955"/>
      <c r="Z565" s="955"/>
      <c r="AA565" s="955"/>
      <c r="AB565" s="955"/>
      <c r="AC565" s="955"/>
      <c r="AD565" s="955"/>
      <c r="AE565" s="955"/>
      <c r="AF565" s="955"/>
      <c r="AG565" s="955"/>
      <c r="AH565" s="955"/>
      <c r="AI565" s="955"/>
      <c r="AK565" s="1014"/>
      <c r="AL565" s="1014"/>
      <c r="AM565" s="1014"/>
      <c r="AN565" s="988"/>
    </row>
    <row r="566" spans="1:42" s="931" customFormat="1" ht="12.75" customHeight="1">
      <c r="A566" s="1048"/>
      <c r="B566" s="1011"/>
      <c r="C566" s="994"/>
      <c r="D566" s="1447"/>
      <c r="E566" s="1446"/>
      <c r="F566" s="1446"/>
      <c r="G566" s="1446"/>
      <c r="H566" s="1446"/>
      <c r="I566" s="1446"/>
      <c r="J566" s="1446"/>
      <c r="K566" s="1446"/>
      <c r="L566" s="1446"/>
      <c r="M566" s="1446"/>
      <c r="N566" s="1446"/>
      <c r="O566" s="1446"/>
      <c r="P566" s="1446"/>
      <c r="Q566" s="1446"/>
      <c r="R566" s="1446"/>
      <c r="S566" s="1446"/>
      <c r="T566" s="1446"/>
      <c r="U566" s="1446"/>
      <c r="V566" s="1446"/>
      <c r="W566" s="1446"/>
      <c r="X566" s="1446"/>
      <c r="Y566" s="1446"/>
      <c r="Z566" s="1446"/>
      <c r="AA566" s="1446"/>
      <c r="AB566" s="1446"/>
      <c r="AC566" s="1446"/>
      <c r="AD566" s="1446"/>
      <c r="AE566" s="1446"/>
      <c r="AF566" s="915"/>
      <c r="AG566" s="915"/>
      <c r="AH566" s="915"/>
      <c r="AI566" s="915"/>
      <c r="AJ566" s="915"/>
      <c r="AK566" s="915"/>
      <c r="AL566" s="915"/>
      <c r="AM566" s="1014"/>
      <c r="AN566" s="988"/>
    </row>
    <row r="567" spans="1:42" s="931" customFormat="1" ht="12.75" customHeight="1">
      <c r="A567" s="1048"/>
      <c r="B567" s="915"/>
      <c r="C567" s="915"/>
      <c r="D567" s="1094" t="s">
        <v>714</v>
      </c>
      <c r="E567" s="1482" t="s">
        <v>2013</v>
      </c>
      <c r="F567" s="1066"/>
      <c r="G567" s="1066"/>
      <c r="H567" s="1066"/>
      <c r="I567" s="1066"/>
      <c r="J567" s="1066"/>
      <c r="K567" s="1066"/>
      <c r="L567" s="1066"/>
      <c r="M567" s="1066"/>
      <c r="N567" s="1066"/>
      <c r="O567" s="1066"/>
      <c r="P567" s="1066"/>
      <c r="Q567" s="1066"/>
      <c r="R567" s="1066"/>
      <c r="S567" s="1066"/>
      <c r="T567" s="1066"/>
      <c r="U567" s="1066"/>
      <c r="V567" s="1066"/>
      <c r="W567" s="1066"/>
      <c r="X567" s="1066"/>
      <c r="Y567" s="1066"/>
      <c r="Z567" s="1066"/>
      <c r="AA567" s="1066"/>
      <c r="AB567" s="1066"/>
      <c r="AC567" s="915"/>
      <c r="AD567" s="915"/>
      <c r="AE567" s="915"/>
      <c r="AF567" s="3135" t="s">
        <v>1534</v>
      </c>
      <c r="AG567" s="3135"/>
      <c r="AH567" s="3135"/>
      <c r="AI567" s="3135"/>
      <c r="AJ567" s="3135"/>
      <c r="AK567" s="3135"/>
      <c r="AL567" s="3135"/>
      <c r="AM567" s="1014"/>
      <c r="AN567" s="988"/>
    </row>
    <row r="568" spans="1:42" s="931" customFormat="1" ht="12.75" customHeight="1">
      <c r="A568" s="1014"/>
      <c r="B568" s="994"/>
      <c r="C568" s="1023"/>
      <c r="D568" s="1094"/>
      <c r="E568" s="1482" t="s">
        <v>2014</v>
      </c>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915"/>
      <c r="AD568" s="915"/>
      <c r="AE568" s="1023"/>
      <c r="AF568" s="1023"/>
      <c r="AG568" s="1023"/>
      <c r="AH568" s="1023"/>
      <c r="AI568" s="1023"/>
      <c r="AJ568" s="1023"/>
      <c r="AK568" s="1023"/>
      <c r="AL568" s="1023"/>
      <c r="AM568" s="1014"/>
      <c r="AN568" s="988"/>
    </row>
    <row r="569" spans="1:42" s="931" customFormat="1" ht="12.75" customHeight="1">
      <c r="A569" s="1014"/>
      <c r="B569" s="994"/>
      <c r="C569" s="1023"/>
      <c r="D569" s="1094"/>
      <c r="E569" s="1482" t="s">
        <v>2015</v>
      </c>
      <c r="F569" s="1066"/>
      <c r="G569" s="1066"/>
      <c r="H569" s="1066"/>
      <c r="I569" s="1066"/>
      <c r="J569" s="1066"/>
      <c r="K569" s="1066"/>
      <c r="L569" s="1066"/>
      <c r="M569" s="1066"/>
      <c r="N569" s="1066"/>
      <c r="O569" s="1066"/>
      <c r="P569" s="1066"/>
      <c r="Q569" s="1066"/>
      <c r="R569" s="1066"/>
      <c r="S569" s="1066"/>
      <c r="T569" s="1066"/>
      <c r="U569" s="1066"/>
      <c r="V569" s="1066"/>
      <c r="W569" s="1066"/>
      <c r="X569" s="1066"/>
      <c r="Y569" s="1066"/>
      <c r="Z569" s="1066"/>
      <c r="AA569" s="1066"/>
      <c r="AB569" s="1066"/>
      <c r="AC569" s="915"/>
      <c r="AD569" s="915"/>
      <c r="AE569" s="1023"/>
      <c r="AF569" s="1023"/>
      <c r="AG569" s="1023"/>
      <c r="AH569" s="1023"/>
      <c r="AI569" s="1023"/>
      <c r="AJ569" s="1023"/>
      <c r="AK569" s="1023"/>
      <c r="AL569" s="1023"/>
      <c r="AM569" s="1014"/>
      <c r="AN569" s="988"/>
    </row>
    <row r="570" spans="1:42" s="931" customFormat="1" ht="12.75" customHeight="1">
      <c r="A570" s="1014"/>
      <c r="B570" s="994"/>
      <c r="C570" s="1023"/>
      <c r="D570" s="1094"/>
      <c r="E570" s="1482" t="s">
        <v>2016</v>
      </c>
      <c r="F570" s="1066"/>
      <c r="G570" s="1066"/>
      <c r="H570" s="1066"/>
      <c r="I570" s="1066"/>
      <c r="J570" s="1066"/>
      <c r="K570" s="1066"/>
      <c r="L570" s="1066"/>
      <c r="M570" s="1066"/>
      <c r="N570" s="1066"/>
      <c r="O570" s="1066"/>
      <c r="P570" s="1066"/>
      <c r="Q570" s="1066"/>
      <c r="R570" s="1066"/>
      <c r="S570" s="1066"/>
      <c r="T570" s="1066"/>
      <c r="U570" s="1066"/>
      <c r="V570" s="1066"/>
      <c r="W570" s="1066"/>
      <c r="X570" s="1066"/>
      <c r="Y570" s="1066"/>
      <c r="Z570" s="1066"/>
      <c r="AA570" s="1066"/>
      <c r="AB570" s="1066"/>
      <c r="AC570" s="915"/>
      <c r="AD570" s="915"/>
      <c r="AE570" s="1023"/>
      <c r="AF570" s="1023"/>
      <c r="AG570" s="1023"/>
      <c r="AH570" s="1023"/>
      <c r="AI570" s="1023"/>
      <c r="AJ570" s="1023"/>
      <c r="AK570" s="1023"/>
      <c r="AL570" s="1023"/>
      <c r="AM570" s="1014"/>
      <c r="AN570" s="988"/>
    </row>
    <row r="571" spans="1:42" s="931" customFormat="1" ht="12.75" customHeight="1">
      <c r="A571" s="1014"/>
      <c r="B571" s="994"/>
      <c r="C571" s="1023"/>
      <c r="D571" s="1094"/>
      <c r="E571" s="1482" t="s">
        <v>2017</v>
      </c>
      <c r="F571" s="1066"/>
      <c r="G571" s="1066"/>
      <c r="H571" s="1066"/>
      <c r="I571" s="1066"/>
      <c r="J571" s="1066"/>
      <c r="K571" s="1066"/>
      <c r="L571" s="1066"/>
      <c r="M571" s="1066"/>
      <c r="N571" s="1066"/>
      <c r="O571" s="1066"/>
      <c r="P571" s="1066"/>
      <c r="Q571" s="1066"/>
      <c r="R571" s="1066"/>
      <c r="S571" s="1066"/>
      <c r="T571" s="1066"/>
      <c r="U571" s="1066"/>
      <c r="V571" s="1066"/>
      <c r="W571" s="1066"/>
      <c r="X571" s="1066"/>
      <c r="Y571" s="1066"/>
      <c r="Z571" s="1066"/>
      <c r="AA571" s="1066"/>
      <c r="AB571" s="1066"/>
      <c r="AC571" s="915"/>
      <c r="AD571" s="915"/>
      <c r="AE571" s="1023"/>
      <c r="AF571" s="1023"/>
      <c r="AG571" s="1023"/>
      <c r="AH571" s="1023"/>
      <c r="AI571" s="1023"/>
      <c r="AJ571" s="1023"/>
      <c r="AK571" s="1023"/>
      <c r="AL571" s="1023"/>
      <c r="AM571" s="1014"/>
      <c r="AN571" s="988"/>
    </row>
    <row r="572" spans="1:42" s="931" customFormat="1" ht="12.75" customHeight="1">
      <c r="A572" s="1014"/>
      <c r="B572" s="994"/>
      <c r="C572" s="1023"/>
      <c r="D572" s="1094"/>
      <c r="E572" s="1482" t="s">
        <v>2018</v>
      </c>
      <c r="F572" s="1066"/>
      <c r="G572" s="1066"/>
      <c r="H572" s="1066"/>
      <c r="I572" s="1066"/>
      <c r="J572" s="1066"/>
      <c r="K572" s="1066"/>
      <c r="L572" s="1066"/>
      <c r="M572" s="1066"/>
      <c r="N572" s="1066"/>
      <c r="O572" s="1066"/>
      <c r="P572" s="1066"/>
      <c r="Q572" s="1066"/>
      <c r="R572" s="1066"/>
      <c r="S572" s="1066"/>
      <c r="T572" s="1066"/>
      <c r="U572" s="1066"/>
      <c r="V572" s="1066"/>
      <c r="W572" s="1066"/>
      <c r="X572" s="1066"/>
      <c r="Y572" s="1066"/>
      <c r="Z572" s="1066"/>
      <c r="AA572" s="1066"/>
      <c r="AB572" s="1066"/>
      <c r="AC572" s="915"/>
      <c r="AD572" s="915"/>
      <c r="AE572" s="1023"/>
      <c r="AF572" s="1023"/>
      <c r="AG572" s="1023"/>
      <c r="AH572" s="1023"/>
      <c r="AI572" s="1023"/>
      <c r="AJ572" s="1023"/>
      <c r="AK572" s="1023"/>
      <c r="AL572" s="1023"/>
      <c r="AM572" s="1014"/>
      <c r="AN572" s="988"/>
    </row>
    <row r="573" spans="1:42" s="990" customFormat="1" ht="12.75" customHeight="1">
      <c r="A573" s="1014"/>
      <c r="B573" s="994"/>
      <c r="C573" s="1023"/>
      <c r="D573" s="1094"/>
      <c r="E573" s="1482"/>
      <c r="F573" s="1066"/>
      <c r="G573" s="1066"/>
      <c r="H573" s="1066"/>
      <c r="I573" s="1066"/>
      <c r="J573" s="1066"/>
      <c r="K573" s="1066"/>
      <c r="L573" s="1066"/>
      <c r="M573" s="1066"/>
      <c r="N573" s="1066"/>
      <c r="O573" s="1066"/>
      <c r="P573" s="1066"/>
      <c r="Q573" s="1066"/>
      <c r="R573" s="1066"/>
      <c r="S573" s="1066"/>
      <c r="T573" s="1066"/>
      <c r="U573" s="1066"/>
      <c r="V573" s="1066"/>
      <c r="W573" s="1066"/>
      <c r="X573" s="1066"/>
      <c r="Y573" s="1066"/>
      <c r="Z573" s="1066"/>
      <c r="AA573" s="1066"/>
      <c r="AB573" s="1066"/>
      <c r="AC573" s="915"/>
      <c r="AD573" s="915"/>
      <c r="AE573" s="1023"/>
      <c r="AF573" s="918"/>
      <c r="AG573" s="918"/>
      <c r="AH573" s="918"/>
      <c r="AI573" s="918"/>
      <c r="AJ573" s="918"/>
      <c r="AK573" s="918"/>
      <c r="AL573" s="918"/>
      <c r="AM573" s="1014"/>
      <c r="AN573" s="989"/>
    </row>
    <row r="574" spans="1:42" s="931" customFormat="1" ht="12.75" customHeight="1">
      <c r="A574" s="1107"/>
      <c r="B574" s="994"/>
      <c r="C574" s="1483"/>
      <c r="D574" s="1094" t="s">
        <v>534</v>
      </c>
      <c r="E574" s="1482" t="s">
        <v>2019</v>
      </c>
      <c r="F574" s="1484"/>
      <c r="G574" s="1484"/>
      <c r="H574" s="1484"/>
      <c r="I574" s="1484"/>
      <c r="J574" s="1484"/>
      <c r="K574" s="1484"/>
      <c r="L574" s="1484"/>
      <c r="M574" s="1484"/>
      <c r="N574" s="1484"/>
      <c r="O574" s="1484"/>
      <c r="P574" s="1484"/>
      <c r="Q574" s="1484"/>
      <c r="R574" s="1484"/>
      <c r="S574" s="1484"/>
      <c r="T574" s="1484"/>
      <c r="U574" s="1484"/>
      <c r="V574" s="1484"/>
      <c r="W574" s="1484"/>
      <c r="X574" s="1484"/>
      <c r="Y574" s="1484"/>
      <c r="Z574" s="1484"/>
      <c r="AA574" s="1484"/>
      <c r="AB574" s="1484"/>
      <c r="AC574" s="915"/>
      <c r="AD574" s="915"/>
      <c r="AE574" s="915"/>
      <c r="AF574" s="3135" t="s">
        <v>1592</v>
      </c>
      <c r="AG574" s="3135"/>
      <c r="AH574" s="3135"/>
      <c r="AI574" s="3135"/>
      <c r="AJ574" s="3135"/>
      <c r="AK574" s="3135"/>
      <c r="AL574" s="3135"/>
      <c r="AM574" s="1014"/>
      <c r="AN574" s="988"/>
    </row>
    <row r="575" spans="1:42" s="931" customFormat="1" ht="12.75" customHeight="1">
      <c r="A575" s="1048"/>
      <c r="B575" s="1011"/>
      <c r="C575" s="1485"/>
      <c r="D575" s="1094"/>
      <c r="E575" s="1482" t="s">
        <v>2020</v>
      </c>
      <c r="F575" s="1484"/>
      <c r="G575" s="1484"/>
      <c r="H575" s="1484"/>
      <c r="I575" s="1484"/>
      <c r="J575" s="1484"/>
      <c r="K575" s="1484"/>
      <c r="L575" s="1484"/>
      <c r="M575" s="1484"/>
      <c r="N575" s="1484"/>
      <c r="O575" s="1484"/>
      <c r="P575" s="1484"/>
      <c r="Q575" s="1484"/>
      <c r="R575" s="1484"/>
      <c r="S575" s="1484"/>
      <c r="T575" s="1484"/>
      <c r="U575" s="1484"/>
      <c r="V575" s="1484"/>
      <c r="W575" s="1484"/>
      <c r="X575" s="1484"/>
      <c r="Y575" s="1484"/>
      <c r="Z575" s="1484"/>
      <c r="AA575" s="1484"/>
      <c r="AB575" s="1484"/>
      <c r="AC575" s="915"/>
      <c r="AD575" s="915"/>
      <c r="AE575" s="994"/>
      <c r="AF575" s="994"/>
      <c r="AG575" s="994"/>
      <c r="AH575" s="994"/>
      <c r="AI575" s="994"/>
      <c r="AJ575" s="994"/>
      <c r="AK575" s="994"/>
      <c r="AL575" s="994"/>
      <c r="AM575" s="1014"/>
      <c r="AN575" s="988"/>
      <c r="AO575" s="931" t="s">
        <v>617</v>
      </c>
      <c r="AP575" s="1108">
        <v>0</v>
      </c>
    </row>
    <row r="576" spans="1:42" s="931" customFormat="1" ht="12.75" customHeight="1">
      <c r="A576" s="1048"/>
      <c r="B576" s="1012"/>
      <c r="C576" s="1486"/>
      <c r="D576" s="1094"/>
      <c r="E576" s="1482" t="s">
        <v>2021</v>
      </c>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915"/>
      <c r="AD576" s="915"/>
      <c r="AE576" s="1011"/>
      <c r="AF576" s="1011"/>
      <c r="AG576" s="1011"/>
      <c r="AH576" s="1011"/>
      <c r="AI576" s="1011"/>
      <c r="AJ576" s="1011"/>
      <c r="AK576" s="1011"/>
      <c r="AL576" s="1011"/>
      <c r="AM576" s="1014"/>
      <c r="AN576" s="988"/>
      <c r="AO576" s="1106" t="s">
        <v>714</v>
      </c>
      <c r="AP576" s="931">
        <v>7</v>
      </c>
    </row>
    <row r="577" spans="1:53" s="931" customFormat="1" ht="12.75" customHeight="1">
      <c r="A577" s="1048"/>
      <c r="B577" s="1012"/>
      <c r="C577" s="1486"/>
      <c r="D577" s="1094"/>
      <c r="E577" s="1482" t="s">
        <v>2023</v>
      </c>
      <c r="F577" s="1484"/>
      <c r="G577" s="1484"/>
      <c r="H577" s="1484"/>
      <c r="I577" s="1484"/>
      <c r="J577" s="1484"/>
      <c r="K577" s="1484"/>
      <c r="L577" s="1484"/>
      <c r="M577" s="1484"/>
      <c r="N577" s="1484"/>
      <c r="O577" s="1484"/>
      <c r="P577" s="1484"/>
      <c r="Q577" s="1484"/>
      <c r="R577" s="1484"/>
      <c r="S577" s="1484"/>
      <c r="T577" s="1484"/>
      <c r="U577" s="1484"/>
      <c r="V577" s="1484"/>
      <c r="W577" s="1484"/>
      <c r="X577" s="1484"/>
      <c r="Y577" s="1484"/>
      <c r="Z577" s="1484"/>
      <c r="AA577" s="1484"/>
      <c r="AB577" s="1484"/>
      <c r="AC577" s="915"/>
      <c r="AD577" s="915"/>
      <c r="AE577" s="1011"/>
      <c r="AF577" s="1011"/>
      <c r="AG577" s="1011"/>
      <c r="AH577" s="1011"/>
      <c r="AI577" s="1011"/>
      <c r="AJ577" s="1011"/>
      <c r="AK577" s="1011"/>
      <c r="AL577" s="1011"/>
      <c r="AM577" s="1014"/>
      <c r="AN577" s="988"/>
      <c r="AO577" s="1106" t="s">
        <v>534</v>
      </c>
      <c r="AP577" s="931">
        <v>6</v>
      </c>
    </row>
    <row r="578" spans="1:53" s="931" customFormat="1" ht="12.75" customHeight="1">
      <c r="A578" s="1048"/>
      <c r="B578" s="1012"/>
      <c r="C578" s="1486"/>
      <c r="D578" s="1094"/>
      <c r="E578" s="1482" t="s">
        <v>2022</v>
      </c>
      <c r="F578" s="1484"/>
      <c r="G578" s="1484"/>
      <c r="H578" s="1484"/>
      <c r="I578" s="1484"/>
      <c r="J578" s="1484"/>
      <c r="K578" s="1484"/>
      <c r="L578" s="1484"/>
      <c r="M578" s="1484"/>
      <c r="N578" s="1484"/>
      <c r="O578" s="1484"/>
      <c r="P578" s="1484"/>
      <c r="Q578" s="1484"/>
      <c r="R578" s="1484"/>
      <c r="S578" s="1484"/>
      <c r="T578" s="1484"/>
      <c r="U578" s="1484"/>
      <c r="V578" s="1484"/>
      <c r="W578" s="1484"/>
      <c r="X578" s="1484"/>
      <c r="Y578" s="1484"/>
      <c r="Z578" s="1484"/>
      <c r="AA578" s="1484"/>
      <c r="AB578" s="1484"/>
      <c r="AC578" s="915"/>
      <c r="AD578" s="915"/>
      <c r="AE578" s="1011"/>
      <c r="AF578" s="1011"/>
      <c r="AG578" s="1011"/>
      <c r="AH578" s="1011"/>
      <c r="AI578" s="1011"/>
      <c r="AJ578" s="1011"/>
      <c r="AK578" s="1011"/>
      <c r="AL578" s="1011"/>
      <c r="AM578" s="1014"/>
      <c r="AN578" s="988"/>
      <c r="AO578" s="1106" t="s">
        <v>283</v>
      </c>
      <c r="AP578" s="931">
        <v>5</v>
      </c>
    </row>
    <row r="579" spans="1:53" s="931" customFormat="1" ht="12.75" customHeight="1">
      <c r="A579" s="1048"/>
      <c r="B579" s="1012"/>
      <c r="C579" s="1486"/>
      <c r="D579" s="1094"/>
      <c r="E579" s="1487"/>
      <c r="F579" s="1488"/>
      <c r="G579" s="1488"/>
      <c r="H579" s="1488"/>
      <c r="I579" s="1023"/>
      <c r="J579" s="1023"/>
      <c r="K579" s="1023"/>
      <c r="L579" s="1023"/>
      <c r="M579" s="1023"/>
      <c r="N579" s="1023"/>
      <c r="O579" s="1023"/>
      <c r="P579" s="1023"/>
      <c r="Q579" s="1023"/>
      <c r="R579" s="1023"/>
      <c r="S579" s="1023"/>
      <c r="T579" s="1023"/>
      <c r="U579" s="1023"/>
      <c r="V579" s="1023"/>
      <c r="W579" s="1023"/>
      <c r="X579" s="1023"/>
      <c r="Y579" s="1023"/>
      <c r="Z579" s="1023"/>
      <c r="AA579" s="1023"/>
      <c r="AB579" s="1023"/>
      <c r="AC579" s="915"/>
      <c r="AD579" s="915"/>
      <c r="AE579" s="1023"/>
      <c r="AF579" s="915"/>
      <c r="AG579" s="915"/>
      <c r="AH579" s="915"/>
      <c r="AI579" s="915"/>
      <c r="AJ579" s="915"/>
      <c r="AK579" s="915"/>
      <c r="AL579" s="915"/>
      <c r="AM579" s="1014"/>
      <c r="AN579" s="988"/>
      <c r="AO579" s="1106" t="s">
        <v>1593</v>
      </c>
      <c r="AP579" s="931">
        <v>4</v>
      </c>
    </row>
    <row r="580" spans="1:53" s="931" customFormat="1" ht="12.75" customHeight="1">
      <c r="A580" s="1048"/>
      <c r="B580" s="994"/>
      <c r="C580" s="1483"/>
      <c r="D580" s="1094" t="s">
        <v>283</v>
      </c>
      <c r="E580" s="1482" t="s">
        <v>2024</v>
      </c>
      <c r="F580" s="1484"/>
      <c r="G580" s="1484"/>
      <c r="H580" s="1484"/>
      <c r="I580" s="1484"/>
      <c r="J580" s="1484"/>
      <c r="K580" s="1484"/>
      <c r="L580" s="1484"/>
      <c r="M580" s="1484"/>
      <c r="N580" s="1484"/>
      <c r="O580" s="1484"/>
      <c r="P580" s="1484"/>
      <c r="Q580" s="1484"/>
      <c r="R580" s="1484"/>
      <c r="S580" s="1484"/>
      <c r="T580" s="1484"/>
      <c r="U580" s="1484"/>
      <c r="V580" s="1484"/>
      <c r="W580" s="1484"/>
      <c r="X580" s="1484"/>
      <c r="Y580" s="1484"/>
      <c r="Z580" s="1484"/>
      <c r="AA580" s="1484"/>
      <c r="AB580" s="1484"/>
      <c r="AC580" s="915"/>
      <c r="AD580" s="915"/>
      <c r="AE580" s="915"/>
      <c r="AF580" s="3135" t="s">
        <v>1574</v>
      </c>
      <c r="AG580" s="3135"/>
      <c r="AH580" s="3135"/>
      <c r="AI580" s="3135"/>
      <c r="AJ580" s="3135"/>
      <c r="AK580" s="3135"/>
      <c r="AL580" s="3135"/>
      <c r="AM580" s="1014"/>
      <c r="AN580" s="988"/>
      <c r="AO580" s="1106" t="s">
        <v>1594</v>
      </c>
      <c r="AP580" s="931">
        <v>3</v>
      </c>
    </row>
    <row r="581" spans="1:53" s="931" customFormat="1" ht="12.75" customHeight="1">
      <c r="A581" s="1048"/>
      <c r="B581" s="1011"/>
      <c r="C581" s="1485"/>
      <c r="D581" s="1094"/>
      <c r="E581" s="1482" t="s">
        <v>2020</v>
      </c>
      <c r="F581" s="1484"/>
      <c r="G581" s="1484"/>
      <c r="H581" s="1484"/>
      <c r="I581" s="1484"/>
      <c r="J581" s="1484"/>
      <c r="K581" s="1484"/>
      <c r="L581" s="1484"/>
      <c r="M581" s="1484"/>
      <c r="N581" s="1484"/>
      <c r="O581" s="1484"/>
      <c r="P581" s="1484"/>
      <c r="Q581" s="1484"/>
      <c r="R581" s="1484"/>
      <c r="S581" s="1484"/>
      <c r="T581" s="1484"/>
      <c r="U581" s="1484"/>
      <c r="V581" s="1484"/>
      <c r="W581" s="1484"/>
      <c r="X581" s="1484"/>
      <c r="Y581" s="1484"/>
      <c r="Z581" s="1484"/>
      <c r="AA581" s="1484"/>
      <c r="AB581" s="1484"/>
      <c r="AC581" s="915"/>
      <c r="AD581" s="915"/>
      <c r="AE581" s="1011"/>
      <c r="AF581" s="1011"/>
      <c r="AG581" s="1011"/>
      <c r="AH581" s="1011"/>
      <c r="AI581" s="1011"/>
      <c r="AJ581" s="1011"/>
      <c r="AK581" s="1011"/>
      <c r="AL581" s="1011"/>
      <c r="AM581" s="1014"/>
      <c r="AN581" s="988"/>
    </row>
    <row r="582" spans="1:53" s="931" customFormat="1" ht="12.75" customHeight="1">
      <c r="A582" s="1048"/>
      <c r="B582" s="1011"/>
      <c r="C582" s="1485"/>
      <c r="D582" s="1094"/>
      <c r="E582" s="1482" t="s">
        <v>2021</v>
      </c>
      <c r="F582" s="1484"/>
      <c r="G582" s="1484"/>
      <c r="H582" s="1484"/>
      <c r="I582" s="1484"/>
      <c r="J582" s="1484"/>
      <c r="K582" s="1484"/>
      <c r="L582" s="1484"/>
      <c r="M582" s="1484"/>
      <c r="N582" s="1484"/>
      <c r="O582" s="1484"/>
      <c r="P582" s="1484"/>
      <c r="Q582" s="1484"/>
      <c r="R582" s="1484"/>
      <c r="S582" s="1484"/>
      <c r="T582" s="1484"/>
      <c r="U582" s="1484"/>
      <c r="V582" s="1484"/>
      <c r="W582" s="1484"/>
      <c r="X582" s="1484"/>
      <c r="Y582" s="1484"/>
      <c r="Z582" s="1484"/>
      <c r="AA582" s="1484"/>
      <c r="AB582" s="1484"/>
      <c r="AC582" s="915"/>
      <c r="AD582" s="915"/>
      <c r="AE582" s="1011"/>
      <c r="AF582" s="1011"/>
      <c r="AG582" s="1011"/>
      <c r="AH582" s="1011"/>
      <c r="AI582" s="1011"/>
      <c r="AJ582" s="1011"/>
      <c r="AK582" s="1011"/>
      <c r="AL582" s="1011"/>
      <c r="AM582" s="1014"/>
      <c r="AN582" s="988"/>
    </row>
    <row r="583" spans="1:53" s="931" customFormat="1" ht="12.75" customHeight="1">
      <c r="A583" s="1048"/>
      <c r="B583" s="1011"/>
      <c r="C583" s="1485"/>
      <c r="D583" s="1094"/>
      <c r="E583" s="1482" t="s">
        <v>2023</v>
      </c>
      <c r="F583" s="1484"/>
      <c r="G583" s="1484"/>
      <c r="H583" s="1484"/>
      <c r="I583" s="1484"/>
      <c r="J583" s="1484"/>
      <c r="K583" s="1484"/>
      <c r="L583" s="1484"/>
      <c r="M583" s="1484"/>
      <c r="N583" s="1484"/>
      <c r="O583" s="1484"/>
      <c r="P583" s="1484"/>
      <c r="Q583" s="1484"/>
      <c r="R583" s="1484"/>
      <c r="S583" s="1484"/>
      <c r="T583" s="1484"/>
      <c r="U583" s="1484"/>
      <c r="V583" s="1484"/>
      <c r="W583" s="1484"/>
      <c r="X583" s="1484"/>
      <c r="Y583" s="1484"/>
      <c r="Z583" s="1484"/>
      <c r="AA583" s="1484"/>
      <c r="AB583" s="1484"/>
      <c r="AC583" s="915"/>
      <c r="AD583" s="915"/>
      <c r="AE583" s="1011"/>
      <c r="AF583" s="1011"/>
      <c r="AG583" s="1011"/>
      <c r="AH583" s="1011"/>
      <c r="AI583" s="1011"/>
      <c r="AJ583" s="1011"/>
      <c r="AK583" s="1011"/>
      <c r="AL583" s="1011"/>
      <c r="AM583" s="1014"/>
      <c r="AN583" s="988"/>
    </row>
    <row r="584" spans="1:53" s="931" customFormat="1" ht="12.75" customHeight="1">
      <c r="A584" s="1048"/>
      <c r="B584" s="1011"/>
      <c r="C584" s="1485"/>
      <c r="D584" s="1094"/>
      <c r="E584" s="1482" t="s">
        <v>2022</v>
      </c>
      <c r="F584" s="1484"/>
      <c r="G584" s="1484"/>
      <c r="H584" s="1484"/>
      <c r="I584" s="1484"/>
      <c r="J584" s="1484"/>
      <c r="K584" s="1484"/>
      <c r="L584" s="1484"/>
      <c r="M584" s="1484"/>
      <c r="N584" s="1484"/>
      <c r="O584" s="1484"/>
      <c r="P584" s="1484"/>
      <c r="Q584" s="1484"/>
      <c r="R584" s="1484"/>
      <c r="S584" s="1484"/>
      <c r="T584" s="1484"/>
      <c r="U584" s="1484"/>
      <c r="V584" s="1484"/>
      <c r="W584" s="1484"/>
      <c r="X584" s="1484"/>
      <c r="Y584" s="1484"/>
      <c r="Z584" s="1484"/>
      <c r="AA584" s="1484"/>
      <c r="AB584" s="1484"/>
      <c r="AC584" s="915"/>
      <c r="AD584" s="915"/>
      <c r="AE584" s="1011"/>
      <c r="AF584" s="1011"/>
      <c r="AG584" s="1011"/>
      <c r="AH584" s="1011"/>
      <c r="AI584" s="1011"/>
      <c r="AJ584" s="1011"/>
      <c r="AK584" s="1011"/>
      <c r="AL584" s="1011"/>
      <c r="AM584" s="1014"/>
      <c r="AN584" s="988"/>
    </row>
    <row r="585" spans="1:53" s="931" customFormat="1" ht="12.75" customHeight="1">
      <c r="A585" s="51"/>
      <c r="B585" s="51"/>
      <c r="C585" s="1050"/>
      <c r="D585" s="1094"/>
      <c r="E585" s="1109"/>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5"/>
      <c r="AD585" s="915"/>
      <c r="AE585" s="51"/>
      <c r="AF585" s="915"/>
      <c r="AG585" s="915"/>
      <c r="AH585" s="915"/>
      <c r="AI585" s="915"/>
      <c r="AJ585" s="915"/>
      <c r="AK585" s="915"/>
      <c r="AL585" s="915"/>
      <c r="AM585" s="51"/>
      <c r="AN585" s="988"/>
    </row>
    <row r="586" spans="1:53" s="931" customFormat="1" ht="12.75" customHeight="1">
      <c r="A586" s="1048"/>
      <c r="B586" s="994"/>
      <c r="C586" s="1483"/>
      <c r="D586" s="1094" t="s">
        <v>1593</v>
      </c>
      <c r="E586" s="1482" t="s">
        <v>2025</v>
      </c>
      <c r="F586" s="1484"/>
      <c r="G586" s="1484"/>
      <c r="H586" s="1484"/>
      <c r="I586" s="1484"/>
      <c r="J586" s="1484"/>
      <c r="K586" s="1484"/>
      <c r="L586" s="1484"/>
      <c r="M586" s="1484"/>
      <c r="N586" s="1484"/>
      <c r="O586" s="1484"/>
      <c r="P586" s="1484"/>
      <c r="Q586" s="1484"/>
      <c r="R586" s="1484"/>
      <c r="S586" s="1484"/>
      <c r="T586" s="1484"/>
      <c r="U586" s="1484"/>
      <c r="V586" s="1484"/>
      <c r="W586" s="1484"/>
      <c r="X586" s="1484"/>
      <c r="Y586" s="1484"/>
      <c r="Z586" s="1484"/>
      <c r="AA586" s="1484"/>
      <c r="AB586" s="1484"/>
      <c r="AC586" s="915"/>
      <c r="AD586" s="915"/>
      <c r="AE586" s="915"/>
      <c r="AF586" s="3135" t="s">
        <v>1595</v>
      </c>
      <c r="AG586" s="3135"/>
      <c r="AH586" s="3135"/>
      <c r="AI586" s="3135"/>
      <c r="AJ586" s="3135"/>
      <c r="AK586" s="3135"/>
      <c r="AL586" s="3135"/>
      <c r="AM586" s="1014"/>
      <c r="AN586" s="988"/>
      <c r="AO586" s="931" t="str">
        <f>X623</f>
        <v>N/A</v>
      </c>
    </row>
    <row r="587" spans="1:53" s="931" customFormat="1" ht="12.75" customHeight="1">
      <c r="A587" s="1048"/>
      <c r="B587" s="1011"/>
      <c r="C587" s="1485"/>
      <c r="D587" s="1094"/>
      <c r="E587" s="1482" t="s">
        <v>2026</v>
      </c>
      <c r="F587" s="1484"/>
      <c r="G587" s="1484"/>
      <c r="H587" s="1484"/>
      <c r="I587" s="1484"/>
      <c r="J587" s="1484"/>
      <c r="K587" s="1484"/>
      <c r="L587" s="1484"/>
      <c r="M587" s="1484"/>
      <c r="N587" s="1484"/>
      <c r="O587" s="1484"/>
      <c r="P587" s="1484"/>
      <c r="Q587" s="1484"/>
      <c r="R587" s="1484"/>
      <c r="S587" s="1484"/>
      <c r="T587" s="1484"/>
      <c r="U587" s="1484"/>
      <c r="V587" s="1484"/>
      <c r="W587" s="1484"/>
      <c r="X587" s="1484"/>
      <c r="Y587" s="1484"/>
      <c r="Z587" s="1484"/>
      <c r="AA587" s="1484"/>
      <c r="AB587" s="1484"/>
      <c r="AC587" s="51"/>
      <c r="AD587" s="51"/>
      <c r="AE587" s="1011"/>
      <c r="AF587" s="1011"/>
      <c r="AG587" s="1011"/>
      <c r="AH587" s="1011"/>
      <c r="AI587" s="1011"/>
      <c r="AJ587" s="1011"/>
      <c r="AK587" s="1011"/>
      <c r="AL587" s="1011"/>
      <c r="AM587" s="1014"/>
      <c r="AN587" s="988"/>
      <c r="AU587" s="978"/>
      <c r="AV587" s="978"/>
      <c r="AW587" s="978"/>
      <c r="AX587" s="978"/>
      <c r="AY587" s="978"/>
      <c r="AZ587" s="978"/>
      <c r="BA587" s="978"/>
    </row>
    <row r="588" spans="1:53" s="931" customFormat="1" ht="12.75" customHeight="1">
      <c r="A588" s="1048"/>
      <c r="B588" s="1012"/>
      <c r="C588" s="1486"/>
      <c r="D588" s="1094"/>
      <c r="E588" s="1482" t="s">
        <v>2027</v>
      </c>
      <c r="F588" s="1484"/>
      <c r="G588" s="1484"/>
      <c r="H588" s="1484"/>
      <c r="I588" s="1484"/>
      <c r="J588" s="1484"/>
      <c r="K588" s="1484"/>
      <c r="L588" s="1484"/>
      <c r="M588" s="1484"/>
      <c r="N588" s="1484"/>
      <c r="O588" s="1484"/>
      <c r="P588" s="1484"/>
      <c r="Q588" s="1484"/>
      <c r="R588" s="1484"/>
      <c r="S588" s="1484"/>
      <c r="T588" s="1484"/>
      <c r="U588" s="1484"/>
      <c r="V588" s="1484"/>
      <c r="W588" s="1484"/>
      <c r="X588" s="1484"/>
      <c r="Y588" s="1484"/>
      <c r="Z588" s="1484"/>
      <c r="AA588" s="1484"/>
      <c r="AB588" s="1484"/>
      <c r="AC588" s="915"/>
      <c r="AD588" s="915"/>
      <c r="AE588" s="1011"/>
      <c r="AF588" s="1011"/>
      <c r="AG588" s="1011"/>
      <c r="AH588" s="1011"/>
      <c r="AI588" s="1011"/>
      <c r="AJ588" s="1011"/>
      <c r="AK588" s="1011"/>
      <c r="AL588" s="1011"/>
      <c r="AM588" s="1014"/>
      <c r="AN588" s="988"/>
    </row>
    <row r="589" spans="1:53" s="931" customFormat="1" ht="12.75" customHeight="1">
      <c r="A589" s="1048"/>
      <c r="B589" s="1012"/>
      <c r="C589" s="1486"/>
      <c r="D589" s="1094"/>
      <c r="E589" s="1482"/>
      <c r="F589" s="1484"/>
      <c r="G589" s="1484"/>
      <c r="H589" s="1484"/>
      <c r="I589" s="1484"/>
      <c r="J589" s="1484"/>
      <c r="K589" s="1484"/>
      <c r="L589" s="1484"/>
      <c r="M589" s="1484"/>
      <c r="N589" s="1484"/>
      <c r="O589" s="1484"/>
      <c r="P589" s="1484"/>
      <c r="Q589" s="1484"/>
      <c r="R589" s="1484"/>
      <c r="S589" s="1484"/>
      <c r="T589" s="1484"/>
      <c r="U589" s="1484"/>
      <c r="V589" s="1484"/>
      <c r="W589" s="1484"/>
      <c r="X589" s="1484"/>
      <c r="Y589" s="1484"/>
      <c r="Z589" s="1484"/>
      <c r="AA589" s="1484"/>
      <c r="AB589" s="1484"/>
      <c r="AC589" s="915"/>
      <c r="AD589" s="915"/>
      <c r="AE589" s="1011"/>
      <c r="AF589" s="1011"/>
      <c r="AG589" s="1011"/>
      <c r="AH589" s="1011"/>
      <c r="AI589" s="1011"/>
      <c r="AJ589" s="1011"/>
      <c r="AK589" s="1011"/>
      <c r="AL589" s="1011"/>
      <c r="AM589" s="1014"/>
      <c r="AN589" s="988"/>
    </row>
    <row r="590" spans="1:53" s="931" customFormat="1" ht="12.75" customHeight="1">
      <c r="A590" s="1048"/>
      <c r="B590" s="1012"/>
      <c r="C590" s="1486"/>
      <c r="D590" s="1094"/>
      <c r="E590" s="915" t="s">
        <v>2185</v>
      </c>
      <c r="O590" s="3224" t="s">
        <v>1348</v>
      </c>
      <c r="P590" s="3224"/>
      <c r="Q590" s="3224"/>
      <c r="R590" s="3224"/>
      <c r="S590" s="3224"/>
      <c r="T590" s="3224"/>
      <c r="U590" s="3224"/>
      <c r="V590" s="3224"/>
      <c r="W590" s="3224"/>
      <c r="X590" s="3224"/>
      <c r="Y590" s="3224"/>
      <c r="Z590" s="3224"/>
      <c r="AA590" s="3224"/>
      <c r="AB590" s="3224"/>
      <c r="AH590" s="1011"/>
      <c r="AI590" s="1011"/>
      <c r="AJ590" s="1011"/>
      <c r="AK590" s="1011"/>
      <c r="AL590" s="1011"/>
      <c r="AM590" s="1014"/>
      <c r="AN590" s="988"/>
    </row>
    <row r="591" spans="1:53" s="931" customFormat="1" ht="12.75" customHeight="1">
      <c r="A591" s="1048"/>
      <c r="B591" s="1012"/>
      <c r="C591" s="1486"/>
      <c r="D591" s="1094"/>
      <c r="E591" s="1482"/>
      <c r="F591" s="1484"/>
      <c r="G591" s="1484"/>
      <c r="H591" s="1484"/>
      <c r="I591" s="1484"/>
      <c r="J591" s="1484"/>
      <c r="K591" s="1484"/>
      <c r="L591" s="1484"/>
      <c r="M591" s="1484"/>
      <c r="N591" s="1484"/>
      <c r="O591" s="1484"/>
      <c r="P591" s="1484"/>
      <c r="Q591" s="1484"/>
      <c r="R591" s="1484"/>
      <c r="S591" s="1484"/>
      <c r="T591" s="1484"/>
      <c r="U591" s="1484"/>
      <c r="V591" s="1484"/>
      <c r="W591" s="1484"/>
      <c r="X591" s="1484"/>
      <c r="Y591" s="1484"/>
      <c r="Z591" s="1484"/>
      <c r="AA591" s="1484"/>
      <c r="AB591" s="1484"/>
      <c r="AC591" s="915"/>
      <c r="AD591" s="915"/>
      <c r="AE591" s="1011"/>
      <c r="AF591" s="1011"/>
      <c r="AG591" s="1011"/>
      <c r="AH591" s="1011"/>
      <c r="AI591" s="1011"/>
      <c r="AJ591" s="1011"/>
      <c r="AK591" s="1011"/>
      <c r="AL591" s="1011"/>
      <c r="AM591" s="1014"/>
      <c r="AN591" s="988"/>
    </row>
    <row r="592" spans="1:53" s="990" customFormat="1" ht="12.75" customHeight="1">
      <c r="A592" s="1048"/>
      <c r="B592" s="994"/>
      <c r="C592" s="1483"/>
      <c r="D592" s="1094" t="s">
        <v>1594</v>
      </c>
      <c r="E592" s="1482" t="s">
        <v>2029</v>
      </c>
      <c r="F592" s="1484"/>
      <c r="G592" s="1484"/>
      <c r="H592" s="1484"/>
      <c r="I592" s="1484"/>
      <c r="J592" s="1484"/>
      <c r="K592" s="1484"/>
      <c r="L592" s="1484"/>
      <c r="M592" s="1484"/>
      <c r="N592" s="1484"/>
      <c r="O592" s="1484"/>
      <c r="P592" s="1484"/>
      <c r="Q592" s="1484"/>
      <c r="R592" s="1484"/>
      <c r="S592" s="1484"/>
      <c r="T592" s="1484"/>
      <c r="U592" s="1484"/>
      <c r="V592" s="1484"/>
      <c r="W592" s="1484"/>
      <c r="X592" s="1484"/>
      <c r="Y592" s="1484"/>
      <c r="Z592" s="1484"/>
      <c r="AA592" s="1484"/>
      <c r="AB592" s="1484"/>
      <c r="AC592" s="915"/>
      <c r="AD592" s="915"/>
      <c r="AE592" s="918"/>
      <c r="AF592" s="3135" t="s">
        <v>1548</v>
      </c>
      <c r="AG592" s="3135"/>
      <c r="AH592" s="3135"/>
      <c r="AI592" s="3135"/>
      <c r="AJ592" s="3135"/>
      <c r="AK592" s="3135"/>
      <c r="AL592" s="3135"/>
      <c r="AM592" s="1014"/>
      <c r="AN592" s="989"/>
    </row>
    <row r="593" spans="1:47" s="931" customFormat="1" ht="12.75" customHeight="1">
      <c r="A593" s="1048"/>
      <c r="B593" s="994"/>
      <c r="C593" s="1483"/>
      <c r="D593" s="1094"/>
      <c r="E593" s="1482" t="s">
        <v>2028</v>
      </c>
      <c r="F593" s="1484"/>
      <c r="G593" s="1484"/>
      <c r="H593" s="1484"/>
      <c r="I593" s="1484"/>
      <c r="J593" s="1484"/>
      <c r="K593" s="1484"/>
      <c r="L593" s="1484"/>
      <c r="M593" s="1484"/>
      <c r="N593" s="1484"/>
      <c r="O593" s="1484"/>
      <c r="P593" s="1484"/>
      <c r="Q593" s="1484"/>
      <c r="R593" s="1484"/>
      <c r="S593" s="1484"/>
      <c r="T593" s="1484"/>
      <c r="U593" s="1484"/>
      <c r="V593" s="1484"/>
      <c r="W593" s="1484"/>
      <c r="X593" s="1484"/>
      <c r="Y593" s="1484"/>
      <c r="Z593" s="1484"/>
      <c r="AA593" s="1484"/>
      <c r="AB593" s="1484"/>
      <c r="AC593" s="915"/>
      <c r="AD593" s="915"/>
      <c r="AE593" s="1445"/>
      <c r="AF593" s="915"/>
      <c r="AG593" s="915"/>
      <c r="AH593" s="915"/>
      <c r="AI593" s="915"/>
      <c r="AJ593" s="915"/>
      <c r="AK593" s="915"/>
      <c r="AL593" s="915"/>
      <c r="AM593" s="1014"/>
      <c r="AN593" s="988"/>
    </row>
    <row r="594" spans="1:47" s="931" customFormat="1" ht="12.75" customHeight="1">
      <c r="A594" s="1048"/>
      <c r="B594" s="1011"/>
      <c r="C594" s="1485"/>
      <c r="D594" s="1011"/>
      <c r="E594" s="1023"/>
      <c r="F594" s="1489"/>
      <c r="G594" s="1489"/>
      <c r="H594" s="1489"/>
      <c r="I594" s="1489"/>
      <c r="J594" s="1489"/>
      <c r="K594" s="1489"/>
      <c r="L594" s="1489"/>
      <c r="M594" s="1489"/>
      <c r="N594" s="1489"/>
      <c r="O594" s="1489"/>
      <c r="P594" s="1489"/>
      <c r="Q594" s="1489"/>
      <c r="R594" s="1489"/>
      <c r="S594" s="1489"/>
      <c r="T594" s="1489"/>
      <c r="U594" s="1489"/>
      <c r="V594" s="1489"/>
      <c r="W594" s="1489"/>
      <c r="X594" s="1489"/>
      <c r="Y594" s="1489"/>
      <c r="Z594" s="1489"/>
      <c r="AA594" s="1489"/>
      <c r="AB594" s="1489"/>
      <c r="AC594" s="1011"/>
      <c r="AD594" s="1011"/>
      <c r="AE594" s="1011"/>
      <c r="AF594" s="1011"/>
      <c r="AG594" s="1011"/>
      <c r="AH594" s="1011"/>
      <c r="AI594" s="1011"/>
      <c r="AJ594" s="915"/>
      <c r="AK594" s="994"/>
      <c r="AL594" s="994"/>
      <c r="AM594" s="1014"/>
      <c r="AN594" s="988"/>
      <c r="AO594" s="931" t="s">
        <v>617</v>
      </c>
      <c r="AP594" s="1108">
        <v>0</v>
      </c>
      <c r="AT594" s="931" t="s">
        <v>617</v>
      </c>
      <c r="AU594" s="1108">
        <v>0</v>
      </c>
    </row>
    <row r="595" spans="1:47" s="931" customFormat="1" ht="12.75" customHeight="1">
      <c r="A595" s="1048"/>
      <c r="B595" s="1011"/>
      <c r="C595" s="1485"/>
      <c r="D595" s="1011" t="s">
        <v>1596</v>
      </c>
      <c r="E595" s="1489"/>
      <c r="F595" s="1489"/>
      <c r="G595" s="1489"/>
      <c r="H595" s="3222" t="s">
        <v>714</v>
      </c>
      <c r="I595" s="3222"/>
      <c r="J595" s="1489"/>
      <c r="K595" s="1489"/>
      <c r="L595" s="1489"/>
      <c r="M595" s="1489"/>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N595" s="988"/>
      <c r="AO595" s="1106" t="s">
        <v>714</v>
      </c>
      <c r="AP595" s="931">
        <v>3</v>
      </c>
      <c r="AT595" s="1106" t="s">
        <v>714</v>
      </c>
      <c r="AU595" s="931">
        <v>3</v>
      </c>
    </row>
    <row r="596" spans="1:47" s="931" customFormat="1" ht="12.75" customHeight="1">
      <c r="A596" s="1048"/>
      <c r="B596" s="1011"/>
      <c r="C596" s="1485"/>
      <c r="D596" s="1011"/>
      <c r="E596" s="1489"/>
      <c r="F596" s="1489"/>
      <c r="G596" s="1489"/>
      <c r="H596" s="1489"/>
      <c r="I596" s="1489"/>
      <c r="J596" s="1489"/>
      <c r="K596" s="1489"/>
      <c r="L596" s="1489"/>
      <c r="M596" s="1489"/>
      <c r="N596" s="915"/>
      <c r="O596" s="915"/>
      <c r="P596" s="915"/>
      <c r="Q596" s="915"/>
      <c r="R596" s="915"/>
      <c r="S596" s="915"/>
      <c r="T596" s="915"/>
      <c r="U596" s="915"/>
      <c r="V596" s="915"/>
      <c r="W596" s="915"/>
      <c r="X596" s="915"/>
      <c r="Y596" s="915"/>
      <c r="Z596" s="915"/>
      <c r="AA596" s="915"/>
      <c r="AB596" s="915"/>
      <c r="AC596" s="915"/>
      <c r="AD596" s="915"/>
      <c r="AE596" s="915"/>
      <c r="AF596" s="915"/>
      <c r="AG596" s="915"/>
      <c r="AH596" s="915"/>
      <c r="AI596" s="915"/>
      <c r="AJ596" s="915"/>
      <c r="AK596" s="915"/>
      <c r="AL596" s="915"/>
      <c r="AN596" s="988"/>
      <c r="AO596" s="1106" t="s">
        <v>534</v>
      </c>
      <c r="AP596" s="931">
        <v>2</v>
      </c>
      <c r="AT596" s="1106" t="s">
        <v>534</v>
      </c>
      <c r="AU596" s="931">
        <v>2</v>
      </c>
    </row>
    <row r="597" spans="1:47" s="931" customFormat="1" ht="12.75" customHeight="1">
      <c r="A597" s="1048"/>
      <c r="B597" s="1011"/>
      <c r="C597" s="1485"/>
      <c r="D597" s="1011"/>
      <c r="E597" s="1489"/>
      <c r="F597" s="1489"/>
      <c r="G597" s="1489"/>
      <c r="H597" s="1489"/>
      <c r="I597" s="1489"/>
      <c r="J597" s="1489"/>
      <c r="K597" s="1489"/>
      <c r="L597" s="1489"/>
      <c r="M597" s="1489"/>
      <c r="N597" s="915"/>
      <c r="O597" s="915"/>
      <c r="P597" s="915"/>
      <c r="Q597" s="915"/>
      <c r="R597" s="915"/>
      <c r="S597" s="915"/>
      <c r="T597" s="915"/>
      <c r="U597" s="915"/>
      <c r="V597" s="915"/>
      <c r="W597" s="915"/>
      <c r="X597" s="915"/>
      <c r="Y597" s="915"/>
      <c r="Z597" s="915"/>
      <c r="AA597" s="915"/>
      <c r="AB597" s="915"/>
      <c r="AC597" s="915"/>
      <c r="AD597" s="915"/>
      <c r="AE597" s="915"/>
      <c r="AF597" s="915"/>
      <c r="AG597" s="915"/>
      <c r="AH597" s="915"/>
      <c r="AI597" s="915"/>
      <c r="AJ597" s="915"/>
      <c r="AK597" s="915"/>
      <c r="AL597" s="915"/>
      <c r="AN597" s="988"/>
      <c r="AO597" s="1106"/>
      <c r="AT597" s="1106"/>
    </row>
    <row r="598" spans="1:47" s="931" customFormat="1" ht="12.75" customHeight="1">
      <c r="A598" s="1048"/>
      <c r="B598" s="1011"/>
      <c r="C598" s="1485"/>
      <c r="D598" s="1011" t="s">
        <v>2030</v>
      </c>
      <c r="E598" s="1489"/>
      <c r="F598" s="1489"/>
      <c r="G598" s="1489"/>
      <c r="H598" s="1489"/>
      <c r="I598" s="1489"/>
      <c r="J598" s="1489"/>
      <c r="K598" s="1489"/>
      <c r="L598" s="1489"/>
      <c r="M598" s="1489"/>
      <c r="N598" s="915"/>
      <c r="O598" s="915"/>
      <c r="P598" s="915"/>
      <c r="Q598" s="915"/>
      <c r="R598" s="915"/>
      <c r="S598" s="915"/>
      <c r="T598" s="915"/>
      <c r="U598" s="915"/>
      <c r="V598" s="915"/>
      <c r="W598" s="915"/>
      <c r="X598" s="915"/>
      <c r="Y598" s="915"/>
      <c r="Z598" s="915"/>
      <c r="AA598" s="915"/>
      <c r="AB598" s="915"/>
      <c r="AC598" s="915"/>
      <c r="AD598" s="915"/>
      <c r="AE598" s="915"/>
      <c r="AF598" s="915"/>
      <c r="AG598" s="915"/>
      <c r="AH598" s="915"/>
      <c r="AI598" s="915"/>
      <c r="AJ598" s="915"/>
      <c r="AK598" s="915"/>
      <c r="AL598" s="915"/>
      <c r="AN598" s="988"/>
    </row>
    <row r="599" spans="1:47" s="931" customFormat="1" ht="12.75" customHeight="1">
      <c r="A599" s="1048"/>
      <c r="B599" s="1011"/>
      <c r="C599" s="1485"/>
      <c r="D599" s="1011" t="s">
        <v>2031</v>
      </c>
      <c r="E599" s="1489"/>
      <c r="F599" s="1489"/>
      <c r="G599" s="1489"/>
      <c r="H599" s="1489"/>
      <c r="I599" s="1489"/>
      <c r="J599" s="1489"/>
      <c r="K599" s="1489"/>
      <c r="L599" s="1489"/>
      <c r="M599" s="1489"/>
      <c r="N599" s="915"/>
      <c r="O599" s="915"/>
      <c r="P599" s="915"/>
      <c r="Q599" s="915"/>
      <c r="R599" s="915"/>
      <c r="S599" s="915"/>
      <c r="T599" s="915"/>
      <c r="U599" s="915"/>
      <c r="V599" s="915"/>
      <c r="W599" s="915"/>
      <c r="X599" s="915"/>
      <c r="Y599" s="915"/>
      <c r="Z599" s="915"/>
      <c r="AA599" s="915"/>
      <c r="AB599" s="915"/>
      <c r="AC599" s="915"/>
      <c r="AD599" s="915"/>
      <c r="AE599" s="915"/>
      <c r="AF599" s="915"/>
      <c r="AG599" s="915"/>
      <c r="AH599" s="915"/>
      <c r="AI599" s="915"/>
      <c r="AJ599" s="915"/>
      <c r="AK599" s="915"/>
      <c r="AL599" s="915"/>
      <c r="AN599" s="988"/>
    </row>
    <row r="600" spans="1:47" s="931" customFormat="1" ht="12.75" customHeight="1">
      <c r="A600" s="1048"/>
      <c r="B600" s="1011"/>
      <c r="C600" s="1485"/>
      <c r="D600" s="1011" t="s">
        <v>2032</v>
      </c>
      <c r="E600" s="1489"/>
      <c r="F600" s="1489"/>
      <c r="G600" s="1489"/>
      <c r="H600" s="1489"/>
      <c r="I600" s="1489"/>
      <c r="J600" s="1489"/>
      <c r="K600" s="1489"/>
      <c r="L600" s="1489"/>
      <c r="M600" s="1489"/>
      <c r="N600" s="915"/>
      <c r="O600" s="915"/>
      <c r="P600" s="915"/>
      <c r="Q600" s="915"/>
      <c r="R600" s="915"/>
      <c r="S600" s="915"/>
      <c r="T600" s="915"/>
      <c r="U600" s="915"/>
      <c r="V600" s="915"/>
      <c r="W600" s="915"/>
      <c r="X600" s="915"/>
      <c r="Y600" s="915"/>
      <c r="Z600" s="915"/>
      <c r="AA600" s="915"/>
      <c r="AB600" s="915"/>
      <c r="AC600" s="915"/>
      <c r="AD600" s="915"/>
      <c r="AE600" s="915"/>
      <c r="AF600" s="915"/>
      <c r="AG600" s="915"/>
      <c r="AH600" s="915"/>
      <c r="AI600" s="915"/>
      <c r="AJ600" s="915"/>
      <c r="AK600" s="915"/>
      <c r="AL600" s="915"/>
      <c r="AN600" s="988"/>
    </row>
    <row r="601" spans="1:47" s="931" customFormat="1" ht="12.75" customHeight="1">
      <c r="A601" s="1048"/>
      <c r="B601" s="1011"/>
      <c r="C601" s="1485"/>
      <c r="D601" s="1004" t="s">
        <v>2033</v>
      </c>
      <c r="E601" s="1489"/>
      <c r="F601" s="1489"/>
      <c r="G601" s="1489"/>
      <c r="H601" s="1489"/>
      <c r="I601" s="1489"/>
      <c r="J601" s="1489"/>
      <c r="K601" s="1489"/>
      <c r="L601" s="1489"/>
      <c r="M601" s="1489"/>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N601" s="988"/>
    </row>
    <row r="602" spans="1:47" s="931" customFormat="1" ht="12.75" customHeight="1">
      <c r="A602" s="1048"/>
      <c r="B602" s="1011"/>
      <c r="C602" s="1485"/>
      <c r="D602" s="1011"/>
      <c r="E602" s="1011"/>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N602" s="988"/>
      <c r="AO602" s="931" t="s">
        <v>617</v>
      </c>
      <c r="AP602" s="1108">
        <v>0</v>
      </c>
    </row>
    <row r="603" spans="1:47" s="931" customFormat="1" ht="12.75" customHeight="1">
      <c r="A603" s="1048"/>
      <c r="B603" s="1011"/>
      <c r="C603" s="1485"/>
      <c r="D603" s="1011"/>
      <c r="E603" s="1011" t="s">
        <v>1596</v>
      </c>
      <c r="F603" s="1489"/>
      <c r="G603" s="1489"/>
      <c r="I603" s="3223" t="s">
        <v>617</v>
      </c>
      <c r="J603" s="3223"/>
      <c r="K603" s="3223"/>
      <c r="L603" s="3223"/>
      <c r="M603" s="3223"/>
      <c r="N603" s="3223"/>
      <c r="O603" s="3223"/>
      <c r="P603" s="3223"/>
      <c r="Q603" s="3223"/>
      <c r="R603" s="3223"/>
      <c r="S603" s="3223"/>
      <c r="T603" s="3223"/>
      <c r="U603" s="3223"/>
      <c r="V603" s="3223"/>
      <c r="W603" s="3223"/>
      <c r="X603" s="3223"/>
      <c r="Y603" s="3223"/>
      <c r="Z603" s="3223"/>
      <c r="AA603" s="3223"/>
      <c r="AB603" s="3223"/>
      <c r="AC603" s="3223"/>
      <c r="AD603" s="3223"/>
      <c r="AE603" s="3223"/>
      <c r="AF603" s="915"/>
      <c r="AG603" s="915"/>
      <c r="AH603" s="915"/>
      <c r="AI603" s="915"/>
      <c r="AJ603" s="915"/>
      <c r="AK603" s="915"/>
      <c r="AL603" s="915"/>
      <c r="AN603" s="988"/>
      <c r="AO603" s="931" t="s">
        <v>1597</v>
      </c>
      <c r="AP603" s="931">
        <v>3</v>
      </c>
    </row>
    <row r="604" spans="1:47" s="990" customFormat="1" ht="12.75" customHeight="1">
      <c r="A604" s="1048"/>
      <c r="B604" s="918"/>
      <c r="C604" s="918"/>
      <c r="D604" s="1011"/>
      <c r="E604" s="918"/>
      <c r="F604" s="1066"/>
      <c r="G604" s="1066"/>
      <c r="H604" s="1066"/>
      <c r="I604" s="1066"/>
      <c r="J604" s="1066"/>
      <c r="K604" s="1066"/>
      <c r="L604" s="1066"/>
      <c r="M604" s="1066"/>
      <c r="N604" s="1066"/>
      <c r="O604" s="1066"/>
      <c r="P604" s="1066"/>
      <c r="Q604" s="1066"/>
      <c r="R604" s="1066"/>
      <c r="S604" s="1066"/>
      <c r="T604" s="1066"/>
      <c r="U604" s="1066"/>
      <c r="V604" s="1066"/>
      <c r="W604" s="1066"/>
      <c r="X604" s="1066"/>
      <c r="Y604" s="1066"/>
      <c r="Z604" s="1066"/>
      <c r="AA604" s="1066"/>
      <c r="AB604" s="1066"/>
      <c r="AC604" s="1066"/>
      <c r="AD604" s="1066"/>
      <c r="AE604" s="1066"/>
      <c r="AF604" s="1490"/>
      <c r="AG604" s="1490"/>
      <c r="AH604" s="1490"/>
      <c r="AI604" s="1490"/>
      <c r="AJ604" s="1490"/>
      <c r="AK604" s="1490"/>
      <c r="AL604" s="1490"/>
      <c r="AM604" s="931"/>
      <c r="AN604" s="989"/>
      <c r="AO604" s="931" t="s">
        <v>1598</v>
      </c>
      <c r="AP604" s="931">
        <v>2</v>
      </c>
    </row>
    <row r="605" spans="1:47" s="931" customFormat="1" ht="12.75" customHeight="1">
      <c r="A605" s="1048"/>
      <c r="B605" s="3163" t="s">
        <v>617</v>
      </c>
      <c r="C605" s="3163"/>
      <c r="D605" s="1490"/>
      <c r="E605" s="3191" t="s">
        <v>1599</v>
      </c>
      <c r="F605" s="3191"/>
      <c r="G605" s="3191"/>
      <c r="H605" s="3191"/>
      <c r="I605" s="3191"/>
      <c r="J605" s="3191"/>
      <c r="K605" s="3191"/>
      <c r="L605" s="3191"/>
      <c r="M605" s="3191"/>
      <c r="N605" s="3191"/>
      <c r="O605" s="3191"/>
      <c r="P605" s="3191"/>
      <c r="Q605" s="3191"/>
      <c r="R605" s="3191"/>
      <c r="S605" s="3191"/>
      <c r="T605" s="3191"/>
      <c r="U605" s="3191"/>
      <c r="V605" s="3191"/>
      <c r="W605" s="3191"/>
      <c r="X605" s="3191"/>
      <c r="Y605" s="3191"/>
      <c r="Z605" s="3191"/>
      <c r="AA605" s="3191"/>
      <c r="AB605" s="3191"/>
      <c r="AC605" s="3191"/>
      <c r="AD605" s="3191"/>
      <c r="AE605" s="3191"/>
      <c r="AF605" s="3191"/>
      <c r="AG605" s="3191"/>
      <c r="AH605" s="1490"/>
      <c r="AI605" s="1490"/>
      <c r="AJ605" s="1490"/>
      <c r="AK605" s="1490"/>
      <c r="AL605" s="1490"/>
      <c r="AN605" s="988"/>
    </row>
    <row r="606" spans="1:47" s="931" customFormat="1" ht="12.75" customHeight="1">
      <c r="A606" s="1048"/>
      <c r="B606" s="1011"/>
      <c r="C606" s="1485"/>
      <c r="D606" s="1490"/>
      <c r="E606" s="3191"/>
      <c r="F606" s="3191"/>
      <c r="G606" s="3191"/>
      <c r="H606" s="3191"/>
      <c r="I606" s="3191"/>
      <c r="J606" s="3191"/>
      <c r="K606" s="3191"/>
      <c r="L606" s="3191"/>
      <c r="M606" s="3191"/>
      <c r="N606" s="3191"/>
      <c r="O606" s="3191"/>
      <c r="P606" s="3191"/>
      <c r="Q606" s="3191"/>
      <c r="R606" s="3191"/>
      <c r="S606" s="3191"/>
      <c r="T606" s="3191"/>
      <c r="U606" s="3191"/>
      <c r="V606" s="3191"/>
      <c r="W606" s="3191"/>
      <c r="X606" s="3191"/>
      <c r="Y606" s="3191"/>
      <c r="Z606" s="3191"/>
      <c r="AA606" s="3191"/>
      <c r="AB606" s="3191"/>
      <c r="AC606" s="3191"/>
      <c r="AD606" s="3191"/>
      <c r="AE606" s="3191"/>
      <c r="AF606" s="3191"/>
      <c r="AG606" s="3191"/>
      <c r="AH606" s="1490"/>
      <c r="AI606" s="1490"/>
      <c r="AJ606" s="1490"/>
      <c r="AK606" s="1490"/>
      <c r="AL606" s="1490"/>
      <c r="AN606" s="988"/>
    </row>
    <row r="607" spans="1:47" s="931" customFormat="1" ht="12.75" customHeight="1">
      <c r="A607" s="1048"/>
      <c r="B607" s="1011"/>
      <c r="C607" s="1485"/>
      <c r="D607" s="1490"/>
      <c r="E607" s="3191"/>
      <c r="F607" s="3191"/>
      <c r="G607" s="3191"/>
      <c r="H607" s="3191"/>
      <c r="I607" s="3191"/>
      <c r="J607" s="3191"/>
      <c r="K607" s="3191"/>
      <c r="L607" s="3191"/>
      <c r="M607" s="3191"/>
      <c r="N607" s="3191"/>
      <c r="O607" s="3191"/>
      <c r="P607" s="3191"/>
      <c r="Q607" s="3191"/>
      <c r="R607" s="3191"/>
      <c r="S607" s="3191"/>
      <c r="T607" s="3191"/>
      <c r="U607" s="3191"/>
      <c r="V607" s="3191"/>
      <c r="W607" s="3191"/>
      <c r="X607" s="3191"/>
      <c r="Y607" s="3191"/>
      <c r="Z607" s="3191"/>
      <c r="AA607" s="3191"/>
      <c r="AB607" s="3191"/>
      <c r="AC607" s="3191"/>
      <c r="AD607" s="3191"/>
      <c r="AE607" s="3191"/>
      <c r="AF607" s="3191"/>
      <c r="AG607" s="3191"/>
      <c r="AH607" s="1490"/>
      <c r="AI607" s="1490"/>
      <c r="AJ607" s="1490"/>
      <c r="AK607" s="1490"/>
      <c r="AL607" s="1490"/>
      <c r="AN607" s="988"/>
    </row>
    <row r="608" spans="1:47" s="931" customFormat="1" ht="12.75" customHeight="1">
      <c r="A608" s="1048"/>
      <c r="B608" s="1011"/>
      <c r="C608" s="1485"/>
      <c r="D608" s="1492"/>
      <c r="E608" s="3191"/>
      <c r="F608" s="3191"/>
      <c r="G608" s="3191"/>
      <c r="H608" s="3191"/>
      <c r="I608" s="3191"/>
      <c r="J608" s="3191"/>
      <c r="K608" s="3191"/>
      <c r="L608" s="3191"/>
      <c r="M608" s="3191"/>
      <c r="N608" s="3191"/>
      <c r="O608" s="3191"/>
      <c r="P608" s="3191"/>
      <c r="Q608" s="3191"/>
      <c r="R608" s="3191"/>
      <c r="S608" s="3191"/>
      <c r="T608" s="3191"/>
      <c r="U608" s="3191"/>
      <c r="V608" s="3191"/>
      <c r="W608" s="3191"/>
      <c r="X608" s="3191"/>
      <c r="Y608" s="3191"/>
      <c r="Z608" s="3191"/>
      <c r="AA608" s="3191"/>
      <c r="AB608" s="3191"/>
      <c r="AC608" s="3191"/>
      <c r="AD608" s="3191"/>
      <c r="AE608" s="3191"/>
      <c r="AF608" s="3191"/>
      <c r="AG608" s="3191"/>
      <c r="AH608" s="1492"/>
      <c r="AI608" s="1492"/>
      <c r="AJ608" s="1492"/>
      <c r="AK608" s="1492"/>
      <c r="AL608" s="1492"/>
      <c r="AN608" s="988"/>
    </row>
    <row r="609" spans="1:42" s="931" customFormat="1" ht="12.75" customHeight="1">
      <c r="A609" s="1048"/>
      <c r="B609" s="1011"/>
      <c r="C609" s="1485"/>
      <c r="D609" s="1491"/>
      <c r="E609" s="1515"/>
      <c r="F609" s="1515"/>
      <c r="G609" s="1515"/>
      <c r="H609" s="1515"/>
      <c r="I609" s="1515"/>
      <c r="J609" s="1515"/>
      <c r="K609" s="1515"/>
      <c r="L609" s="1515"/>
      <c r="M609" s="1515"/>
      <c r="N609" s="1515"/>
      <c r="O609" s="1515"/>
      <c r="P609" s="1515"/>
      <c r="Q609" s="1515"/>
      <c r="R609" s="1515"/>
      <c r="S609" s="1515"/>
      <c r="T609" s="1515"/>
      <c r="U609" s="1515"/>
      <c r="V609" s="1515"/>
      <c r="W609" s="1515"/>
      <c r="X609" s="1515"/>
      <c r="Y609" s="1515"/>
      <c r="Z609" s="1515"/>
      <c r="AA609" s="1515"/>
      <c r="AB609" s="1515"/>
      <c r="AC609" s="1515"/>
      <c r="AD609" s="1515"/>
      <c r="AE609" s="1515"/>
      <c r="AF609" s="1515"/>
      <c r="AG609" s="1515"/>
      <c r="AH609" s="1491"/>
      <c r="AI609" s="1491"/>
      <c r="AJ609" s="1491"/>
      <c r="AK609" s="1491"/>
      <c r="AL609" s="1492"/>
      <c r="AN609" s="988"/>
    </row>
    <row r="610" spans="1:42" s="931" customFormat="1" ht="12.75" customHeight="1">
      <c r="A610" s="1059"/>
      <c r="B610" s="1007"/>
      <c r="C610" s="1493"/>
      <c r="D610" s="1007"/>
      <c r="E610" s="1494"/>
      <c r="F610" s="1494"/>
      <c r="G610" s="1494"/>
      <c r="H610" s="1494"/>
      <c r="I610" s="1494"/>
      <c r="J610" s="1494"/>
      <c r="K610" s="1494"/>
      <c r="L610" s="1494"/>
      <c r="M610" s="1494"/>
      <c r="N610" s="1494"/>
      <c r="O610" s="1494"/>
      <c r="P610" s="1494"/>
      <c r="Q610" s="1494"/>
      <c r="R610" s="1494"/>
      <c r="S610" s="1494"/>
      <c r="T610" s="1494"/>
      <c r="U610" s="1494"/>
      <c r="V610" s="1494"/>
      <c r="W610" s="1494"/>
      <c r="X610" s="1494"/>
      <c r="Y610" s="1494"/>
      <c r="Z610" s="1494"/>
      <c r="AA610" s="1494"/>
      <c r="AB610" s="1007"/>
      <c r="AC610" s="1007"/>
      <c r="AD610" s="1007"/>
      <c r="AE610" s="1007"/>
      <c r="AF610" s="1007"/>
      <c r="AG610" s="1007"/>
      <c r="AH610" s="1007"/>
      <c r="AI610" s="947" t="s">
        <v>1600</v>
      </c>
      <c r="AJ610" s="3171">
        <f>VLOOKUP($H$595,$AO$575:$AP$580,2,FALSE)+VLOOKUP($I$603,$AO$602:$AP$604,2,FALSE)</f>
        <v>7</v>
      </c>
      <c r="AK610" s="3173"/>
      <c r="AL610" s="993"/>
      <c r="AM610" s="1110"/>
      <c r="AN610" s="988"/>
    </row>
    <row r="611" spans="1:42" s="931" customFormat="1" ht="12.75" customHeight="1">
      <c r="A611" s="1048"/>
      <c r="B611" s="1011"/>
      <c r="C611" s="1485"/>
      <c r="D611" s="1011"/>
      <c r="E611" s="1489"/>
      <c r="F611" s="1489"/>
      <c r="G611" s="1489"/>
      <c r="H611" s="1489"/>
      <c r="I611" s="1489"/>
      <c r="J611" s="1489"/>
      <c r="K611" s="1489"/>
      <c r="L611" s="1489"/>
      <c r="M611" s="1489"/>
      <c r="N611" s="1489"/>
      <c r="O611" s="1489"/>
      <c r="P611" s="1489"/>
      <c r="Q611" s="1489"/>
      <c r="R611" s="1489"/>
      <c r="S611" s="1489"/>
      <c r="T611" s="1489"/>
      <c r="U611" s="1489"/>
      <c r="V611" s="1489"/>
      <c r="W611" s="1489"/>
      <c r="X611" s="1489"/>
      <c r="Y611" s="1489"/>
      <c r="Z611" s="1489"/>
      <c r="AA611" s="1489"/>
      <c r="AB611" s="1489"/>
      <c r="AC611" s="1011"/>
      <c r="AD611" s="1011"/>
      <c r="AE611" s="1489"/>
      <c r="AF611" s="1489"/>
      <c r="AG611" s="1489"/>
      <c r="AH611" s="1489"/>
      <c r="AI611" s="1489"/>
      <c r="AJ611" s="1489"/>
      <c r="AK611" s="1489"/>
      <c r="AL611" s="1489"/>
      <c r="AM611" s="1110"/>
      <c r="AN611" s="988"/>
    </row>
    <row r="612" spans="1:42" s="931" customFormat="1" ht="12.75" customHeight="1">
      <c r="A612" s="1048"/>
      <c r="B612" s="1011"/>
      <c r="C612" s="974" t="s">
        <v>1601</v>
      </c>
      <c r="D612" s="1000"/>
      <c r="E612" s="1489"/>
      <c r="F612" s="1489"/>
      <c r="G612" s="1489"/>
      <c r="H612" s="1489"/>
      <c r="I612" s="1489"/>
      <c r="J612" s="1489"/>
      <c r="K612" s="1489"/>
      <c r="L612" s="1489"/>
      <c r="M612" s="1489"/>
      <c r="N612" s="1489"/>
      <c r="O612" s="1489"/>
      <c r="P612" s="1489"/>
      <c r="Q612" s="1489"/>
      <c r="R612" s="1489"/>
      <c r="S612" s="1489"/>
      <c r="T612" s="1489"/>
      <c r="U612" s="1489"/>
      <c r="V612" s="1489"/>
      <c r="W612" s="1489"/>
      <c r="X612" s="1489"/>
      <c r="Y612" s="1489"/>
      <c r="Z612" s="1489"/>
      <c r="AA612" s="1489"/>
      <c r="AB612" s="1489"/>
      <c r="AC612" s="1011"/>
      <c r="AD612" s="1011"/>
      <c r="AE612" s="1011"/>
      <c r="AF612" s="1011"/>
      <c r="AG612" s="1011"/>
      <c r="AH612" s="979"/>
      <c r="AI612" s="1011"/>
      <c r="AJ612" s="1011"/>
      <c r="AK612" s="1011"/>
      <c r="AL612" s="1011"/>
      <c r="AM612" s="1048"/>
      <c r="AN612" s="988"/>
    </row>
    <row r="613" spans="1:42" s="931" customFormat="1" ht="12.75" customHeight="1">
      <c r="A613" s="1048"/>
      <c r="B613" s="1012"/>
      <c r="C613" s="915"/>
      <c r="D613" s="1488"/>
      <c r="E613" s="1489"/>
      <c r="F613" s="1489"/>
      <c r="G613" s="1489"/>
      <c r="H613" s="1489"/>
      <c r="I613" s="1489"/>
      <c r="J613" s="1489"/>
      <c r="K613" s="1489"/>
      <c r="L613" s="1489"/>
      <c r="M613" s="1489"/>
      <c r="N613" s="1489"/>
      <c r="O613" s="1489"/>
      <c r="P613" s="1489"/>
      <c r="Q613" s="1489"/>
      <c r="R613" s="1489"/>
      <c r="S613" s="1489"/>
      <c r="T613" s="1489"/>
      <c r="U613" s="1489"/>
      <c r="V613" s="1489"/>
      <c r="W613" s="1489"/>
      <c r="X613" s="1489"/>
      <c r="Y613" s="1489"/>
      <c r="Z613" s="1489"/>
      <c r="AA613" s="1489"/>
      <c r="AB613" s="1489"/>
      <c r="AC613" s="1011"/>
      <c r="AD613" s="1011"/>
      <c r="AE613" s="915"/>
      <c r="AF613" s="915"/>
      <c r="AG613" s="915"/>
      <c r="AH613" s="915"/>
      <c r="AI613" s="915"/>
      <c r="AJ613" s="915"/>
      <c r="AK613" s="915"/>
      <c r="AL613" s="915"/>
      <c r="AM613" s="1014"/>
      <c r="AN613" s="988"/>
    </row>
    <row r="614" spans="1:42" s="981" customFormat="1" ht="12.75" customHeight="1">
      <c r="A614" s="1048"/>
      <c r="B614" s="915"/>
      <c r="C614" s="915"/>
      <c r="D614" s="1094" t="s">
        <v>714</v>
      </c>
      <c r="E614" s="3221" t="s">
        <v>2009</v>
      </c>
      <c r="F614" s="3221"/>
      <c r="G614" s="3221"/>
      <c r="H614" s="3221"/>
      <c r="I614" s="3221"/>
      <c r="J614" s="3221"/>
      <c r="K614" s="3221"/>
      <c r="L614" s="3221"/>
      <c r="M614" s="3221"/>
      <c r="N614" s="3221"/>
      <c r="O614" s="3221"/>
      <c r="P614" s="3221"/>
      <c r="Q614" s="3221"/>
      <c r="R614" s="3221"/>
      <c r="S614" s="3221"/>
      <c r="T614" s="3221"/>
      <c r="U614" s="3221"/>
      <c r="V614" s="3221"/>
      <c r="W614" s="3221"/>
      <c r="X614" s="3221"/>
      <c r="Y614" s="3221"/>
      <c r="Z614" s="3221"/>
      <c r="AA614" s="3221"/>
      <c r="AB614" s="3221"/>
      <c r="AC614" s="3221"/>
      <c r="AD614" s="3221"/>
      <c r="AE614" s="920"/>
      <c r="AF614" s="3135" t="s">
        <v>1548</v>
      </c>
      <c r="AG614" s="3135"/>
      <c r="AH614" s="3135"/>
      <c r="AI614" s="3135"/>
      <c r="AJ614" s="3135"/>
      <c r="AK614" s="3135"/>
      <c r="AL614" s="3135"/>
      <c r="AM614" s="1014"/>
      <c r="AN614" s="1113"/>
    </row>
    <row r="615" spans="1:42" s="931" customFormat="1" ht="12.75" customHeight="1">
      <c r="A615" s="1114"/>
      <c r="B615" s="1011"/>
      <c r="C615" s="1485"/>
      <c r="D615" s="1094"/>
      <c r="E615" s="3221"/>
      <c r="F615" s="3221"/>
      <c r="G615" s="3221"/>
      <c r="H615" s="3221"/>
      <c r="I615" s="3221"/>
      <c r="J615" s="3221"/>
      <c r="K615" s="3221"/>
      <c r="L615" s="3221"/>
      <c r="M615" s="3221"/>
      <c r="N615" s="3221"/>
      <c r="O615" s="3221"/>
      <c r="P615" s="3221"/>
      <c r="Q615" s="3221"/>
      <c r="R615" s="3221"/>
      <c r="S615" s="3221"/>
      <c r="T615" s="3221"/>
      <c r="U615" s="3221"/>
      <c r="V615" s="3221"/>
      <c r="W615" s="3221"/>
      <c r="X615" s="3221"/>
      <c r="Y615" s="3221"/>
      <c r="Z615" s="3221"/>
      <c r="AA615" s="3221"/>
      <c r="AB615" s="3221"/>
      <c r="AC615" s="3221"/>
      <c r="AD615" s="3221"/>
      <c r="AE615" s="994"/>
      <c r="AF615" s="994"/>
      <c r="AG615" s="994"/>
      <c r="AH615" s="994"/>
      <c r="AI615" s="994"/>
      <c r="AJ615" s="994"/>
      <c r="AK615" s="994"/>
      <c r="AL615" s="994"/>
      <c r="AM615" s="1014"/>
      <c r="AN615" s="988"/>
    </row>
    <row r="616" spans="1:42" s="931" customFormat="1" ht="12.75" customHeight="1">
      <c r="A616" s="1048"/>
      <c r="B616" s="1011"/>
      <c r="C616" s="1486"/>
      <c r="D616" s="1094"/>
      <c r="E616" s="3221"/>
      <c r="F616" s="3221"/>
      <c r="G616" s="3221"/>
      <c r="H616" s="3221"/>
      <c r="I616" s="3221"/>
      <c r="J616" s="3221"/>
      <c r="K616" s="3221"/>
      <c r="L616" s="3221"/>
      <c r="M616" s="3221"/>
      <c r="N616" s="3221"/>
      <c r="O616" s="3221"/>
      <c r="P616" s="3221"/>
      <c r="Q616" s="3221"/>
      <c r="R616" s="3221"/>
      <c r="S616" s="3221"/>
      <c r="T616" s="3221"/>
      <c r="U616" s="3221"/>
      <c r="V616" s="3221"/>
      <c r="W616" s="3221"/>
      <c r="X616" s="3221"/>
      <c r="Y616" s="3221"/>
      <c r="Z616" s="3221"/>
      <c r="AA616" s="3221"/>
      <c r="AB616" s="3221"/>
      <c r="AC616" s="3221"/>
      <c r="AD616" s="3221"/>
      <c r="AE616" s="994"/>
      <c r="AF616" s="994"/>
      <c r="AG616" s="994"/>
      <c r="AH616" s="994"/>
      <c r="AI616" s="994"/>
      <c r="AJ616" s="994"/>
      <c r="AK616" s="994"/>
      <c r="AL616" s="994"/>
      <c r="AM616" s="1014"/>
      <c r="AN616" s="988"/>
    </row>
    <row r="617" spans="1:42" s="931" customFormat="1" ht="12.75" customHeight="1">
      <c r="A617" s="1048"/>
      <c r="B617" s="1011"/>
      <c r="C617" s="1486"/>
      <c r="D617" s="1094"/>
      <c r="E617" s="3221"/>
      <c r="F617" s="3221"/>
      <c r="G617" s="3221"/>
      <c r="H617" s="3221"/>
      <c r="I617" s="3221"/>
      <c r="J617" s="3221"/>
      <c r="K617" s="3221"/>
      <c r="L617" s="3221"/>
      <c r="M617" s="3221"/>
      <c r="N617" s="3221"/>
      <c r="O617" s="3221"/>
      <c r="P617" s="3221"/>
      <c r="Q617" s="3221"/>
      <c r="R617" s="3221"/>
      <c r="S617" s="3221"/>
      <c r="T617" s="3221"/>
      <c r="U617" s="3221"/>
      <c r="V617" s="3221"/>
      <c r="W617" s="3221"/>
      <c r="X617" s="3221"/>
      <c r="Y617" s="3221"/>
      <c r="Z617" s="3221"/>
      <c r="AA617" s="3221"/>
      <c r="AB617" s="3221"/>
      <c r="AC617" s="3221"/>
      <c r="AD617" s="3221"/>
      <c r="AE617" s="994"/>
      <c r="AF617" s="994"/>
      <c r="AG617" s="994"/>
      <c r="AH617" s="994"/>
      <c r="AI617" s="994"/>
      <c r="AJ617" s="994"/>
      <c r="AK617" s="994"/>
      <c r="AL617" s="994"/>
      <c r="AM617" s="1014"/>
      <c r="AN617" s="988"/>
    </row>
    <row r="618" spans="1:42" s="931" customFormat="1" ht="12.75" customHeight="1">
      <c r="A618" s="1048"/>
      <c r="B618" s="1011"/>
      <c r="C618" s="1486"/>
      <c r="D618" s="1094"/>
      <c r="E618" s="3221"/>
      <c r="F618" s="3221"/>
      <c r="G618" s="3221"/>
      <c r="H618" s="3221"/>
      <c r="I618" s="3221"/>
      <c r="J618" s="3221"/>
      <c r="K618" s="3221"/>
      <c r="L618" s="3221"/>
      <c r="M618" s="3221"/>
      <c r="N618" s="3221"/>
      <c r="O618" s="3221"/>
      <c r="P618" s="3221"/>
      <c r="Q618" s="3221"/>
      <c r="R618" s="3221"/>
      <c r="S618" s="3221"/>
      <c r="T618" s="3221"/>
      <c r="U618" s="3221"/>
      <c r="V618" s="3221"/>
      <c r="W618" s="3221"/>
      <c r="X618" s="3221"/>
      <c r="Y618" s="3221"/>
      <c r="Z618" s="3221"/>
      <c r="AA618" s="3221"/>
      <c r="AB618" s="3221"/>
      <c r="AC618" s="3221"/>
      <c r="AD618" s="3221"/>
      <c r="AE618" s="994"/>
      <c r="AF618" s="994"/>
      <c r="AG618" s="994"/>
      <c r="AH618" s="994"/>
      <c r="AI618" s="994"/>
      <c r="AJ618" s="994"/>
      <c r="AK618" s="994"/>
      <c r="AL618" s="994"/>
      <c r="AM618" s="1014"/>
      <c r="AN618" s="988"/>
    </row>
    <row r="619" spans="1:42" s="931" customFormat="1" ht="12.75" customHeight="1">
      <c r="A619" s="1048"/>
      <c r="B619" s="1011"/>
      <c r="C619" s="1486"/>
      <c r="D619" s="1094"/>
      <c r="E619" s="3221"/>
      <c r="F619" s="3221"/>
      <c r="G619" s="3221"/>
      <c r="H619" s="3221"/>
      <c r="I619" s="3221"/>
      <c r="J619" s="3221"/>
      <c r="K619" s="3221"/>
      <c r="L619" s="3221"/>
      <c r="M619" s="3221"/>
      <c r="N619" s="3221"/>
      <c r="O619" s="3221"/>
      <c r="P619" s="3221"/>
      <c r="Q619" s="3221"/>
      <c r="R619" s="3221"/>
      <c r="S619" s="3221"/>
      <c r="T619" s="3221"/>
      <c r="U619" s="3221"/>
      <c r="V619" s="3221"/>
      <c r="W619" s="3221"/>
      <c r="X619" s="3221"/>
      <c r="Y619" s="3221"/>
      <c r="Z619" s="3221"/>
      <c r="AA619" s="3221"/>
      <c r="AB619" s="3221"/>
      <c r="AC619" s="3221"/>
      <c r="AD619" s="3221"/>
      <c r="AE619" s="994"/>
      <c r="AF619" s="994"/>
      <c r="AG619" s="994"/>
      <c r="AH619" s="994"/>
      <c r="AI619" s="994"/>
      <c r="AJ619" s="994"/>
      <c r="AK619" s="994"/>
      <c r="AL619" s="994"/>
      <c r="AM619" s="1014"/>
      <c r="AN619" s="988"/>
    </row>
    <row r="620" spans="1:42" s="931" customFormat="1" ht="12.75" customHeight="1">
      <c r="A620" s="1107"/>
      <c r="B620" s="1023"/>
      <c r="C620" s="1495"/>
      <c r="D620" s="1094"/>
      <c r="E620" s="3221"/>
      <c r="F620" s="3221"/>
      <c r="G620" s="3221"/>
      <c r="H620" s="3221"/>
      <c r="I620" s="3221"/>
      <c r="J620" s="3221"/>
      <c r="K620" s="3221"/>
      <c r="L620" s="3221"/>
      <c r="M620" s="3221"/>
      <c r="N620" s="3221"/>
      <c r="O620" s="3221"/>
      <c r="P620" s="3221"/>
      <c r="Q620" s="3221"/>
      <c r="R620" s="3221"/>
      <c r="S620" s="3221"/>
      <c r="T620" s="3221"/>
      <c r="U620" s="3221"/>
      <c r="V620" s="3221"/>
      <c r="W620" s="3221"/>
      <c r="X620" s="3221"/>
      <c r="Y620" s="3221"/>
      <c r="Z620" s="3221"/>
      <c r="AA620" s="3221"/>
      <c r="AB620" s="3221"/>
      <c r="AC620" s="3221"/>
      <c r="AD620" s="3221"/>
      <c r="AE620" s="1023"/>
      <c r="AF620" s="1023"/>
      <c r="AG620" s="1023"/>
      <c r="AH620" s="1023"/>
      <c r="AI620" s="1023"/>
      <c r="AJ620" s="1023"/>
      <c r="AK620" s="994"/>
      <c r="AL620" s="994"/>
      <c r="AM620" s="1014"/>
      <c r="AN620" s="988"/>
    </row>
    <row r="621" spans="1:42" s="931" customFormat="1" ht="12.75" customHeight="1">
      <c r="A621" s="1048"/>
      <c r="B621" s="1023"/>
      <c r="C621" s="1495"/>
      <c r="D621" s="1094"/>
      <c r="E621" s="3221"/>
      <c r="F621" s="3221"/>
      <c r="G621" s="3221"/>
      <c r="H621" s="3221"/>
      <c r="I621" s="3221"/>
      <c r="J621" s="3221"/>
      <c r="K621" s="3221"/>
      <c r="L621" s="3221"/>
      <c r="M621" s="3221"/>
      <c r="N621" s="3221"/>
      <c r="O621" s="3221"/>
      <c r="P621" s="3221"/>
      <c r="Q621" s="3221"/>
      <c r="R621" s="3221"/>
      <c r="S621" s="3221"/>
      <c r="T621" s="3221"/>
      <c r="U621" s="3221"/>
      <c r="V621" s="3221"/>
      <c r="W621" s="3221"/>
      <c r="X621" s="3221"/>
      <c r="Y621" s="3221"/>
      <c r="Z621" s="3221"/>
      <c r="AA621" s="3221"/>
      <c r="AB621" s="3221"/>
      <c r="AC621" s="3221"/>
      <c r="AD621" s="3221"/>
      <c r="AE621" s="1023"/>
      <c r="AF621" s="1023"/>
      <c r="AG621" s="1023"/>
      <c r="AH621" s="1023"/>
      <c r="AI621" s="1023"/>
      <c r="AJ621" s="1023"/>
      <c r="AK621" s="994"/>
      <c r="AL621" s="994"/>
      <c r="AM621" s="1014"/>
      <c r="AN621" s="988"/>
    </row>
    <row r="622" spans="1:42" s="931" customFormat="1" ht="12" customHeight="1">
      <c r="A622" s="1048"/>
      <c r="B622" s="1023"/>
      <c r="C622" s="1495"/>
      <c r="D622" s="109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023"/>
      <c r="AF622" s="1023"/>
      <c r="AG622" s="1023"/>
      <c r="AH622" s="1023"/>
      <c r="AI622" s="1023"/>
      <c r="AJ622" s="1023"/>
      <c r="AK622" s="994"/>
      <c r="AL622" s="994"/>
      <c r="AM622" s="1014"/>
      <c r="AN622" s="988"/>
      <c r="AO622" s="990" t="s">
        <v>617</v>
      </c>
      <c r="AP622" s="1115">
        <v>0</v>
      </c>
    </row>
    <row r="623" spans="1:42" s="931" customFormat="1" ht="12.75" customHeight="1">
      <c r="A623" s="1048"/>
      <c r="B623" s="1023"/>
      <c r="C623" s="1483"/>
      <c r="D623" s="1094"/>
      <c r="E623" s="1023" t="s">
        <v>1602</v>
      </c>
      <c r="F623" s="1496"/>
      <c r="G623" s="1496"/>
      <c r="H623" s="1496"/>
      <c r="I623" s="1496"/>
      <c r="J623" s="1496"/>
      <c r="K623" s="1496"/>
      <c r="L623" s="1496"/>
      <c r="M623" s="1496"/>
      <c r="N623" s="1496"/>
      <c r="O623" s="1496"/>
      <c r="P623" s="1496"/>
      <c r="Q623" s="1496"/>
      <c r="R623" s="1496"/>
      <c r="U623" s="1496"/>
      <c r="V623" s="1496"/>
      <c r="W623" s="1496"/>
      <c r="X623" s="3163" t="s">
        <v>617</v>
      </c>
      <c r="Y623" s="3163"/>
      <c r="Z623" s="1496"/>
      <c r="AA623" s="1496"/>
      <c r="AB623" s="1496"/>
      <c r="AC623" s="1496"/>
      <c r="AD623" s="1496"/>
      <c r="AE623" s="915"/>
      <c r="AF623" s="1023"/>
      <c r="AG623" s="1023"/>
      <c r="AH623" s="1023"/>
      <c r="AI623" s="1023"/>
      <c r="AJ623" s="1023"/>
      <c r="AK623" s="994"/>
      <c r="AL623" s="994"/>
      <c r="AM623" s="1014"/>
      <c r="AN623" s="988"/>
      <c r="AO623" s="1106" t="s">
        <v>714</v>
      </c>
      <c r="AP623" s="931">
        <v>5</v>
      </c>
    </row>
    <row r="624" spans="1:42" s="931" customFormat="1" ht="12.75" customHeight="1">
      <c r="A624" s="1048"/>
      <c r="B624" s="1023"/>
      <c r="C624" s="1495"/>
      <c r="D624" s="915"/>
      <c r="E624" s="915"/>
      <c r="F624" s="915"/>
      <c r="G624" s="915"/>
      <c r="H624" s="915"/>
      <c r="I624" s="915"/>
      <c r="J624" s="915"/>
      <c r="K624" s="915"/>
      <c r="L624" s="915"/>
      <c r="M624" s="915"/>
      <c r="N624" s="915"/>
      <c r="O624" s="915"/>
      <c r="P624" s="915"/>
      <c r="Q624" s="915"/>
      <c r="R624" s="915"/>
      <c r="S624" s="915"/>
      <c r="T624" s="915"/>
      <c r="U624" s="915"/>
      <c r="V624" s="915"/>
      <c r="W624" s="1023"/>
      <c r="X624" s="1023"/>
      <c r="Y624" s="1023"/>
      <c r="Z624" s="1023"/>
      <c r="AA624" s="1023"/>
      <c r="AB624" s="1023"/>
      <c r="AC624" s="915"/>
      <c r="AD624" s="915"/>
      <c r="AE624" s="915"/>
      <c r="AF624" s="915"/>
      <c r="AG624" s="915"/>
      <c r="AH624" s="915"/>
      <c r="AI624" s="915"/>
      <c r="AJ624" s="915"/>
      <c r="AK624" s="915"/>
      <c r="AL624" s="915"/>
      <c r="AM624" s="1014"/>
      <c r="AN624" s="988"/>
      <c r="AO624" s="1106" t="s">
        <v>534</v>
      </c>
      <c r="AP624" s="1116">
        <v>4</v>
      </c>
    </row>
    <row r="625" spans="1:42" s="931" customFormat="1" ht="12.75" customHeight="1">
      <c r="A625" s="1048"/>
      <c r="B625" s="994"/>
      <c r="C625" s="1483"/>
      <c r="D625" s="1094" t="s">
        <v>534</v>
      </c>
      <c r="E625" s="936" t="s">
        <v>1603</v>
      </c>
      <c r="F625" s="1497"/>
      <c r="G625" s="1497"/>
      <c r="H625" s="1497"/>
      <c r="I625" s="1497"/>
      <c r="J625" s="1497"/>
      <c r="K625" s="1497"/>
      <c r="L625" s="1497"/>
      <c r="M625" s="1497"/>
      <c r="N625" s="1497"/>
      <c r="O625" s="1497"/>
      <c r="P625" s="1497"/>
      <c r="Q625" s="1497"/>
      <c r="R625" s="1497"/>
      <c r="S625" s="1497"/>
      <c r="T625" s="1497"/>
      <c r="U625" s="915"/>
      <c r="V625" s="915"/>
      <c r="W625" s="1497"/>
      <c r="X625" s="1497"/>
      <c r="Y625" s="1497"/>
      <c r="Z625" s="1497"/>
      <c r="AA625" s="1497"/>
      <c r="AB625" s="1497"/>
      <c r="AC625" s="915"/>
      <c r="AD625" s="915"/>
      <c r="AE625" s="915"/>
      <c r="AF625" s="3135" t="s">
        <v>1604</v>
      </c>
      <c r="AG625" s="3135"/>
      <c r="AH625" s="3135"/>
      <c r="AI625" s="3135"/>
      <c r="AJ625" s="3135"/>
      <c r="AK625" s="3135"/>
      <c r="AL625" s="3135"/>
      <c r="AM625" s="1014"/>
      <c r="AN625" s="988"/>
      <c r="AO625" s="1106" t="s">
        <v>283</v>
      </c>
      <c r="AP625" s="931">
        <v>3</v>
      </c>
    </row>
    <row r="626" spans="1:42" s="990" customFormat="1" ht="12.75" customHeight="1">
      <c r="A626" s="1048"/>
      <c r="B626" s="994"/>
      <c r="C626" s="1483"/>
      <c r="D626" s="1011"/>
      <c r="E626" s="918"/>
      <c r="F626" s="1497"/>
      <c r="G626" s="1497"/>
      <c r="H626" s="1497"/>
      <c r="I626" s="1497"/>
      <c r="J626" s="1497"/>
      <c r="K626" s="1497"/>
      <c r="L626" s="1497"/>
      <c r="M626" s="1497"/>
      <c r="N626" s="1497"/>
      <c r="O626" s="1497"/>
      <c r="P626" s="1497"/>
      <c r="Q626" s="1497"/>
      <c r="R626" s="1497"/>
      <c r="S626" s="1497"/>
      <c r="T626" s="1497"/>
      <c r="U626" s="915"/>
      <c r="V626" s="918"/>
      <c r="W626" s="918"/>
      <c r="X626" s="1497"/>
      <c r="Y626" s="1497"/>
      <c r="Z626" s="1497"/>
      <c r="AA626" s="1497"/>
      <c r="AB626" s="1497"/>
      <c r="AC626" s="915"/>
      <c r="AD626" s="915"/>
      <c r="AE626" s="915"/>
      <c r="AF626" s="915"/>
      <c r="AG626" s="915"/>
      <c r="AH626" s="915"/>
      <c r="AI626" s="915"/>
      <c r="AJ626" s="915"/>
      <c r="AK626" s="994"/>
      <c r="AL626" s="994"/>
      <c r="AM626" s="1014"/>
      <c r="AN626" s="989"/>
      <c r="AO626" s="1106" t="s">
        <v>1593</v>
      </c>
      <c r="AP626" s="1116">
        <v>4</v>
      </c>
    </row>
    <row r="627" spans="1:42" s="931" customFormat="1" ht="12.75" customHeight="1">
      <c r="A627" s="1048"/>
      <c r="B627" s="994"/>
      <c r="C627" s="1483"/>
      <c r="D627" s="1011" t="s">
        <v>1596</v>
      </c>
      <c r="E627" s="1489"/>
      <c r="F627" s="1489"/>
      <c r="G627" s="1489"/>
      <c r="H627" s="3222" t="s">
        <v>714</v>
      </c>
      <c r="I627" s="3222"/>
      <c r="J627" s="1497"/>
      <c r="K627" s="1497"/>
      <c r="L627" s="1497"/>
      <c r="M627" s="1497"/>
      <c r="N627" s="1497"/>
      <c r="O627" s="1497"/>
      <c r="P627" s="1497"/>
      <c r="Q627" s="1497"/>
      <c r="R627" s="1497"/>
      <c r="S627" s="1497"/>
      <c r="T627" s="1497"/>
      <c r="U627" s="1489"/>
      <c r="V627" s="1489"/>
      <c r="W627" s="1489"/>
      <c r="X627" s="915"/>
      <c r="Y627" s="915"/>
      <c r="Z627" s="915"/>
      <c r="AA627" s="915"/>
      <c r="AB627" s="915"/>
      <c r="AC627" s="915"/>
      <c r="AD627" s="915"/>
      <c r="AE627" s="915"/>
      <c r="AF627" s="915"/>
      <c r="AG627" s="915"/>
      <c r="AH627" s="915"/>
      <c r="AI627" s="915"/>
      <c r="AJ627" s="915"/>
      <c r="AK627" s="915"/>
      <c r="AL627" s="915"/>
      <c r="AN627" s="988"/>
      <c r="AO627" s="1106" t="s">
        <v>1594</v>
      </c>
      <c r="AP627" s="931">
        <v>3</v>
      </c>
    </row>
    <row r="628" spans="1:42" s="931" customFormat="1" ht="12.75" customHeight="1">
      <c r="A628" s="1048"/>
      <c r="B628" s="994"/>
      <c r="C628" s="1483"/>
      <c r="D628" s="915"/>
      <c r="E628" s="1489"/>
      <c r="F628" s="1497"/>
      <c r="G628" s="1497"/>
      <c r="H628" s="1497"/>
      <c r="I628" s="1498"/>
      <c r="J628" s="1497"/>
      <c r="K628" s="1497"/>
      <c r="L628" s="1497"/>
      <c r="M628" s="1497"/>
      <c r="N628" s="1497"/>
      <c r="O628" s="1497"/>
      <c r="P628" s="1497"/>
      <c r="Q628" s="1497"/>
      <c r="R628" s="915"/>
      <c r="S628" s="915"/>
      <c r="T628" s="1497"/>
      <c r="U628" s="1489"/>
      <c r="V628" s="1489"/>
      <c r="W628" s="1489"/>
      <c r="X628" s="1489"/>
      <c r="Y628" s="1489"/>
      <c r="Z628" s="1489"/>
      <c r="AA628" s="1489"/>
      <c r="AB628" s="1489"/>
      <c r="AC628" s="1011"/>
      <c r="AD628" s="1011"/>
      <c r="AE628" s="1011"/>
      <c r="AF628" s="1011"/>
      <c r="AG628" s="1011"/>
      <c r="AH628" s="1011"/>
      <c r="AI628" s="1497"/>
      <c r="AJ628" s="1497"/>
      <c r="AK628" s="1497"/>
      <c r="AL628" s="1497"/>
      <c r="AM628" s="1117"/>
      <c r="AN628" s="988"/>
      <c r="AO628" s="1106" t="s">
        <v>1605</v>
      </c>
      <c r="AP628" s="931">
        <v>2</v>
      </c>
    </row>
    <row r="629" spans="1:42" s="931" customFormat="1" ht="12.75" customHeight="1">
      <c r="A629" s="1059"/>
      <c r="B629" s="997"/>
      <c r="C629" s="1499"/>
      <c r="D629" s="1007"/>
      <c r="E629" s="1494"/>
      <c r="F629" s="1494"/>
      <c r="G629" s="1500"/>
      <c r="H629" s="1500"/>
      <c r="I629" s="1500"/>
      <c r="J629" s="1500"/>
      <c r="K629" s="1500"/>
      <c r="L629" s="1500"/>
      <c r="M629" s="1500"/>
      <c r="N629" s="1500"/>
      <c r="O629" s="1500"/>
      <c r="P629" s="1500"/>
      <c r="Q629" s="1500"/>
      <c r="R629" s="1500"/>
      <c r="S629" s="1500"/>
      <c r="T629" s="1494"/>
      <c r="U629" s="1494"/>
      <c r="V629" s="1494"/>
      <c r="W629" s="1494"/>
      <c r="X629" s="1494"/>
      <c r="Y629" s="1494"/>
      <c r="Z629" s="1494"/>
      <c r="AA629" s="1494"/>
      <c r="AB629" s="1007"/>
      <c r="AC629" s="1007"/>
      <c r="AD629" s="1007"/>
      <c r="AE629" s="1007"/>
      <c r="AF629" s="1007"/>
      <c r="AG629" s="1007"/>
      <c r="AH629" s="1007"/>
      <c r="AI629" s="947" t="s">
        <v>1606</v>
      </c>
      <c r="AJ629" s="3171">
        <f>VLOOKUP($H$627,$AO$594:$AP$596,2,FALSE)</f>
        <v>3</v>
      </c>
      <c r="AK629" s="3173"/>
      <c r="AL629" s="993"/>
      <c r="AM629" s="990"/>
      <c r="AN629" s="988"/>
      <c r="AO629" s="1106" t="s">
        <v>1607</v>
      </c>
      <c r="AP629" s="931">
        <v>1</v>
      </c>
    </row>
    <row r="630" spans="1:42" s="931" customFormat="1" ht="12.75" customHeight="1">
      <c r="A630" s="1048"/>
      <c r="B630" s="994"/>
      <c r="C630" s="1483"/>
      <c r="D630" s="1011"/>
      <c r="E630" s="1489"/>
      <c r="F630" s="1489"/>
      <c r="G630" s="1489"/>
      <c r="H630" s="1011"/>
      <c r="I630" s="1011"/>
      <c r="J630" s="1497"/>
      <c r="K630" s="1497"/>
      <c r="L630" s="1497"/>
      <c r="M630" s="1497"/>
      <c r="N630" s="1497"/>
      <c r="O630" s="1497"/>
      <c r="P630" s="1497"/>
      <c r="Q630" s="1497"/>
      <c r="R630" s="1497"/>
      <c r="S630" s="1497"/>
      <c r="T630" s="1497"/>
      <c r="U630" s="1489"/>
      <c r="V630" s="1489"/>
      <c r="W630" s="1489"/>
      <c r="X630" s="1489"/>
      <c r="Y630" s="1489"/>
      <c r="Z630" s="1489"/>
      <c r="AA630" s="1489"/>
      <c r="AB630" s="1489"/>
      <c r="AC630" s="1011"/>
      <c r="AD630" s="1011"/>
      <c r="AE630" s="1011"/>
      <c r="AF630" s="1011"/>
      <c r="AG630" s="1011"/>
      <c r="AH630" s="1011"/>
      <c r="AI630" s="1011"/>
      <c r="AJ630" s="1443"/>
      <c r="AK630" s="1011"/>
      <c r="AL630" s="1011"/>
      <c r="AM630" s="1048"/>
      <c r="AN630" s="988"/>
    </row>
    <row r="631" spans="1:42" s="931" customFormat="1" ht="12.75" customHeight="1">
      <c r="A631" s="1048"/>
      <c r="B631" s="994"/>
      <c r="C631" s="974" t="s">
        <v>1608</v>
      </c>
      <c r="D631" s="1011"/>
      <c r="E631" s="1489"/>
      <c r="F631" s="1497"/>
      <c r="G631" s="1497"/>
      <c r="H631" s="1497"/>
      <c r="I631" s="1497"/>
      <c r="J631" s="1497"/>
      <c r="K631" s="1497"/>
      <c r="L631" s="1497"/>
      <c r="M631" s="1497"/>
      <c r="N631" s="1497"/>
      <c r="O631" s="1497"/>
      <c r="P631" s="1497"/>
      <c r="Q631" s="1497"/>
      <c r="R631" s="1497"/>
      <c r="S631" s="1497"/>
      <c r="T631" s="1497"/>
      <c r="U631" s="979"/>
      <c r="V631" s="979"/>
      <c r="W631" s="1497"/>
      <c r="X631" s="1497"/>
      <c r="Y631" s="1497"/>
      <c r="Z631" s="1497"/>
      <c r="AA631" s="1497"/>
      <c r="AB631" s="1497"/>
      <c r="AC631" s="1445"/>
      <c r="AD631" s="1445"/>
      <c r="AE631" s="1445"/>
      <c r="AF631" s="1445"/>
      <c r="AG631" s="1445"/>
      <c r="AH631" s="1445"/>
      <c r="AI631" s="1445"/>
      <c r="AJ631" s="979"/>
      <c r="AK631" s="994"/>
      <c r="AL631" s="994"/>
      <c r="AM631" s="1014"/>
      <c r="AN631" s="988"/>
    </row>
    <row r="632" spans="1:42" s="931" customFormat="1" ht="12.75" customHeight="1">
      <c r="A632" s="1107"/>
      <c r="B632" s="1011"/>
      <c r="C632" s="1485"/>
      <c r="D632" s="1011"/>
      <c r="E632" s="1497"/>
      <c r="F632" s="1497"/>
      <c r="G632" s="1497"/>
      <c r="H632" s="1497"/>
      <c r="I632" s="1497"/>
      <c r="J632" s="1497"/>
      <c r="K632" s="1497"/>
      <c r="L632" s="1497"/>
      <c r="M632" s="1497"/>
      <c r="N632" s="1497"/>
      <c r="O632" s="1497"/>
      <c r="P632" s="1497"/>
      <c r="Q632" s="1497"/>
      <c r="R632" s="1497"/>
      <c r="S632" s="1497"/>
      <c r="T632" s="1497"/>
      <c r="U632" s="1497"/>
      <c r="V632" s="1497"/>
      <c r="W632" s="1497"/>
      <c r="X632" s="1497"/>
      <c r="Y632" s="1497"/>
      <c r="Z632" s="1497"/>
      <c r="AA632" s="1497"/>
      <c r="AB632" s="1497"/>
      <c r="AC632" s="1011"/>
      <c r="AD632" s="1011"/>
      <c r="AE632" s="915"/>
      <c r="AF632" s="915"/>
      <c r="AG632" s="915"/>
      <c r="AH632" s="915"/>
      <c r="AI632" s="915"/>
      <c r="AJ632" s="915"/>
      <c r="AK632" s="915"/>
      <c r="AL632" s="994"/>
      <c r="AM632" s="1014"/>
      <c r="AN632" s="988"/>
    </row>
    <row r="633" spans="1:42" s="931" customFormat="1" ht="12.75" customHeight="1">
      <c r="A633" s="1048"/>
      <c r="B633" s="915"/>
      <c r="C633" s="915"/>
      <c r="D633" s="1094" t="s">
        <v>714</v>
      </c>
      <c r="E633" s="1023" t="s">
        <v>1609</v>
      </c>
      <c r="F633" s="1497"/>
      <c r="G633" s="1497"/>
      <c r="H633" s="1497"/>
      <c r="I633" s="1497"/>
      <c r="J633" s="1497"/>
      <c r="K633" s="1497"/>
      <c r="L633" s="1497"/>
      <c r="M633" s="1497"/>
      <c r="N633" s="1497"/>
      <c r="O633" s="1497"/>
      <c r="P633" s="1497"/>
      <c r="Q633" s="1497"/>
      <c r="R633" s="1497"/>
      <c r="S633" s="1497"/>
      <c r="T633" s="1497"/>
      <c r="U633" s="1497"/>
      <c r="V633" s="1497"/>
      <c r="W633" s="1497"/>
      <c r="X633" s="1497"/>
      <c r="Y633" s="1497"/>
      <c r="Z633" s="1497"/>
      <c r="AA633" s="1497"/>
      <c r="AB633" s="1497"/>
      <c r="AC633" s="915"/>
      <c r="AD633" s="915"/>
      <c r="AE633" s="915"/>
      <c r="AF633" s="3135" t="s">
        <v>1548</v>
      </c>
      <c r="AG633" s="3135"/>
      <c r="AH633" s="3135"/>
      <c r="AI633" s="3135"/>
      <c r="AJ633" s="3135"/>
      <c r="AK633" s="3135"/>
      <c r="AL633" s="3135"/>
      <c r="AM633" s="1014"/>
      <c r="AN633" s="988"/>
    </row>
    <row r="634" spans="1:42" s="931" customFormat="1" ht="12.75" customHeight="1">
      <c r="A634" s="1048"/>
      <c r="B634" s="915"/>
      <c r="C634" s="915"/>
      <c r="D634" s="1094"/>
      <c r="E634" s="1023" t="s">
        <v>1610</v>
      </c>
      <c r="F634" s="1497"/>
      <c r="G634" s="1497"/>
      <c r="H634" s="1497"/>
      <c r="I634" s="1497"/>
      <c r="J634" s="1497"/>
      <c r="K634" s="1497"/>
      <c r="L634" s="1497"/>
      <c r="M634" s="1497"/>
      <c r="N634" s="1497"/>
      <c r="O634" s="1497"/>
      <c r="P634" s="1497"/>
      <c r="Q634" s="1497"/>
      <c r="R634" s="1497"/>
      <c r="S634" s="1497"/>
      <c r="T634" s="1497"/>
      <c r="U634" s="1497"/>
      <c r="V634" s="1497"/>
      <c r="W634" s="1497"/>
      <c r="X634" s="1497"/>
      <c r="Y634" s="1497"/>
      <c r="Z634" s="1497"/>
      <c r="AA634" s="1497"/>
      <c r="AB634" s="1497"/>
      <c r="AC634" s="915"/>
      <c r="AD634" s="915"/>
      <c r="AE634" s="1445"/>
      <c r="AF634" s="1445"/>
      <c r="AG634" s="1445"/>
      <c r="AH634" s="1445"/>
      <c r="AI634" s="1445"/>
      <c r="AJ634" s="1445"/>
      <c r="AK634" s="1445"/>
      <c r="AL634" s="1445"/>
      <c r="AM634" s="1014"/>
      <c r="AN634" s="988"/>
    </row>
    <row r="635" spans="1:42" s="931" customFormat="1" ht="12.75" customHeight="1">
      <c r="A635" s="1048"/>
      <c r="B635" s="1023"/>
      <c r="C635" s="1495"/>
      <c r="D635" s="1094"/>
      <c r="E635" s="1023"/>
      <c r="F635" s="1023"/>
      <c r="G635" s="1023"/>
      <c r="H635" s="1023"/>
      <c r="I635" s="1023"/>
      <c r="J635" s="1023"/>
      <c r="K635" s="1023"/>
      <c r="L635" s="1023"/>
      <c r="M635" s="1023"/>
      <c r="N635" s="1023"/>
      <c r="O635" s="1023"/>
      <c r="P635" s="1023"/>
      <c r="Q635" s="1023"/>
      <c r="R635" s="1023"/>
      <c r="S635" s="1023"/>
      <c r="T635" s="1023"/>
      <c r="U635" s="1023"/>
      <c r="V635" s="1023"/>
      <c r="W635" s="1023"/>
      <c r="X635" s="1023"/>
      <c r="Y635" s="1023"/>
      <c r="Z635" s="1023"/>
      <c r="AA635" s="1023"/>
      <c r="AB635" s="1023"/>
      <c r="AC635" s="915"/>
      <c r="AD635" s="915"/>
      <c r="AE635" s="1023"/>
      <c r="AF635" s="915"/>
      <c r="AG635" s="915"/>
      <c r="AH635" s="915"/>
      <c r="AI635" s="915"/>
      <c r="AJ635" s="915"/>
      <c r="AK635" s="915"/>
      <c r="AL635" s="915"/>
      <c r="AM635" s="1014"/>
      <c r="AN635" s="988"/>
    </row>
    <row r="636" spans="1:42" s="931" customFormat="1" ht="12.75" customHeight="1">
      <c r="A636" s="1048"/>
      <c r="B636" s="994"/>
      <c r="C636" s="1483"/>
      <c r="D636" s="1094" t="s">
        <v>534</v>
      </c>
      <c r="E636" s="1023" t="s">
        <v>1611</v>
      </c>
      <c r="F636" s="1023"/>
      <c r="G636" s="1023"/>
      <c r="H636" s="1023"/>
      <c r="I636" s="1023"/>
      <c r="J636" s="1023"/>
      <c r="K636" s="1023"/>
      <c r="L636" s="1023"/>
      <c r="M636" s="1023"/>
      <c r="N636" s="1023"/>
      <c r="O636" s="1023"/>
      <c r="P636" s="1023"/>
      <c r="Q636" s="1023"/>
      <c r="R636" s="1023"/>
      <c r="S636" s="1023"/>
      <c r="T636" s="1023"/>
      <c r="U636" s="1023"/>
      <c r="V636" s="1023"/>
      <c r="W636" s="1023"/>
      <c r="X636" s="1023"/>
      <c r="Y636" s="1023"/>
      <c r="Z636" s="1023"/>
      <c r="AA636" s="1023"/>
      <c r="AB636" s="1023"/>
      <c r="AC636" s="915"/>
      <c r="AD636" s="915"/>
      <c r="AE636" s="915"/>
      <c r="AF636" s="3135" t="s">
        <v>1604</v>
      </c>
      <c r="AG636" s="3135"/>
      <c r="AH636" s="3135"/>
      <c r="AI636" s="3135"/>
      <c r="AJ636" s="3135"/>
      <c r="AK636" s="3135"/>
      <c r="AL636" s="3135"/>
      <c r="AM636" s="1014"/>
      <c r="AN636" s="988"/>
    </row>
    <row r="637" spans="1:42" s="931" customFormat="1" ht="12.75" customHeight="1">
      <c r="A637" s="1048"/>
      <c r="B637" s="994"/>
      <c r="C637" s="1483"/>
      <c r="D637" s="1094"/>
      <c r="E637" s="1023" t="s">
        <v>1612</v>
      </c>
      <c r="F637" s="1023"/>
      <c r="G637" s="1023"/>
      <c r="H637" s="1023"/>
      <c r="I637" s="1023"/>
      <c r="J637" s="1023"/>
      <c r="K637" s="1023"/>
      <c r="L637" s="1023"/>
      <c r="M637" s="1023"/>
      <c r="N637" s="1023"/>
      <c r="O637" s="1023"/>
      <c r="P637" s="1023"/>
      <c r="Q637" s="1023"/>
      <c r="R637" s="1023"/>
      <c r="S637" s="1023"/>
      <c r="T637" s="1023"/>
      <c r="U637" s="1023"/>
      <c r="V637" s="1023"/>
      <c r="W637" s="1023"/>
      <c r="X637" s="1023"/>
      <c r="Y637" s="1023"/>
      <c r="Z637" s="1023"/>
      <c r="AA637" s="1023"/>
      <c r="AB637" s="1023"/>
      <c r="AC637" s="915"/>
      <c r="AD637" s="915"/>
      <c r="AE637" s="1445"/>
      <c r="AF637" s="1445"/>
      <c r="AG637" s="1445"/>
      <c r="AH637" s="1445"/>
      <c r="AI637" s="1445"/>
      <c r="AJ637" s="1445"/>
      <c r="AK637" s="1445"/>
      <c r="AL637" s="1445"/>
      <c r="AM637" s="1014"/>
      <c r="AN637" s="988"/>
    </row>
    <row r="638" spans="1:42" s="990" customFormat="1" ht="12.75" customHeight="1">
      <c r="A638" s="1048"/>
      <c r="B638" s="994"/>
      <c r="C638" s="1483"/>
      <c r="D638" s="1011"/>
      <c r="E638" s="1023"/>
      <c r="F638" s="1023"/>
      <c r="G638" s="1023"/>
      <c r="H638" s="1023"/>
      <c r="I638" s="1023"/>
      <c r="J638" s="1023"/>
      <c r="K638" s="1023"/>
      <c r="L638" s="1023"/>
      <c r="M638" s="1023"/>
      <c r="N638" s="1023"/>
      <c r="O638" s="1023"/>
      <c r="P638" s="1023"/>
      <c r="Q638" s="1023"/>
      <c r="R638" s="1023"/>
      <c r="S638" s="1023"/>
      <c r="T638" s="1023"/>
      <c r="U638" s="1023"/>
      <c r="V638" s="1023"/>
      <c r="W638" s="1023"/>
      <c r="X638" s="1023"/>
      <c r="Y638" s="1023"/>
      <c r="Z638" s="1023"/>
      <c r="AA638" s="1023"/>
      <c r="AB638" s="1023"/>
      <c r="AC638" s="915"/>
      <c r="AD638" s="915"/>
      <c r="AE638" s="915"/>
      <c r="AF638" s="915"/>
      <c r="AG638" s="915"/>
      <c r="AH638" s="915"/>
      <c r="AI638" s="915"/>
      <c r="AJ638" s="915"/>
      <c r="AK638" s="994"/>
      <c r="AL638" s="994"/>
      <c r="AM638" s="1014"/>
      <c r="AN638" s="989"/>
      <c r="AP638" s="1116"/>
    </row>
    <row r="639" spans="1:42" s="931" customFormat="1" ht="12.75" customHeight="1">
      <c r="A639" s="1048"/>
      <c r="B639" s="994"/>
      <c r="C639" s="1483"/>
      <c r="D639" s="1011" t="s">
        <v>1596</v>
      </c>
      <c r="E639" s="1489"/>
      <c r="F639" s="1489"/>
      <c r="G639" s="1489"/>
      <c r="H639" s="3222" t="s">
        <v>534</v>
      </c>
      <c r="I639" s="3222"/>
      <c r="J639" s="1023"/>
      <c r="K639" s="1023"/>
      <c r="L639" s="1023"/>
      <c r="M639" s="1023"/>
      <c r="N639" s="1023"/>
      <c r="O639" s="1023"/>
      <c r="P639" s="1023"/>
      <c r="Q639" s="1023"/>
      <c r="R639" s="1023"/>
      <c r="S639" s="1023"/>
      <c r="T639" s="1023"/>
      <c r="U639" s="1023"/>
      <c r="V639" s="1023"/>
      <c r="W639" s="915"/>
      <c r="X639" s="915"/>
      <c r="Y639" s="915"/>
      <c r="Z639" s="915"/>
      <c r="AA639" s="915"/>
      <c r="AB639" s="915"/>
      <c r="AC639" s="915"/>
      <c r="AD639" s="915"/>
      <c r="AE639" s="915"/>
      <c r="AF639" s="915"/>
      <c r="AG639" s="915"/>
      <c r="AH639" s="915"/>
      <c r="AI639" s="915"/>
      <c r="AJ639" s="915"/>
      <c r="AK639" s="915"/>
      <c r="AL639" s="915"/>
      <c r="AN639" s="988"/>
    </row>
    <row r="640" spans="1:42" s="931" customFormat="1" ht="12.75" customHeight="1">
      <c r="A640" s="1048"/>
      <c r="B640" s="994"/>
      <c r="C640" s="1483"/>
      <c r="D640" s="1011"/>
      <c r="E640" s="1489"/>
      <c r="F640" s="1489"/>
      <c r="G640" s="1023"/>
      <c r="H640" s="1023"/>
      <c r="I640" s="1023"/>
      <c r="J640" s="1023"/>
      <c r="K640" s="1023"/>
      <c r="L640" s="1023"/>
      <c r="M640" s="1023"/>
      <c r="N640" s="1023"/>
      <c r="O640" s="1023"/>
      <c r="P640" s="1023"/>
      <c r="Q640" s="1023"/>
      <c r="R640" s="1023"/>
      <c r="S640" s="1023"/>
      <c r="T640" s="1023"/>
      <c r="U640" s="1023"/>
      <c r="V640" s="1023"/>
      <c r="W640" s="1023"/>
      <c r="X640" s="1023"/>
      <c r="Y640" s="1023"/>
      <c r="Z640" s="1489"/>
      <c r="AA640" s="1489"/>
      <c r="AB640" s="1489"/>
      <c r="AC640" s="915"/>
      <c r="AD640" s="915"/>
      <c r="AE640" s="915"/>
      <c r="AF640" s="915"/>
      <c r="AG640" s="915"/>
      <c r="AH640" s="915"/>
      <c r="AI640" s="915"/>
      <c r="AJ640" s="1023"/>
      <c r="AK640" s="1023"/>
      <c r="AL640" s="1023"/>
      <c r="AM640" s="932"/>
      <c r="AN640" s="988"/>
    </row>
    <row r="641" spans="1:42" s="990" customFormat="1" ht="12.75" customHeight="1">
      <c r="A641" s="1059"/>
      <c r="B641" s="997"/>
      <c r="C641" s="1499"/>
      <c r="D641" s="1007"/>
      <c r="E641" s="1494"/>
      <c r="F641" s="1494"/>
      <c r="G641" s="1096"/>
      <c r="H641" s="1096"/>
      <c r="I641" s="1096"/>
      <c r="J641" s="1096"/>
      <c r="K641" s="1096"/>
      <c r="L641" s="1096"/>
      <c r="M641" s="1096"/>
      <c r="N641" s="1096"/>
      <c r="O641" s="1096"/>
      <c r="P641" s="1096"/>
      <c r="Q641" s="1096"/>
      <c r="R641" s="1096"/>
      <c r="S641" s="1096"/>
      <c r="T641" s="1096"/>
      <c r="U641" s="1096"/>
      <c r="V641" s="1096"/>
      <c r="W641" s="1096"/>
      <c r="X641" s="1096"/>
      <c r="Y641" s="1494"/>
      <c r="Z641" s="1494"/>
      <c r="AA641" s="1494"/>
      <c r="AB641" s="1007"/>
      <c r="AC641" s="1007"/>
      <c r="AD641" s="1007"/>
      <c r="AE641" s="1007"/>
      <c r="AF641" s="1007"/>
      <c r="AG641" s="1007"/>
      <c r="AH641" s="1007"/>
      <c r="AI641" s="947" t="s">
        <v>1613</v>
      </c>
      <c r="AJ641" s="3171">
        <f>VLOOKUP(H639,AT594:AU596,2,FALSE)</f>
        <v>2</v>
      </c>
      <c r="AK641" s="3173"/>
      <c r="AL641" s="993"/>
      <c r="AN641" s="989"/>
      <c r="AO641" s="990" t="s">
        <v>617</v>
      </c>
      <c r="AP641" s="1115">
        <v>0</v>
      </c>
    </row>
    <row r="642" spans="1:42" s="931" customFormat="1" ht="12.75" customHeight="1">
      <c r="A642" s="1048"/>
      <c r="B642" s="994"/>
      <c r="C642" s="1483"/>
      <c r="D642" s="915"/>
      <c r="E642" s="915"/>
      <c r="F642" s="915"/>
      <c r="G642" s="915"/>
      <c r="H642" s="915"/>
      <c r="I642" s="915"/>
      <c r="J642" s="915"/>
      <c r="K642" s="915"/>
      <c r="L642" s="915"/>
      <c r="M642" s="915"/>
      <c r="N642" s="915"/>
      <c r="O642" s="915"/>
      <c r="P642" s="915"/>
      <c r="Q642" s="915"/>
      <c r="R642" s="915"/>
      <c r="S642" s="915"/>
      <c r="T642" s="915"/>
      <c r="U642" s="915"/>
      <c r="V642" s="915"/>
      <c r="W642" s="915"/>
      <c r="X642" s="915"/>
      <c r="Y642" s="915"/>
      <c r="Z642" s="915"/>
      <c r="AA642" s="915"/>
      <c r="AB642" s="915"/>
      <c r="AC642" s="915"/>
      <c r="AD642" s="915"/>
      <c r="AE642" s="915"/>
      <c r="AF642" s="915"/>
      <c r="AG642" s="915"/>
      <c r="AH642" s="915"/>
      <c r="AI642" s="915"/>
      <c r="AJ642" s="915"/>
      <c r="AK642" s="915"/>
      <c r="AL642" s="915"/>
      <c r="AN642" s="988"/>
      <c r="AO642" s="1106" t="s">
        <v>714</v>
      </c>
      <c r="AP642" s="931">
        <v>3</v>
      </c>
    </row>
    <row r="643" spans="1:42" s="931" customFormat="1" ht="12.75" customHeight="1">
      <c r="B643" s="915"/>
      <c r="C643" s="974" t="s">
        <v>1614</v>
      </c>
      <c r="D643" s="915"/>
      <c r="E643" s="915"/>
      <c r="F643" s="915"/>
      <c r="G643" s="915"/>
      <c r="H643" s="915"/>
      <c r="I643" s="915"/>
      <c r="J643" s="915"/>
      <c r="K643" s="915"/>
      <c r="L643" s="915"/>
      <c r="M643" s="915"/>
      <c r="N643" s="915"/>
      <c r="O643" s="915"/>
      <c r="P643" s="915"/>
      <c r="Q643" s="915"/>
      <c r="R643" s="915"/>
      <c r="S643" s="915"/>
      <c r="T643" s="915"/>
      <c r="U643" s="915"/>
      <c r="V643" s="915"/>
      <c r="W643" s="915"/>
      <c r="X643" s="915"/>
      <c r="Y643" s="915"/>
      <c r="Z643" s="915"/>
      <c r="AA643" s="915"/>
      <c r="AB643" s="915"/>
      <c r="AC643" s="915"/>
      <c r="AD643" s="915"/>
      <c r="AE643" s="915"/>
      <c r="AF643" s="915"/>
      <c r="AG643" s="915"/>
      <c r="AH643" s="915"/>
      <c r="AI643" s="915"/>
      <c r="AJ643" s="915"/>
      <c r="AK643" s="915"/>
      <c r="AL643" s="915"/>
      <c r="AN643" s="988"/>
      <c r="AO643" s="1106" t="s">
        <v>534</v>
      </c>
      <c r="AP643" s="931">
        <v>2</v>
      </c>
    </row>
    <row r="644" spans="1:42" s="931" customFormat="1" ht="12.75" customHeight="1">
      <c r="B644" s="915"/>
      <c r="C644" s="974"/>
      <c r="D644" s="1118" t="s">
        <v>1615</v>
      </c>
      <c r="E644" s="915"/>
      <c r="F644" s="915"/>
      <c r="G644" s="915"/>
      <c r="H644" s="915"/>
      <c r="I644" s="915"/>
      <c r="J644" s="915"/>
      <c r="K644" s="915"/>
      <c r="L644" s="915"/>
      <c r="M644" s="915"/>
      <c r="N644" s="915"/>
      <c r="O644" s="915"/>
      <c r="P644" s="915"/>
      <c r="Q644" s="915"/>
      <c r="R644" s="915"/>
      <c r="S644" s="915"/>
      <c r="T644" s="915"/>
      <c r="U644" s="915"/>
      <c r="V644" s="915"/>
      <c r="W644" s="915"/>
      <c r="X644" s="915"/>
      <c r="Y644" s="915"/>
      <c r="Z644" s="915"/>
      <c r="AA644" s="915"/>
      <c r="AB644" s="915"/>
      <c r="AC644" s="915"/>
      <c r="AD644" s="915"/>
      <c r="AE644" s="915"/>
      <c r="AF644" s="915"/>
      <c r="AG644" s="915"/>
      <c r="AH644" s="915"/>
      <c r="AI644" s="915"/>
      <c r="AJ644" s="915"/>
      <c r="AK644" s="915"/>
      <c r="AL644" s="915"/>
      <c r="AN644" s="988"/>
    </row>
    <row r="645" spans="1:42" s="931" customFormat="1" ht="12.75" customHeight="1">
      <c r="B645" s="915"/>
      <c r="C645" s="974"/>
      <c r="D645" s="915"/>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N645" s="988"/>
    </row>
    <row r="646" spans="1:42" s="931" customFormat="1" ht="12.75" customHeight="1">
      <c r="B646" s="915"/>
      <c r="C646" s="974"/>
      <c r="D646" s="1094" t="s">
        <v>714</v>
      </c>
      <c r="E646" s="3191" t="s">
        <v>1616</v>
      </c>
      <c r="F646" s="3191"/>
      <c r="G646" s="3191"/>
      <c r="H646" s="3191"/>
      <c r="I646" s="3191"/>
      <c r="J646" s="3191"/>
      <c r="K646" s="3191"/>
      <c r="L646" s="3191"/>
      <c r="M646" s="3191"/>
      <c r="N646" s="3191"/>
      <c r="O646" s="3191"/>
      <c r="P646" s="3191"/>
      <c r="Q646" s="3191"/>
      <c r="R646" s="3191"/>
      <c r="S646" s="3191"/>
      <c r="T646" s="3191"/>
      <c r="U646" s="3191"/>
      <c r="V646" s="3191"/>
      <c r="W646" s="3191"/>
      <c r="X646" s="3191"/>
      <c r="Y646" s="3191"/>
      <c r="Z646" s="3191"/>
      <c r="AA646" s="3191"/>
      <c r="AB646" s="3191"/>
      <c r="AC646" s="3191"/>
      <c r="AD646" s="915"/>
      <c r="AE646" s="915"/>
      <c r="AF646" s="3135" t="s">
        <v>1574</v>
      </c>
      <c r="AG646" s="3135"/>
      <c r="AH646" s="3135"/>
      <c r="AI646" s="3135"/>
      <c r="AJ646" s="3135"/>
      <c r="AK646" s="3135"/>
      <c r="AL646" s="3135"/>
      <c r="AN646" s="988"/>
    </row>
    <row r="647" spans="1:42" s="931" customFormat="1" ht="12.75" customHeight="1">
      <c r="B647" s="915"/>
      <c r="C647" s="974"/>
      <c r="D647" s="915"/>
      <c r="E647" s="3191"/>
      <c r="F647" s="3191"/>
      <c r="G647" s="3191"/>
      <c r="H647" s="3191"/>
      <c r="I647" s="3191"/>
      <c r="J647" s="3191"/>
      <c r="K647" s="3191"/>
      <c r="L647" s="3191"/>
      <c r="M647" s="3191"/>
      <c r="N647" s="3191"/>
      <c r="O647" s="3191"/>
      <c r="P647" s="3191"/>
      <c r="Q647" s="3191"/>
      <c r="R647" s="3191"/>
      <c r="S647" s="3191"/>
      <c r="T647" s="3191"/>
      <c r="U647" s="3191"/>
      <c r="V647" s="3191"/>
      <c r="W647" s="3191"/>
      <c r="X647" s="3191"/>
      <c r="Y647" s="3191"/>
      <c r="Z647" s="3191"/>
      <c r="AA647" s="3191"/>
      <c r="AB647" s="3191"/>
      <c r="AC647" s="3191"/>
      <c r="AD647" s="915"/>
      <c r="AE647" s="915"/>
      <c r="AF647" s="915"/>
      <c r="AG647" s="915"/>
      <c r="AH647" s="915"/>
      <c r="AI647" s="915"/>
      <c r="AJ647" s="915"/>
      <c r="AK647" s="915"/>
      <c r="AL647" s="915"/>
      <c r="AN647" s="988"/>
    </row>
    <row r="648" spans="1:42" s="931" customFormat="1" ht="12.75" customHeight="1">
      <c r="B648" s="915"/>
      <c r="C648" s="974"/>
      <c r="D648" s="1094"/>
      <c r="E648" s="3191"/>
      <c r="F648" s="3191"/>
      <c r="G648" s="3191"/>
      <c r="H648" s="3191"/>
      <c r="I648" s="3191"/>
      <c r="J648" s="3191"/>
      <c r="K648" s="3191"/>
      <c r="L648" s="3191"/>
      <c r="M648" s="3191"/>
      <c r="N648" s="3191"/>
      <c r="O648" s="3191"/>
      <c r="P648" s="3191"/>
      <c r="Q648" s="3191"/>
      <c r="R648" s="3191"/>
      <c r="S648" s="3191"/>
      <c r="T648" s="3191"/>
      <c r="U648" s="3191"/>
      <c r="V648" s="3191"/>
      <c r="W648" s="3191"/>
      <c r="X648" s="3191"/>
      <c r="Y648" s="3191"/>
      <c r="Z648" s="3191"/>
      <c r="AA648" s="3191"/>
      <c r="AB648" s="3191"/>
      <c r="AC648" s="3191"/>
      <c r="AD648" s="915"/>
      <c r="AE648" s="915"/>
      <c r="AF648" s="915"/>
      <c r="AG648" s="915"/>
      <c r="AH648" s="915"/>
      <c r="AI648" s="915"/>
      <c r="AJ648" s="915"/>
      <c r="AK648" s="915"/>
      <c r="AL648" s="915"/>
      <c r="AN648" s="988"/>
    </row>
    <row r="649" spans="1:42" s="931" customFormat="1" ht="15" customHeight="1">
      <c r="B649" s="915"/>
      <c r="C649" s="974"/>
      <c r="D649" s="915"/>
      <c r="E649" s="1501"/>
      <c r="F649" s="1501"/>
      <c r="G649" s="1501"/>
      <c r="H649" s="1501"/>
      <c r="I649" s="1501"/>
      <c r="J649" s="1501"/>
      <c r="K649" s="1501"/>
      <c r="L649" s="1501"/>
      <c r="M649" s="1501"/>
      <c r="N649" s="1501"/>
      <c r="O649" s="1501"/>
      <c r="P649" s="1501"/>
      <c r="Q649" s="1501"/>
      <c r="R649" s="1501"/>
      <c r="S649" s="1501"/>
      <c r="T649" s="1501"/>
      <c r="U649" s="1501"/>
      <c r="V649" s="1501"/>
      <c r="W649" s="1501"/>
      <c r="X649" s="1501"/>
      <c r="Y649" s="1501"/>
      <c r="Z649" s="1501"/>
      <c r="AA649" s="1501"/>
      <c r="AB649" s="1501"/>
      <c r="AC649" s="915"/>
      <c r="AD649" s="915"/>
      <c r="AE649" s="915"/>
      <c r="AF649" s="915"/>
      <c r="AG649" s="915"/>
      <c r="AH649" s="915"/>
      <c r="AI649" s="915"/>
      <c r="AJ649" s="915"/>
      <c r="AK649" s="915"/>
      <c r="AL649" s="915"/>
      <c r="AN649" s="988"/>
    </row>
    <row r="650" spans="1:42" s="931" customFormat="1" ht="12.75" customHeight="1">
      <c r="B650" s="915"/>
      <c r="C650" s="974"/>
      <c r="D650" s="1094" t="s">
        <v>534</v>
      </c>
      <c r="E650" s="3191" t="s">
        <v>1617</v>
      </c>
      <c r="F650" s="3191"/>
      <c r="G650" s="3191"/>
      <c r="H650" s="3191"/>
      <c r="I650" s="3191"/>
      <c r="J650" s="3191"/>
      <c r="K650" s="3191"/>
      <c r="L650" s="3191"/>
      <c r="M650" s="3191"/>
      <c r="N650" s="3191"/>
      <c r="O650" s="3191"/>
      <c r="P650" s="3191"/>
      <c r="Q650" s="3191"/>
      <c r="R650" s="3191"/>
      <c r="S650" s="3191"/>
      <c r="T650" s="3191"/>
      <c r="U650" s="3191"/>
      <c r="V650" s="3191"/>
      <c r="W650" s="3191"/>
      <c r="X650" s="3191"/>
      <c r="Y650" s="3191"/>
      <c r="Z650" s="3191"/>
      <c r="AA650" s="3191"/>
      <c r="AB650" s="3191"/>
      <c r="AC650" s="3191"/>
      <c r="AD650" s="915"/>
      <c r="AE650" s="915"/>
      <c r="AF650" s="3135" t="s">
        <v>1595</v>
      </c>
      <c r="AG650" s="3135"/>
      <c r="AH650" s="3135"/>
      <c r="AI650" s="3135"/>
      <c r="AJ650" s="3135"/>
      <c r="AK650" s="3135"/>
      <c r="AL650" s="3135"/>
      <c r="AN650" s="988"/>
    </row>
    <row r="651" spans="1:42" s="931" customFormat="1" ht="12.75" customHeight="1">
      <c r="B651" s="915"/>
      <c r="C651" s="974"/>
      <c r="D651" s="915"/>
      <c r="E651" s="3191"/>
      <c r="F651" s="3191"/>
      <c r="G651" s="3191"/>
      <c r="H651" s="3191"/>
      <c r="I651" s="3191"/>
      <c r="J651" s="3191"/>
      <c r="K651" s="3191"/>
      <c r="L651" s="3191"/>
      <c r="M651" s="3191"/>
      <c r="N651" s="3191"/>
      <c r="O651" s="3191"/>
      <c r="P651" s="3191"/>
      <c r="Q651" s="3191"/>
      <c r="R651" s="3191"/>
      <c r="S651" s="3191"/>
      <c r="T651" s="3191"/>
      <c r="U651" s="3191"/>
      <c r="V651" s="3191"/>
      <c r="W651" s="3191"/>
      <c r="X651" s="3191"/>
      <c r="Y651" s="3191"/>
      <c r="Z651" s="3191"/>
      <c r="AA651" s="3191"/>
      <c r="AB651" s="3191"/>
      <c r="AC651" s="3191"/>
      <c r="AD651" s="915"/>
      <c r="AE651" s="915"/>
      <c r="AF651" s="915"/>
      <c r="AG651" s="915"/>
      <c r="AH651" s="915"/>
      <c r="AI651" s="915"/>
      <c r="AJ651" s="915"/>
      <c r="AK651" s="915"/>
      <c r="AL651" s="915"/>
      <c r="AN651" s="988"/>
    </row>
    <row r="652" spans="1:42" s="931" customFormat="1" ht="15" customHeight="1">
      <c r="B652" s="915"/>
      <c r="C652" s="974"/>
      <c r="D652" s="1094"/>
      <c r="E652" s="3191"/>
      <c r="F652" s="3191"/>
      <c r="G652" s="3191"/>
      <c r="H652" s="3191"/>
      <c r="I652" s="3191"/>
      <c r="J652" s="3191"/>
      <c r="K652" s="3191"/>
      <c r="L652" s="3191"/>
      <c r="M652" s="3191"/>
      <c r="N652" s="3191"/>
      <c r="O652" s="3191"/>
      <c r="P652" s="3191"/>
      <c r="Q652" s="3191"/>
      <c r="R652" s="3191"/>
      <c r="S652" s="3191"/>
      <c r="T652" s="3191"/>
      <c r="U652" s="3191"/>
      <c r="V652" s="3191"/>
      <c r="W652" s="3191"/>
      <c r="X652" s="3191"/>
      <c r="Y652" s="3191"/>
      <c r="Z652" s="3191"/>
      <c r="AA652" s="3191"/>
      <c r="AB652" s="3191"/>
      <c r="AC652" s="3191"/>
      <c r="AD652" s="915"/>
      <c r="AE652" s="915"/>
      <c r="AF652" s="915"/>
      <c r="AG652" s="915"/>
      <c r="AH652" s="915"/>
      <c r="AI652" s="915"/>
      <c r="AJ652" s="915"/>
      <c r="AK652" s="915"/>
      <c r="AL652" s="915"/>
      <c r="AN652" s="988"/>
    </row>
    <row r="653" spans="1:42" s="990" customFormat="1" ht="12.75" customHeight="1">
      <c r="A653" s="931"/>
      <c r="B653" s="915"/>
      <c r="C653" s="974"/>
      <c r="D653" s="915"/>
      <c r="E653" s="1501"/>
      <c r="F653" s="1501"/>
      <c r="G653" s="1501"/>
      <c r="H653" s="1501"/>
      <c r="I653" s="1501"/>
      <c r="J653" s="1501"/>
      <c r="K653" s="1501"/>
      <c r="L653" s="1501"/>
      <c r="M653" s="1501"/>
      <c r="N653" s="1501"/>
      <c r="O653" s="1501"/>
      <c r="P653" s="1501"/>
      <c r="Q653" s="1501"/>
      <c r="R653" s="1501"/>
      <c r="S653" s="1501"/>
      <c r="T653" s="1501"/>
      <c r="U653" s="1501"/>
      <c r="V653" s="1501"/>
      <c r="W653" s="1501"/>
      <c r="X653" s="1501"/>
      <c r="Y653" s="1501"/>
      <c r="Z653" s="1501"/>
      <c r="AA653" s="1501"/>
      <c r="AB653" s="1501"/>
      <c r="AC653" s="915"/>
      <c r="AD653" s="915"/>
      <c r="AE653" s="915"/>
      <c r="AF653" s="918"/>
      <c r="AG653" s="918"/>
      <c r="AH653" s="918"/>
      <c r="AI653" s="918"/>
      <c r="AJ653" s="918"/>
      <c r="AK653" s="918"/>
      <c r="AL653" s="918"/>
      <c r="AM653" s="931"/>
      <c r="AN653" s="989"/>
    </row>
    <row r="654" spans="1:42" s="931" customFormat="1" ht="12.75" customHeight="1">
      <c r="B654" s="915"/>
      <c r="C654" s="974"/>
      <c r="D654" s="1094" t="s">
        <v>283</v>
      </c>
      <c r="E654" s="3191" t="s">
        <v>1618</v>
      </c>
      <c r="F654" s="3191"/>
      <c r="G654" s="3191"/>
      <c r="H654" s="3191"/>
      <c r="I654" s="3191"/>
      <c r="J654" s="3191"/>
      <c r="K654" s="3191"/>
      <c r="L654" s="3191"/>
      <c r="M654" s="3191"/>
      <c r="N654" s="3191"/>
      <c r="O654" s="3191"/>
      <c r="P654" s="3191"/>
      <c r="Q654" s="3191"/>
      <c r="R654" s="3191"/>
      <c r="S654" s="3191"/>
      <c r="T654" s="3191"/>
      <c r="U654" s="3191"/>
      <c r="V654" s="3191"/>
      <c r="W654" s="3191"/>
      <c r="X654" s="3191"/>
      <c r="Y654" s="3191"/>
      <c r="Z654" s="3191"/>
      <c r="AA654" s="3191"/>
      <c r="AB654" s="3191"/>
      <c r="AC654" s="3191"/>
      <c r="AD654" s="915"/>
      <c r="AE654" s="915"/>
      <c r="AF654" s="3135" t="s">
        <v>1548</v>
      </c>
      <c r="AG654" s="3135"/>
      <c r="AH654" s="3135"/>
      <c r="AI654" s="3135"/>
      <c r="AJ654" s="3135"/>
      <c r="AK654" s="3135"/>
      <c r="AL654" s="3135"/>
      <c r="AN654" s="988"/>
    </row>
    <row r="655" spans="1:42" s="931" customFormat="1" ht="12.75" customHeight="1">
      <c r="A655" s="1048"/>
      <c r="B655" s="1011"/>
      <c r="C655" s="1486"/>
      <c r="D655" s="915"/>
      <c r="E655" s="3191"/>
      <c r="F655" s="3191"/>
      <c r="G655" s="3191"/>
      <c r="H655" s="3191"/>
      <c r="I655" s="3191"/>
      <c r="J655" s="3191"/>
      <c r="K655" s="3191"/>
      <c r="L655" s="3191"/>
      <c r="M655" s="3191"/>
      <c r="N655" s="3191"/>
      <c r="O655" s="3191"/>
      <c r="P655" s="3191"/>
      <c r="Q655" s="3191"/>
      <c r="R655" s="3191"/>
      <c r="S655" s="3191"/>
      <c r="T655" s="3191"/>
      <c r="U655" s="3191"/>
      <c r="V655" s="3191"/>
      <c r="W655" s="3191"/>
      <c r="X655" s="3191"/>
      <c r="Y655" s="3191"/>
      <c r="Z655" s="3191"/>
      <c r="AA655" s="3191"/>
      <c r="AB655" s="3191"/>
      <c r="AC655" s="3191"/>
      <c r="AD655" s="915"/>
      <c r="AE655" s="3135"/>
      <c r="AF655" s="3135"/>
      <c r="AG655" s="3135"/>
      <c r="AH655" s="3135"/>
      <c r="AI655" s="3135"/>
      <c r="AJ655" s="3135"/>
      <c r="AK655" s="3135"/>
      <c r="AL655" s="1445"/>
      <c r="AM655" s="1014"/>
      <c r="AN655" s="988"/>
      <c r="AO655" s="931" t="s">
        <v>617</v>
      </c>
      <c r="AP655" s="1108">
        <v>0</v>
      </c>
    </row>
    <row r="656" spans="1:42" s="931" customFormat="1" ht="12.75" customHeight="1">
      <c r="A656" s="1114"/>
      <c r="B656" s="915"/>
      <c r="C656" s="915"/>
      <c r="D656" s="1094"/>
      <c r="E656" s="3191"/>
      <c r="F656" s="3191"/>
      <c r="G656" s="3191"/>
      <c r="H656" s="3191"/>
      <c r="I656" s="3191"/>
      <c r="J656" s="3191"/>
      <c r="K656" s="3191"/>
      <c r="L656" s="3191"/>
      <c r="M656" s="3191"/>
      <c r="N656" s="3191"/>
      <c r="O656" s="3191"/>
      <c r="P656" s="3191"/>
      <c r="Q656" s="3191"/>
      <c r="R656" s="3191"/>
      <c r="S656" s="3191"/>
      <c r="T656" s="3191"/>
      <c r="U656" s="3191"/>
      <c r="V656" s="3191"/>
      <c r="W656" s="3191"/>
      <c r="X656" s="3191"/>
      <c r="Y656" s="3191"/>
      <c r="Z656" s="3191"/>
      <c r="AA656" s="3191"/>
      <c r="AB656" s="3191"/>
      <c r="AC656" s="3191"/>
      <c r="AD656" s="915"/>
      <c r="AE656" s="915"/>
      <c r="AF656" s="915"/>
      <c r="AG656" s="994"/>
      <c r="AH656" s="994"/>
      <c r="AI656" s="994"/>
      <c r="AJ656" s="994"/>
      <c r="AK656" s="994"/>
      <c r="AL656" s="994"/>
      <c r="AM656" s="1014"/>
      <c r="AN656" s="988"/>
      <c r="AO656" s="1106" t="s">
        <v>714</v>
      </c>
      <c r="AP656" s="931">
        <v>3</v>
      </c>
    </row>
    <row r="657" spans="1:42" s="931" customFormat="1" ht="12.75" customHeight="1">
      <c r="A657" s="1048"/>
      <c r="B657" s="1011"/>
      <c r="C657" s="1486"/>
      <c r="D657" s="1094"/>
      <c r="E657" s="957"/>
      <c r="F657" s="957"/>
      <c r="G657" s="957"/>
      <c r="H657" s="957"/>
      <c r="I657" s="957"/>
      <c r="J657" s="957"/>
      <c r="K657" s="957"/>
      <c r="L657" s="957"/>
      <c r="M657" s="957"/>
      <c r="N657" s="957"/>
      <c r="O657" s="957"/>
      <c r="P657" s="957"/>
      <c r="Q657" s="957"/>
      <c r="R657" s="957"/>
      <c r="S657" s="957"/>
      <c r="T657" s="957"/>
      <c r="U657" s="957"/>
      <c r="V657" s="957"/>
      <c r="W657" s="957"/>
      <c r="X657" s="957"/>
      <c r="Y657" s="957"/>
      <c r="Z657" s="957"/>
      <c r="AA657" s="957"/>
      <c r="AB657" s="957"/>
      <c r="AC657" s="915"/>
      <c r="AD657" s="915"/>
      <c r="AE657" s="994"/>
      <c r="AF657" s="915"/>
      <c r="AG657" s="915"/>
      <c r="AH657" s="915"/>
      <c r="AI657" s="915"/>
      <c r="AJ657" s="915"/>
      <c r="AK657" s="915"/>
      <c r="AL657" s="915"/>
      <c r="AN657" s="988"/>
      <c r="AO657" s="1106" t="s">
        <v>534</v>
      </c>
      <c r="AP657" s="931">
        <v>2</v>
      </c>
    </row>
    <row r="658" spans="1:42" s="931" customFormat="1" ht="12.75" customHeight="1">
      <c r="A658" s="1103"/>
      <c r="B658" s="1011"/>
      <c r="C658" s="1502"/>
      <c r="D658" s="1094" t="s">
        <v>1593</v>
      </c>
      <c r="E658" s="3191" t="s">
        <v>1619</v>
      </c>
      <c r="F658" s="3191"/>
      <c r="G658" s="3191"/>
      <c r="H658" s="3191"/>
      <c r="I658" s="3191"/>
      <c r="J658" s="3191"/>
      <c r="K658" s="3191"/>
      <c r="L658" s="3191"/>
      <c r="M658" s="3191"/>
      <c r="N658" s="3191"/>
      <c r="O658" s="3191"/>
      <c r="P658" s="3191"/>
      <c r="Q658" s="3191"/>
      <c r="R658" s="3191"/>
      <c r="S658" s="3191"/>
      <c r="T658" s="3191"/>
      <c r="U658" s="3191"/>
      <c r="V658" s="3191"/>
      <c r="W658" s="3191"/>
      <c r="X658" s="3191"/>
      <c r="Y658" s="3191"/>
      <c r="Z658" s="3191"/>
      <c r="AA658" s="3191"/>
      <c r="AB658" s="3191"/>
      <c r="AC658" s="3191"/>
      <c r="AD658" s="915"/>
      <c r="AE658" s="915"/>
      <c r="AF658" s="3135" t="s">
        <v>1595</v>
      </c>
      <c r="AG658" s="3135"/>
      <c r="AH658" s="3135"/>
      <c r="AI658" s="3135"/>
      <c r="AJ658" s="3135"/>
      <c r="AK658" s="3135"/>
      <c r="AL658" s="3135"/>
      <c r="AN658" s="988"/>
    </row>
    <row r="659" spans="1:42" s="931" customFormat="1" ht="12.75" customHeight="1">
      <c r="A659" s="1103"/>
      <c r="B659" s="1011"/>
      <c r="C659" s="1502"/>
      <c r="D659" s="1094"/>
      <c r="E659" s="3191"/>
      <c r="F659" s="3191"/>
      <c r="G659" s="3191"/>
      <c r="H659" s="3191"/>
      <c r="I659" s="3191"/>
      <c r="J659" s="3191"/>
      <c r="K659" s="3191"/>
      <c r="L659" s="3191"/>
      <c r="M659" s="3191"/>
      <c r="N659" s="3191"/>
      <c r="O659" s="3191"/>
      <c r="P659" s="3191"/>
      <c r="Q659" s="3191"/>
      <c r="R659" s="3191"/>
      <c r="S659" s="3191"/>
      <c r="T659" s="3191"/>
      <c r="U659" s="3191"/>
      <c r="V659" s="3191"/>
      <c r="W659" s="3191"/>
      <c r="X659" s="3191"/>
      <c r="Y659" s="3191"/>
      <c r="Z659" s="3191"/>
      <c r="AA659" s="3191"/>
      <c r="AB659" s="3191"/>
      <c r="AC659" s="3191"/>
      <c r="AD659" s="915"/>
      <c r="AE659" s="1445"/>
      <c r="AF659" s="1445"/>
      <c r="AG659" s="1445"/>
      <c r="AH659" s="1445"/>
      <c r="AI659" s="1445"/>
      <c r="AJ659" s="1445"/>
      <c r="AK659" s="1445"/>
      <c r="AL659" s="1445"/>
      <c r="AM659" s="1053"/>
      <c r="AN659" s="988"/>
    </row>
    <row r="660" spans="1:42" s="931" customFormat="1" ht="12.75" customHeight="1">
      <c r="A660" s="1103"/>
      <c r="B660" s="1011"/>
      <c r="C660" s="1502"/>
      <c r="D660" s="1094"/>
      <c r="E660" s="3191"/>
      <c r="F660" s="3191"/>
      <c r="G660" s="3191"/>
      <c r="H660" s="3191"/>
      <c r="I660" s="3191"/>
      <c r="J660" s="3191"/>
      <c r="K660" s="3191"/>
      <c r="L660" s="3191"/>
      <c r="M660" s="3191"/>
      <c r="N660" s="3191"/>
      <c r="O660" s="3191"/>
      <c r="P660" s="3191"/>
      <c r="Q660" s="3191"/>
      <c r="R660" s="3191"/>
      <c r="S660" s="3191"/>
      <c r="T660" s="3191"/>
      <c r="U660" s="3191"/>
      <c r="V660" s="3191"/>
      <c r="W660" s="3191"/>
      <c r="X660" s="3191"/>
      <c r="Y660" s="3191"/>
      <c r="Z660" s="3191"/>
      <c r="AA660" s="3191"/>
      <c r="AB660" s="3191"/>
      <c r="AC660" s="3191"/>
      <c r="AD660" s="915"/>
      <c r="AE660" s="1445"/>
      <c r="AF660" s="1445"/>
      <c r="AG660" s="1445"/>
      <c r="AH660" s="1445"/>
      <c r="AI660" s="1445"/>
      <c r="AJ660" s="1445"/>
      <c r="AK660" s="1445"/>
      <c r="AL660" s="1445"/>
      <c r="AM660" s="1053"/>
      <c r="AN660" s="988"/>
    </row>
    <row r="661" spans="1:42" s="931" customFormat="1" ht="12.75" customHeight="1">
      <c r="A661" s="1048"/>
      <c r="B661" s="994"/>
      <c r="C661" s="1483"/>
      <c r="D661" s="1094"/>
      <c r="E661" s="1066"/>
      <c r="F661" s="1066"/>
      <c r="G661" s="1066"/>
      <c r="H661" s="1066"/>
      <c r="I661" s="1066"/>
      <c r="J661" s="1066"/>
      <c r="K661" s="1066"/>
      <c r="L661" s="1066"/>
      <c r="M661" s="1066"/>
      <c r="N661" s="1066"/>
      <c r="O661" s="1066"/>
      <c r="P661" s="1066"/>
      <c r="Q661" s="1066"/>
      <c r="R661" s="1066"/>
      <c r="S661" s="1066"/>
      <c r="T661" s="1066"/>
      <c r="U661" s="1066"/>
      <c r="V661" s="1066"/>
      <c r="W661" s="1066"/>
      <c r="X661" s="1066"/>
      <c r="Y661" s="1066"/>
      <c r="Z661" s="1066"/>
      <c r="AA661" s="1066"/>
      <c r="AB661" s="1066"/>
      <c r="AC661" s="920"/>
      <c r="AD661" s="920"/>
      <c r="AE661" s="915"/>
      <c r="AF661" s="915"/>
      <c r="AG661" s="915"/>
      <c r="AH661" s="915"/>
      <c r="AI661" s="915"/>
      <c r="AJ661" s="915"/>
      <c r="AK661" s="915"/>
      <c r="AL661" s="1445"/>
      <c r="AM661" s="1053"/>
      <c r="AN661" s="988"/>
    </row>
    <row r="662" spans="1:42" s="931" customFormat="1" ht="12.75" customHeight="1">
      <c r="A662" s="1048"/>
      <c r="B662" s="1011"/>
      <c r="C662" s="1486"/>
      <c r="D662" s="1094" t="s">
        <v>1594</v>
      </c>
      <c r="E662" s="3191" t="s">
        <v>1620</v>
      </c>
      <c r="F662" s="3191"/>
      <c r="G662" s="3191"/>
      <c r="H662" s="3191"/>
      <c r="I662" s="3191"/>
      <c r="J662" s="3191"/>
      <c r="K662" s="3191"/>
      <c r="L662" s="3191"/>
      <c r="M662" s="3191"/>
      <c r="N662" s="3191"/>
      <c r="O662" s="3191"/>
      <c r="P662" s="3191"/>
      <c r="Q662" s="3191"/>
      <c r="R662" s="3191"/>
      <c r="S662" s="3191"/>
      <c r="T662" s="3191"/>
      <c r="U662" s="3191"/>
      <c r="V662" s="3191"/>
      <c r="W662" s="3191"/>
      <c r="X662" s="3191"/>
      <c r="Y662" s="3191"/>
      <c r="Z662" s="3191"/>
      <c r="AA662" s="3191"/>
      <c r="AB662" s="3191"/>
      <c r="AC662" s="3191"/>
      <c r="AD662" s="915"/>
      <c r="AE662" s="915"/>
      <c r="AF662" s="3135" t="s">
        <v>1548</v>
      </c>
      <c r="AG662" s="3135"/>
      <c r="AH662" s="3135"/>
      <c r="AI662" s="3135"/>
      <c r="AJ662" s="3135"/>
      <c r="AK662" s="3135"/>
      <c r="AL662" s="3135"/>
      <c r="AM662" s="1053"/>
      <c r="AN662" s="988"/>
    </row>
    <row r="663" spans="1:42" s="931" customFormat="1" ht="12.75" customHeight="1">
      <c r="A663" s="1048"/>
      <c r="B663" s="1011"/>
      <c r="C663" s="1486"/>
      <c r="D663" s="1094"/>
      <c r="E663" s="3191"/>
      <c r="F663" s="3191"/>
      <c r="G663" s="3191"/>
      <c r="H663" s="3191"/>
      <c r="I663" s="3191"/>
      <c r="J663" s="3191"/>
      <c r="K663" s="3191"/>
      <c r="L663" s="3191"/>
      <c r="M663" s="3191"/>
      <c r="N663" s="3191"/>
      <c r="O663" s="3191"/>
      <c r="P663" s="3191"/>
      <c r="Q663" s="3191"/>
      <c r="R663" s="3191"/>
      <c r="S663" s="3191"/>
      <c r="T663" s="3191"/>
      <c r="U663" s="3191"/>
      <c r="V663" s="3191"/>
      <c r="W663" s="3191"/>
      <c r="X663" s="3191"/>
      <c r="Y663" s="3191"/>
      <c r="Z663" s="3191"/>
      <c r="AA663" s="3191"/>
      <c r="AB663" s="3191"/>
      <c r="AC663" s="3191"/>
      <c r="AD663" s="915"/>
      <c r="AE663" s="994"/>
      <c r="AF663" s="994"/>
      <c r="AG663" s="915"/>
      <c r="AH663" s="994"/>
      <c r="AI663" s="994"/>
      <c r="AJ663" s="994"/>
      <c r="AK663" s="994"/>
      <c r="AL663" s="994"/>
      <c r="AM663" s="1053"/>
      <c r="AN663" s="988"/>
    </row>
    <row r="664" spans="1:42" s="931" customFormat="1" ht="12.75" customHeight="1">
      <c r="A664" s="1048"/>
      <c r="B664" s="1011"/>
      <c r="C664" s="1486"/>
      <c r="D664" s="1094"/>
      <c r="E664" s="3191"/>
      <c r="F664" s="3191"/>
      <c r="G664" s="3191"/>
      <c r="H664" s="3191"/>
      <c r="I664" s="3191"/>
      <c r="J664" s="3191"/>
      <c r="K664" s="3191"/>
      <c r="L664" s="3191"/>
      <c r="M664" s="3191"/>
      <c r="N664" s="3191"/>
      <c r="O664" s="3191"/>
      <c r="P664" s="3191"/>
      <c r="Q664" s="3191"/>
      <c r="R664" s="3191"/>
      <c r="S664" s="3191"/>
      <c r="T664" s="3191"/>
      <c r="U664" s="3191"/>
      <c r="V664" s="3191"/>
      <c r="W664" s="3191"/>
      <c r="X664" s="3191"/>
      <c r="Y664" s="3191"/>
      <c r="Z664" s="3191"/>
      <c r="AA664" s="3191"/>
      <c r="AB664" s="3191"/>
      <c r="AC664" s="3191"/>
      <c r="AD664" s="915"/>
      <c r="AE664" s="994"/>
      <c r="AF664" s="994"/>
      <c r="AG664" s="915"/>
      <c r="AH664" s="994"/>
      <c r="AI664" s="994"/>
      <c r="AJ664" s="994"/>
      <c r="AK664" s="994"/>
      <c r="AL664" s="994"/>
      <c r="AM664" s="1053"/>
      <c r="AN664" s="988"/>
    </row>
    <row r="665" spans="1:42" s="990" customFormat="1" ht="12.75" customHeight="1">
      <c r="A665" s="1048"/>
      <c r="B665" s="915"/>
      <c r="C665" s="1503"/>
      <c r="D665" s="1094"/>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5"/>
      <c r="AB665" s="915"/>
      <c r="AC665" s="915"/>
      <c r="AD665" s="915"/>
      <c r="AE665" s="915"/>
      <c r="AF665" s="918"/>
      <c r="AG665" s="918"/>
      <c r="AH665" s="918"/>
      <c r="AI665" s="918"/>
      <c r="AJ665" s="918"/>
      <c r="AK665" s="918"/>
      <c r="AL665" s="918"/>
      <c r="AM665" s="1053"/>
      <c r="AN665" s="989"/>
    </row>
    <row r="666" spans="1:42" s="931" customFormat="1" ht="12.75" customHeight="1">
      <c r="A666" s="1114"/>
      <c r="B666" s="994"/>
      <c r="C666" s="1483"/>
      <c r="D666" s="1094" t="s">
        <v>1605</v>
      </c>
      <c r="E666" s="3191" t="s">
        <v>1621</v>
      </c>
      <c r="F666" s="3191"/>
      <c r="G666" s="3191"/>
      <c r="H666" s="3191"/>
      <c r="I666" s="3191"/>
      <c r="J666" s="3191"/>
      <c r="K666" s="3191"/>
      <c r="L666" s="3191"/>
      <c r="M666" s="3191"/>
      <c r="N666" s="3191"/>
      <c r="O666" s="3191"/>
      <c r="P666" s="3191"/>
      <c r="Q666" s="3191"/>
      <c r="R666" s="3191"/>
      <c r="S666" s="3191"/>
      <c r="T666" s="3191"/>
      <c r="U666" s="3191"/>
      <c r="V666" s="3191"/>
      <c r="W666" s="3191"/>
      <c r="X666" s="3191"/>
      <c r="Y666" s="3191"/>
      <c r="Z666" s="3191"/>
      <c r="AA666" s="3191"/>
      <c r="AB666" s="3191"/>
      <c r="AC666" s="3191"/>
      <c r="AD666" s="915"/>
      <c r="AE666" s="915"/>
      <c r="AF666" s="3135" t="s">
        <v>1604</v>
      </c>
      <c r="AG666" s="3135"/>
      <c r="AH666" s="3135"/>
      <c r="AI666" s="3135"/>
      <c r="AJ666" s="3135"/>
      <c r="AK666" s="3135"/>
      <c r="AL666" s="3135"/>
      <c r="AM666" s="1053"/>
      <c r="AN666" s="988"/>
    </row>
    <row r="667" spans="1:42" s="931" customFormat="1" ht="12.75" customHeight="1">
      <c r="A667" s="1448"/>
      <c r="B667" s="994"/>
      <c r="C667" s="1483"/>
      <c r="D667" s="1094"/>
      <c r="E667" s="3191"/>
      <c r="F667" s="3191"/>
      <c r="G667" s="3191"/>
      <c r="H667" s="3191"/>
      <c r="I667" s="3191"/>
      <c r="J667" s="3191"/>
      <c r="K667" s="3191"/>
      <c r="L667" s="3191"/>
      <c r="M667" s="3191"/>
      <c r="N667" s="3191"/>
      <c r="O667" s="3191"/>
      <c r="P667" s="3191"/>
      <c r="Q667" s="3191"/>
      <c r="R667" s="3191"/>
      <c r="S667" s="3191"/>
      <c r="T667" s="3191"/>
      <c r="U667" s="3191"/>
      <c r="V667" s="3191"/>
      <c r="W667" s="3191"/>
      <c r="X667" s="3191"/>
      <c r="Y667" s="3191"/>
      <c r="Z667" s="3191"/>
      <c r="AA667" s="3191"/>
      <c r="AB667" s="3191"/>
      <c r="AC667" s="3191"/>
      <c r="AD667" s="915"/>
      <c r="AE667" s="915"/>
      <c r="AF667" s="1445"/>
      <c r="AG667" s="1445"/>
      <c r="AH667" s="1445"/>
      <c r="AI667" s="1445"/>
      <c r="AJ667" s="1445"/>
      <c r="AK667" s="1445"/>
      <c r="AL667" s="1445"/>
      <c r="AM667" s="1053"/>
      <c r="AN667" s="988"/>
    </row>
    <row r="668" spans="1:42" s="931" customFormat="1" ht="12.75" customHeight="1">
      <c r="A668" s="1114"/>
      <c r="B668" s="994"/>
      <c r="C668" s="1483"/>
      <c r="D668" s="1094"/>
      <c r="E668" s="3191"/>
      <c r="F668" s="3191"/>
      <c r="G668" s="3191"/>
      <c r="H668" s="3191"/>
      <c r="I668" s="3191"/>
      <c r="J668" s="3191"/>
      <c r="K668" s="3191"/>
      <c r="L668" s="3191"/>
      <c r="M668" s="3191"/>
      <c r="N668" s="3191"/>
      <c r="O668" s="3191"/>
      <c r="P668" s="3191"/>
      <c r="Q668" s="3191"/>
      <c r="R668" s="3191"/>
      <c r="S668" s="3191"/>
      <c r="T668" s="3191"/>
      <c r="U668" s="3191"/>
      <c r="V668" s="3191"/>
      <c r="W668" s="3191"/>
      <c r="X668" s="3191"/>
      <c r="Y668" s="3191"/>
      <c r="Z668" s="3191"/>
      <c r="AA668" s="3191"/>
      <c r="AB668" s="3191"/>
      <c r="AC668" s="3191"/>
      <c r="AD668" s="915"/>
      <c r="AE668" s="1445"/>
      <c r="AF668" s="1445"/>
      <c r="AG668" s="1445"/>
      <c r="AH668" s="1445"/>
      <c r="AI668" s="1445"/>
      <c r="AJ668" s="1445"/>
      <c r="AK668" s="1445"/>
      <c r="AL668" s="1445"/>
      <c r="AM668" s="1053"/>
      <c r="AN668" s="988"/>
    </row>
    <row r="669" spans="1:42" s="931" customFormat="1" ht="12.75" customHeight="1">
      <c r="A669" s="1114"/>
      <c r="B669" s="994"/>
      <c r="C669" s="1483"/>
      <c r="D669" s="1094"/>
      <c r="E669" s="1066"/>
      <c r="F669" s="1066"/>
      <c r="G669" s="1066"/>
      <c r="H669" s="1066"/>
      <c r="I669" s="1066"/>
      <c r="J669" s="1066"/>
      <c r="K669" s="1066"/>
      <c r="L669" s="1066"/>
      <c r="M669" s="1066"/>
      <c r="N669" s="1066"/>
      <c r="O669" s="1066"/>
      <c r="P669" s="1066"/>
      <c r="Q669" s="1066"/>
      <c r="R669" s="1066"/>
      <c r="S669" s="1066"/>
      <c r="T669" s="1066"/>
      <c r="U669" s="1066"/>
      <c r="V669" s="1066"/>
      <c r="W669" s="1066"/>
      <c r="X669" s="1066"/>
      <c r="Y669" s="1066"/>
      <c r="Z669" s="1066"/>
      <c r="AA669" s="1066"/>
      <c r="AB669" s="1066"/>
      <c r="AC669" s="1066"/>
      <c r="AD669" s="915"/>
      <c r="AE669" s="1445"/>
      <c r="AF669" s="915"/>
      <c r="AG669" s="915"/>
      <c r="AH669" s="915"/>
      <c r="AI669" s="915"/>
      <c r="AJ669" s="915"/>
      <c r="AK669" s="915"/>
      <c r="AL669" s="915"/>
      <c r="AM669" s="1053"/>
      <c r="AN669" s="988"/>
      <c r="AO669" s="931" t="s">
        <v>617</v>
      </c>
      <c r="AP669" s="1119">
        <v>0</v>
      </c>
    </row>
    <row r="670" spans="1:42" s="931" customFormat="1" ht="12.75" customHeight="1">
      <c r="A670" s="1114"/>
      <c r="B670" s="994"/>
      <c r="C670" s="1483"/>
      <c r="D670" s="1094" t="s">
        <v>1607</v>
      </c>
      <c r="E670" s="3191" t="s">
        <v>1622</v>
      </c>
      <c r="F670" s="3191"/>
      <c r="G670" s="3191"/>
      <c r="H670" s="3191"/>
      <c r="I670" s="3191"/>
      <c r="J670" s="3191"/>
      <c r="K670" s="3191"/>
      <c r="L670" s="3191"/>
      <c r="M670" s="3191"/>
      <c r="N670" s="3191"/>
      <c r="O670" s="3191"/>
      <c r="P670" s="3191"/>
      <c r="Q670" s="3191"/>
      <c r="R670" s="3191"/>
      <c r="S670" s="3191"/>
      <c r="T670" s="3191"/>
      <c r="U670" s="3191"/>
      <c r="V670" s="3191"/>
      <c r="W670" s="3191"/>
      <c r="X670" s="3191"/>
      <c r="Y670" s="3191"/>
      <c r="Z670" s="3191"/>
      <c r="AA670" s="3191"/>
      <c r="AB670" s="3191"/>
      <c r="AC670" s="3191"/>
      <c r="AD670" s="915"/>
      <c r="AE670" s="915"/>
      <c r="AF670" s="3135" t="s">
        <v>1623</v>
      </c>
      <c r="AG670" s="3135"/>
      <c r="AH670" s="3135"/>
      <c r="AI670" s="3135"/>
      <c r="AJ670" s="3135"/>
      <c r="AK670" s="3135"/>
      <c r="AL670" s="3135"/>
      <c r="AM670" s="1053"/>
      <c r="AN670" s="988"/>
      <c r="AO670" s="1106" t="s">
        <v>714</v>
      </c>
      <c r="AP670" s="931">
        <v>3</v>
      </c>
    </row>
    <row r="671" spans="1:42" s="931" customFormat="1" ht="12.75" customHeight="1">
      <c r="A671" s="1448"/>
      <c r="B671" s="994"/>
      <c r="C671" s="1483"/>
      <c r="D671" s="1094"/>
      <c r="E671" s="3191"/>
      <c r="F671" s="3191"/>
      <c r="G671" s="3191"/>
      <c r="H671" s="3191"/>
      <c r="I671" s="3191"/>
      <c r="J671" s="3191"/>
      <c r="K671" s="3191"/>
      <c r="L671" s="3191"/>
      <c r="M671" s="3191"/>
      <c r="N671" s="3191"/>
      <c r="O671" s="3191"/>
      <c r="P671" s="3191"/>
      <c r="Q671" s="3191"/>
      <c r="R671" s="3191"/>
      <c r="S671" s="3191"/>
      <c r="T671" s="3191"/>
      <c r="U671" s="3191"/>
      <c r="V671" s="3191"/>
      <c r="W671" s="3191"/>
      <c r="X671" s="3191"/>
      <c r="Y671" s="3191"/>
      <c r="Z671" s="3191"/>
      <c r="AA671" s="3191"/>
      <c r="AB671" s="3191"/>
      <c r="AC671" s="3191"/>
      <c r="AD671" s="915"/>
      <c r="AE671" s="915"/>
      <c r="AF671" s="1445"/>
      <c r="AG671" s="1445"/>
      <c r="AH671" s="1445"/>
      <c r="AI671" s="1445"/>
      <c r="AJ671" s="1445"/>
      <c r="AK671" s="1445"/>
      <c r="AL671" s="1445"/>
      <c r="AM671" s="1053"/>
      <c r="AN671" s="988"/>
      <c r="AO671" s="1106" t="s">
        <v>534</v>
      </c>
      <c r="AP671" s="931">
        <v>2</v>
      </c>
    </row>
    <row r="672" spans="1:42" s="931" customFormat="1" ht="12.75" customHeight="1">
      <c r="A672" s="1114"/>
      <c r="B672" s="994"/>
      <c r="C672" s="1483"/>
      <c r="D672" s="1094"/>
      <c r="E672" s="3191"/>
      <c r="F672" s="3191"/>
      <c r="G672" s="3191"/>
      <c r="H672" s="3191"/>
      <c r="I672" s="3191"/>
      <c r="J672" s="3191"/>
      <c r="K672" s="3191"/>
      <c r="L672" s="3191"/>
      <c r="M672" s="3191"/>
      <c r="N672" s="3191"/>
      <c r="O672" s="3191"/>
      <c r="P672" s="3191"/>
      <c r="Q672" s="3191"/>
      <c r="R672" s="3191"/>
      <c r="S672" s="3191"/>
      <c r="T672" s="3191"/>
      <c r="U672" s="3191"/>
      <c r="V672" s="3191"/>
      <c r="W672" s="3191"/>
      <c r="X672" s="3191"/>
      <c r="Y672" s="3191"/>
      <c r="Z672" s="3191"/>
      <c r="AA672" s="3191"/>
      <c r="AB672" s="3191"/>
      <c r="AC672" s="3191"/>
      <c r="AD672" s="915"/>
      <c r="AE672" s="1445"/>
      <c r="AF672" s="1445"/>
      <c r="AG672" s="1445"/>
      <c r="AH672" s="1445"/>
      <c r="AI672" s="1445"/>
      <c r="AJ672" s="1445"/>
      <c r="AK672" s="1445"/>
      <c r="AL672" s="1445"/>
      <c r="AM672" s="1053"/>
      <c r="AN672" s="988"/>
    </row>
    <row r="673" spans="1:42" s="931" customFormat="1" ht="12.75" customHeight="1">
      <c r="A673" s="1103"/>
      <c r="B673" s="1011"/>
      <c r="C673" s="1502"/>
      <c r="D673" s="1094"/>
      <c r="E673" s="1446"/>
      <c r="F673" s="1446"/>
      <c r="G673" s="1446"/>
      <c r="H673" s="1446"/>
      <c r="I673" s="1446"/>
      <c r="J673" s="1446"/>
      <c r="K673" s="1446"/>
      <c r="L673" s="1446"/>
      <c r="M673" s="1446"/>
      <c r="N673" s="1446"/>
      <c r="O673" s="1446"/>
      <c r="P673" s="1446"/>
      <c r="Q673" s="1446"/>
      <c r="R673" s="1446"/>
      <c r="S673" s="1446"/>
      <c r="T673" s="1446"/>
      <c r="U673" s="1446"/>
      <c r="V673" s="1446"/>
      <c r="W673" s="1446"/>
      <c r="X673" s="1446"/>
      <c r="Y673" s="1446"/>
      <c r="Z673" s="1446"/>
      <c r="AA673" s="1446"/>
      <c r="AB673" s="1446"/>
      <c r="AC673" s="1446"/>
      <c r="AD673" s="915"/>
      <c r="AE673" s="1445"/>
      <c r="AF673" s="1445"/>
      <c r="AG673" s="1445"/>
      <c r="AH673" s="1445"/>
      <c r="AI673" s="1445"/>
      <c r="AJ673" s="1445"/>
      <c r="AK673" s="1445"/>
      <c r="AL673" s="1445"/>
      <c r="AM673" s="1053"/>
      <c r="AN673" s="988"/>
    </row>
    <row r="674" spans="1:42" s="931" customFormat="1" ht="12.75" customHeight="1">
      <c r="A674" s="1114"/>
      <c r="B674" s="994"/>
      <c r="C674" s="1483"/>
      <c r="D674" s="1011" t="s">
        <v>1596</v>
      </c>
      <c r="E674" s="1489"/>
      <c r="F674" s="1489"/>
      <c r="G674" s="1489"/>
      <c r="H674" s="3222" t="s">
        <v>714</v>
      </c>
      <c r="I674" s="3222"/>
      <c r="J674" s="1023"/>
      <c r="K674" s="1023"/>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N674" s="988"/>
    </row>
    <row r="675" spans="1:42" s="931" customFormat="1" ht="12.75" customHeight="1">
      <c r="A675" s="1114"/>
      <c r="B675" s="994"/>
      <c r="C675" s="1483"/>
      <c r="D675" s="1011"/>
      <c r="E675" s="1489"/>
      <c r="F675" s="1489"/>
      <c r="G675" s="1023"/>
      <c r="H675" s="1023"/>
      <c r="I675" s="1023"/>
      <c r="J675" s="1023"/>
      <c r="K675" s="1023"/>
      <c r="L675" s="1023"/>
      <c r="M675" s="1023"/>
      <c r="N675" s="1023"/>
      <c r="O675" s="1023"/>
      <c r="P675" s="1023"/>
      <c r="Q675" s="1023"/>
      <c r="R675" s="1023"/>
      <c r="S675" s="1023"/>
      <c r="T675" s="1023"/>
      <c r="U675" s="1023"/>
      <c r="V675" s="1023"/>
      <c r="W675" s="1023"/>
      <c r="X675" s="1023"/>
      <c r="Y675" s="1023"/>
      <c r="Z675" s="1489"/>
      <c r="AA675" s="1489"/>
      <c r="AB675" s="1489"/>
      <c r="AC675" s="1011"/>
      <c r="AD675" s="1011"/>
      <c r="AE675" s="1011"/>
      <c r="AF675" s="1011"/>
      <c r="AG675" s="1023"/>
      <c r="AH675" s="1023"/>
      <c r="AI675" s="1023"/>
      <c r="AJ675" s="1023"/>
      <c r="AK675" s="1023"/>
      <c r="AL675" s="1023"/>
      <c r="AM675" s="932"/>
      <c r="AN675" s="988"/>
    </row>
    <row r="676" spans="1:42" s="931" customFormat="1" ht="12.75" customHeight="1">
      <c r="A676" s="1120"/>
      <c r="B676" s="997"/>
      <c r="C676" s="1499"/>
      <c r="D676" s="1007"/>
      <c r="E676" s="1494"/>
      <c r="F676" s="1096"/>
      <c r="G676" s="1096"/>
      <c r="H676" s="1096"/>
      <c r="I676" s="1096"/>
      <c r="J676" s="1096"/>
      <c r="K676" s="1096"/>
      <c r="L676" s="1096"/>
      <c r="M676" s="1096"/>
      <c r="N676" s="1096"/>
      <c r="O676" s="1096"/>
      <c r="P676" s="1096"/>
      <c r="Q676" s="1096"/>
      <c r="R676" s="1096"/>
      <c r="S676" s="1096"/>
      <c r="T676" s="1096"/>
      <c r="U676" s="1096"/>
      <c r="V676" s="1096"/>
      <c r="W676" s="1096"/>
      <c r="X676" s="1096"/>
      <c r="Y676" s="1494"/>
      <c r="Z676" s="1494"/>
      <c r="AA676" s="1494"/>
      <c r="AB676" s="1007"/>
      <c r="AC676" s="1007"/>
      <c r="AD676" s="1007"/>
      <c r="AE676" s="1007"/>
      <c r="AF676" s="1007"/>
      <c r="AG676" s="1007"/>
      <c r="AH676" s="1007"/>
      <c r="AI676" s="947" t="s">
        <v>1624</v>
      </c>
      <c r="AJ676" s="3171">
        <f>VLOOKUP($H$674,$AO$622:$AP$629,2,FALSE)</f>
        <v>5</v>
      </c>
      <c r="AK676" s="3173"/>
      <c r="AL676" s="993"/>
      <c r="AM676" s="990"/>
      <c r="AN676" s="988"/>
    </row>
    <row r="677" spans="1:42" s="931" customFormat="1" ht="12.75" customHeight="1">
      <c r="A677" s="1114"/>
      <c r="B677" s="994"/>
      <c r="C677" s="1483"/>
      <c r="D677" s="1011"/>
      <c r="E677" s="1023"/>
      <c r="F677" s="1023"/>
      <c r="G677" s="1023"/>
      <c r="H677" s="1023"/>
      <c r="I677" s="1023"/>
      <c r="J677" s="1023"/>
      <c r="K677" s="1023"/>
      <c r="L677" s="1023"/>
      <c r="M677" s="1023"/>
      <c r="N677" s="1023"/>
      <c r="O677" s="1023"/>
      <c r="P677" s="1023"/>
      <c r="Q677" s="1023"/>
      <c r="R677" s="1023"/>
      <c r="S677" s="1023"/>
      <c r="T677" s="1023"/>
      <c r="U677" s="1023"/>
      <c r="V677" s="1023"/>
      <c r="W677" s="1023"/>
      <c r="X677" s="1023"/>
      <c r="Y677" s="1023"/>
      <c r="Z677" s="1023"/>
      <c r="AA677" s="1023"/>
      <c r="AB677" s="1023"/>
      <c r="AC677" s="1023"/>
      <c r="AD677" s="1447"/>
      <c r="AE677" s="994"/>
      <c r="AF677" s="994"/>
      <c r="AG677" s="994"/>
      <c r="AH677" s="994"/>
      <c r="AI677" s="994"/>
      <c r="AJ677" s="979"/>
      <c r="AK677" s="1011"/>
      <c r="AL677" s="1011"/>
      <c r="AM677" s="1048"/>
      <c r="AN677" s="988"/>
    </row>
    <row r="678" spans="1:42" s="931" customFormat="1" ht="12.75" customHeight="1">
      <c r="A678" s="1114"/>
      <c r="B678" s="915"/>
      <c r="C678" s="974" t="s">
        <v>1625</v>
      </c>
      <c r="D678" s="1504"/>
      <c r="E678" s="1023"/>
      <c r="F678" s="1023"/>
      <c r="G678" s="1023"/>
      <c r="H678" s="1023"/>
      <c r="I678" s="1023"/>
      <c r="J678" s="1023"/>
      <c r="K678" s="1023"/>
      <c r="L678" s="1023"/>
      <c r="M678" s="1023"/>
      <c r="N678" s="1023"/>
      <c r="O678" s="1023"/>
      <c r="P678" s="1023"/>
      <c r="Q678" s="1023"/>
      <c r="R678" s="1023"/>
      <c r="S678" s="1023"/>
      <c r="T678" s="1023"/>
      <c r="U678" s="1023"/>
      <c r="V678" s="1023"/>
      <c r="W678" s="1023"/>
      <c r="X678" s="1023"/>
      <c r="Y678" s="1023"/>
      <c r="Z678" s="1023"/>
      <c r="AA678" s="1023"/>
      <c r="AB678" s="1023"/>
      <c r="AC678" s="1023"/>
      <c r="AD678" s="1447"/>
      <c r="AE678" s="994"/>
      <c r="AF678" s="994"/>
      <c r="AG678" s="994"/>
      <c r="AH678" s="994"/>
      <c r="AI678" s="994"/>
      <c r="AJ678" s="979"/>
      <c r="AK678" s="1011"/>
      <c r="AL678" s="1011"/>
      <c r="AM678" s="1048"/>
      <c r="AN678" s="988"/>
    </row>
    <row r="679" spans="1:42" s="931" customFormat="1" ht="12.75" customHeight="1">
      <c r="A679" s="1114"/>
      <c r="B679" s="979"/>
      <c r="C679" s="1505"/>
      <c r="D679" s="1011"/>
      <c r="E679" s="1011"/>
      <c r="F679" s="1011"/>
      <c r="G679" s="994"/>
      <c r="H679" s="994"/>
      <c r="I679" s="994"/>
      <c r="J679" s="994"/>
      <c r="K679" s="994"/>
      <c r="L679" s="994"/>
      <c r="M679" s="994"/>
      <c r="N679" s="994"/>
      <c r="O679" s="994"/>
      <c r="P679" s="994"/>
      <c r="Q679" s="994"/>
      <c r="R679" s="994"/>
      <c r="S679" s="994"/>
      <c r="T679" s="994"/>
      <c r="U679" s="994"/>
      <c r="V679" s="994"/>
      <c r="W679" s="994"/>
      <c r="X679" s="994"/>
      <c r="Y679" s="994"/>
      <c r="Z679" s="994"/>
      <c r="AA679" s="994"/>
      <c r="AB679" s="994"/>
      <c r="AC679" s="994"/>
      <c r="AD679" s="994"/>
      <c r="AE679" s="994"/>
      <c r="AF679" s="994"/>
      <c r="AG679" s="994"/>
      <c r="AH679" s="994"/>
      <c r="AI679" s="994"/>
      <c r="AJ679" s="915"/>
      <c r="AK679" s="994"/>
      <c r="AL679" s="994"/>
      <c r="AM679" s="1014"/>
      <c r="AN679" s="988"/>
    </row>
    <row r="680" spans="1:42" s="990" customFormat="1" ht="12.75" customHeight="1">
      <c r="A680" s="1048"/>
      <c r="B680" s="915"/>
      <c r="C680" s="1483"/>
      <c r="D680" s="1094" t="s">
        <v>714</v>
      </c>
      <c r="E680" s="3191" t="s">
        <v>2006</v>
      </c>
      <c r="F680" s="3191"/>
      <c r="G680" s="3191"/>
      <c r="H680" s="3191"/>
      <c r="I680" s="3191"/>
      <c r="J680" s="3191"/>
      <c r="K680" s="3191"/>
      <c r="L680" s="3191"/>
      <c r="M680" s="3191"/>
      <c r="N680" s="3191"/>
      <c r="O680" s="3191"/>
      <c r="P680" s="3191"/>
      <c r="Q680" s="3191"/>
      <c r="R680" s="3191"/>
      <c r="S680" s="3191"/>
      <c r="T680" s="3191"/>
      <c r="U680" s="3191"/>
      <c r="V680" s="3191"/>
      <c r="W680" s="3191"/>
      <c r="X680" s="3191"/>
      <c r="Y680" s="3191"/>
      <c r="Z680" s="3191"/>
      <c r="AA680" s="3191"/>
      <c r="AB680" s="3191"/>
      <c r="AC680" s="915"/>
      <c r="AD680" s="915"/>
      <c r="AE680" s="918"/>
      <c r="AF680" s="3135" t="s">
        <v>1548</v>
      </c>
      <c r="AG680" s="3135"/>
      <c r="AH680" s="3135"/>
      <c r="AI680" s="3135"/>
      <c r="AJ680" s="3135"/>
      <c r="AK680" s="3135"/>
      <c r="AL680" s="3135"/>
      <c r="AM680" s="1014"/>
      <c r="AN680" s="989"/>
    </row>
    <row r="681" spans="1:42" s="990" customFormat="1" ht="12.75" customHeight="1">
      <c r="A681" s="1048"/>
      <c r="B681" s="1011"/>
      <c r="C681" s="1495"/>
      <c r="D681" s="1094"/>
      <c r="E681" s="3191"/>
      <c r="F681" s="3191"/>
      <c r="G681" s="3191"/>
      <c r="H681" s="3191"/>
      <c r="I681" s="3191"/>
      <c r="J681" s="3191"/>
      <c r="K681" s="3191"/>
      <c r="L681" s="3191"/>
      <c r="M681" s="3191"/>
      <c r="N681" s="3191"/>
      <c r="O681" s="3191"/>
      <c r="P681" s="3191"/>
      <c r="Q681" s="3191"/>
      <c r="R681" s="3191"/>
      <c r="S681" s="3191"/>
      <c r="T681" s="3191"/>
      <c r="U681" s="3191"/>
      <c r="V681" s="3191"/>
      <c r="W681" s="3191"/>
      <c r="X681" s="3191"/>
      <c r="Y681" s="3191"/>
      <c r="Z681" s="3191"/>
      <c r="AA681" s="3191"/>
      <c r="AB681" s="3191"/>
      <c r="AC681" s="915"/>
      <c r="AD681" s="915"/>
      <c r="AE681" s="1023"/>
      <c r="AF681" s="918"/>
      <c r="AG681" s="918"/>
      <c r="AH681" s="918"/>
      <c r="AI681" s="918"/>
      <c r="AJ681" s="918"/>
      <c r="AK681" s="918"/>
      <c r="AL681" s="918"/>
      <c r="AM681" s="1014"/>
      <c r="AN681" s="989"/>
      <c r="AO681" s="3225"/>
      <c r="AP681" s="3225"/>
    </row>
    <row r="682" spans="1:42" s="990" customFormat="1" ht="12.75" customHeight="1">
      <c r="A682" s="1048"/>
      <c r="B682" s="1011"/>
      <c r="C682" s="1495"/>
      <c r="D682" s="1094"/>
      <c r="E682" s="3191"/>
      <c r="F682" s="3191"/>
      <c r="G682" s="3191"/>
      <c r="H682" s="3191"/>
      <c r="I682" s="3191"/>
      <c r="J682" s="3191"/>
      <c r="K682" s="3191"/>
      <c r="L682" s="3191"/>
      <c r="M682" s="3191"/>
      <c r="N682" s="3191"/>
      <c r="O682" s="3191"/>
      <c r="P682" s="3191"/>
      <c r="Q682" s="3191"/>
      <c r="R682" s="3191"/>
      <c r="S682" s="3191"/>
      <c r="T682" s="3191"/>
      <c r="U682" s="3191"/>
      <c r="V682" s="3191"/>
      <c r="W682" s="3191"/>
      <c r="X682" s="3191"/>
      <c r="Y682" s="3191"/>
      <c r="Z682" s="3191"/>
      <c r="AA682" s="3191"/>
      <c r="AB682" s="3191"/>
      <c r="AC682" s="915"/>
      <c r="AD682" s="915"/>
      <c r="AE682" s="1023"/>
      <c r="AF682" s="1023"/>
      <c r="AG682" s="1023"/>
      <c r="AH682" s="1023"/>
      <c r="AI682" s="1023"/>
      <c r="AJ682" s="1023"/>
      <c r="AK682" s="1023"/>
      <c r="AL682" s="1023"/>
      <c r="AM682" s="1014"/>
      <c r="AN682" s="989"/>
    </row>
    <row r="683" spans="1:42" s="931" customFormat="1" ht="12.75" customHeight="1">
      <c r="A683" s="1048"/>
      <c r="B683" s="1011"/>
      <c r="C683" s="1495"/>
      <c r="D683" s="1094"/>
      <c r="E683" s="3191"/>
      <c r="F683" s="3191"/>
      <c r="G683" s="3191"/>
      <c r="H683" s="3191"/>
      <c r="I683" s="3191"/>
      <c r="J683" s="3191"/>
      <c r="K683" s="3191"/>
      <c r="L683" s="3191"/>
      <c r="M683" s="3191"/>
      <c r="N683" s="3191"/>
      <c r="O683" s="3191"/>
      <c r="P683" s="3191"/>
      <c r="Q683" s="3191"/>
      <c r="R683" s="3191"/>
      <c r="S683" s="3191"/>
      <c r="T683" s="3191"/>
      <c r="U683" s="3191"/>
      <c r="V683" s="3191"/>
      <c r="W683" s="3191"/>
      <c r="X683" s="3191"/>
      <c r="Y683" s="3191"/>
      <c r="Z683" s="3191"/>
      <c r="AA683" s="3191"/>
      <c r="AB683" s="3191"/>
      <c r="AC683" s="915"/>
      <c r="AD683" s="915"/>
      <c r="AE683" s="1023"/>
      <c r="AF683" s="1023"/>
      <c r="AG683" s="1023"/>
      <c r="AH683" s="1023"/>
      <c r="AI683" s="1023"/>
      <c r="AJ683" s="1023"/>
      <c r="AK683" s="1023"/>
      <c r="AL683" s="1023"/>
      <c r="AM683" s="1014"/>
      <c r="AN683" s="988"/>
      <c r="AO683" s="931" t="s">
        <v>617</v>
      </c>
      <c r="AP683" s="1108">
        <v>0</v>
      </c>
    </row>
    <row r="684" spans="1:42" s="931" customFormat="1" ht="12.75" customHeight="1">
      <c r="A684" s="1048"/>
      <c r="B684" s="1011"/>
      <c r="C684" s="1495"/>
      <c r="D684" s="1094"/>
      <c r="E684" s="957"/>
      <c r="F684" s="957"/>
      <c r="G684" s="957"/>
      <c r="H684" s="957"/>
      <c r="I684" s="957"/>
      <c r="J684" s="957"/>
      <c r="K684" s="957"/>
      <c r="L684" s="957"/>
      <c r="M684" s="957"/>
      <c r="N684" s="957"/>
      <c r="O684" s="957"/>
      <c r="P684" s="957"/>
      <c r="Q684" s="957"/>
      <c r="R684" s="957"/>
      <c r="S684" s="957"/>
      <c r="T684" s="957"/>
      <c r="U684" s="957"/>
      <c r="V684" s="957"/>
      <c r="W684" s="957"/>
      <c r="X684" s="957"/>
      <c r="Y684" s="957"/>
      <c r="Z684" s="957"/>
      <c r="AA684" s="957"/>
      <c r="AB684" s="957"/>
      <c r="AC684" s="915"/>
      <c r="AD684" s="915"/>
      <c r="AE684" s="1023"/>
      <c r="AF684" s="1023"/>
      <c r="AG684" s="1023"/>
      <c r="AH684" s="1023"/>
      <c r="AI684" s="1023"/>
      <c r="AJ684" s="1023"/>
      <c r="AK684" s="1023"/>
      <c r="AL684" s="1023"/>
      <c r="AM684" s="1014"/>
      <c r="AN684" s="988"/>
      <c r="AO684" s="1106" t="s">
        <v>714</v>
      </c>
      <c r="AP684" s="931">
        <v>2</v>
      </c>
    </row>
    <row r="685" spans="1:42" s="931" customFormat="1" ht="12.75" customHeight="1">
      <c r="A685" s="1048"/>
      <c r="B685" s="994"/>
      <c r="C685" s="1483"/>
      <c r="D685" s="1094" t="s">
        <v>534</v>
      </c>
      <c r="E685" s="3191" t="s">
        <v>2008</v>
      </c>
      <c r="F685" s="3191"/>
      <c r="G685" s="3191"/>
      <c r="H685" s="3191"/>
      <c r="I685" s="3191"/>
      <c r="J685" s="3191"/>
      <c r="K685" s="3191"/>
      <c r="L685" s="3191"/>
      <c r="M685" s="3191"/>
      <c r="N685" s="3191"/>
      <c r="O685" s="3191"/>
      <c r="P685" s="3191"/>
      <c r="Q685" s="3191"/>
      <c r="R685" s="3191"/>
      <c r="S685" s="3191"/>
      <c r="T685" s="3191"/>
      <c r="U685" s="3191"/>
      <c r="V685" s="3191"/>
      <c r="W685" s="3191"/>
      <c r="X685" s="3191"/>
      <c r="Y685" s="3191"/>
      <c r="Z685" s="3191"/>
      <c r="AA685" s="3191"/>
      <c r="AB685" s="3191"/>
      <c r="AC685" s="915"/>
      <c r="AD685" s="915"/>
      <c r="AE685" s="915"/>
      <c r="AF685" s="3135" t="s">
        <v>1604</v>
      </c>
      <c r="AG685" s="3135"/>
      <c r="AH685" s="3135"/>
      <c r="AI685" s="3135"/>
      <c r="AJ685" s="3135"/>
      <c r="AK685" s="3135"/>
      <c r="AL685" s="3135"/>
      <c r="AM685" s="1014"/>
      <c r="AN685" s="988"/>
      <c r="AO685" s="1106" t="s">
        <v>534</v>
      </c>
      <c r="AP685" s="931">
        <v>1</v>
      </c>
    </row>
    <row r="686" spans="1:42" s="931" customFormat="1" ht="12" customHeight="1">
      <c r="A686" s="1014"/>
      <c r="B686" s="915"/>
      <c r="C686" s="1503"/>
      <c r="D686" s="915"/>
      <c r="E686" s="3191"/>
      <c r="F686" s="3191"/>
      <c r="G686" s="3191"/>
      <c r="H686" s="3191"/>
      <c r="I686" s="3191"/>
      <c r="J686" s="3191"/>
      <c r="K686" s="3191"/>
      <c r="L686" s="3191"/>
      <c r="M686" s="3191"/>
      <c r="N686" s="3191"/>
      <c r="O686" s="3191"/>
      <c r="P686" s="3191"/>
      <c r="Q686" s="3191"/>
      <c r="R686" s="3191"/>
      <c r="S686" s="3191"/>
      <c r="T686" s="3191"/>
      <c r="U686" s="3191"/>
      <c r="V686" s="3191"/>
      <c r="W686" s="3191"/>
      <c r="X686" s="3191"/>
      <c r="Y686" s="3191"/>
      <c r="Z686" s="3191"/>
      <c r="AA686" s="3191"/>
      <c r="AB686" s="3191"/>
      <c r="AC686" s="915"/>
      <c r="AD686" s="915"/>
      <c r="AE686" s="1023"/>
      <c r="AF686" s="915"/>
      <c r="AG686" s="915"/>
      <c r="AH686" s="915"/>
      <c r="AI686" s="915"/>
      <c r="AJ686" s="915"/>
      <c r="AK686" s="915"/>
      <c r="AL686" s="915"/>
      <c r="AM686" s="1014"/>
      <c r="AN686" s="988"/>
    </row>
    <row r="687" spans="1:42" s="931" customFormat="1" ht="12" customHeight="1">
      <c r="A687" s="1014"/>
      <c r="B687" s="915"/>
      <c r="C687" s="1503"/>
      <c r="D687" s="915"/>
      <c r="E687" s="3191"/>
      <c r="F687" s="3191"/>
      <c r="G687" s="3191"/>
      <c r="H687" s="3191"/>
      <c r="I687" s="3191"/>
      <c r="J687" s="3191"/>
      <c r="K687" s="3191"/>
      <c r="L687" s="3191"/>
      <c r="M687" s="3191"/>
      <c r="N687" s="3191"/>
      <c r="O687" s="3191"/>
      <c r="P687" s="3191"/>
      <c r="Q687" s="3191"/>
      <c r="R687" s="3191"/>
      <c r="S687" s="3191"/>
      <c r="T687" s="3191"/>
      <c r="U687" s="3191"/>
      <c r="V687" s="3191"/>
      <c r="W687" s="3191"/>
      <c r="X687" s="3191"/>
      <c r="Y687" s="3191"/>
      <c r="Z687" s="3191"/>
      <c r="AA687" s="3191"/>
      <c r="AB687" s="3191"/>
      <c r="AC687" s="915"/>
      <c r="AD687" s="915"/>
      <c r="AE687" s="1023"/>
      <c r="AF687" s="915"/>
      <c r="AG687" s="915"/>
      <c r="AH687" s="915"/>
      <c r="AI687" s="915"/>
      <c r="AJ687" s="915"/>
      <c r="AK687" s="915"/>
      <c r="AL687" s="915"/>
      <c r="AM687" s="1014"/>
      <c r="AN687" s="988"/>
    </row>
    <row r="688" spans="1:42" s="1122" customFormat="1" ht="12" customHeight="1">
      <c r="A688" s="1014"/>
      <c r="B688" s="915"/>
      <c r="C688" s="1503"/>
      <c r="D688" s="915"/>
      <c r="E688" s="3191"/>
      <c r="F688" s="3191"/>
      <c r="G688" s="3191"/>
      <c r="H688" s="3191"/>
      <c r="I688" s="3191"/>
      <c r="J688" s="3191"/>
      <c r="K688" s="3191"/>
      <c r="L688" s="3191"/>
      <c r="M688" s="3191"/>
      <c r="N688" s="3191"/>
      <c r="O688" s="3191"/>
      <c r="P688" s="3191"/>
      <c r="Q688" s="3191"/>
      <c r="R688" s="3191"/>
      <c r="S688" s="3191"/>
      <c r="T688" s="3191"/>
      <c r="U688" s="3191"/>
      <c r="V688" s="3191"/>
      <c r="W688" s="3191"/>
      <c r="X688" s="3191"/>
      <c r="Y688" s="3191"/>
      <c r="Z688" s="3191"/>
      <c r="AA688" s="3191"/>
      <c r="AB688" s="3191"/>
      <c r="AC688" s="915"/>
      <c r="AD688" s="915"/>
      <c r="AE688" s="1023"/>
      <c r="AF688" s="1023"/>
      <c r="AG688" s="1023"/>
      <c r="AH688" s="1023"/>
      <c r="AI688" s="1023"/>
      <c r="AJ688" s="915"/>
      <c r="AK688" s="994"/>
      <c r="AL688" s="994"/>
      <c r="AM688" s="1014"/>
      <c r="AN688" s="1121"/>
    </row>
    <row r="689" spans="1:42" s="1122" customFormat="1" ht="12" customHeight="1">
      <c r="A689" s="1014"/>
      <c r="B689" s="915"/>
      <c r="C689" s="1503"/>
      <c r="D689" s="915"/>
      <c r="E689" s="1446"/>
      <c r="F689" s="1446"/>
      <c r="G689" s="1446"/>
      <c r="H689" s="1446"/>
      <c r="I689" s="1446"/>
      <c r="J689" s="1446"/>
      <c r="K689" s="1446"/>
      <c r="L689" s="1446"/>
      <c r="M689" s="1446"/>
      <c r="N689" s="1446"/>
      <c r="O689" s="1446"/>
      <c r="P689" s="1446"/>
      <c r="Q689" s="1446"/>
      <c r="R689" s="1446"/>
      <c r="S689" s="1446"/>
      <c r="T689" s="1446"/>
      <c r="U689" s="1446"/>
      <c r="V689" s="1446"/>
      <c r="W689" s="1446"/>
      <c r="X689" s="1446"/>
      <c r="Y689" s="1446"/>
      <c r="Z689" s="1446"/>
      <c r="AA689" s="1446"/>
      <c r="AB689" s="1446"/>
      <c r="AC689" s="915"/>
      <c r="AD689" s="915"/>
      <c r="AE689" s="1023"/>
      <c r="AF689" s="1023"/>
      <c r="AG689" s="1023"/>
      <c r="AH689" s="1023"/>
      <c r="AI689" s="1023"/>
      <c r="AJ689" s="915"/>
      <c r="AK689" s="994"/>
      <c r="AL689" s="994"/>
      <c r="AM689" s="1014"/>
      <c r="AN689" s="1121"/>
    </row>
    <row r="690" spans="1:42" s="1122" customFormat="1" ht="12.75" customHeight="1">
      <c r="A690" s="1014"/>
      <c r="B690" s="915"/>
      <c r="C690" s="1503"/>
      <c r="D690" s="915"/>
      <c r="E690" s="3191" t="s">
        <v>2007</v>
      </c>
      <c r="F690" s="3191"/>
      <c r="G690" s="3191"/>
      <c r="H690" s="3191"/>
      <c r="I690" s="3191"/>
      <c r="J690" s="3191"/>
      <c r="K690" s="3191"/>
      <c r="L690" s="3191"/>
      <c r="M690" s="3191"/>
      <c r="N690" s="3191"/>
      <c r="O690" s="3191"/>
      <c r="P690" s="3191"/>
      <c r="Q690" s="3191"/>
      <c r="R690" s="3191"/>
      <c r="S690" s="3191"/>
      <c r="T690" s="3191"/>
      <c r="U690" s="3191"/>
      <c r="V690" s="3191"/>
      <c r="W690" s="3191"/>
      <c r="X690" s="3191"/>
      <c r="Y690" s="3191"/>
      <c r="Z690" s="3191"/>
      <c r="AA690" s="3191"/>
      <c r="AB690" s="3191"/>
      <c r="AC690" s="915"/>
      <c r="AD690" s="915"/>
      <c r="AE690" s="1023"/>
      <c r="AF690" s="1023"/>
      <c r="AG690" s="1023"/>
      <c r="AH690" s="1023"/>
      <c r="AI690" s="1023"/>
      <c r="AJ690" s="915"/>
      <c r="AK690" s="994"/>
      <c r="AL690" s="994"/>
      <c r="AM690" s="1014"/>
      <c r="AN690" s="1121"/>
    </row>
    <row r="691" spans="1:42" s="1122" customFormat="1" ht="12.75" customHeight="1">
      <c r="A691" s="1014"/>
      <c r="B691" s="915"/>
      <c r="C691" s="1503"/>
      <c r="D691" s="915"/>
      <c r="E691" s="3191"/>
      <c r="F691" s="3191"/>
      <c r="G691" s="3191"/>
      <c r="H691" s="3191"/>
      <c r="I691" s="3191"/>
      <c r="J691" s="3191"/>
      <c r="K691" s="3191"/>
      <c r="L691" s="3191"/>
      <c r="M691" s="3191"/>
      <c r="N691" s="3191"/>
      <c r="O691" s="3191"/>
      <c r="P691" s="3191"/>
      <c r="Q691" s="3191"/>
      <c r="R691" s="3191"/>
      <c r="S691" s="3191"/>
      <c r="T691" s="3191"/>
      <c r="U691" s="3191"/>
      <c r="V691" s="3191"/>
      <c r="W691" s="3191"/>
      <c r="X691" s="3191"/>
      <c r="Y691" s="3191"/>
      <c r="Z691" s="3191"/>
      <c r="AA691" s="3191"/>
      <c r="AB691" s="3191"/>
      <c r="AC691" s="915"/>
      <c r="AD691" s="915"/>
      <c r="AE691" s="1023"/>
      <c r="AF691" s="1023"/>
      <c r="AG691" s="1023"/>
      <c r="AH691" s="1023"/>
      <c r="AI691" s="1023"/>
      <c r="AJ691" s="915"/>
      <c r="AK691" s="994"/>
      <c r="AL691" s="994"/>
      <c r="AM691" s="1014"/>
      <c r="AN691" s="1121"/>
    </row>
    <row r="692" spans="1:42" s="1122" customFormat="1" ht="12.75" customHeight="1">
      <c r="A692" s="1014"/>
      <c r="B692" s="915"/>
      <c r="C692" s="1503"/>
      <c r="D692" s="915"/>
      <c r="E692" s="3191"/>
      <c r="F692" s="3191"/>
      <c r="G692" s="3191"/>
      <c r="H692" s="3191"/>
      <c r="I692" s="3191"/>
      <c r="J692" s="3191"/>
      <c r="K692" s="3191"/>
      <c r="L692" s="3191"/>
      <c r="M692" s="3191"/>
      <c r="N692" s="3191"/>
      <c r="O692" s="3191"/>
      <c r="P692" s="3191"/>
      <c r="Q692" s="3191"/>
      <c r="R692" s="3191"/>
      <c r="S692" s="3191"/>
      <c r="T692" s="3191"/>
      <c r="U692" s="3191"/>
      <c r="V692" s="3191"/>
      <c r="W692" s="3191"/>
      <c r="X692" s="3191"/>
      <c r="Y692" s="3191"/>
      <c r="Z692" s="3191"/>
      <c r="AA692" s="3191"/>
      <c r="AB692" s="3191"/>
      <c r="AC692" s="915"/>
      <c r="AD692" s="915"/>
      <c r="AE692" s="1023"/>
      <c r="AF692" s="1023"/>
      <c r="AG692" s="1023"/>
      <c r="AH692" s="1023"/>
      <c r="AI692" s="1023"/>
      <c r="AJ692" s="915"/>
      <c r="AK692" s="994"/>
      <c r="AL692" s="994"/>
      <c r="AM692" s="1014"/>
      <c r="AN692" s="1121"/>
    </row>
    <row r="693" spans="1:42" s="1122" customFormat="1" ht="12.75" customHeight="1">
      <c r="A693" s="1014"/>
      <c r="B693" s="915"/>
      <c r="C693" s="1503"/>
      <c r="D693" s="915"/>
      <c r="E693" s="1446"/>
      <c r="F693" s="1446"/>
      <c r="G693" s="1446"/>
      <c r="H693" s="1446"/>
      <c r="I693" s="1446"/>
      <c r="J693" s="1446"/>
      <c r="K693" s="1446"/>
      <c r="L693" s="1446"/>
      <c r="M693" s="1446"/>
      <c r="N693" s="1446"/>
      <c r="O693" s="1446"/>
      <c r="P693" s="1446"/>
      <c r="Q693" s="1446"/>
      <c r="R693" s="1446"/>
      <c r="S693" s="1446"/>
      <c r="T693" s="1446"/>
      <c r="U693" s="1446"/>
      <c r="V693" s="1446"/>
      <c r="W693" s="1446"/>
      <c r="X693" s="1446"/>
      <c r="Y693" s="1446"/>
      <c r="Z693" s="1446"/>
      <c r="AA693" s="1446"/>
      <c r="AB693" s="1446"/>
      <c r="AC693" s="915"/>
      <c r="AD693" s="915"/>
      <c r="AE693" s="1023"/>
      <c r="AF693" s="1023"/>
      <c r="AG693" s="1023"/>
      <c r="AH693" s="1023"/>
      <c r="AI693" s="1023"/>
      <c r="AJ693" s="915"/>
      <c r="AK693" s="994"/>
      <c r="AL693" s="994"/>
      <c r="AM693" s="1014"/>
      <c r="AN693" s="1121"/>
    </row>
    <row r="694" spans="1:42" s="1122" customFormat="1" ht="12.75" customHeight="1">
      <c r="A694" s="1014"/>
      <c r="B694" s="915"/>
      <c r="C694" s="1503"/>
      <c r="D694" s="1011" t="s">
        <v>1596</v>
      </c>
      <c r="E694" s="1489"/>
      <c r="F694" s="1489"/>
      <c r="G694" s="1489"/>
      <c r="H694" s="3222" t="s">
        <v>617</v>
      </c>
      <c r="I694" s="3222"/>
      <c r="J694" s="1446"/>
      <c r="K694" s="1446"/>
      <c r="L694" s="1446"/>
      <c r="M694" s="1446"/>
      <c r="N694" s="1446"/>
      <c r="O694" s="1446"/>
      <c r="P694" s="1446"/>
      <c r="Q694" s="1446"/>
      <c r="R694" s="1446"/>
      <c r="S694" s="1446"/>
      <c r="T694" s="1446"/>
      <c r="U694" s="1446"/>
      <c r="V694" s="1446"/>
      <c r="W694" s="1446"/>
      <c r="X694" s="1446"/>
      <c r="Y694" s="1446"/>
      <c r="Z694" s="1446"/>
      <c r="AA694" s="1446"/>
      <c r="AB694" s="1446"/>
      <c r="AC694" s="915"/>
      <c r="AD694" s="915"/>
      <c r="AE694" s="1023"/>
      <c r="AF694" s="1023"/>
      <c r="AG694" s="1023"/>
      <c r="AH694" s="1023"/>
      <c r="AI694" s="1023"/>
      <c r="AJ694" s="915"/>
      <c r="AK694" s="994"/>
      <c r="AL694" s="994"/>
      <c r="AM694" s="1014"/>
      <c r="AN694" s="1121"/>
      <c r="AP694" s="1122" t="s">
        <v>1626</v>
      </c>
    </row>
    <row r="695" spans="1:42" s="1122" customFormat="1">
      <c r="A695" s="1014"/>
      <c r="B695" s="915"/>
      <c r="C695" s="1503"/>
      <c r="D695" s="915"/>
      <c r="E695" s="1446"/>
      <c r="F695" s="1446"/>
      <c r="G695" s="1446"/>
      <c r="H695" s="1446"/>
      <c r="I695" s="1446"/>
      <c r="J695" s="1446"/>
      <c r="K695" s="1446"/>
      <c r="L695" s="1446"/>
      <c r="M695" s="1446"/>
      <c r="N695" s="1446"/>
      <c r="O695" s="1446"/>
      <c r="P695" s="1446"/>
      <c r="Q695" s="1446"/>
      <c r="R695" s="1446"/>
      <c r="S695" s="1446"/>
      <c r="T695" s="1446"/>
      <c r="U695" s="1446"/>
      <c r="V695" s="1446"/>
      <c r="W695" s="1446"/>
      <c r="X695" s="1446"/>
      <c r="Y695" s="1446"/>
      <c r="Z695" s="1446"/>
      <c r="AA695" s="1446"/>
      <c r="AB695" s="1446"/>
      <c r="AC695" s="915"/>
      <c r="AD695" s="915"/>
      <c r="AE695" s="1023"/>
      <c r="AF695" s="1023"/>
      <c r="AG695" s="1023"/>
      <c r="AH695" s="1023"/>
      <c r="AI695" s="1023"/>
      <c r="AJ695" s="915"/>
      <c r="AK695" s="994"/>
      <c r="AL695" s="994"/>
      <c r="AM695" s="1014"/>
      <c r="AN695" s="1121"/>
      <c r="AP695" s="1122" t="s">
        <v>1601</v>
      </c>
    </row>
    <row r="696" spans="1:42" s="1122" customFormat="1" ht="12.75" customHeight="1">
      <c r="A696" s="1005"/>
      <c r="B696" s="997"/>
      <c r="C696" s="1499"/>
      <c r="D696" s="997"/>
      <c r="E696" s="997"/>
      <c r="F696" s="997"/>
      <c r="G696" s="997"/>
      <c r="H696" s="997"/>
      <c r="I696" s="997"/>
      <c r="J696" s="1506"/>
      <c r="K696" s="1506"/>
      <c r="L696" s="1096"/>
      <c r="M696" s="1096"/>
      <c r="N696" s="1096"/>
      <c r="O696" s="1096"/>
      <c r="P696" s="1096"/>
      <c r="Q696" s="1096"/>
      <c r="R696" s="1096"/>
      <c r="S696" s="1096"/>
      <c r="T696" s="1096"/>
      <c r="U696" s="1096"/>
      <c r="V696" s="1096"/>
      <c r="W696" s="1096"/>
      <c r="X696" s="1096"/>
      <c r="Y696" s="1494"/>
      <c r="Z696" s="1494"/>
      <c r="AA696" s="1494"/>
      <c r="AB696" s="1007"/>
      <c r="AC696" s="1007"/>
      <c r="AD696" s="1007"/>
      <c r="AE696" s="1007"/>
      <c r="AF696" s="1007"/>
      <c r="AG696" s="1007"/>
      <c r="AH696" s="1007"/>
      <c r="AI696" s="947" t="s">
        <v>1627</v>
      </c>
      <c r="AJ696" s="3171">
        <f>VLOOKUP($H$694,$AO$641:$AP$643,2,FALSE)</f>
        <v>0</v>
      </c>
      <c r="AK696" s="3173"/>
      <c r="AL696" s="993"/>
      <c r="AM696" s="990"/>
      <c r="AN696" s="1121"/>
      <c r="AP696" s="1122" t="s">
        <v>1608</v>
      </c>
    </row>
    <row r="697" spans="1:42" s="1122" customFormat="1">
      <c r="A697" s="1014"/>
      <c r="B697" s="915"/>
      <c r="C697" s="915"/>
      <c r="D697" s="915"/>
      <c r="E697" s="915"/>
      <c r="F697" s="915"/>
      <c r="G697" s="915"/>
      <c r="H697" s="915"/>
      <c r="I697" s="915"/>
      <c r="J697" s="915"/>
      <c r="K697" s="915"/>
      <c r="L697" s="915"/>
      <c r="M697" s="915"/>
      <c r="N697" s="915"/>
      <c r="O697" s="915"/>
      <c r="P697" s="915"/>
      <c r="Q697" s="915"/>
      <c r="R697" s="915"/>
      <c r="S697" s="915"/>
      <c r="T697" s="915"/>
      <c r="U697" s="915"/>
      <c r="V697" s="915"/>
      <c r="W697" s="915"/>
      <c r="X697" s="915"/>
      <c r="Y697" s="915"/>
      <c r="Z697" s="915"/>
      <c r="AA697" s="915"/>
      <c r="AB697" s="915"/>
      <c r="AC697" s="915"/>
      <c r="AD697" s="915"/>
      <c r="AE697" s="1023"/>
      <c r="AF697" s="1023"/>
      <c r="AG697" s="1023"/>
      <c r="AH697" s="1023"/>
      <c r="AI697" s="1023"/>
      <c r="AJ697" s="915"/>
      <c r="AK697" s="994"/>
      <c r="AL697" s="994"/>
      <c r="AM697" s="1014"/>
      <c r="AN697" s="1121"/>
      <c r="AP697" s="1122" t="s">
        <v>1628</v>
      </c>
    </row>
    <row r="698" spans="1:42" s="1122" customFormat="1" ht="12.75" customHeight="1">
      <c r="A698" s="1014"/>
      <c r="B698" s="915"/>
      <c r="C698" s="974" t="s">
        <v>1629</v>
      </c>
      <c r="D698" s="1159"/>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1023"/>
      <c r="AF698" s="1023"/>
      <c r="AG698" s="1023"/>
      <c r="AH698" s="1023"/>
      <c r="AI698" s="1023"/>
      <c r="AJ698" s="915"/>
      <c r="AK698" s="994"/>
      <c r="AL698" s="994"/>
      <c r="AM698" s="1014"/>
      <c r="AN698" s="1121"/>
      <c r="AP698" s="1122" t="s">
        <v>1630</v>
      </c>
    </row>
    <row r="699" spans="1:42" s="1122" customFormat="1" ht="12.75" customHeight="1">
      <c r="A699" s="1014"/>
      <c r="B699" s="915"/>
      <c r="C699" s="1503"/>
      <c r="D699" s="915"/>
      <c r="E699" s="915"/>
      <c r="F699" s="915"/>
      <c r="G699" s="915"/>
      <c r="H699" s="915"/>
      <c r="I699" s="915"/>
      <c r="J699" s="915"/>
      <c r="K699" s="915"/>
      <c r="L699" s="915"/>
      <c r="M699" s="915"/>
      <c r="N699" s="915"/>
      <c r="O699" s="915"/>
      <c r="P699" s="915"/>
      <c r="Q699" s="915"/>
      <c r="R699" s="915"/>
      <c r="S699" s="915"/>
      <c r="T699" s="915"/>
      <c r="U699" s="915"/>
      <c r="V699" s="915"/>
      <c r="W699" s="915"/>
      <c r="X699" s="915"/>
      <c r="Y699" s="915"/>
      <c r="Z699" s="915"/>
      <c r="AA699" s="915"/>
      <c r="AB699" s="915"/>
      <c r="AC699" s="915"/>
      <c r="AD699" s="915"/>
      <c r="AE699" s="1023"/>
      <c r="AF699" s="1023"/>
      <c r="AG699" s="1023"/>
      <c r="AH699" s="1023"/>
      <c r="AI699" s="1023"/>
      <c r="AJ699" s="915"/>
      <c r="AK699" s="994"/>
      <c r="AL699" s="994"/>
      <c r="AM699" s="1014"/>
      <c r="AN699" s="1121"/>
      <c r="AP699" s="1122" t="s">
        <v>1631</v>
      </c>
    </row>
    <row r="700" spans="1:42" s="1122" customFormat="1" ht="12.75" customHeight="1">
      <c r="A700" s="1107"/>
      <c r="B700" s="915"/>
      <c r="C700" s="1483"/>
      <c r="D700" s="1094" t="s">
        <v>714</v>
      </c>
      <c r="E700" s="3226" t="s">
        <v>2010</v>
      </c>
      <c r="F700" s="3226"/>
      <c r="G700" s="3226"/>
      <c r="H700" s="3226"/>
      <c r="I700" s="3226"/>
      <c r="J700" s="3226"/>
      <c r="K700" s="3226"/>
      <c r="L700" s="3226"/>
      <c r="M700" s="3226"/>
      <c r="N700" s="3226"/>
      <c r="O700" s="3226"/>
      <c r="P700" s="3226"/>
      <c r="Q700" s="3226"/>
      <c r="R700" s="3226"/>
      <c r="S700" s="3226"/>
      <c r="T700" s="3226"/>
      <c r="U700" s="3226"/>
      <c r="V700" s="3226"/>
      <c r="W700" s="3226"/>
      <c r="X700" s="3226"/>
      <c r="Y700" s="3226"/>
      <c r="Z700" s="3226"/>
      <c r="AA700" s="3226"/>
      <c r="AB700" s="3226"/>
      <c r="AC700" s="915"/>
      <c r="AD700" s="915"/>
      <c r="AE700" s="915"/>
      <c r="AF700" s="3135" t="s">
        <v>1548</v>
      </c>
      <c r="AG700" s="3135"/>
      <c r="AH700" s="3135"/>
      <c r="AI700" s="3135"/>
      <c r="AJ700" s="3135"/>
      <c r="AK700" s="3135"/>
      <c r="AL700" s="3135"/>
      <c r="AM700" s="1014"/>
      <c r="AN700" s="1121"/>
      <c r="AP700" s="1123" t="s">
        <v>1632</v>
      </c>
    </row>
    <row r="701" spans="1:42" s="1122" customFormat="1" ht="11.85" customHeight="1">
      <c r="A701" s="1048"/>
      <c r="B701" s="1011"/>
      <c r="C701" s="1485"/>
      <c r="D701" s="1094"/>
      <c r="E701" s="3226"/>
      <c r="F701" s="3226"/>
      <c r="G701" s="3226"/>
      <c r="H701" s="3226"/>
      <c r="I701" s="3226"/>
      <c r="J701" s="3226"/>
      <c r="K701" s="3226"/>
      <c r="L701" s="3226"/>
      <c r="M701" s="3226"/>
      <c r="N701" s="3226"/>
      <c r="O701" s="3226"/>
      <c r="P701" s="3226"/>
      <c r="Q701" s="3226"/>
      <c r="R701" s="3226"/>
      <c r="S701" s="3226"/>
      <c r="T701" s="3226"/>
      <c r="U701" s="3226"/>
      <c r="V701" s="3226"/>
      <c r="W701" s="3226"/>
      <c r="X701" s="3226"/>
      <c r="Y701" s="3226"/>
      <c r="Z701" s="3226"/>
      <c r="AA701" s="3226"/>
      <c r="AB701" s="3226"/>
      <c r="AC701" s="915"/>
      <c r="AD701" s="915"/>
      <c r="AE701" s="1011"/>
      <c r="AF701" s="915"/>
      <c r="AG701" s="915"/>
      <c r="AH701" s="915"/>
      <c r="AI701" s="915"/>
      <c r="AJ701" s="915"/>
      <c r="AK701" s="915"/>
      <c r="AL701" s="915"/>
      <c r="AM701" s="1014"/>
      <c r="AN701" s="1121"/>
      <c r="AP701" s="1123" t="s">
        <v>1633</v>
      </c>
    </row>
    <row r="702" spans="1:42" s="1122" customFormat="1" ht="14.1" customHeight="1">
      <c r="A702" s="1048"/>
      <c r="B702" s="1012"/>
      <c r="C702" s="1486"/>
      <c r="D702" s="1094"/>
      <c r="E702" s="3226"/>
      <c r="F702" s="3226"/>
      <c r="G702" s="3226"/>
      <c r="H702" s="3226"/>
      <c r="I702" s="3226"/>
      <c r="J702" s="3226"/>
      <c r="K702" s="3226"/>
      <c r="L702" s="3226"/>
      <c r="M702" s="3226"/>
      <c r="N702" s="3226"/>
      <c r="O702" s="3226"/>
      <c r="P702" s="3226"/>
      <c r="Q702" s="3226"/>
      <c r="R702" s="3226"/>
      <c r="S702" s="3226"/>
      <c r="T702" s="3226"/>
      <c r="U702" s="3226"/>
      <c r="V702" s="3226"/>
      <c r="W702" s="3226"/>
      <c r="X702" s="3226"/>
      <c r="Y702" s="3226"/>
      <c r="Z702" s="3226"/>
      <c r="AA702" s="3226"/>
      <c r="AB702" s="3226"/>
      <c r="AC702" s="915"/>
      <c r="AD702" s="915"/>
      <c r="AE702" s="1023"/>
      <c r="AF702" s="915"/>
      <c r="AG702" s="915"/>
      <c r="AH702" s="915"/>
      <c r="AI702" s="915"/>
      <c r="AJ702" s="915"/>
      <c r="AK702" s="915"/>
      <c r="AL702" s="915"/>
      <c r="AM702" s="1014"/>
      <c r="AN702" s="1121"/>
      <c r="AP702" s="1123" t="s">
        <v>1634</v>
      </c>
    </row>
    <row r="703" spans="1:42" s="1122" customFormat="1" ht="14.1" customHeight="1">
      <c r="A703" s="1048"/>
      <c r="B703" s="1012"/>
      <c r="C703" s="1486"/>
      <c r="D703" s="1094"/>
      <c r="E703" s="1489"/>
      <c r="F703" s="1489"/>
      <c r="G703" s="1489"/>
      <c r="H703" s="1489"/>
      <c r="I703" s="1489"/>
      <c r="J703" s="1489"/>
      <c r="K703" s="1489"/>
      <c r="L703" s="1489"/>
      <c r="M703" s="1489"/>
      <c r="N703" s="1489"/>
      <c r="O703" s="1489"/>
      <c r="P703" s="1489"/>
      <c r="Q703" s="1489"/>
      <c r="R703" s="1489"/>
      <c r="S703" s="1489"/>
      <c r="T703" s="1489"/>
      <c r="U703" s="1489"/>
      <c r="V703" s="1489"/>
      <c r="W703" s="1489"/>
      <c r="X703" s="1489"/>
      <c r="Y703" s="1489"/>
      <c r="Z703" s="1489"/>
      <c r="AA703" s="1489"/>
      <c r="AB703" s="1489"/>
      <c r="AC703" s="915"/>
      <c r="AD703" s="915"/>
      <c r="AE703" s="1023"/>
      <c r="AF703" s="915"/>
      <c r="AG703" s="915"/>
      <c r="AH703" s="915"/>
      <c r="AI703" s="915"/>
      <c r="AJ703" s="915"/>
      <c r="AK703" s="915"/>
      <c r="AL703" s="915"/>
      <c r="AM703" s="1014"/>
      <c r="AN703" s="1121"/>
      <c r="AP703" s="1125" t="s">
        <v>1636</v>
      </c>
    </row>
    <row r="704" spans="1:42" s="1122" customFormat="1" ht="14.1" customHeight="1">
      <c r="A704" s="1048"/>
      <c r="B704" s="994"/>
      <c r="C704" s="1483"/>
      <c r="D704" s="1094" t="s">
        <v>534</v>
      </c>
      <c r="E704" s="3227" t="s">
        <v>1635</v>
      </c>
      <c r="F704" s="3227"/>
      <c r="G704" s="3227"/>
      <c r="H704" s="3227"/>
      <c r="I704" s="3227"/>
      <c r="J704" s="3227"/>
      <c r="K704" s="3227"/>
      <c r="L704" s="3227"/>
      <c r="M704" s="3227"/>
      <c r="N704" s="3227"/>
      <c r="O704" s="3227"/>
      <c r="P704" s="3227"/>
      <c r="Q704" s="3227"/>
      <c r="R704" s="3227"/>
      <c r="S704" s="3227"/>
      <c r="T704" s="3227"/>
      <c r="U704" s="3227"/>
      <c r="V704" s="3227"/>
      <c r="W704" s="3227"/>
      <c r="X704" s="3227"/>
      <c r="Y704" s="3227"/>
      <c r="Z704" s="3227"/>
      <c r="AA704" s="3227"/>
      <c r="AB704" s="3227"/>
      <c r="AC704" s="915"/>
      <c r="AD704" s="915"/>
      <c r="AE704" s="915"/>
      <c r="AF704" s="3135" t="s">
        <v>1604</v>
      </c>
      <c r="AG704" s="3135"/>
      <c r="AH704" s="3135"/>
      <c r="AI704" s="3135"/>
      <c r="AJ704" s="3135"/>
      <c r="AK704" s="3135"/>
      <c r="AL704" s="3135"/>
      <c r="AM704" s="1014"/>
      <c r="AN704" s="1124"/>
    </row>
    <row r="705" spans="1:52" s="1122" customFormat="1" ht="12.75" customHeight="1">
      <c r="A705" s="1048"/>
      <c r="B705" s="1011"/>
      <c r="C705" s="1485"/>
      <c r="D705" s="1011"/>
      <c r="E705" s="3227"/>
      <c r="F705" s="3227"/>
      <c r="G705" s="3227"/>
      <c r="H705" s="3227"/>
      <c r="I705" s="3227"/>
      <c r="J705" s="3227"/>
      <c r="K705" s="3227"/>
      <c r="L705" s="3227"/>
      <c r="M705" s="3227"/>
      <c r="N705" s="3227"/>
      <c r="O705" s="3227"/>
      <c r="P705" s="3227"/>
      <c r="Q705" s="3227"/>
      <c r="R705" s="3227"/>
      <c r="S705" s="3227"/>
      <c r="T705" s="3227"/>
      <c r="U705" s="3227"/>
      <c r="V705" s="3227"/>
      <c r="W705" s="3227"/>
      <c r="X705" s="3227"/>
      <c r="Y705" s="3227"/>
      <c r="Z705" s="3227"/>
      <c r="AA705" s="3227"/>
      <c r="AB705" s="3227"/>
      <c r="AC705" s="1011"/>
      <c r="AD705" s="1011"/>
      <c r="AE705" s="1011"/>
      <c r="AF705" s="1011"/>
      <c r="AG705" s="1011"/>
      <c r="AH705" s="1011"/>
      <c r="AI705" s="1011"/>
      <c r="AJ705" s="915"/>
      <c r="AK705" s="994"/>
      <c r="AL705" s="994"/>
      <c r="AM705" s="1014"/>
      <c r="AN705" s="1121"/>
      <c r="AP705" s="931" t="s">
        <v>617</v>
      </c>
      <c r="AQ705" s="1108">
        <v>0</v>
      </c>
    </row>
    <row r="706" spans="1:52" s="1122" customFormat="1" ht="14.1" customHeight="1">
      <c r="A706" s="1048"/>
      <c r="B706" s="1011"/>
      <c r="C706" s="1485"/>
      <c r="D706" s="1011"/>
      <c r="E706" s="3227"/>
      <c r="F706" s="3227"/>
      <c r="G706" s="3227"/>
      <c r="H706" s="3227"/>
      <c r="I706" s="3227"/>
      <c r="J706" s="3227"/>
      <c r="K706" s="3227"/>
      <c r="L706" s="3227"/>
      <c r="M706" s="3227"/>
      <c r="N706" s="3227"/>
      <c r="O706" s="3227"/>
      <c r="P706" s="3227"/>
      <c r="Q706" s="3227"/>
      <c r="R706" s="3227"/>
      <c r="S706" s="3227"/>
      <c r="T706" s="3227"/>
      <c r="U706" s="3227"/>
      <c r="V706" s="3227"/>
      <c r="W706" s="3227"/>
      <c r="X706" s="3227"/>
      <c r="Y706" s="3227"/>
      <c r="Z706" s="3227"/>
      <c r="AA706" s="3227"/>
      <c r="AB706" s="3227"/>
      <c r="AC706" s="1011"/>
      <c r="AD706" s="1011"/>
      <c r="AE706" s="1011"/>
      <c r="AF706" s="1011"/>
      <c r="AG706" s="1011"/>
      <c r="AH706" s="1011"/>
      <c r="AI706" s="1011"/>
      <c r="AJ706" s="915"/>
      <c r="AK706" s="994"/>
      <c r="AL706" s="994"/>
      <c r="AM706" s="1014"/>
      <c r="AN706" s="1121"/>
      <c r="AP706" s="1106" t="s">
        <v>714</v>
      </c>
      <c r="AQ706" s="931">
        <v>2</v>
      </c>
    </row>
    <row r="707" spans="1:52" s="1122" customFormat="1" ht="14.1" customHeight="1">
      <c r="A707" s="1048"/>
      <c r="B707" s="1011"/>
      <c r="C707" s="1485"/>
      <c r="D707" s="1011"/>
      <c r="E707" s="1507"/>
      <c r="F707" s="1507"/>
      <c r="G707" s="1507"/>
      <c r="H707" s="1507"/>
      <c r="I707" s="1507"/>
      <c r="J707" s="1507"/>
      <c r="K707" s="1507"/>
      <c r="L707" s="1507"/>
      <c r="M707" s="1507"/>
      <c r="N707" s="1507"/>
      <c r="O707" s="1507"/>
      <c r="P707" s="1507"/>
      <c r="Q707" s="1507"/>
      <c r="R707" s="1507"/>
      <c r="S707" s="1507"/>
      <c r="T707" s="1507"/>
      <c r="U707" s="1507"/>
      <c r="V707" s="1507"/>
      <c r="W707" s="1507"/>
      <c r="X707" s="1507"/>
      <c r="Y707" s="1507"/>
      <c r="Z707" s="1507"/>
      <c r="AA707" s="1507"/>
      <c r="AB707" s="1507"/>
      <c r="AC707" s="1011"/>
      <c r="AD707" s="1011"/>
      <c r="AE707" s="1011"/>
      <c r="AF707" s="1011"/>
      <c r="AG707" s="1011"/>
      <c r="AH707" s="1011"/>
      <c r="AI707" s="1011"/>
      <c r="AJ707" s="915"/>
      <c r="AK707" s="994"/>
      <c r="AL707" s="994"/>
      <c r="AM707" s="1014"/>
      <c r="AN707" s="1121"/>
      <c r="AP707" s="1106" t="s">
        <v>534</v>
      </c>
      <c r="AQ707" s="931">
        <v>3</v>
      </c>
    </row>
    <row r="708" spans="1:52" s="1122" customFormat="1" ht="14.1" customHeight="1">
      <c r="A708" s="1048"/>
      <c r="B708" s="1011"/>
      <c r="C708" s="1485"/>
      <c r="D708" s="1011" t="s">
        <v>1596</v>
      </c>
      <c r="E708" s="1489"/>
      <c r="F708" s="1489"/>
      <c r="G708" s="1489"/>
      <c r="H708" s="3222" t="s">
        <v>617</v>
      </c>
      <c r="I708" s="3222"/>
      <c r="J708" s="1507"/>
      <c r="K708" s="1507"/>
      <c r="L708" s="1507"/>
      <c r="M708" s="1507"/>
      <c r="N708" s="1507"/>
      <c r="O708" s="1507"/>
      <c r="P708" s="1507"/>
      <c r="Q708" s="1507"/>
      <c r="R708" s="1507"/>
      <c r="S708" s="1507"/>
      <c r="T708" s="1507"/>
      <c r="U708" s="1507"/>
      <c r="V708" s="1507"/>
      <c r="W708" s="1507"/>
      <c r="X708" s="1507"/>
      <c r="Y708" s="1507"/>
      <c r="Z708" s="1507"/>
      <c r="AA708" s="1507"/>
      <c r="AB708" s="1507"/>
      <c r="AC708" s="1011"/>
      <c r="AD708" s="1011"/>
      <c r="AE708" s="1011"/>
      <c r="AF708" s="1011"/>
      <c r="AG708" s="1011"/>
      <c r="AH708" s="1011"/>
      <c r="AI708" s="1011"/>
      <c r="AJ708" s="915"/>
      <c r="AK708" s="994"/>
      <c r="AL708" s="994"/>
      <c r="AM708" s="1014"/>
      <c r="AN708" s="1121"/>
    </row>
    <row r="709" spans="1:52" s="1123" customFormat="1" ht="14.25" customHeight="1">
      <c r="A709" s="1048"/>
      <c r="B709" s="1011"/>
      <c r="C709" s="1485"/>
      <c r="D709" s="1011"/>
      <c r="E709" s="1507"/>
      <c r="F709" s="1507"/>
      <c r="G709" s="1507"/>
      <c r="H709" s="1507"/>
      <c r="I709" s="1507"/>
      <c r="J709" s="1507"/>
      <c r="K709" s="1507"/>
      <c r="L709" s="1507"/>
      <c r="M709" s="1507"/>
      <c r="N709" s="1507"/>
      <c r="O709" s="1507"/>
      <c r="P709" s="1507"/>
      <c r="Q709" s="1507"/>
      <c r="R709" s="1507"/>
      <c r="S709" s="1507"/>
      <c r="T709" s="1507"/>
      <c r="U709" s="1507"/>
      <c r="V709" s="1507"/>
      <c r="W709" s="1507"/>
      <c r="X709" s="1507"/>
      <c r="Y709" s="1507"/>
      <c r="Z709" s="1507"/>
      <c r="AA709" s="1507"/>
      <c r="AB709" s="1507"/>
      <c r="AC709" s="1011"/>
      <c r="AD709" s="1011"/>
      <c r="AE709" s="1011"/>
      <c r="AF709" s="1011"/>
      <c r="AG709" s="1011"/>
      <c r="AH709" s="1011"/>
      <c r="AI709" s="1011"/>
      <c r="AJ709" s="915"/>
      <c r="AK709" s="994"/>
      <c r="AL709" s="994"/>
      <c r="AM709" s="1014"/>
      <c r="AN709" s="1126"/>
    </row>
    <row r="710" spans="1:52" s="1123" customFormat="1" ht="12.75" customHeight="1">
      <c r="A710" s="1059"/>
      <c r="B710" s="1007"/>
      <c r="C710" s="1493"/>
      <c r="D710" s="997"/>
      <c r="E710" s="997"/>
      <c r="F710" s="997"/>
      <c r="G710" s="997"/>
      <c r="H710" s="997"/>
      <c r="I710" s="997"/>
      <c r="J710" s="1508"/>
      <c r="K710" s="1508"/>
      <c r="L710" s="1508"/>
      <c r="M710" s="1508"/>
      <c r="N710" s="1508"/>
      <c r="O710" s="1508"/>
      <c r="P710" s="1508"/>
      <c r="Q710" s="1508"/>
      <c r="R710" s="1508"/>
      <c r="S710" s="1508"/>
      <c r="T710" s="1508"/>
      <c r="U710" s="1096"/>
      <c r="V710" s="1096"/>
      <c r="W710" s="1096"/>
      <c r="X710" s="1096"/>
      <c r="Y710" s="1494"/>
      <c r="Z710" s="1494"/>
      <c r="AA710" s="1494"/>
      <c r="AB710" s="1007"/>
      <c r="AC710" s="1007"/>
      <c r="AD710" s="1007"/>
      <c r="AE710" s="1007"/>
      <c r="AF710" s="1007"/>
      <c r="AG710" s="1007"/>
      <c r="AH710" s="1007"/>
      <c r="AI710" s="947" t="s">
        <v>1637</v>
      </c>
      <c r="AJ710" s="3171">
        <f>VLOOKUP($H$708,$AO$641:$AP$643,2,FALSE)</f>
        <v>0</v>
      </c>
      <c r="AK710" s="3173"/>
      <c r="AL710" s="993"/>
      <c r="AM710" s="990"/>
      <c r="AN710" s="1126"/>
      <c r="AP710" s="3171"/>
      <c r="AQ710" s="3173"/>
    </row>
    <row r="711" spans="1:52" s="1122" customFormat="1">
      <c r="A711" s="1048"/>
      <c r="B711" s="1012"/>
      <c r="C711" s="1486"/>
      <c r="D711" s="1488"/>
      <c r="E711" s="1023"/>
      <c r="F711" s="1023"/>
      <c r="G711" s="1023"/>
      <c r="H711" s="1023"/>
      <c r="I711" s="1023"/>
      <c r="J711" s="1023"/>
      <c r="K711" s="1023"/>
      <c r="L711" s="1023"/>
      <c r="M711" s="1023"/>
      <c r="N711" s="1023"/>
      <c r="O711" s="1023"/>
      <c r="P711" s="1023"/>
      <c r="Q711" s="1023"/>
      <c r="R711" s="1023"/>
      <c r="S711" s="1023"/>
      <c r="T711" s="1023"/>
      <c r="U711" s="1023"/>
      <c r="V711" s="1023"/>
      <c r="W711" s="1023"/>
      <c r="X711" s="1023"/>
      <c r="Y711" s="1023"/>
      <c r="Z711" s="1023"/>
      <c r="AA711" s="1023"/>
      <c r="AB711" s="1023"/>
      <c r="AC711" s="1011"/>
      <c r="AD711" s="1011"/>
      <c r="AE711" s="1011"/>
      <c r="AF711" s="1011"/>
      <c r="AG711" s="1011"/>
      <c r="AH711" s="1011"/>
      <c r="AI711" s="1011"/>
      <c r="AJ711" s="979"/>
      <c r="AK711" s="1011"/>
      <c r="AL711" s="1011"/>
      <c r="AM711" s="1048"/>
      <c r="AN711" s="1121"/>
      <c r="AT711" s="51"/>
      <c r="AU711" s="51"/>
      <c r="AV711" s="51"/>
      <c r="AW711" s="51"/>
      <c r="AX711" s="51"/>
      <c r="AY711" s="51"/>
      <c r="AZ711" s="51"/>
    </row>
    <row r="712" spans="1:52" s="1122" customFormat="1">
      <c r="A712" s="1048"/>
      <c r="B712" s="915"/>
      <c r="C712" s="974" t="s">
        <v>1638</v>
      </c>
      <c r="D712" s="1509"/>
      <c r="E712" s="1023"/>
      <c r="F712" s="1023"/>
      <c r="G712" s="1023"/>
      <c r="H712" s="1023"/>
      <c r="I712" s="1023"/>
      <c r="J712" s="1023"/>
      <c r="K712" s="1023"/>
      <c r="L712" s="1023"/>
      <c r="M712" s="1023"/>
      <c r="N712" s="1023"/>
      <c r="O712" s="1023"/>
      <c r="P712" s="1023"/>
      <c r="Q712" s="1023"/>
      <c r="R712" s="1023"/>
      <c r="S712" s="1023"/>
      <c r="T712" s="1023"/>
      <c r="U712" s="1023"/>
      <c r="V712" s="1023"/>
      <c r="W712" s="1023"/>
      <c r="X712" s="1023"/>
      <c r="Y712" s="1023"/>
      <c r="Z712" s="1023"/>
      <c r="AA712" s="1023"/>
      <c r="AB712" s="1023"/>
      <c r="AC712" s="1011"/>
      <c r="AD712" s="1011"/>
      <c r="AE712" s="1011"/>
      <c r="AF712" s="1011"/>
      <c r="AG712" s="1011"/>
      <c r="AH712" s="1011"/>
      <c r="AI712" s="1011"/>
      <c r="AJ712" s="979"/>
      <c r="AK712" s="1011"/>
      <c r="AL712" s="1011"/>
      <c r="AM712" s="1048"/>
      <c r="AN712" s="1121"/>
      <c r="AT712" s="51"/>
      <c r="AU712" s="51"/>
      <c r="AV712" s="51"/>
      <c r="AW712" s="51"/>
      <c r="AX712" s="51"/>
      <c r="AY712" s="51"/>
      <c r="AZ712" s="51"/>
    </row>
    <row r="713" spans="1:52" s="1122" customFormat="1">
      <c r="A713" s="1048"/>
      <c r="B713" s="1012"/>
      <c r="C713" s="1486"/>
      <c r="D713" s="1488"/>
      <c r="E713" s="1023"/>
      <c r="F713" s="1023"/>
      <c r="G713" s="1023"/>
      <c r="H713" s="1023"/>
      <c r="I713" s="1023"/>
      <c r="J713" s="1023"/>
      <c r="K713" s="1023"/>
      <c r="L713" s="1023"/>
      <c r="M713" s="1023"/>
      <c r="N713" s="1023"/>
      <c r="O713" s="1023"/>
      <c r="P713" s="1023"/>
      <c r="Q713" s="1023"/>
      <c r="R713" s="1023"/>
      <c r="S713" s="1023"/>
      <c r="T713" s="1023"/>
      <c r="U713" s="1023"/>
      <c r="V713" s="1023"/>
      <c r="W713" s="1023"/>
      <c r="X713" s="1023"/>
      <c r="Y713" s="1023"/>
      <c r="Z713" s="1023"/>
      <c r="AA713" s="1023"/>
      <c r="AB713" s="1023"/>
      <c r="AC713" s="1011"/>
      <c r="AD713" s="1011"/>
      <c r="AE713" s="1011"/>
      <c r="AF713" s="1011"/>
      <c r="AG713" s="1011"/>
      <c r="AH713" s="1011"/>
      <c r="AI713" s="1011"/>
      <c r="AJ713" s="979"/>
      <c r="AK713" s="994"/>
      <c r="AL713" s="994"/>
      <c r="AM713" s="1014"/>
      <c r="AN713" s="1121"/>
      <c r="AT713" s="51"/>
      <c r="AU713" s="51"/>
      <c r="AV713" s="51"/>
      <c r="AW713" s="51"/>
      <c r="AX713" s="51"/>
      <c r="AY713" s="51"/>
      <c r="AZ713" s="51"/>
    </row>
    <row r="714" spans="1:52" s="1122" customFormat="1">
      <c r="A714" s="1048"/>
      <c r="B714" s="915"/>
      <c r="C714" s="1483"/>
      <c r="D714" s="1094" t="s">
        <v>714</v>
      </c>
      <c r="E714" s="3191" t="s">
        <v>2011</v>
      </c>
      <c r="F714" s="3191"/>
      <c r="G714" s="3191"/>
      <c r="H714" s="3191"/>
      <c r="I714" s="3191"/>
      <c r="J714" s="3191"/>
      <c r="K714" s="3191"/>
      <c r="L714" s="3191"/>
      <c r="M714" s="3191"/>
      <c r="N714" s="3191"/>
      <c r="O714" s="3191"/>
      <c r="P714" s="3191"/>
      <c r="Q714" s="3191"/>
      <c r="R714" s="3191"/>
      <c r="S714" s="3191"/>
      <c r="T714" s="3191"/>
      <c r="U714" s="3191"/>
      <c r="V714" s="3191"/>
      <c r="W714" s="3191"/>
      <c r="X714" s="3191"/>
      <c r="Y714" s="3191"/>
      <c r="Z714" s="3191"/>
      <c r="AA714" s="3191"/>
      <c r="AB714" s="3191"/>
      <c r="AC714" s="915"/>
      <c r="AD714" s="915"/>
      <c r="AE714" s="915"/>
      <c r="AF714" s="3135" t="s">
        <v>1548</v>
      </c>
      <c r="AG714" s="3135"/>
      <c r="AH714" s="3135"/>
      <c r="AI714" s="3135"/>
      <c r="AJ714" s="3135"/>
      <c r="AK714" s="3135"/>
      <c r="AL714" s="3135"/>
      <c r="AM714" s="1014"/>
      <c r="AN714" s="1121"/>
      <c r="AT714" s="51"/>
      <c r="AU714" s="51"/>
      <c r="AV714" s="51"/>
      <c r="AW714" s="51"/>
      <c r="AX714" s="51"/>
      <c r="AY714" s="51"/>
      <c r="AZ714" s="51"/>
    </row>
    <row r="715" spans="1:52" s="1122" customFormat="1">
      <c r="A715" s="1048"/>
      <c r="B715" s="1011"/>
      <c r="C715" s="1485"/>
      <c r="D715" s="1094"/>
      <c r="E715" s="3191"/>
      <c r="F715" s="3191"/>
      <c r="G715" s="3191"/>
      <c r="H715" s="3191"/>
      <c r="I715" s="3191"/>
      <c r="J715" s="3191"/>
      <c r="K715" s="3191"/>
      <c r="L715" s="3191"/>
      <c r="M715" s="3191"/>
      <c r="N715" s="3191"/>
      <c r="O715" s="3191"/>
      <c r="P715" s="3191"/>
      <c r="Q715" s="3191"/>
      <c r="R715" s="3191"/>
      <c r="S715" s="3191"/>
      <c r="T715" s="3191"/>
      <c r="U715" s="3191"/>
      <c r="V715" s="3191"/>
      <c r="W715" s="3191"/>
      <c r="X715" s="3191"/>
      <c r="Y715" s="3191"/>
      <c r="Z715" s="3191"/>
      <c r="AA715" s="3191"/>
      <c r="AB715" s="3191"/>
      <c r="AC715" s="915"/>
      <c r="AD715" s="915"/>
      <c r="AE715" s="1011"/>
      <c r="AF715" s="1011"/>
      <c r="AG715" s="1011"/>
      <c r="AH715" s="1011"/>
      <c r="AI715" s="1011"/>
      <c r="AJ715" s="1011"/>
      <c r="AK715" s="1011"/>
      <c r="AL715" s="1011"/>
      <c r="AM715" s="1014"/>
      <c r="AN715" s="1121"/>
      <c r="AT715" s="51"/>
      <c r="AU715" s="51"/>
      <c r="AV715" s="51"/>
      <c r="AW715" s="51"/>
      <c r="AX715" s="51"/>
      <c r="AY715" s="51"/>
      <c r="AZ715" s="51"/>
    </row>
    <row r="716" spans="1:52" s="1122" customFormat="1">
      <c r="A716" s="1048"/>
      <c r="B716" s="1012"/>
      <c r="C716" s="1486"/>
      <c r="D716" s="1094"/>
      <c r="E716" s="1023"/>
      <c r="F716" s="1023"/>
      <c r="G716" s="1023"/>
      <c r="H716" s="1023"/>
      <c r="I716" s="1023"/>
      <c r="J716" s="1023"/>
      <c r="K716" s="1023"/>
      <c r="L716" s="1023"/>
      <c r="M716" s="1023"/>
      <c r="N716" s="1023"/>
      <c r="O716" s="1023"/>
      <c r="P716" s="1023"/>
      <c r="Q716" s="1023"/>
      <c r="R716" s="1023"/>
      <c r="S716" s="1023"/>
      <c r="T716" s="1023"/>
      <c r="U716" s="1023"/>
      <c r="V716" s="1023"/>
      <c r="W716" s="1023"/>
      <c r="X716" s="1023"/>
      <c r="Y716" s="1023"/>
      <c r="Z716" s="1023"/>
      <c r="AA716" s="1023"/>
      <c r="AB716" s="1023"/>
      <c r="AC716" s="915"/>
      <c r="AD716" s="915"/>
      <c r="AE716" s="1011"/>
      <c r="AF716" s="1011"/>
      <c r="AG716" s="1011"/>
      <c r="AH716" s="1011"/>
      <c r="AI716" s="1011"/>
      <c r="AJ716" s="1011"/>
      <c r="AK716" s="1011"/>
      <c r="AL716" s="1011"/>
      <c r="AM716" s="1014"/>
      <c r="AN716" s="1121"/>
      <c r="AT716" s="51"/>
      <c r="AU716" s="51"/>
      <c r="AV716" s="51"/>
      <c r="AW716" s="51"/>
      <c r="AX716" s="51"/>
      <c r="AY716" s="51"/>
      <c r="AZ716" s="51"/>
    </row>
    <row r="717" spans="1:52" s="1122" customFormat="1" ht="12.75" customHeight="1">
      <c r="A717" s="1048"/>
      <c r="B717" s="994"/>
      <c r="C717" s="1483"/>
      <c r="D717" s="1094" t="s">
        <v>534</v>
      </c>
      <c r="E717" s="3191" t="s">
        <v>1639</v>
      </c>
      <c r="F717" s="3191"/>
      <c r="G717" s="3191"/>
      <c r="H717" s="3191"/>
      <c r="I717" s="3191"/>
      <c r="J717" s="3191"/>
      <c r="K717" s="3191"/>
      <c r="L717" s="3191"/>
      <c r="M717" s="3191"/>
      <c r="N717" s="3191"/>
      <c r="O717" s="3191"/>
      <c r="P717" s="3191"/>
      <c r="Q717" s="3191"/>
      <c r="R717" s="3191"/>
      <c r="S717" s="3191"/>
      <c r="T717" s="3191"/>
      <c r="U717" s="3191"/>
      <c r="V717" s="3191"/>
      <c r="W717" s="3191"/>
      <c r="X717" s="3191"/>
      <c r="Y717" s="3191"/>
      <c r="Z717" s="3191"/>
      <c r="AA717" s="3191"/>
      <c r="AB717" s="3191"/>
      <c r="AC717" s="915"/>
      <c r="AD717" s="915"/>
      <c r="AE717" s="915"/>
      <c r="AF717" s="3135" t="s">
        <v>1604</v>
      </c>
      <c r="AG717" s="3135"/>
      <c r="AH717" s="3135"/>
      <c r="AI717" s="3135"/>
      <c r="AJ717" s="3135"/>
      <c r="AK717" s="3135"/>
      <c r="AL717" s="3135"/>
      <c r="AM717" s="1014"/>
      <c r="AN717" s="1121"/>
      <c r="AT717" s="51"/>
      <c r="AU717" s="51"/>
      <c r="AV717" s="51"/>
      <c r="AW717" s="51"/>
      <c r="AX717" s="51"/>
      <c r="AY717" s="51"/>
      <c r="AZ717" s="51"/>
    </row>
    <row r="718" spans="1:52" s="1122" customFormat="1">
      <c r="A718" s="1048"/>
      <c r="B718" s="1011"/>
      <c r="C718" s="1485"/>
      <c r="D718" s="1011"/>
      <c r="E718" s="3191"/>
      <c r="F718" s="3191"/>
      <c r="G718" s="3191"/>
      <c r="H718" s="3191"/>
      <c r="I718" s="3191"/>
      <c r="J718" s="3191"/>
      <c r="K718" s="3191"/>
      <c r="L718" s="3191"/>
      <c r="M718" s="3191"/>
      <c r="N718" s="3191"/>
      <c r="O718" s="3191"/>
      <c r="P718" s="3191"/>
      <c r="Q718" s="3191"/>
      <c r="R718" s="3191"/>
      <c r="S718" s="3191"/>
      <c r="T718" s="3191"/>
      <c r="U718" s="3191"/>
      <c r="V718" s="3191"/>
      <c r="W718" s="3191"/>
      <c r="X718" s="3191"/>
      <c r="Y718" s="3191"/>
      <c r="Z718" s="3191"/>
      <c r="AA718" s="3191"/>
      <c r="AB718" s="3191"/>
      <c r="AC718" s="1011"/>
      <c r="AD718" s="1011"/>
      <c r="AE718" s="1011"/>
      <c r="AF718" s="1011"/>
      <c r="AG718" s="1011"/>
      <c r="AH718" s="1011"/>
      <c r="AI718" s="1011"/>
      <c r="AJ718" s="915"/>
      <c r="AK718" s="994"/>
      <c r="AL718" s="994"/>
      <c r="AM718" s="1014"/>
      <c r="AN718" s="1121"/>
      <c r="AT718" s="51"/>
      <c r="AU718" s="51"/>
      <c r="AV718" s="51"/>
      <c r="AW718" s="51"/>
      <c r="AX718" s="51"/>
      <c r="AY718" s="51"/>
      <c r="AZ718" s="51"/>
    </row>
    <row r="719" spans="1:52" s="1122" customFormat="1">
      <c r="A719" s="1048"/>
      <c r="B719" s="1011"/>
      <c r="C719" s="1485"/>
      <c r="D719" s="1011"/>
      <c r="E719" s="1446"/>
      <c r="F719" s="1446"/>
      <c r="G719" s="1446"/>
      <c r="H719" s="1446"/>
      <c r="I719" s="1446"/>
      <c r="J719" s="1446"/>
      <c r="K719" s="1446"/>
      <c r="L719" s="1446"/>
      <c r="M719" s="1446"/>
      <c r="N719" s="1446"/>
      <c r="O719" s="1446"/>
      <c r="P719" s="1446"/>
      <c r="Q719" s="1446"/>
      <c r="R719" s="1446"/>
      <c r="S719" s="1446"/>
      <c r="T719" s="1446"/>
      <c r="U719" s="1446"/>
      <c r="V719" s="1446"/>
      <c r="W719" s="1446"/>
      <c r="X719" s="1446"/>
      <c r="Y719" s="1446"/>
      <c r="Z719" s="1446"/>
      <c r="AA719" s="1446"/>
      <c r="AB719" s="1446"/>
      <c r="AC719" s="1011"/>
      <c r="AD719" s="1011"/>
      <c r="AE719" s="1011"/>
      <c r="AF719" s="1011"/>
      <c r="AG719" s="1011"/>
      <c r="AH719" s="1011"/>
      <c r="AI719" s="1011"/>
      <c r="AJ719" s="915"/>
      <c r="AK719" s="994"/>
      <c r="AL719" s="994"/>
      <c r="AM719" s="1014"/>
      <c r="AN719" s="1121"/>
      <c r="AT719" s="51"/>
      <c r="AU719" s="51"/>
      <c r="AV719" s="51"/>
      <c r="AW719" s="51"/>
      <c r="AX719" s="51"/>
      <c r="AY719" s="51"/>
      <c r="AZ719" s="51"/>
    </row>
    <row r="720" spans="1:52" s="1122" customFormat="1" ht="12.75" customHeight="1">
      <c r="A720" s="1048"/>
      <c r="B720" s="1011"/>
      <c r="C720" s="1485"/>
      <c r="D720" s="1011" t="s">
        <v>1596</v>
      </c>
      <c r="E720" s="1489"/>
      <c r="F720" s="1489"/>
      <c r="G720" s="1489"/>
      <c r="H720" s="3222" t="s">
        <v>617</v>
      </c>
      <c r="I720" s="3222"/>
      <c r="J720" s="1446"/>
      <c r="K720" s="1446"/>
      <c r="L720" s="1446"/>
      <c r="M720" s="1446"/>
      <c r="N720" s="1446"/>
      <c r="O720" s="1446"/>
      <c r="P720" s="1446"/>
      <c r="Q720" s="1446"/>
      <c r="R720" s="1446"/>
      <c r="S720" s="1446"/>
      <c r="T720" s="1446"/>
      <c r="U720" s="1446"/>
      <c r="V720" s="1446"/>
      <c r="W720" s="1446"/>
      <c r="X720" s="1446"/>
      <c r="Y720" s="1446"/>
      <c r="Z720" s="1446"/>
      <c r="AA720" s="1446"/>
      <c r="AB720" s="1446"/>
      <c r="AC720" s="1011"/>
      <c r="AD720" s="1011"/>
      <c r="AE720" s="1011"/>
      <c r="AF720" s="1011"/>
      <c r="AG720" s="1011"/>
      <c r="AH720" s="1011"/>
      <c r="AI720" s="1011"/>
      <c r="AJ720" s="915"/>
      <c r="AK720" s="994"/>
      <c r="AL720" s="994"/>
      <c r="AM720" s="1014"/>
      <c r="AN720" s="1121"/>
      <c r="AT720" s="51"/>
      <c r="AU720" s="51"/>
      <c r="AV720" s="51"/>
      <c r="AW720" s="51"/>
      <c r="AX720" s="51"/>
      <c r="AY720" s="51"/>
      <c r="AZ720" s="51"/>
    </row>
    <row r="721" spans="1:81" s="1122" customFormat="1">
      <c r="A721" s="1048"/>
      <c r="B721" s="1011"/>
      <c r="C721" s="1485"/>
      <c r="D721" s="1011"/>
      <c r="E721" s="1446"/>
      <c r="F721" s="1446"/>
      <c r="G721" s="1446"/>
      <c r="H721" s="1446"/>
      <c r="I721" s="1446"/>
      <c r="J721" s="1446"/>
      <c r="K721" s="1446"/>
      <c r="L721" s="1446"/>
      <c r="M721" s="1446"/>
      <c r="N721" s="1446"/>
      <c r="O721" s="1446"/>
      <c r="P721" s="1446"/>
      <c r="Q721" s="1446"/>
      <c r="R721" s="1446"/>
      <c r="S721" s="1446"/>
      <c r="T721" s="1446"/>
      <c r="U721" s="1446"/>
      <c r="V721" s="1446"/>
      <c r="W721" s="1446"/>
      <c r="X721" s="1446"/>
      <c r="Y721" s="1446"/>
      <c r="Z721" s="1446"/>
      <c r="AA721" s="1446"/>
      <c r="AB721" s="1446"/>
      <c r="AC721" s="1011"/>
      <c r="AD721" s="1011"/>
      <c r="AE721" s="1011"/>
      <c r="AF721" s="1011"/>
      <c r="AG721" s="1011"/>
      <c r="AH721" s="1011"/>
      <c r="AI721" s="1011"/>
      <c r="AJ721" s="915"/>
      <c r="AK721" s="994"/>
      <c r="AL721" s="994"/>
      <c r="AM721" s="1014"/>
      <c r="AN721" s="1121"/>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2" customFormat="1">
      <c r="A722" s="1059"/>
      <c r="B722" s="1007"/>
      <c r="C722" s="1493"/>
      <c r="D722" s="1007"/>
      <c r="E722" s="1506"/>
      <c r="F722" s="1506"/>
      <c r="G722" s="1506"/>
      <c r="H722" s="1506"/>
      <c r="I722" s="1506"/>
      <c r="J722" s="1506"/>
      <c r="K722" s="1506"/>
      <c r="L722" s="1506"/>
      <c r="M722" s="1506"/>
      <c r="N722" s="1506"/>
      <c r="O722" s="1506"/>
      <c r="P722" s="1506"/>
      <c r="Q722" s="1506"/>
      <c r="R722" s="1506"/>
      <c r="S722" s="1506"/>
      <c r="T722" s="1506"/>
      <c r="U722" s="1506"/>
      <c r="V722" s="1096"/>
      <c r="W722" s="1096"/>
      <c r="X722" s="1096"/>
      <c r="Y722" s="1494"/>
      <c r="Z722" s="1494"/>
      <c r="AA722" s="1494"/>
      <c r="AB722" s="1007"/>
      <c r="AC722" s="1007"/>
      <c r="AD722" s="1007"/>
      <c r="AE722" s="1007"/>
      <c r="AF722" s="1007"/>
      <c r="AG722" s="1007"/>
      <c r="AH722" s="1007"/>
      <c r="AI722" s="947" t="s">
        <v>1640</v>
      </c>
      <c r="AJ722" s="3171">
        <f>VLOOKUP($H$720,$AO$655:$AP$657,2,FALSE)</f>
        <v>0</v>
      </c>
      <c r="AK722" s="3173"/>
      <c r="AL722" s="993"/>
      <c r="AM722" s="990"/>
      <c r="AN722" s="1121"/>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2" customFormat="1" ht="12.75" customHeight="1">
      <c r="A723" s="1048"/>
      <c r="B723" s="1011"/>
      <c r="C723" s="1485"/>
      <c r="D723" s="915"/>
      <c r="E723" s="915"/>
      <c r="F723" s="915"/>
      <c r="G723" s="915"/>
      <c r="H723" s="915"/>
      <c r="I723" s="915"/>
      <c r="J723" s="1446"/>
      <c r="K723" s="1446"/>
      <c r="L723" s="1446"/>
      <c r="M723" s="1446"/>
      <c r="N723" s="915"/>
      <c r="O723" s="915"/>
      <c r="P723" s="915"/>
      <c r="Q723" s="915"/>
      <c r="R723" s="915"/>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31"/>
      <c r="AN723" s="1121"/>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2" customFormat="1" ht="12.75" customHeight="1">
      <c r="A724" s="931"/>
      <c r="B724" s="915"/>
      <c r="C724" s="974" t="s">
        <v>1641</v>
      </c>
      <c r="D724" s="915"/>
      <c r="E724" s="915"/>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31"/>
      <c r="AN724" s="1121"/>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2" customFormat="1">
      <c r="A725" s="1048"/>
      <c r="B725" s="1012"/>
      <c r="C725" s="1510"/>
      <c r="D725" s="1012"/>
      <c r="E725" s="1012"/>
      <c r="F725" s="1011"/>
      <c r="G725" s="1011"/>
      <c r="H725" s="1012"/>
      <c r="I725" s="1012"/>
      <c r="J725" s="1012"/>
      <c r="K725" s="1012"/>
      <c r="L725" s="1012"/>
      <c r="M725" s="1012"/>
      <c r="N725" s="1012"/>
      <c r="O725" s="1012"/>
      <c r="P725" s="1012"/>
      <c r="Q725" s="1012"/>
      <c r="R725" s="1012"/>
      <c r="S725" s="1012"/>
      <c r="T725" s="1011"/>
      <c r="U725" s="1011"/>
      <c r="V725" s="1011"/>
      <c r="W725" s="1011"/>
      <c r="X725" s="993"/>
      <c r="Y725" s="993"/>
      <c r="Z725" s="993"/>
      <c r="AA725" s="993"/>
      <c r="AB725" s="993"/>
      <c r="AC725" s="1011"/>
      <c r="AD725" s="1011"/>
      <c r="AE725" s="1011"/>
      <c r="AF725" s="1011"/>
      <c r="AG725" s="1011"/>
      <c r="AH725" s="1011"/>
      <c r="AI725" s="1011"/>
      <c r="AJ725" s="915"/>
      <c r="AK725" s="994"/>
      <c r="AL725" s="994"/>
      <c r="AM725" s="1014"/>
      <c r="AN725" s="1121"/>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2" customFormat="1">
      <c r="A726" s="1048"/>
      <c r="B726" s="915"/>
      <c r="C726" s="1483"/>
      <c r="D726" s="1094" t="s">
        <v>714</v>
      </c>
      <c r="E726" s="3191" t="s">
        <v>1642</v>
      </c>
      <c r="F726" s="3191"/>
      <c r="G726" s="3191"/>
      <c r="H726" s="3191"/>
      <c r="I726" s="3191"/>
      <c r="J726" s="3191"/>
      <c r="K726" s="3191"/>
      <c r="L726" s="3191"/>
      <c r="M726" s="3191"/>
      <c r="N726" s="3191"/>
      <c r="O726" s="3191"/>
      <c r="P726" s="3191"/>
      <c r="Q726" s="3191"/>
      <c r="R726" s="3191"/>
      <c r="S726" s="3191"/>
      <c r="T726" s="3191"/>
      <c r="U726" s="3191"/>
      <c r="V726" s="3191"/>
      <c r="W726" s="3191"/>
      <c r="X726" s="3191"/>
      <c r="Y726" s="3191"/>
      <c r="Z726" s="3191"/>
      <c r="AA726" s="3191"/>
      <c r="AB726" s="3191"/>
      <c r="AC726" s="915"/>
      <c r="AD726" s="915"/>
      <c r="AE726" s="915"/>
      <c r="AF726" s="3135" t="s">
        <v>1548</v>
      </c>
      <c r="AG726" s="3135"/>
      <c r="AH726" s="3135"/>
      <c r="AI726" s="3135"/>
      <c r="AJ726" s="3135"/>
      <c r="AK726" s="3135"/>
      <c r="AL726" s="3135"/>
      <c r="AM726" s="1014"/>
      <c r="AN726" s="1121"/>
      <c r="AT726" s="51"/>
      <c r="AU726" s="51"/>
      <c r="AV726" s="51"/>
      <c r="AW726" s="51"/>
      <c r="AX726" s="51"/>
      <c r="AY726" s="51"/>
      <c r="AZ726" s="51"/>
    </row>
    <row r="727" spans="1:81" s="1122" customFormat="1">
      <c r="A727" s="1048"/>
      <c r="B727" s="915"/>
      <c r="C727" s="1483"/>
      <c r="D727" s="1094"/>
      <c r="E727" s="3191"/>
      <c r="F727" s="3191"/>
      <c r="G727" s="3191"/>
      <c r="H727" s="3191"/>
      <c r="I727" s="3191"/>
      <c r="J727" s="3191"/>
      <c r="K727" s="3191"/>
      <c r="L727" s="3191"/>
      <c r="M727" s="3191"/>
      <c r="N727" s="3191"/>
      <c r="O727" s="3191"/>
      <c r="P727" s="3191"/>
      <c r="Q727" s="3191"/>
      <c r="R727" s="3191"/>
      <c r="S727" s="3191"/>
      <c r="T727" s="3191"/>
      <c r="U727" s="3191"/>
      <c r="V727" s="3191"/>
      <c r="W727" s="3191"/>
      <c r="X727" s="3191"/>
      <c r="Y727" s="3191"/>
      <c r="Z727" s="3191"/>
      <c r="AA727" s="3191"/>
      <c r="AB727" s="3191"/>
      <c r="AC727" s="915"/>
      <c r="AD727" s="915"/>
      <c r="AE727" s="915"/>
      <c r="AF727" s="1445"/>
      <c r="AG727" s="1445"/>
      <c r="AH727" s="1445"/>
      <c r="AI727" s="1445"/>
      <c r="AJ727" s="1445"/>
      <c r="AK727" s="1445"/>
      <c r="AL727" s="1445"/>
      <c r="AM727" s="1014"/>
      <c r="AN727" s="1121"/>
      <c r="AT727" s="51"/>
      <c r="AU727" s="51"/>
      <c r="AV727" s="51"/>
      <c r="AW727" s="51"/>
      <c r="AX727" s="51"/>
      <c r="AY727" s="51"/>
      <c r="AZ727" s="51"/>
    </row>
    <row r="728" spans="1:81" s="1122" customFormat="1">
      <c r="A728" s="1048"/>
      <c r="B728" s="1011"/>
      <c r="C728" s="1485"/>
      <c r="D728" s="1094"/>
      <c r="E728" s="3191"/>
      <c r="F728" s="3191"/>
      <c r="G728" s="3191"/>
      <c r="H728" s="3191"/>
      <c r="I728" s="3191"/>
      <c r="J728" s="3191"/>
      <c r="K728" s="3191"/>
      <c r="L728" s="3191"/>
      <c r="M728" s="3191"/>
      <c r="N728" s="3191"/>
      <c r="O728" s="3191"/>
      <c r="P728" s="3191"/>
      <c r="Q728" s="3191"/>
      <c r="R728" s="3191"/>
      <c r="S728" s="3191"/>
      <c r="T728" s="3191"/>
      <c r="U728" s="3191"/>
      <c r="V728" s="3191"/>
      <c r="W728" s="3191"/>
      <c r="X728" s="3191"/>
      <c r="Y728" s="3191"/>
      <c r="Z728" s="3191"/>
      <c r="AA728" s="3191"/>
      <c r="AB728" s="3191"/>
      <c r="AC728" s="915"/>
      <c r="AD728" s="915"/>
      <c r="AE728" s="915"/>
      <c r="AF728" s="915"/>
      <c r="AG728" s="915"/>
      <c r="AH728" s="915"/>
      <c r="AI728" s="915"/>
      <c r="AJ728" s="915"/>
      <c r="AK728" s="915"/>
      <c r="AL728" s="994"/>
      <c r="AM728" s="1014"/>
      <c r="AN728" s="1121"/>
    </row>
    <row r="729" spans="1:81" s="1123" customFormat="1" ht="12.75" customHeight="1">
      <c r="A729" s="1048"/>
      <c r="B729" s="1011"/>
      <c r="C729" s="1485"/>
      <c r="D729" s="1094"/>
      <c r="E729" s="3191"/>
      <c r="F729" s="3191"/>
      <c r="G729" s="3191"/>
      <c r="H729" s="3191"/>
      <c r="I729" s="3191"/>
      <c r="J729" s="3191"/>
      <c r="K729" s="3191"/>
      <c r="L729" s="3191"/>
      <c r="M729" s="3191"/>
      <c r="N729" s="3191"/>
      <c r="O729" s="3191"/>
      <c r="P729" s="3191"/>
      <c r="Q729" s="3191"/>
      <c r="R729" s="3191"/>
      <c r="S729" s="3191"/>
      <c r="T729" s="3191"/>
      <c r="U729" s="3191"/>
      <c r="V729" s="3191"/>
      <c r="W729" s="3191"/>
      <c r="X729" s="3191"/>
      <c r="Y729" s="3191"/>
      <c r="Z729" s="3191"/>
      <c r="AA729" s="3191"/>
      <c r="AB729" s="3191"/>
      <c r="AC729" s="915"/>
      <c r="AD729" s="915"/>
      <c r="AE729" s="1011"/>
      <c r="AF729" s="1011"/>
      <c r="AG729" s="994"/>
      <c r="AH729" s="994"/>
      <c r="AI729" s="994"/>
      <c r="AJ729" s="994"/>
      <c r="AK729" s="994"/>
      <c r="AL729" s="994"/>
      <c r="AM729" s="1014"/>
      <c r="AN729" s="1127"/>
      <c r="AO729" s="56"/>
    </row>
    <row r="730" spans="1:81" s="1122" customFormat="1">
      <c r="A730" s="1114"/>
      <c r="B730" s="993"/>
      <c r="C730" s="1486"/>
      <c r="D730" s="1094"/>
      <c r="E730" s="1511"/>
      <c r="F730" s="1511"/>
      <c r="G730" s="1511"/>
      <c r="H730" s="1511"/>
      <c r="I730" s="1511"/>
      <c r="J730" s="1511"/>
      <c r="K730" s="1511"/>
      <c r="L730" s="1511"/>
      <c r="M730" s="1511"/>
      <c r="N730" s="1511"/>
      <c r="O730" s="1511"/>
      <c r="P730" s="1511"/>
      <c r="Q730" s="1511"/>
      <c r="R730" s="1511"/>
      <c r="S730" s="1511"/>
      <c r="T730" s="1511"/>
      <c r="U730" s="1511"/>
      <c r="V730" s="1511"/>
      <c r="W730" s="1511"/>
      <c r="X730" s="1511"/>
      <c r="Y730" s="1511"/>
      <c r="Z730" s="1511"/>
      <c r="AA730" s="1511"/>
      <c r="AB730" s="1511"/>
      <c r="AC730" s="915"/>
      <c r="AD730" s="915"/>
      <c r="AE730" s="994"/>
      <c r="AF730" s="915"/>
      <c r="AG730" s="915"/>
      <c r="AH730" s="915"/>
      <c r="AI730" s="915"/>
      <c r="AJ730" s="915"/>
      <c r="AK730" s="915"/>
      <c r="AL730" s="915"/>
      <c r="AM730" s="1014"/>
      <c r="AN730" s="1121"/>
      <c r="AO730" s="126"/>
      <c r="AP730" s="51"/>
    </row>
    <row r="731" spans="1:81" s="1122" customFormat="1">
      <c r="A731" s="1048"/>
      <c r="B731" s="994"/>
      <c r="C731" s="1483"/>
      <c r="D731" s="1094" t="s">
        <v>534</v>
      </c>
      <c r="E731" s="3191" t="s">
        <v>1643</v>
      </c>
      <c r="F731" s="3191"/>
      <c r="G731" s="3191"/>
      <c r="H731" s="3191"/>
      <c r="I731" s="3191"/>
      <c r="J731" s="3191"/>
      <c r="K731" s="3191"/>
      <c r="L731" s="3191"/>
      <c r="M731" s="3191"/>
      <c r="N731" s="3191"/>
      <c r="O731" s="3191"/>
      <c r="P731" s="3191"/>
      <c r="Q731" s="3191"/>
      <c r="R731" s="3191"/>
      <c r="S731" s="3191"/>
      <c r="T731" s="3191"/>
      <c r="U731" s="3191"/>
      <c r="V731" s="3191"/>
      <c r="W731" s="3191"/>
      <c r="X731" s="3191"/>
      <c r="Y731" s="3191"/>
      <c r="Z731" s="3191"/>
      <c r="AA731" s="3191"/>
      <c r="AB731" s="957"/>
      <c r="AC731" s="915"/>
      <c r="AD731" s="915"/>
      <c r="AE731" s="915"/>
      <c r="AF731" s="3135" t="s">
        <v>1604</v>
      </c>
      <c r="AG731" s="3135"/>
      <c r="AH731" s="3135"/>
      <c r="AI731" s="3135"/>
      <c r="AJ731" s="3135"/>
      <c r="AK731" s="3135"/>
      <c r="AL731" s="3135"/>
      <c r="AM731" s="1014"/>
      <c r="AN731" s="1121"/>
      <c r="AO731" s="126"/>
      <c r="AP731" s="51"/>
    </row>
    <row r="732" spans="1:81" s="1122" customFormat="1">
      <c r="A732" s="1048"/>
      <c r="B732" s="994"/>
      <c r="C732" s="1483"/>
      <c r="D732" s="1094"/>
      <c r="E732" s="3191"/>
      <c r="F732" s="3191"/>
      <c r="G732" s="3191"/>
      <c r="H732" s="3191"/>
      <c r="I732" s="3191"/>
      <c r="J732" s="3191"/>
      <c r="K732" s="3191"/>
      <c r="L732" s="3191"/>
      <c r="M732" s="3191"/>
      <c r="N732" s="3191"/>
      <c r="O732" s="3191"/>
      <c r="P732" s="3191"/>
      <c r="Q732" s="3191"/>
      <c r="R732" s="3191"/>
      <c r="S732" s="3191"/>
      <c r="T732" s="3191"/>
      <c r="U732" s="3191"/>
      <c r="V732" s="3191"/>
      <c r="W732" s="3191"/>
      <c r="X732" s="3191"/>
      <c r="Y732" s="3191"/>
      <c r="Z732" s="3191"/>
      <c r="AA732" s="3191"/>
      <c r="AB732" s="957"/>
      <c r="AC732" s="915"/>
      <c r="AD732" s="915"/>
      <c r="AE732" s="915"/>
      <c r="AF732" s="1445"/>
      <c r="AG732" s="1445"/>
      <c r="AH732" s="1445"/>
      <c r="AI732" s="1445"/>
      <c r="AJ732" s="1445"/>
      <c r="AK732" s="1445"/>
      <c r="AL732" s="1445"/>
      <c r="AM732" s="1014"/>
      <c r="AN732" s="1121"/>
      <c r="AO732" s="126"/>
      <c r="AP732" s="51"/>
    </row>
    <row r="733" spans="1:81" s="1122" customFormat="1">
      <c r="A733" s="1048"/>
      <c r="B733" s="994"/>
      <c r="C733" s="1483"/>
      <c r="D733" s="1011"/>
      <c r="E733" s="3191"/>
      <c r="F733" s="3191"/>
      <c r="G733" s="3191"/>
      <c r="H733" s="3191"/>
      <c r="I733" s="3191"/>
      <c r="J733" s="3191"/>
      <c r="K733" s="3191"/>
      <c r="L733" s="3191"/>
      <c r="M733" s="3191"/>
      <c r="N733" s="3191"/>
      <c r="O733" s="3191"/>
      <c r="P733" s="3191"/>
      <c r="Q733" s="3191"/>
      <c r="R733" s="3191"/>
      <c r="S733" s="3191"/>
      <c r="T733" s="3191"/>
      <c r="U733" s="3191"/>
      <c r="V733" s="3191"/>
      <c r="W733" s="3191"/>
      <c r="X733" s="3191"/>
      <c r="Y733" s="3191"/>
      <c r="Z733" s="3191"/>
      <c r="AA733" s="3191"/>
      <c r="AB733" s="957"/>
      <c r="AC733" s="1445"/>
      <c r="AD733" s="1445"/>
      <c r="AE733" s="1445"/>
      <c r="AF733" s="1445"/>
      <c r="AG733" s="1445"/>
      <c r="AH733" s="1445"/>
      <c r="AI733" s="1445"/>
      <c r="AJ733" s="915"/>
      <c r="AK733" s="994"/>
      <c r="AL733" s="994"/>
      <c r="AM733" s="1014"/>
      <c r="AN733" s="1121"/>
      <c r="AO733" s="126"/>
      <c r="AP733" s="51"/>
    </row>
    <row r="734" spans="1:81" s="1122" customFormat="1">
      <c r="A734" s="1048"/>
      <c r="B734" s="994"/>
      <c r="C734" s="1483"/>
      <c r="D734" s="1011"/>
      <c r="E734" s="3191"/>
      <c r="F734" s="3191"/>
      <c r="G734" s="3191"/>
      <c r="H734" s="3191"/>
      <c r="I734" s="3191"/>
      <c r="J734" s="3191"/>
      <c r="K734" s="3191"/>
      <c r="L734" s="3191"/>
      <c r="M734" s="3191"/>
      <c r="N734" s="3191"/>
      <c r="O734" s="3191"/>
      <c r="P734" s="3191"/>
      <c r="Q734" s="3191"/>
      <c r="R734" s="3191"/>
      <c r="S734" s="3191"/>
      <c r="T734" s="3191"/>
      <c r="U734" s="3191"/>
      <c r="V734" s="3191"/>
      <c r="W734" s="3191"/>
      <c r="X734" s="3191"/>
      <c r="Y734" s="3191"/>
      <c r="Z734" s="3191"/>
      <c r="AA734" s="3191"/>
      <c r="AB734" s="957"/>
      <c r="AC734" s="1445"/>
      <c r="AD734" s="1445"/>
      <c r="AE734" s="1445"/>
      <c r="AF734" s="1445"/>
      <c r="AG734" s="1445"/>
      <c r="AH734" s="1445"/>
      <c r="AI734" s="1445"/>
      <c r="AJ734" s="915"/>
      <c r="AK734" s="994"/>
      <c r="AL734" s="994"/>
      <c r="AM734" s="1014"/>
      <c r="AN734" s="1121"/>
      <c r="AO734" s="126"/>
      <c r="AP734" s="51"/>
    </row>
    <row r="735" spans="1:81" s="1122" customFormat="1">
      <c r="A735" s="1048"/>
      <c r="B735" s="994"/>
      <c r="C735" s="1483"/>
      <c r="D735" s="1011"/>
      <c r="E735" s="1066"/>
      <c r="F735" s="1066"/>
      <c r="G735" s="1066"/>
      <c r="H735" s="1066"/>
      <c r="I735" s="1066"/>
      <c r="J735" s="1066"/>
      <c r="K735" s="1066"/>
      <c r="L735" s="1066"/>
      <c r="M735" s="1066"/>
      <c r="N735" s="1066"/>
      <c r="O735" s="1066"/>
      <c r="P735" s="1066"/>
      <c r="Q735" s="1066"/>
      <c r="R735" s="1066"/>
      <c r="S735" s="1066"/>
      <c r="T735" s="1066"/>
      <c r="U735" s="1066"/>
      <c r="V735" s="1066"/>
      <c r="W735" s="1066"/>
      <c r="X735" s="1066"/>
      <c r="Y735" s="1066"/>
      <c r="Z735" s="1066"/>
      <c r="AA735" s="1066"/>
      <c r="AB735" s="1066"/>
      <c r="AC735" s="1445"/>
      <c r="AD735" s="1445"/>
      <c r="AE735" s="1445"/>
      <c r="AF735" s="1445"/>
      <c r="AG735" s="1445"/>
      <c r="AH735" s="1445"/>
      <c r="AI735" s="1445"/>
      <c r="AJ735" s="915"/>
      <c r="AK735" s="994"/>
      <c r="AL735" s="994"/>
      <c r="AM735" s="1014"/>
      <c r="AN735" s="1121"/>
    </row>
    <row r="736" spans="1:81" s="1122" customFormat="1" ht="12.75" customHeight="1">
      <c r="A736" s="1048"/>
      <c r="B736" s="994"/>
      <c r="C736" s="1483"/>
      <c r="D736" s="1011" t="s">
        <v>1596</v>
      </c>
      <c r="E736" s="1489"/>
      <c r="F736" s="1489"/>
      <c r="G736" s="1489"/>
      <c r="H736" s="3222" t="s">
        <v>714</v>
      </c>
      <c r="I736" s="3222"/>
      <c r="J736" s="1066"/>
      <c r="K736" s="1066"/>
      <c r="L736" s="1066"/>
      <c r="M736" s="1066"/>
      <c r="N736" s="1066"/>
      <c r="O736" s="1066"/>
      <c r="P736" s="1066"/>
      <c r="Q736" s="1066"/>
      <c r="R736" s="1066"/>
      <c r="S736" s="1066"/>
      <c r="T736" s="1066"/>
      <c r="U736" s="1066"/>
      <c r="V736" s="1066"/>
      <c r="W736" s="1066"/>
      <c r="X736" s="1066"/>
      <c r="Y736" s="1066"/>
      <c r="Z736" s="1066"/>
      <c r="AA736" s="1066"/>
      <c r="AB736" s="1066"/>
      <c r="AC736" s="1445"/>
      <c r="AD736" s="1445"/>
      <c r="AE736" s="1445"/>
      <c r="AF736" s="1445"/>
      <c r="AG736" s="1445"/>
      <c r="AH736" s="1445"/>
      <c r="AI736" s="1445"/>
      <c r="AJ736" s="915"/>
      <c r="AK736" s="994"/>
      <c r="AL736" s="994"/>
      <c r="AM736" s="1014"/>
      <c r="AN736" s="1121"/>
    </row>
    <row r="737" spans="1:74" s="1122" customFormat="1" ht="12.75" customHeight="1">
      <c r="A737" s="1048"/>
      <c r="B737" s="994"/>
      <c r="C737" s="1483"/>
      <c r="D737" s="1011"/>
      <c r="E737" s="1066"/>
      <c r="F737" s="1066"/>
      <c r="G737" s="1066"/>
      <c r="H737" s="1066"/>
      <c r="I737" s="1066"/>
      <c r="J737" s="1066"/>
      <c r="K737" s="1066"/>
      <c r="L737" s="1066"/>
      <c r="M737" s="1066"/>
      <c r="N737" s="1066"/>
      <c r="O737" s="1066"/>
      <c r="P737" s="1066"/>
      <c r="Q737" s="1066"/>
      <c r="R737" s="1066"/>
      <c r="S737" s="1066"/>
      <c r="T737" s="1066"/>
      <c r="U737" s="1066"/>
      <c r="V737" s="1066"/>
      <c r="W737" s="1066"/>
      <c r="X737" s="1066"/>
      <c r="Y737" s="1066"/>
      <c r="Z737" s="1066"/>
      <c r="AA737" s="1066"/>
      <c r="AB737" s="1066"/>
      <c r="AC737" s="1445"/>
      <c r="AD737" s="1445"/>
      <c r="AE737" s="1445"/>
      <c r="AF737" s="1445"/>
      <c r="AG737" s="1445"/>
      <c r="AH737" s="1445"/>
      <c r="AI737" s="1445"/>
      <c r="AJ737" s="915"/>
      <c r="AK737" s="994"/>
      <c r="AL737" s="994"/>
      <c r="AM737" s="1014"/>
      <c r="AN737" s="913"/>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2" customFormat="1">
      <c r="A738" s="1059"/>
      <c r="B738" s="997"/>
      <c r="C738" s="1499"/>
      <c r="D738" s="1007"/>
      <c r="E738" s="1512"/>
      <c r="F738" s="1512"/>
      <c r="G738" s="1512"/>
      <c r="H738" s="1512"/>
      <c r="I738" s="1512"/>
      <c r="J738" s="1512"/>
      <c r="K738" s="1512"/>
      <c r="L738" s="1512"/>
      <c r="M738" s="1512"/>
      <c r="N738" s="1512"/>
      <c r="O738" s="1512"/>
      <c r="P738" s="1512"/>
      <c r="Q738" s="1512"/>
      <c r="R738" s="1512"/>
      <c r="S738" s="1512"/>
      <c r="T738" s="1512"/>
      <c r="U738" s="1512"/>
      <c r="V738" s="1512"/>
      <c r="W738" s="1512"/>
      <c r="X738" s="1512"/>
      <c r="Y738" s="1512"/>
      <c r="Z738" s="1512"/>
      <c r="AA738" s="1512"/>
      <c r="AB738" s="1128"/>
      <c r="AC738" s="1128"/>
      <c r="AD738" s="1128"/>
      <c r="AE738" s="1128"/>
      <c r="AF738" s="1128"/>
      <c r="AG738" s="1128"/>
      <c r="AH738" s="1007"/>
      <c r="AI738" s="947" t="s">
        <v>1644</v>
      </c>
      <c r="AJ738" s="3171">
        <f>VLOOKUP($H$736,$AO$669:$AP$671,2,FALSE)</f>
        <v>3</v>
      </c>
      <c r="AK738" s="3173"/>
      <c r="AL738" s="993"/>
      <c r="AM738" s="990"/>
      <c r="AN738" s="913"/>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2" customFormat="1" ht="12.75" customHeight="1">
      <c r="A739" s="1107"/>
      <c r="B739" s="1011"/>
      <c r="C739" s="1485"/>
      <c r="D739" s="915"/>
      <c r="E739" s="915"/>
      <c r="F739" s="915"/>
      <c r="G739" s="915"/>
      <c r="H739" s="915"/>
      <c r="I739" s="915"/>
      <c r="J739" s="1066"/>
      <c r="K739" s="1066"/>
      <c r="L739" s="1446"/>
      <c r="M739" s="1446"/>
      <c r="N739" s="1446"/>
      <c r="O739" s="1446"/>
      <c r="P739" s="1446"/>
      <c r="Q739" s="1446"/>
      <c r="R739" s="1446"/>
      <c r="S739" s="1446"/>
      <c r="T739" s="1446"/>
      <c r="U739" s="1446"/>
      <c r="V739" s="1023"/>
      <c r="W739" s="1023"/>
      <c r="X739" s="1023"/>
      <c r="Y739" s="1023"/>
      <c r="Z739" s="1489"/>
      <c r="AA739" s="1489"/>
      <c r="AB739" s="1489"/>
      <c r="AC739" s="1011"/>
      <c r="AD739" s="1011"/>
      <c r="AE739" s="1011"/>
      <c r="AF739" s="1011"/>
      <c r="AG739" s="1011"/>
      <c r="AH739" s="1011"/>
      <c r="AI739" s="915"/>
      <c r="AJ739" s="915"/>
      <c r="AK739" s="915"/>
      <c r="AL739" s="915"/>
      <c r="AM739" s="931"/>
      <c r="AN739" s="913"/>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2" customFormat="1">
      <c r="A740" s="931"/>
      <c r="B740" s="915"/>
      <c r="C740" s="974" t="s">
        <v>1634</v>
      </c>
      <c r="D740" s="1023"/>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5"/>
      <c r="AB740" s="915"/>
      <c r="AC740" s="915"/>
      <c r="AD740" s="915"/>
      <c r="AE740" s="915"/>
      <c r="AF740" s="915"/>
      <c r="AG740" s="915"/>
      <c r="AH740" s="915"/>
      <c r="AI740" s="915"/>
      <c r="AJ740" s="915"/>
      <c r="AK740" s="915"/>
      <c r="AL740" s="915"/>
      <c r="AM740" s="931"/>
      <c r="AN740" s="913"/>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2" customFormat="1">
      <c r="A741" s="1048"/>
      <c r="B741" s="1023"/>
      <c r="C741" s="915"/>
      <c r="D741" s="915"/>
      <c r="E741" s="1023"/>
      <c r="F741" s="1023"/>
      <c r="G741" s="1023"/>
      <c r="H741" s="1023"/>
      <c r="I741" s="1023"/>
      <c r="J741" s="1023"/>
      <c r="K741" s="1023"/>
      <c r="L741" s="1023"/>
      <c r="M741" s="1023"/>
      <c r="N741" s="1023"/>
      <c r="O741" s="1023"/>
      <c r="P741" s="1023"/>
      <c r="Q741" s="1023"/>
      <c r="R741" s="1023"/>
      <c r="S741" s="1023"/>
      <c r="T741" s="1023"/>
      <c r="U741" s="1023"/>
      <c r="V741" s="1023"/>
      <c r="W741" s="1023"/>
      <c r="X741" s="1023"/>
      <c r="Y741" s="1023"/>
      <c r="Z741" s="1023"/>
      <c r="AA741" s="1023"/>
      <c r="AB741" s="1023"/>
      <c r="AC741" s="1023"/>
      <c r="AD741" s="1023"/>
      <c r="AE741" s="1023"/>
      <c r="AF741" s="1023"/>
      <c r="AG741" s="1023"/>
      <c r="AH741" s="1023"/>
      <c r="AI741" s="994"/>
      <c r="AJ741" s="915"/>
      <c r="AK741" s="994"/>
      <c r="AL741" s="994"/>
      <c r="AM741" s="1014"/>
      <c r="AN741" s="913"/>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2" customFormat="1">
      <c r="A742" s="1048"/>
      <c r="B742" s="915"/>
      <c r="C742" s="1483"/>
      <c r="D742" s="1094" t="s">
        <v>714</v>
      </c>
      <c r="E742" s="3191" t="s">
        <v>1645</v>
      </c>
      <c r="F742" s="3191"/>
      <c r="G742" s="3191"/>
      <c r="H742" s="3191"/>
      <c r="I742" s="3191"/>
      <c r="J742" s="3191"/>
      <c r="K742" s="3191"/>
      <c r="L742" s="3191"/>
      <c r="M742" s="3191"/>
      <c r="N742" s="3191"/>
      <c r="O742" s="3191"/>
      <c r="P742" s="3191"/>
      <c r="Q742" s="3191"/>
      <c r="R742" s="3191"/>
      <c r="S742" s="3191"/>
      <c r="T742" s="3191"/>
      <c r="U742" s="3191"/>
      <c r="V742" s="3191"/>
      <c r="W742" s="3191"/>
      <c r="X742" s="3191"/>
      <c r="Y742" s="3191"/>
      <c r="Z742" s="3191"/>
      <c r="AA742" s="3191"/>
      <c r="AB742" s="3191"/>
      <c r="AC742" s="915"/>
      <c r="AD742" s="915"/>
      <c r="AE742" s="915"/>
      <c r="AF742" s="3135" t="s">
        <v>1604</v>
      </c>
      <c r="AG742" s="3135"/>
      <c r="AH742" s="3135"/>
      <c r="AI742" s="3135"/>
      <c r="AJ742" s="3135"/>
      <c r="AK742" s="3135"/>
      <c r="AL742" s="3135"/>
      <c r="AM742" s="1014"/>
      <c r="AN742" s="913"/>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2" customFormat="1">
      <c r="A743" s="1048"/>
      <c r="B743" s="1011"/>
      <c r="C743" s="1485"/>
      <c r="D743" s="1094"/>
      <c r="E743" s="3191"/>
      <c r="F743" s="3191"/>
      <c r="G743" s="3191"/>
      <c r="H743" s="3191"/>
      <c r="I743" s="3191"/>
      <c r="J743" s="3191"/>
      <c r="K743" s="3191"/>
      <c r="L743" s="3191"/>
      <c r="M743" s="3191"/>
      <c r="N743" s="3191"/>
      <c r="O743" s="3191"/>
      <c r="P743" s="3191"/>
      <c r="Q743" s="3191"/>
      <c r="R743" s="3191"/>
      <c r="S743" s="3191"/>
      <c r="T743" s="3191"/>
      <c r="U743" s="3191"/>
      <c r="V743" s="3191"/>
      <c r="W743" s="3191"/>
      <c r="X743" s="3191"/>
      <c r="Y743" s="3191"/>
      <c r="Z743" s="3191"/>
      <c r="AA743" s="3191"/>
      <c r="AB743" s="3191"/>
      <c r="AC743" s="915"/>
      <c r="AD743" s="915"/>
      <c r="AE743" s="915"/>
      <c r="AF743" s="915"/>
      <c r="AG743" s="915"/>
      <c r="AH743" s="915"/>
      <c r="AI743" s="915"/>
      <c r="AJ743" s="915"/>
      <c r="AK743" s="915"/>
      <c r="AL743" s="994"/>
      <c r="AM743" s="1014"/>
      <c r="AN743" s="913"/>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2" customFormat="1">
      <c r="A744" s="1048"/>
      <c r="B744" s="1023"/>
      <c r="C744" s="1495"/>
      <c r="D744" s="1094"/>
      <c r="E744" s="1023"/>
      <c r="F744" s="1023"/>
      <c r="G744" s="1023"/>
      <c r="H744" s="1023"/>
      <c r="I744" s="1023"/>
      <c r="J744" s="1023"/>
      <c r="K744" s="1023"/>
      <c r="L744" s="1023"/>
      <c r="M744" s="1023"/>
      <c r="N744" s="1023"/>
      <c r="O744" s="1023"/>
      <c r="P744" s="1023"/>
      <c r="Q744" s="1023"/>
      <c r="R744" s="1023"/>
      <c r="S744" s="1023"/>
      <c r="T744" s="1023"/>
      <c r="U744" s="1023"/>
      <c r="V744" s="1023"/>
      <c r="W744" s="1023"/>
      <c r="X744" s="1023"/>
      <c r="Y744" s="1023"/>
      <c r="Z744" s="1023"/>
      <c r="AA744" s="1023"/>
      <c r="AB744" s="1023"/>
      <c r="AC744" s="915"/>
      <c r="AD744" s="915"/>
      <c r="AE744" s="1023"/>
      <c r="AF744" s="1023"/>
      <c r="AG744" s="1023"/>
      <c r="AH744" s="1023"/>
      <c r="AI744" s="1023"/>
      <c r="AJ744" s="1023"/>
      <c r="AK744" s="994"/>
      <c r="AL744" s="994"/>
      <c r="AM744" s="1014"/>
      <c r="AN744" s="913"/>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2" customFormat="1">
      <c r="A745" s="1107"/>
      <c r="B745" s="994"/>
      <c r="C745" s="1483"/>
      <c r="D745" s="1094" t="s">
        <v>534</v>
      </c>
      <c r="E745" s="3191" t="s">
        <v>1646</v>
      </c>
      <c r="F745" s="3191"/>
      <c r="G745" s="3191"/>
      <c r="H745" s="3191"/>
      <c r="I745" s="3191"/>
      <c r="J745" s="3191"/>
      <c r="K745" s="3191"/>
      <c r="L745" s="3191"/>
      <c r="M745" s="3191"/>
      <c r="N745" s="3191"/>
      <c r="O745" s="3191"/>
      <c r="P745" s="3191"/>
      <c r="Q745" s="3191"/>
      <c r="R745" s="3191"/>
      <c r="S745" s="3191"/>
      <c r="T745" s="3191"/>
      <c r="U745" s="3191"/>
      <c r="V745" s="3191"/>
      <c r="W745" s="3191"/>
      <c r="X745" s="3191"/>
      <c r="Y745" s="3191"/>
      <c r="Z745" s="3191"/>
      <c r="AA745" s="3191"/>
      <c r="AB745" s="3191"/>
      <c r="AC745" s="915"/>
      <c r="AD745" s="915"/>
      <c r="AE745" s="915"/>
      <c r="AF745" s="3135" t="s">
        <v>1623</v>
      </c>
      <c r="AG745" s="3135"/>
      <c r="AH745" s="3135"/>
      <c r="AI745" s="3135"/>
      <c r="AJ745" s="3135"/>
      <c r="AK745" s="3135"/>
      <c r="AL745" s="3135"/>
      <c r="AM745" s="1014"/>
      <c r="AN745" s="913"/>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2" customFormat="1" ht="12.75" customHeight="1">
      <c r="A746" s="1107"/>
      <c r="B746" s="994"/>
      <c r="C746" s="1483"/>
      <c r="D746" s="1094"/>
      <c r="E746" s="3191"/>
      <c r="F746" s="3191"/>
      <c r="G746" s="3191"/>
      <c r="H746" s="3191"/>
      <c r="I746" s="3191"/>
      <c r="J746" s="3191"/>
      <c r="K746" s="3191"/>
      <c r="L746" s="3191"/>
      <c r="M746" s="3191"/>
      <c r="N746" s="3191"/>
      <c r="O746" s="3191"/>
      <c r="P746" s="3191"/>
      <c r="Q746" s="3191"/>
      <c r="R746" s="3191"/>
      <c r="S746" s="3191"/>
      <c r="T746" s="3191"/>
      <c r="U746" s="3191"/>
      <c r="V746" s="3191"/>
      <c r="W746" s="3191"/>
      <c r="X746" s="3191"/>
      <c r="Y746" s="3191"/>
      <c r="Z746" s="3191"/>
      <c r="AA746" s="3191"/>
      <c r="AB746" s="3191"/>
      <c r="AC746" s="915"/>
      <c r="AD746" s="915"/>
      <c r="AE746" s="1445"/>
      <c r="AF746" s="915"/>
      <c r="AG746" s="915"/>
      <c r="AH746" s="915"/>
      <c r="AI746" s="915"/>
      <c r="AJ746" s="915"/>
      <c r="AK746" s="915"/>
      <c r="AL746" s="915"/>
      <c r="AM746" s="1014"/>
      <c r="AN746" s="913"/>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2" customFormat="1">
      <c r="A747" s="1048"/>
      <c r="B747" s="1011"/>
      <c r="C747" s="1485"/>
      <c r="D747" s="1011"/>
      <c r="E747" s="1446"/>
      <c r="F747" s="1446"/>
      <c r="G747" s="1446"/>
      <c r="H747" s="1446"/>
      <c r="I747" s="1446"/>
      <c r="J747" s="1446"/>
      <c r="K747" s="1446"/>
      <c r="L747" s="1446"/>
      <c r="M747" s="1446"/>
      <c r="N747" s="1446"/>
      <c r="O747" s="1446"/>
      <c r="P747" s="1446"/>
      <c r="Q747" s="1446"/>
      <c r="R747" s="1446"/>
      <c r="S747" s="1446"/>
      <c r="T747" s="1446"/>
      <c r="U747" s="1446"/>
      <c r="V747" s="1446"/>
      <c r="W747" s="1446"/>
      <c r="X747" s="1446"/>
      <c r="Y747" s="1446"/>
      <c r="Z747" s="1446"/>
      <c r="AA747" s="1446"/>
      <c r="AB747" s="1446"/>
      <c r="AC747" s="1011"/>
      <c r="AD747" s="1011"/>
      <c r="AE747" s="1023"/>
      <c r="AF747" s="1023"/>
      <c r="AG747" s="1023"/>
      <c r="AH747" s="1023"/>
      <c r="AI747" s="994"/>
      <c r="AJ747" s="915"/>
      <c r="AK747" s="994"/>
      <c r="AL747" s="994"/>
      <c r="AM747" s="1014"/>
      <c r="AN747" s="913"/>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2" customFormat="1" ht="12.75" customHeight="1">
      <c r="A748" s="1048"/>
      <c r="B748" s="1011"/>
      <c r="C748" s="915"/>
      <c r="D748" s="1011" t="s">
        <v>1596</v>
      </c>
      <c r="E748" s="1489"/>
      <c r="F748" s="1489"/>
      <c r="G748" s="1489"/>
      <c r="H748" s="3222" t="s">
        <v>714</v>
      </c>
      <c r="I748" s="3222"/>
      <c r="J748" s="1446"/>
      <c r="K748" s="1446"/>
      <c r="L748" s="1446"/>
      <c r="M748" s="1446"/>
      <c r="N748" s="1446"/>
      <c r="O748" s="1446"/>
      <c r="P748" s="1446"/>
      <c r="Q748" s="915"/>
      <c r="R748" s="915"/>
      <c r="S748" s="915"/>
      <c r="T748" s="915"/>
      <c r="U748" s="915"/>
      <c r="V748" s="915"/>
      <c r="W748" s="1446"/>
      <c r="X748" s="1446"/>
      <c r="Y748" s="1446"/>
      <c r="Z748" s="1446"/>
      <c r="AA748" s="1446"/>
      <c r="AB748" s="1446"/>
      <c r="AC748" s="1011"/>
      <c r="AD748" s="1011"/>
      <c r="AE748" s="1023"/>
      <c r="AF748" s="1023"/>
      <c r="AG748" s="1023"/>
      <c r="AH748" s="1023"/>
      <c r="AI748" s="994"/>
      <c r="AJ748" s="915"/>
      <c r="AK748" s="994"/>
      <c r="AL748" s="994"/>
      <c r="AM748" s="1014"/>
      <c r="AN748" s="913"/>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2" customFormat="1" ht="12.75" customHeight="1">
      <c r="A749" s="1048"/>
      <c r="B749" s="1023"/>
      <c r="C749" s="1495"/>
      <c r="D749" s="1023"/>
      <c r="E749" s="1023"/>
      <c r="F749" s="1023"/>
      <c r="G749" s="1023"/>
      <c r="H749" s="1023"/>
      <c r="I749" s="1023"/>
      <c r="J749" s="1023"/>
      <c r="K749" s="1023"/>
      <c r="L749" s="1023"/>
      <c r="M749" s="1023"/>
      <c r="N749" s="1023"/>
      <c r="O749" s="1023"/>
      <c r="P749" s="1023"/>
      <c r="Q749" s="1023"/>
      <c r="R749" s="1023"/>
      <c r="S749" s="1023"/>
      <c r="T749" s="1023"/>
      <c r="U749" s="1023"/>
      <c r="V749" s="1023"/>
      <c r="W749" s="1023"/>
      <c r="X749" s="1023"/>
      <c r="Y749" s="1023"/>
      <c r="Z749" s="1023"/>
      <c r="AA749" s="1023"/>
      <c r="AB749" s="1023"/>
      <c r="AC749" s="1023"/>
      <c r="AD749" s="1023"/>
      <c r="AE749" s="1023"/>
      <c r="AF749" s="1023"/>
      <c r="AG749" s="1023"/>
      <c r="AH749" s="1023"/>
      <c r="AI749" s="994"/>
      <c r="AJ749" s="915"/>
      <c r="AK749" s="994"/>
      <c r="AL749" s="994"/>
      <c r="AM749" s="1014"/>
      <c r="AN749" s="913"/>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2" customFormat="1" ht="14.1" customHeight="1">
      <c r="A750" s="1059"/>
      <c r="B750" s="1096"/>
      <c r="C750" s="1513"/>
      <c r="D750" s="1096"/>
      <c r="E750" s="1096"/>
      <c r="F750" s="1096"/>
      <c r="G750" s="1096"/>
      <c r="H750" s="1096"/>
      <c r="I750" s="1096"/>
      <c r="J750" s="1096"/>
      <c r="K750" s="1096"/>
      <c r="L750" s="1096"/>
      <c r="M750" s="1096"/>
      <c r="N750" s="1096"/>
      <c r="O750" s="1096"/>
      <c r="P750" s="1096"/>
      <c r="Q750" s="1096"/>
      <c r="R750" s="1096"/>
      <c r="S750" s="1096"/>
      <c r="T750" s="1096"/>
      <c r="U750" s="1096"/>
      <c r="V750" s="1096"/>
      <c r="W750" s="1096"/>
      <c r="X750" s="1096"/>
      <c r="Y750" s="1096"/>
      <c r="Z750" s="1096"/>
      <c r="AA750" s="1096"/>
      <c r="AB750" s="1096"/>
      <c r="AC750" s="1096"/>
      <c r="AD750" s="1096"/>
      <c r="AE750" s="1096"/>
      <c r="AF750" s="1096"/>
      <c r="AG750" s="1096"/>
      <c r="AH750" s="1007"/>
      <c r="AI750" s="947" t="s">
        <v>1647</v>
      </c>
      <c r="AJ750" s="3171">
        <f>VLOOKUP($H$748,$AO$683:$AP$685,2,FALSE)</f>
        <v>2</v>
      </c>
      <c r="AK750" s="3173"/>
      <c r="AL750" s="993"/>
      <c r="AM750" s="990"/>
      <c r="AN750" s="913"/>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2" customFormat="1">
      <c r="A751" s="1048"/>
      <c r="B751" s="1023"/>
      <c r="C751" s="1495"/>
      <c r="D751" s="1023"/>
      <c r="E751" s="1023"/>
      <c r="F751" s="1023"/>
      <c r="G751" s="1023"/>
      <c r="H751" s="1023"/>
      <c r="I751" s="1023"/>
      <c r="J751" s="1023"/>
      <c r="K751" s="1023"/>
      <c r="L751" s="1023"/>
      <c r="M751" s="1023"/>
      <c r="N751" s="1023"/>
      <c r="O751" s="1023"/>
      <c r="P751" s="1023"/>
      <c r="Q751" s="1023"/>
      <c r="R751" s="1023"/>
      <c r="S751" s="1023"/>
      <c r="T751" s="1023"/>
      <c r="U751" s="1023"/>
      <c r="V751" s="1023"/>
      <c r="W751" s="1023"/>
      <c r="X751" s="1023"/>
      <c r="Y751" s="1023"/>
      <c r="Z751" s="1023"/>
      <c r="AA751" s="1023"/>
      <c r="AB751" s="1023"/>
      <c r="AC751" s="1023"/>
      <c r="AD751" s="1023"/>
      <c r="AE751" s="1023"/>
      <c r="AF751" s="1023"/>
      <c r="AG751" s="1023"/>
      <c r="AH751" s="1011"/>
      <c r="AI751" s="1444"/>
      <c r="AJ751" s="993"/>
      <c r="AK751" s="993"/>
      <c r="AL751" s="993"/>
      <c r="AM751" s="990"/>
      <c r="AN751" s="913"/>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2" customFormat="1">
      <c r="A752" s="1048"/>
      <c r="B752" s="1023"/>
      <c r="C752" s="974" t="s">
        <v>1636</v>
      </c>
      <c r="D752" s="1023"/>
      <c r="E752" s="1023"/>
      <c r="F752" s="1023"/>
      <c r="G752" s="1023"/>
      <c r="H752" s="1023"/>
      <c r="I752" s="1023"/>
      <c r="J752" s="1023"/>
      <c r="K752" s="1023"/>
      <c r="L752" s="1023"/>
      <c r="M752" s="1023"/>
      <c r="N752" s="1023"/>
      <c r="O752" s="1023"/>
      <c r="P752" s="1023"/>
      <c r="Q752" s="1023"/>
      <c r="R752" s="1023"/>
      <c r="S752" s="1023"/>
      <c r="T752" s="1023"/>
      <c r="U752" s="1023"/>
      <c r="V752" s="1023"/>
      <c r="W752" s="1023"/>
      <c r="X752" s="1023"/>
      <c r="Y752" s="1023"/>
      <c r="Z752" s="1023"/>
      <c r="AA752" s="1023"/>
      <c r="AB752" s="1023"/>
      <c r="AC752" s="1023"/>
      <c r="AD752" s="1023"/>
      <c r="AE752" s="1023"/>
      <c r="AF752" s="1023"/>
      <c r="AG752" s="1023"/>
      <c r="AH752" s="1011"/>
      <c r="AI752" s="1444"/>
      <c r="AJ752" s="993"/>
      <c r="AK752" s="993"/>
      <c r="AL752" s="993"/>
      <c r="AM752" s="990"/>
      <c r="AN752" s="913"/>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2" customFormat="1">
      <c r="A753" s="1048"/>
      <c r="B753" s="1023"/>
      <c r="C753" s="1495"/>
      <c r="D753" s="1023"/>
      <c r="E753" s="1023"/>
      <c r="F753" s="1023"/>
      <c r="G753" s="1023"/>
      <c r="H753" s="1023"/>
      <c r="I753" s="1023"/>
      <c r="J753" s="1023"/>
      <c r="K753" s="1023"/>
      <c r="L753" s="1023"/>
      <c r="M753" s="1023"/>
      <c r="N753" s="1023"/>
      <c r="O753" s="1023"/>
      <c r="P753" s="1023"/>
      <c r="Q753" s="1023"/>
      <c r="R753" s="1023"/>
      <c r="S753" s="1023"/>
      <c r="T753" s="1023"/>
      <c r="U753" s="1023"/>
      <c r="V753" s="1023"/>
      <c r="W753" s="1023"/>
      <c r="X753" s="1023"/>
      <c r="Y753" s="1023"/>
      <c r="Z753" s="1023"/>
      <c r="AA753" s="1023"/>
      <c r="AB753" s="1023"/>
      <c r="AC753" s="1023"/>
      <c r="AD753" s="1023"/>
      <c r="AE753" s="1023"/>
      <c r="AF753" s="1023"/>
      <c r="AG753" s="1023"/>
      <c r="AH753" s="1011"/>
      <c r="AI753" s="1444"/>
      <c r="AJ753" s="993"/>
      <c r="AK753" s="993"/>
      <c r="AL753" s="993"/>
      <c r="AM753" s="990"/>
      <c r="AN753" s="1121"/>
    </row>
    <row r="754" spans="1:81" s="1122" customFormat="1" ht="13.7" customHeight="1">
      <c r="A754" s="1048"/>
      <c r="B754" s="1023"/>
      <c r="C754" s="1495"/>
      <c r="D754" s="1094" t="s">
        <v>714</v>
      </c>
      <c r="E754" s="3191" t="s">
        <v>2005</v>
      </c>
      <c r="F754" s="3191"/>
      <c r="G754" s="3191"/>
      <c r="H754" s="3191"/>
      <c r="I754" s="3191"/>
      <c r="J754" s="3191"/>
      <c r="K754" s="3191"/>
      <c r="L754" s="3191"/>
      <c r="M754" s="3191"/>
      <c r="N754" s="3191"/>
      <c r="O754" s="3191"/>
      <c r="P754" s="3191"/>
      <c r="Q754" s="3191"/>
      <c r="R754" s="3191"/>
      <c r="S754" s="3191"/>
      <c r="T754" s="3191"/>
      <c r="U754" s="3191"/>
      <c r="V754" s="3191"/>
      <c r="W754" s="3191"/>
      <c r="X754" s="3191"/>
      <c r="Y754" s="3191"/>
      <c r="Z754" s="3191"/>
      <c r="AA754" s="3191"/>
      <c r="AB754" s="3191"/>
      <c r="AC754" s="3191"/>
      <c r="AD754" s="3191"/>
      <c r="AE754" s="915"/>
      <c r="AF754" s="3135" t="s">
        <v>1604</v>
      </c>
      <c r="AG754" s="3135"/>
      <c r="AH754" s="3135"/>
      <c r="AI754" s="3135"/>
      <c r="AJ754" s="3135"/>
      <c r="AK754" s="3135"/>
      <c r="AL754" s="3135"/>
      <c r="AM754" s="1019"/>
      <c r="AN754" s="1121"/>
    </row>
    <row r="755" spans="1:81" s="1122" customFormat="1" ht="13.7" customHeight="1">
      <c r="A755" s="1048"/>
      <c r="B755" s="1023"/>
      <c r="C755" s="1495"/>
      <c r="D755" s="1094"/>
      <c r="E755" s="3191"/>
      <c r="F755" s="3191"/>
      <c r="G755" s="3191"/>
      <c r="H755" s="3191"/>
      <c r="I755" s="3191"/>
      <c r="J755" s="3191"/>
      <c r="K755" s="3191"/>
      <c r="L755" s="3191"/>
      <c r="M755" s="3191"/>
      <c r="N755" s="3191"/>
      <c r="O755" s="3191"/>
      <c r="P755" s="3191"/>
      <c r="Q755" s="3191"/>
      <c r="R755" s="3191"/>
      <c r="S755" s="3191"/>
      <c r="T755" s="3191"/>
      <c r="U755" s="3191"/>
      <c r="V755" s="3191"/>
      <c r="W755" s="3191"/>
      <c r="X755" s="3191"/>
      <c r="Y755" s="3191"/>
      <c r="Z755" s="3191"/>
      <c r="AA755" s="3191"/>
      <c r="AB755" s="3191"/>
      <c r="AC755" s="3191"/>
      <c r="AD755" s="3191"/>
      <c r="AE755" s="915"/>
      <c r="AF755" s="1445"/>
      <c r="AG755" s="1445"/>
      <c r="AH755" s="1445"/>
      <c r="AI755" s="1445"/>
      <c r="AJ755" s="1445"/>
      <c r="AK755" s="1445"/>
      <c r="AL755" s="1445"/>
      <c r="AM755" s="1019"/>
      <c r="AN755" s="1121"/>
    </row>
    <row r="756" spans="1:81" s="1122" customFormat="1">
      <c r="A756" s="1048"/>
      <c r="B756" s="1023"/>
      <c r="C756" s="1495"/>
      <c r="D756" s="1094"/>
      <c r="E756" s="3191"/>
      <c r="F756" s="3191"/>
      <c r="G756" s="3191"/>
      <c r="H756" s="3191"/>
      <c r="I756" s="3191"/>
      <c r="J756" s="3191"/>
      <c r="K756" s="3191"/>
      <c r="L756" s="3191"/>
      <c r="M756" s="3191"/>
      <c r="N756" s="3191"/>
      <c r="O756" s="3191"/>
      <c r="P756" s="3191"/>
      <c r="Q756" s="3191"/>
      <c r="R756" s="3191"/>
      <c r="S756" s="3191"/>
      <c r="T756" s="3191"/>
      <c r="U756" s="3191"/>
      <c r="V756" s="3191"/>
      <c r="W756" s="3191"/>
      <c r="X756" s="3191"/>
      <c r="Y756" s="3191"/>
      <c r="Z756" s="3191"/>
      <c r="AA756" s="3191"/>
      <c r="AB756" s="3191"/>
      <c r="AC756" s="3191"/>
      <c r="AD756" s="3191"/>
      <c r="AE756" s="915"/>
      <c r="AF756" s="915"/>
      <c r="AG756" s="915"/>
      <c r="AH756" s="915"/>
      <c r="AI756" s="915"/>
      <c r="AJ756" s="915"/>
      <c r="AK756" s="915"/>
      <c r="AL756" s="1445"/>
      <c r="AM756" s="1019"/>
      <c r="AN756" s="913"/>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2" customFormat="1" ht="18.600000000000001" customHeight="1">
      <c r="A757" s="1048"/>
      <c r="B757" s="1023"/>
      <c r="C757" s="1495"/>
      <c r="D757" s="1094"/>
      <c r="E757" s="3191"/>
      <c r="F757" s="3191"/>
      <c r="G757" s="3191"/>
      <c r="H757" s="3191"/>
      <c r="I757" s="3191"/>
      <c r="J757" s="3191"/>
      <c r="K757" s="3191"/>
      <c r="L757" s="3191"/>
      <c r="M757" s="3191"/>
      <c r="N757" s="3191"/>
      <c r="O757" s="3191"/>
      <c r="P757" s="3191"/>
      <c r="Q757" s="3191"/>
      <c r="R757" s="3191"/>
      <c r="S757" s="3191"/>
      <c r="T757" s="3191"/>
      <c r="U757" s="3191"/>
      <c r="V757" s="3191"/>
      <c r="W757" s="3191"/>
      <c r="X757" s="3191"/>
      <c r="Y757" s="3191"/>
      <c r="Z757" s="3191"/>
      <c r="AA757" s="3191"/>
      <c r="AB757" s="3191"/>
      <c r="AC757" s="3191"/>
      <c r="AD757" s="3191"/>
      <c r="AE757" s="1445"/>
      <c r="AF757" s="1445"/>
      <c r="AG757" s="1445"/>
      <c r="AH757" s="1445"/>
      <c r="AI757" s="1445"/>
      <c r="AJ757" s="1445"/>
      <c r="AK757" s="1445"/>
      <c r="AL757" s="1445"/>
      <c r="AM757" s="1019"/>
      <c r="AN757" s="913"/>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1" customFormat="1" ht="12.75" customHeight="1">
      <c r="A758" s="1048"/>
      <c r="B758" s="1023"/>
      <c r="C758" s="1495"/>
      <c r="D758" s="1094"/>
      <c r="E758" s="1442"/>
      <c r="F758" s="1442"/>
      <c r="G758" s="1442"/>
      <c r="H758" s="1442"/>
      <c r="I758" s="1442"/>
      <c r="J758" s="1442"/>
      <c r="K758" s="1442"/>
      <c r="L758" s="1442"/>
      <c r="M758" s="1442"/>
      <c r="N758" s="1442"/>
      <c r="O758" s="1442"/>
      <c r="P758" s="1442"/>
      <c r="Q758" s="1442"/>
      <c r="R758" s="1442"/>
      <c r="S758" s="1442"/>
      <c r="T758" s="1442"/>
      <c r="U758" s="1442"/>
      <c r="V758" s="1442"/>
      <c r="W758" s="1442"/>
      <c r="X758" s="1442"/>
      <c r="Y758" s="1442"/>
      <c r="Z758" s="1442"/>
      <c r="AA758" s="1442"/>
      <c r="AB758" s="1442"/>
      <c r="AC758" s="1442"/>
      <c r="AD758" s="1442"/>
      <c r="AE758" s="1445"/>
      <c r="AF758" s="915"/>
      <c r="AG758" s="915"/>
      <c r="AH758" s="915"/>
      <c r="AI758" s="915"/>
      <c r="AJ758" s="915"/>
      <c r="AK758" s="915"/>
      <c r="AL758" s="915"/>
      <c r="AM758" s="1019"/>
      <c r="AN758" s="988"/>
    </row>
    <row r="759" spans="1:81" s="931" customFormat="1" ht="12.75" customHeight="1">
      <c r="A759" s="1048"/>
      <c r="B759" s="1023"/>
      <c r="C759" s="1495"/>
      <c r="D759" s="1094" t="s">
        <v>534</v>
      </c>
      <c r="E759" s="3228" t="s">
        <v>2012</v>
      </c>
      <c r="F759" s="3228"/>
      <c r="G759" s="3228"/>
      <c r="H759" s="3228"/>
      <c r="I759" s="3228"/>
      <c r="J759" s="3228"/>
      <c r="K759" s="3228"/>
      <c r="L759" s="3228"/>
      <c r="M759" s="3228"/>
      <c r="N759" s="3228"/>
      <c r="O759" s="3228"/>
      <c r="P759" s="3228"/>
      <c r="Q759" s="3228"/>
      <c r="R759" s="3228"/>
      <c r="S759" s="3228"/>
      <c r="T759" s="3228"/>
      <c r="U759" s="3228"/>
      <c r="V759" s="3228"/>
      <c r="W759" s="3228"/>
      <c r="X759" s="3228"/>
      <c r="Y759" s="3228"/>
      <c r="Z759" s="3228"/>
      <c r="AA759" s="3228"/>
      <c r="AB759" s="3228"/>
      <c r="AC759" s="3228"/>
      <c r="AD759" s="3228"/>
      <c r="AE759" s="915"/>
      <c r="AF759" s="3135" t="s">
        <v>1548</v>
      </c>
      <c r="AG759" s="3135"/>
      <c r="AH759" s="3135"/>
      <c r="AI759" s="3135"/>
      <c r="AJ759" s="3135"/>
      <c r="AK759" s="3135"/>
      <c r="AL759" s="3135"/>
      <c r="AM759" s="1019"/>
      <c r="AN759" s="988"/>
    </row>
    <row r="760" spans="1:81" s="931" customFormat="1" ht="12.75" customHeight="1">
      <c r="A760" s="1048"/>
      <c r="B760" s="1023"/>
      <c r="C760" s="1495"/>
      <c r="D760" s="1094"/>
      <c r="E760" s="3228"/>
      <c r="F760" s="3228"/>
      <c r="G760" s="3228"/>
      <c r="H760" s="3228"/>
      <c r="I760" s="3228"/>
      <c r="J760" s="3228"/>
      <c r="K760" s="3228"/>
      <c r="L760" s="3228"/>
      <c r="M760" s="3228"/>
      <c r="N760" s="3228"/>
      <c r="O760" s="3228"/>
      <c r="P760" s="3228"/>
      <c r="Q760" s="3228"/>
      <c r="R760" s="3228"/>
      <c r="S760" s="3228"/>
      <c r="T760" s="3228"/>
      <c r="U760" s="3228"/>
      <c r="V760" s="3228"/>
      <c r="W760" s="3228"/>
      <c r="X760" s="3228"/>
      <c r="Y760" s="3228"/>
      <c r="Z760" s="3228"/>
      <c r="AA760" s="3228"/>
      <c r="AB760" s="3228"/>
      <c r="AC760" s="3228"/>
      <c r="AD760" s="3228"/>
      <c r="AE760" s="1445"/>
      <c r="AF760" s="1445"/>
      <c r="AG760" s="1445"/>
      <c r="AH760" s="1445"/>
      <c r="AI760" s="1445"/>
      <c r="AJ760" s="1445"/>
      <c r="AK760" s="1445"/>
      <c r="AL760" s="1445"/>
      <c r="AM760" s="1019"/>
      <c r="AN760" s="988"/>
    </row>
    <row r="761" spans="1:81" s="931" customFormat="1" ht="12.75" customHeight="1">
      <c r="A761" s="1048"/>
      <c r="B761" s="1023"/>
      <c r="C761" s="1495"/>
      <c r="D761" s="1094"/>
      <c r="E761" s="3228"/>
      <c r="F761" s="3228"/>
      <c r="G761" s="3228"/>
      <c r="H761" s="3228"/>
      <c r="I761" s="3228"/>
      <c r="J761" s="3228"/>
      <c r="K761" s="3228"/>
      <c r="L761" s="3228"/>
      <c r="M761" s="3228"/>
      <c r="N761" s="3228"/>
      <c r="O761" s="3228"/>
      <c r="P761" s="3228"/>
      <c r="Q761" s="3228"/>
      <c r="R761" s="3228"/>
      <c r="S761" s="3228"/>
      <c r="T761" s="3228"/>
      <c r="U761" s="3228"/>
      <c r="V761" s="3228"/>
      <c r="W761" s="3228"/>
      <c r="X761" s="3228"/>
      <c r="Y761" s="3228"/>
      <c r="Z761" s="3228"/>
      <c r="AA761" s="3228"/>
      <c r="AB761" s="3228"/>
      <c r="AC761" s="3228"/>
      <c r="AD761" s="3228"/>
      <c r="AE761" s="1445"/>
      <c r="AF761" s="1445"/>
      <c r="AG761" s="1445"/>
      <c r="AH761" s="1445"/>
      <c r="AI761" s="1445"/>
      <c r="AJ761" s="1445"/>
      <c r="AK761" s="1445"/>
      <c r="AL761" s="1445"/>
      <c r="AM761" s="1019"/>
      <c r="AN761" s="988"/>
    </row>
    <row r="762" spans="1:81" s="931" customFormat="1" ht="12.75" customHeight="1">
      <c r="A762" s="1048"/>
      <c r="B762" s="1023"/>
      <c r="C762" s="1495"/>
      <c r="D762" s="1094"/>
      <c r="E762" s="3228"/>
      <c r="F762" s="3228"/>
      <c r="G762" s="3228"/>
      <c r="H762" s="3228"/>
      <c r="I762" s="3228"/>
      <c r="J762" s="3228"/>
      <c r="K762" s="3228"/>
      <c r="L762" s="3228"/>
      <c r="M762" s="3228"/>
      <c r="N762" s="3228"/>
      <c r="O762" s="3228"/>
      <c r="P762" s="3228"/>
      <c r="Q762" s="3228"/>
      <c r="R762" s="3228"/>
      <c r="S762" s="3228"/>
      <c r="T762" s="3228"/>
      <c r="U762" s="3228"/>
      <c r="V762" s="3228"/>
      <c r="W762" s="3228"/>
      <c r="X762" s="3228"/>
      <c r="Y762" s="3228"/>
      <c r="Z762" s="3228"/>
      <c r="AA762" s="3228"/>
      <c r="AB762" s="3228"/>
      <c r="AC762" s="3228"/>
      <c r="AD762" s="3228"/>
      <c r="AE762" s="1445"/>
      <c r="AF762" s="1445"/>
      <c r="AG762" s="1445"/>
      <c r="AH762" s="1445"/>
      <c r="AI762" s="1445"/>
      <c r="AJ762" s="1445"/>
      <c r="AK762" s="1445"/>
      <c r="AL762" s="1445"/>
      <c r="AM762" s="1019"/>
      <c r="AN762" s="988"/>
    </row>
    <row r="763" spans="1:81" s="931" customFormat="1" ht="12.75" customHeight="1">
      <c r="A763" s="1122"/>
      <c r="B763" s="915"/>
      <c r="C763" s="915"/>
      <c r="D763" s="915"/>
      <c r="E763" s="915"/>
      <c r="F763" s="915"/>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1122"/>
      <c r="AN763" s="988"/>
    </row>
    <row r="764" spans="1:81" s="931" customFormat="1" ht="12.75" customHeight="1">
      <c r="A764" s="1048"/>
      <c r="B764" s="1023"/>
      <c r="C764" s="1495"/>
      <c r="D764" s="1011" t="s">
        <v>1596</v>
      </c>
      <c r="E764" s="1489"/>
      <c r="F764" s="1489"/>
      <c r="G764" s="1489"/>
      <c r="H764" s="3222" t="s">
        <v>617</v>
      </c>
      <c r="I764" s="3222"/>
      <c r="J764" s="1446"/>
      <c r="K764" s="1446"/>
      <c r="L764" s="1446"/>
      <c r="M764" s="1446"/>
      <c r="N764" s="1446"/>
      <c r="O764" s="1446"/>
      <c r="P764" s="1446"/>
      <c r="Q764" s="1446"/>
      <c r="R764" s="1446"/>
      <c r="S764" s="1446"/>
      <c r="T764" s="1446"/>
      <c r="U764" s="1446"/>
      <c r="V764" s="1446"/>
      <c r="W764" s="1446"/>
      <c r="X764" s="1446"/>
      <c r="Y764" s="1446"/>
      <c r="Z764" s="1446"/>
      <c r="AA764" s="1446"/>
      <c r="AB764" s="1446"/>
      <c r="AC764" s="1446"/>
      <c r="AD764" s="1446"/>
      <c r="AE764" s="1446"/>
      <c r="AF764" s="1446"/>
      <c r="AG764" s="1023"/>
      <c r="AH764" s="1011"/>
      <c r="AI764" s="1444"/>
      <c r="AJ764" s="993"/>
      <c r="AK764" s="993"/>
      <c r="AL764" s="993"/>
      <c r="AM764" s="990"/>
      <c r="AN764" s="988"/>
    </row>
    <row r="765" spans="1:81" s="931" customFormat="1" ht="12.75" customHeight="1">
      <c r="A765" s="1048"/>
      <c r="B765" s="1023"/>
      <c r="C765" s="1495"/>
      <c r="D765" s="1023"/>
      <c r="E765" s="1023"/>
      <c r="F765" s="1023"/>
      <c r="G765" s="1023"/>
      <c r="H765" s="1023"/>
      <c r="I765" s="1023"/>
      <c r="J765" s="1023"/>
      <c r="K765" s="1023"/>
      <c r="L765" s="1023"/>
      <c r="M765" s="1023"/>
      <c r="N765" s="1023"/>
      <c r="O765" s="1023"/>
      <c r="P765" s="1023"/>
      <c r="Q765" s="1023"/>
      <c r="R765" s="1023"/>
      <c r="S765" s="1023"/>
      <c r="T765" s="1023"/>
      <c r="U765" s="1023"/>
      <c r="V765" s="1023"/>
      <c r="W765" s="1023"/>
      <c r="X765" s="1023"/>
      <c r="Y765" s="1023"/>
      <c r="Z765" s="1023"/>
      <c r="AA765" s="1023"/>
      <c r="AB765" s="1023"/>
      <c r="AC765" s="1023"/>
      <c r="AD765" s="1023"/>
      <c r="AE765" s="1023"/>
      <c r="AF765" s="1023"/>
      <c r="AG765" s="1023"/>
      <c r="AH765" s="1011"/>
      <c r="AI765" s="1444"/>
      <c r="AJ765" s="993"/>
      <c r="AK765" s="993"/>
      <c r="AL765" s="993"/>
      <c r="AM765" s="990"/>
      <c r="AN765" s="988"/>
    </row>
    <row r="766" spans="1:81" s="931" customFormat="1" ht="12.75" customHeight="1">
      <c r="A766" s="1059"/>
      <c r="B766" s="1096"/>
      <c r="C766" s="1513"/>
      <c r="D766" s="1096"/>
      <c r="E766" s="1096"/>
      <c r="F766" s="1096"/>
      <c r="G766" s="1096"/>
      <c r="H766" s="1096"/>
      <c r="I766" s="1096"/>
      <c r="J766" s="1096"/>
      <c r="K766" s="1096"/>
      <c r="L766" s="1096"/>
      <c r="M766" s="1096"/>
      <c r="N766" s="1096"/>
      <c r="O766" s="1096"/>
      <c r="P766" s="1096"/>
      <c r="Q766" s="1096"/>
      <c r="R766" s="1096"/>
      <c r="S766" s="1096"/>
      <c r="T766" s="1096"/>
      <c r="U766" s="1096"/>
      <c r="V766" s="1096"/>
      <c r="W766" s="1096"/>
      <c r="X766" s="1096"/>
      <c r="Y766" s="1096"/>
      <c r="Z766" s="1096"/>
      <c r="AA766" s="1096"/>
      <c r="AB766" s="1096"/>
      <c r="AC766" s="1096"/>
      <c r="AD766" s="1096"/>
      <c r="AE766" s="1096"/>
      <c r="AF766" s="1096"/>
      <c r="AG766" s="1096"/>
      <c r="AH766" s="1007"/>
      <c r="AI766" s="947" t="s">
        <v>1648</v>
      </c>
      <c r="AJ766" s="3171">
        <f>VLOOKUP($H$764,$AP$705:$AQ$707,2,FALSE)</f>
        <v>0</v>
      </c>
      <c r="AK766" s="3173"/>
      <c r="AL766" s="993"/>
      <c r="AM766" s="990"/>
      <c r="AN766" s="988"/>
    </row>
    <row r="767" spans="1:81" s="1122" customFormat="1">
      <c r="A767" s="1048"/>
      <c r="B767" s="1023"/>
      <c r="C767" s="1495"/>
      <c r="D767" s="1023"/>
      <c r="E767" s="1023"/>
      <c r="F767" s="1023"/>
      <c r="G767" s="1023"/>
      <c r="H767" s="1023"/>
      <c r="I767" s="1023"/>
      <c r="J767" s="1023"/>
      <c r="K767" s="1023"/>
      <c r="L767" s="1023"/>
      <c r="M767" s="1023"/>
      <c r="N767" s="1023"/>
      <c r="O767" s="1023"/>
      <c r="P767" s="1023"/>
      <c r="Q767" s="1023"/>
      <c r="R767" s="1023"/>
      <c r="S767" s="1023"/>
      <c r="T767" s="1023"/>
      <c r="U767" s="1023"/>
      <c r="V767" s="1023"/>
      <c r="W767" s="1023"/>
      <c r="X767" s="1023"/>
      <c r="Y767" s="1023"/>
      <c r="Z767" s="1023"/>
      <c r="AA767" s="1023"/>
      <c r="AB767" s="1023"/>
      <c r="AC767" s="1023"/>
      <c r="AD767" s="1023"/>
      <c r="AE767" s="1023"/>
      <c r="AF767" s="1023"/>
      <c r="AG767" s="1023"/>
      <c r="AH767" s="1011"/>
      <c r="AI767" s="1444"/>
      <c r="AJ767" s="993"/>
      <c r="AK767" s="993"/>
      <c r="AL767" s="993"/>
      <c r="AM767" s="990"/>
      <c r="AN767" s="1121"/>
      <c r="AS767" s="1131"/>
      <c r="AT767" s="1131"/>
      <c r="AU767" s="1131"/>
      <c r="AV767" s="1131"/>
      <c r="AW767" s="1131"/>
      <c r="AX767" s="1131"/>
      <c r="AY767" s="1131"/>
      <c r="AZ767" s="1131"/>
      <c r="BA767" s="1131"/>
      <c r="BB767" s="1131"/>
      <c r="BC767" s="1131"/>
      <c r="BD767" s="1132"/>
      <c r="BE767" s="1132"/>
      <c r="BF767" s="1132"/>
      <c r="BG767" s="1132"/>
      <c r="BH767" s="1132"/>
      <c r="BI767" s="1131"/>
      <c r="BJ767" s="1131"/>
      <c r="BK767" s="1131"/>
      <c r="BL767" s="1131"/>
      <c r="BM767" s="1131"/>
      <c r="BN767" s="1131"/>
      <c r="BO767" s="1131"/>
      <c r="BP767" s="1131"/>
      <c r="BQ767" s="1131"/>
      <c r="BR767" s="1131"/>
      <c r="BS767" s="1131"/>
      <c r="BT767" s="1131"/>
      <c r="BU767" s="1131"/>
      <c r="BV767" s="1131"/>
      <c r="BW767" s="1131"/>
      <c r="BX767" s="1131"/>
      <c r="BY767" s="1131"/>
      <c r="BZ767" s="1131"/>
      <c r="CA767" s="1131"/>
      <c r="CB767" s="1131"/>
      <c r="CC767" s="1131"/>
    </row>
    <row r="768" spans="1:81" s="1122" customFormat="1">
      <c r="A768" s="1048"/>
      <c r="B768" s="1023"/>
      <c r="C768" s="974" t="s">
        <v>1649</v>
      </c>
      <c r="D768" s="1023"/>
      <c r="E768" s="1023"/>
      <c r="F768" s="1023"/>
      <c r="G768" s="1023"/>
      <c r="H768" s="1023"/>
      <c r="I768" s="1023"/>
      <c r="J768" s="1023"/>
      <c r="K768" s="1023"/>
      <c r="L768" s="1023"/>
      <c r="M768" s="1023"/>
      <c r="N768" s="1023"/>
      <c r="O768" s="1023"/>
      <c r="P768" s="1023"/>
      <c r="Q768" s="1023"/>
      <c r="R768" s="1023"/>
      <c r="S768" s="1023"/>
      <c r="T768" s="1023"/>
      <c r="U768" s="1023"/>
      <c r="V768" s="1023"/>
      <c r="W768" s="1023"/>
      <c r="X768" s="1023"/>
      <c r="Y768" s="1023"/>
      <c r="Z768" s="1023"/>
      <c r="AA768" s="1023"/>
      <c r="AB768" s="1023"/>
      <c r="AC768" s="1023"/>
      <c r="AD768" s="1023"/>
      <c r="AE768" s="1023"/>
      <c r="AF768" s="1023"/>
      <c r="AG768" s="1023"/>
      <c r="AH768" s="1011"/>
      <c r="AI768" s="1444"/>
      <c r="AJ768" s="993"/>
      <c r="AK768" s="993"/>
      <c r="AL768" s="993"/>
      <c r="AM768" s="990"/>
      <c r="AN768" s="1121"/>
      <c r="AO768" s="1123"/>
      <c r="AT768" s="1131"/>
      <c r="AU768" s="1131"/>
      <c r="AV768" s="1131"/>
      <c r="AW768" s="1131"/>
      <c r="AX768" s="1131"/>
      <c r="AY768" s="1131"/>
      <c r="AZ768" s="1131"/>
    </row>
    <row r="769" spans="1:81" s="1122" customFormat="1">
      <c r="A769" s="1048"/>
      <c r="B769" s="1023"/>
      <c r="C769" s="1495"/>
      <c r="D769" s="1023"/>
      <c r="E769" s="1023"/>
      <c r="F769" s="1023"/>
      <c r="G769" s="1023"/>
      <c r="H769" s="1023"/>
      <c r="I769" s="1023"/>
      <c r="J769" s="1023"/>
      <c r="K769" s="1023"/>
      <c r="L769" s="1023"/>
      <c r="M769" s="1023"/>
      <c r="N769" s="1023"/>
      <c r="O769" s="1023"/>
      <c r="P769" s="1023"/>
      <c r="Q769" s="1023"/>
      <c r="R769" s="1023"/>
      <c r="S769" s="1023"/>
      <c r="T769" s="1023"/>
      <c r="U769" s="1023"/>
      <c r="V769" s="1023"/>
      <c r="W769" s="1023"/>
      <c r="X769" s="1023"/>
      <c r="Y769" s="1023"/>
      <c r="Z769" s="1023"/>
      <c r="AA769" s="1023"/>
      <c r="AB769" s="1023"/>
      <c r="AC769" s="1023"/>
      <c r="AD769" s="1023"/>
      <c r="AE769" s="915"/>
      <c r="AF769" s="915"/>
      <c r="AG769" s="915"/>
      <c r="AH769" s="915"/>
      <c r="AI769" s="915"/>
      <c r="AJ769" s="915"/>
      <c r="AK769" s="915"/>
      <c r="AL769" s="993"/>
      <c r="AM769" s="990"/>
      <c r="AN769" s="1121"/>
      <c r="AO769" s="931" t="s">
        <v>617</v>
      </c>
      <c r="AP769" s="1133">
        <v>0</v>
      </c>
      <c r="AS769" s="1131"/>
      <c r="AT769" s="1131"/>
      <c r="AU769" s="1131"/>
      <c r="AV769" s="1131"/>
      <c r="AW769" s="1131"/>
      <c r="AX769" s="1131"/>
      <c r="AY769" s="1131"/>
      <c r="AZ769" s="1131"/>
      <c r="BA769" s="1131"/>
      <c r="BB769" s="1131"/>
      <c r="BC769" s="1131"/>
      <c r="BD769" s="1132"/>
      <c r="BE769" s="1132"/>
      <c r="BF769" s="1132"/>
      <c r="BG769" s="1132"/>
      <c r="BH769" s="1132"/>
      <c r="BI769" s="1131"/>
      <c r="BJ769" s="1131"/>
      <c r="BK769" s="1131"/>
      <c r="BL769" s="1131"/>
      <c r="BM769" s="1131"/>
      <c r="BN769" s="1131"/>
      <c r="BO769" s="1131"/>
      <c r="BP769" s="1131"/>
      <c r="BQ769" s="1131"/>
      <c r="BR769" s="1131"/>
      <c r="BS769" s="1131"/>
      <c r="BT769" s="1131"/>
      <c r="BU769" s="1131"/>
      <c r="BV769" s="1131"/>
      <c r="BW769" s="1131"/>
      <c r="BX769" s="1131"/>
      <c r="BY769" s="1131"/>
      <c r="BZ769" s="1131"/>
      <c r="CA769" s="1131"/>
      <c r="CB769" s="1131"/>
      <c r="CC769" s="1131"/>
    </row>
    <row r="770" spans="1:81" s="1122" customFormat="1" ht="13.7" customHeight="1">
      <c r="A770" s="1048"/>
      <c r="B770" s="1023"/>
      <c r="C770" s="1495"/>
      <c r="D770" s="1094" t="s">
        <v>714</v>
      </c>
      <c r="E770" s="3191" t="s">
        <v>2500</v>
      </c>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915"/>
      <c r="AF770" s="3135" t="s">
        <v>1548</v>
      </c>
      <c r="AG770" s="3135"/>
      <c r="AH770" s="3135"/>
      <c r="AI770" s="3135"/>
      <c r="AJ770" s="3135"/>
      <c r="AK770" s="3135"/>
      <c r="AL770" s="3135"/>
      <c r="AM770" s="1019"/>
      <c r="AN770" s="1121"/>
      <c r="AO770" s="1106" t="s">
        <v>570</v>
      </c>
      <c r="AP770" s="931">
        <v>3</v>
      </c>
      <c r="AT770" s="1131"/>
      <c r="AU770" s="1131"/>
      <c r="AV770" s="1131"/>
      <c r="AW770" s="1131"/>
      <c r="AX770" s="1131"/>
      <c r="AY770" s="1131"/>
      <c r="AZ770" s="1131"/>
    </row>
    <row r="771" spans="1:81" s="1122" customFormat="1" ht="13.7" customHeight="1">
      <c r="A771" s="1048"/>
      <c r="B771" s="1023"/>
      <c r="C771" s="1495"/>
      <c r="D771" s="1094"/>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915"/>
      <c r="AF771" s="1445"/>
      <c r="AG771" s="1445"/>
      <c r="AH771" s="1445"/>
      <c r="AI771" s="1445"/>
      <c r="AJ771" s="1445"/>
      <c r="AK771" s="1445"/>
      <c r="AL771" s="1445"/>
      <c r="AM771" s="1019"/>
      <c r="AN771" s="1121"/>
      <c r="AO771" s="1106"/>
      <c r="AP771" s="931"/>
      <c r="AT771" s="1131"/>
      <c r="AU771" s="1131"/>
      <c r="AV771" s="1131"/>
      <c r="AW771" s="1131"/>
      <c r="AX771" s="1131"/>
      <c r="AY771" s="1131"/>
      <c r="AZ771" s="1131"/>
    </row>
    <row r="772" spans="1:81" s="1122" customFormat="1">
      <c r="A772" s="1048"/>
      <c r="B772" s="1023"/>
      <c r="C772" s="1495"/>
      <c r="D772" s="1094"/>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1445"/>
      <c r="AF772" s="1445"/>
      <c r="AG772" s="1445"/>
      <c r="AH772" s="1445"/>
      <c r="AI772" s="1445"/>
      <c r="AJ772" s="1445"/>
      <c r="AK772" s="1445"/>
      <c r="AL772" s="1445"/>
      <c r="AM772" s="1019"/>
      <c r="AN772" s="1121"/>
      <c r="AO772" s="1106"/>
      <c r="AP772" s="931"/>
      <c r="AT772" s="1131"/>
      <c r="AU772" s="1131"/>
      <c r="AV772" s="1131"/>
      <c r="AW772" s="1131"/>
      <c r="AX772" s="1131"/>
      <c r="AY772" s="1131"/>
      <c r="AZ772" s="1131"/>
    </row>
    <row r="773" spans="1:81" s="1122" customFormat="1">
      <c r="A773" s="1048"/>
      <c r="B773" s="1023"/>
      <c r="C773" s="1495"/>
      <c r="D773" s="1094"/>
      <c r="E773" s="3191"/>
      <c r="F773" s="3191"/>
      <c r="G773" s="3191"/>
      <c r="H773" s="3191"/>
      <c r="I773" s="3191"/>
      <c r="J773" s="3191"/>
      <c r="K773" s="3191"/>
      <c r="L773" s="3191"/>
      <c r="M773" s="3191"/>
      <c r="N773" s="3191"/>
      <c r="O773" s="3191"/>
      <c r="P773" s="3191"/>
      <c r="Q773" s="3191"/>
      <c r="R773" s="3191"/>
      <c r="S773" s="3191"/>
      <c r="T773" s="3191"/>
      <c r="U773" s="3191"/>
      <c r="V773" s="3191"/>
      <c r="W773" s="3191"/>
      <c r="X773" s="3191"/>
      <c r="Y773" s="3191"/>
      <c r="Z773" s="3191"/>
      <c r="AA773" s="3191"/>
      <c r="AB773" s="3191"/>
      <c r="AC773" s="3191"/>
      <c r="AD773" s="3191"/>
      <c r="AE773" s="1445"/>
      <c r="AF773" s="1445"/>
      <c r="AG773" s="1445"/>
      <c r="AH773" s="1445"/>
      <c r="AI773" s="1445"/>
      <c r="AJ773" s="1445"/>
      <c r="AK773" s="1445"/>
      <c r="AL773" s="1445"/>
      <c r="AM773" s="1019"/>
      <c r="AN773" s="1121"/>
      <c r="AO773" s="1134"/>
      <c r="AT773" s="1131"/>
      <c r="AU773" s="1131"/>
      <c r="AV773" s="1131"/>
      <c r="AW773" s="1131"/>
      <c r="AX773" s="1131"/>
      <c r="AY773" s="1131"/>
      <c r="AZ773" s="1131"/>
    </row>
    <row r="774" spans="1:81" s="1122" customFormat="1">
      <c r="A774" s="1048"/>
      <c r="B774" s="1023"/>
      <c r="C774" s="1495"/>
      <c r="D774" s="1094"/>
      <c r="E774" s="1446"/>
      <c r="F774" s="1446"/>
      <c r="G774" s="1446"/>
      <c r="H774" s="1446"/>
      <c r="I774" s="1446"/>
      <c r="J774" s="1446"/>
      <c r="K774" s="1446"/>
      <c r="L774" s="1446"/>
      <c r="M774" s="1446"/>
      <c r="N774" s="1446"/>
      <c r="O774" s="1446"/>
      <c r="P774" s="1446"/>
      <c r="Q774" s="1446"/>
      <c r="R774" s="1446"/>
      <c r="S774" s="1446"/>
      <c r="T774" s="1446"/>
      <c r="U774" s="1446"/>
      <c r="V774" s="1446"/>
      <c r="W774" s="1446"/>
      <c r="X774" s="1446"/>
      <c r="Y774" s="1446"/>
      <c r="Z774" s="1446"/>
      <c r="AA774" s="1446"/>
      <c r="AB774" s="1446"/>
      <c r="AC774" s="1446"/>
      <c r="AD774" s="1446"/>
      <c r="AE774" s="1445"/>
      <c r="AF774" s="1445"/>
      <c r="AG774" s="1445"/>
      <c r="AH774" s="1445"/>
      <c r="AI774" s="1445"/>
      <c r="AJ774" s="1445"/>
      <c r="AK774" s="1445"/>
      <c r="AL774" s="1445"/>
      <c r="AM774" s="1019"/>
      <c r="AN774" s="1121"/>
      <c r="AO774" s="1134"/>
      <c r="AT774" s="1131"/>
      <c r="AU774" s="1131"/>
      <c r="AV774" s="1131"/>
      <c r="AW774" s="1131"/>
      <c r="AX774" s="1131"/>
      <c r="AY774" s="1131"/>
      <c r="AZ774" s="1131"/>
    </row>
    <row r="775" spans="1:81" s="1122" customFormat="1">
      <c r="A775" s="1048"/>
      <c r="B775" s="1023"/>
      <c r="C775" s="1495"/>
      <c r="D775" s="1011" t="s">
        <v>1596</v>
      </c>
      <c r="E775" s="1489"/>
      <c r="F775" s="1489"/>
      <c r="G775" s="1489"/>
      <c r="H775" s="3222" t="s">
        <v>617</v>
      </c>
      <c r="I775" s="3222"/>
      <c r="J775" s="1023"/>
      <c r="K775" s="1023"/>
      <c r="L775" s="1023"/>
      <c r="M775" s="1023"/>
      <c r="N775" s="1023"/>
      <c r="O775" s="1023"/>
      <c r="P775" s="1023"/>
      <c r="Q775" s="1023"/>
      <c r="R775" s="1023"/>
      <c r="S775" s="1023"/>
      <c r="T775" s="1023"/>
      <c r="U775" s="1023"/>
      <c r="V775" s="1023"/>
      <c r="W775" s="1023"/>
      <c r="X775" s="1023"/>
      <c r="Y775" s="1023"/>
      <c r="Z775" s="1023"/>
      <c r="AA775" s="1023"/>
      <c r="AB775" s="1023"/>
      <c r="AC775" s="1023"/>
      <c r="AD775" s="1023"/>
      <c r="AE775" s="1023"/>
      <c r="AF775" s="1023"/>
      <c r="AG775" s="1023"/>
      <c r="AH775" s="1011"/>
      <c r="AI775" s="1444"/>
      <c r="AJ775" s="993"/>
      <c r="AK775" s="993"/>
      <c r="AL775" s="993"/>
      <c r="AM775" s="990"/>
      <c r="AN775" s="1121"/>
      <c r="AS775" s="1131"/>
      <c r="AT775" s="1131"/>
      <c r="AU775" s="1131"/>
      <c r="AV775" s="1131"/>
      <c r="AW775" s="1131"/>
      <c r="AX775" s="1131"/>
      <c r="AY775" s="1131"/>
      <c r="AZ775" s="1131"/>
      <c r="BA775" s="1131"/>
      <c r="BB775" s="1131"/>
      <c r="BC775" s="1131"/>
      <c r="BD775" s="1132"/>
      <c r="BE775" s="1132"/>
      <c r="BF775" s="1132"/>
      <c r="BG775" s="1132"/>
      <c r="BH775" s="1132"/>
      <c r="BI775" s="1131"/>
      <c r="BJ775" s="1131"/>
      <c r="BK775" s="1131"/>
      <c r="BL775" s="1131"/>
      <c r="BM775" s="1131"/>
      <c r="BN775" s="1131"/>
      <c r="BO775" s="1131"/>
      <c r="BP775" s="1131"/>
      <c r="BQ775" s="1131"/>
      <c r="BR775" s="1131"/>
      <c r="BS775" s="1131"/>
      <c r="BT775" s="1131"/>
      <c r="BU775" s="1131"/>
      <c r="BV775" s="1131"/>
      <c r="BW775" s="1131"/>
      <c r="BX775" s="1131"/>
      <c r="BY775" s="1131"/>
      <c r="BZ775" s="1131"/>
      <c r="CA775" s="1131"/>
      <c r="CB775" s="1131"/>
      <c r="CC775" s="1131"/>
    </row>
    <row r="776" spans="1:81" s="1122" customFormat="1">
      <c r="A776" s="1048"/>
      <c r="B776" s="1023"/>
      <c r="C776" s="1129"/>
      <c r="D776" s="932"/>
      <c r="E776" s="932"/>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1023"/>
      <c r="AE776" s="932"/>
      <c r="AF776" s="932"/>
      <c r="AG776" s="932"/>
      <c r="AH776" s="932"/>
      <c r="AI776" s="1014"/>
      <c r="AJ776" s="990"/>
      <c r="AK776" s="1014"/>
      <c r="AL776" s="1014"/>
      <c r="AM776" s="1014"/>
      <c r="AN776" s="1121"/>
      <c r="AT776" s="1131"/>
      <c r="AU776" s="1131"/>
      <c r="AV776" s="1131"/>
      <c r="AW776" s="1131"/>
      <c r="AX776" s="1131"/>
      <c r="AY776" s="1131"/>
      <c r="AZ776" s="1131"/>
    </row>
    <row r="777" spans="1:81" s="1122" customFormat="1">
      <c r="A777" s="1059"/>
      <c r="B777" s="1096"/>
      <c r="C777" s="1130"/>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6"/>
      <c r="AD777" s="1095"/>
      <c r="AE777" s="1095"/>
      <c r="AF777" s="1095"/>
      <c r="AG777" s="1095"/>
      <c r="AH777" s="946"/>
      <c r="AI777" s="947" t="s">
        <v>1650</v>
      </c>
      <c r="AJ777" s="3171">
        <f>VLOOKUP($H$775,$AO$769:$AP$770,2,FALSE)</f>
        <v>0</v>
      </c>
      <c r="AK777" s="3173"/>
      <c r="AL777" s="993"/>
      <c r="AM777" s="990"/>
      <c r="AN777" s="1121"/>
      <c r="AS777" s="1131"/>
      <c r="AT777" s="1131"/>
      <c r="AU777" s="1131"/>
      <c r="AV777" s="1131"/>
      <c r="AW777" s="1131"/>
      <c r="AX777" s="1131"/>
      <c r="AY777" s="1131"/>
      <c r="AZ777" s="1131"/>
      <c r="BA777" s="1131"/>
      <c r="BB777" s="1131"/>
      <c r="BC777" s="1131"/>
      <c r="BD777" s="1132"/>
      <c r="BE777" s="1132"/>
      <c r="BF777" s="1132"/>
      <c r="BG777" s="1132"/>
      <c r="BH777" s="1132"/>
      <c r="BI777" s="1131"/>
      <c r="BJ777" s="1131"/>
      <c r="BK777" s="1131"/>
      <c r="BL777" s="1131"/>
      <c r="BM777" s="1131"/>
      <c r="BN777" s="1131"/>
      <c r="BO777" s="1131"/>
      <c r="BP777" s="1131"/>
      <c r="BQ777" s="1131"/>
      <c r="BR777" s="1131"/>
      <c r="BS777" s="1131"/>
      <c r="BT777" s="1131"/>
      <c r="BU777" s="1131"/>
      <c r="BV777" s="1131"/>
      <c r="BW777" s="1131"/>
      <c r="BX777" s="1131"/>
      <c r="BY777" s="1131"/>
      <c r="BZ777" s="1131"/>
      <c r="CA777" s="1131"/>
      <c r="CB777" s="1131"/>
      <c r="CC777" s="1131"/>
    </row>
    <row r="778" spans="1:81" s="931" customFormat="1" ht="12.75" customHeight="1">
      <c r="A778" s="1048"/>
      <c r="B778" s="1023"/>
      <c r="C778" s="1129"/>
      <c r="D778" s="932"/>
      <c r="E778" s="932"/>
      <c r="F778" s="932"/>
      <c r="G778" s="932"/>
      <c r="H778" s="932"/>
      <c r="I778" s="932"/>
      <c r="J778" s="932"/>
      <c r="K778" s="932"/>
      <c r="L778" s="932"/>
      <c r="M778" s="932"/>
      <c r="N778" s="932"/>
      <c r="O778" s="932"/>
      <c r="P778" s="932"/>
      <c r="Q778" s="932"/>
      <c r="R778" s="932"/>
      <c r="S778" s="932"/>
      <c r="T778" s="932"/>
      <c r="U778" s="932"/>
      <c r="V778" s="932"/>
      <c r="W778" s="932"/>
      <c r="X778" s="932"/>
      <c r="Y778" s="932"/>
      <c r="Z778" s="932"/>
      <c r="AA778" s="932"/>
      <c r="AB778" s="932"/>
      <c r="AC778" s="932"/>
      <c r="AD778" s="1023"/>
      <c r="AE778" s="932"/>
      <c r="AF778" s="932"/>
      <c r="AG778" s="932"/>
      <c r="AH778" s="932"/>
      <c r="AI778" s="1014"/>
      <c r="AJ778" s="990"/>
      <c r="AK778" s="1014"/>
      <c r="AL778" s="1014"/>
      <c r="AM778" s="1014"/>
      <c r="AN778" s="988"/>
    </row>
    <row r="779" spans="1:81" s="931" customFormat="1" ht="12.75" customHeight="1">
      <c r="A779" s="1005"/>
      <c r="B779" s="1095"/>
      <c r="C779" s="1095"/>
      <c r="D779" s="1095"/>
      <c r="E779" s="1095"/>
      <c r="F779" s="1095"/>
      <c r="G779" s="1095"/>
      <c r="H779" s="1095"/>
      <c r="I779" s="1095"/>
      <c r="J779" s="1095"/>
      <c r="K779" s="1095"/>
      <c r="L779" s="1095"/>
      <c r="M779" s="1095"/>
      <c r="N779" s="1095"/>
      <c r="O779" s="1095"/>
      <c r="P779" s="1095"/>
      <c r="Q779" s="1095"/>
      <c r="R779" s="1095"/>
      <c r="S779" s="1095"/>
      <c r="T779" s="1095"/>
      <c r="U779" s="1095"/>
      <c r="V779" s="1095"/>
      <c r="W779" s="1095"/>
      <c r="X779" s="1095"/>
      <c r="Y779" s="1095"/>
      <c r="Z779" s="1095"/>
      <c r="AA779" s="1095"/>
      <c r="AB779" s="1095"/>
      <c r="AC779" s="1096"/>
      <c r="AD779" s="1095"/>
      <c r="AE779" s="1006"/>
      <c r="AF779" s="1006"/>
      <c r="AG779" s="1006"/>
      <c r="AH779" s="1006"/>
      <c r="AI779" s="947"/>
      <c r="AJ779" s="947" t="s">
        <v>1651</v>
      </c>
      <c r="AK779" s="3171">
        <f>IF(($AJ$610+$AJ$629+$AJ$641+$AJ$676+$AJ$696+$AJ$710+$AJ$722+$AJ$738+$AJ$750+$AJ$766+AJ777)&gt;10,10,($AJ$610+$AJ$629+$AJ$641+$AJ$676+$AJ$696+$AJ$710+$AJ$722+$AJ$738+$AJ$750+$AJ$766+AJ777))</f>
        <v>10</v>
      </c>
      <c r="AL779" s="3172"/>
      <c r="AM779" s="3173"/>
      <c r="AN779" s="988"/>
    </row>
    <row r="780" spans="1:81" s="931" customFormat="1" ht="12.75" customHeight="1">
      <c r="A780" s="1014"/>
      <c r="B780" s="932"/>
      <c r="C780" s="932"/>
      <c r="D780" s="932"/>
      <c r="E780" s="932"/>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1023"/>
      <c r="AD780" s="932"/>
      <c r="AE780" s="1014"/>
      <c r="AF780" s="1014"/>
      <c r="AG780" s="1014"/>
      <c r="AH780" s="1014"/>
      <c r="AI780" s="1025"/>
      <c r="AJ780" s="1025"/>
      <c r="AK780" s="993"/>
      <c r="AL780" s="993"/>
      <c r="AM780" s="993"/>
      <c r="AN780" s="988"/>
    </row>
    <row r="781" spans="1:81">
      <c r="A781" s="1050"/>
      <c r="B781" s="931"/>
      <c r="C781" s="931"/>
      <c r="D781" s="931"/>
      <c r="E781" s="931"/>
      <c r="F781" s="931"/>
      <c r="G781" s="931"/>
      <c r="H781" s="931"/>
      <c r="I781" s="931"/>
      <c r="J781" s="931"/>
      <c r="K781" s="931"/>
      <c r="L781" s="931"/>
      <c r="M781" s="931"/>
      <c r="N781" s="931"/>
      <c r="O781" s="931"/>
      <c r="P781" s="931"/>
      <c r="Q781" s="931"/>
      <c r="R781" s="931"/>
      <c r="S781" s="931"/>
      <c r="T781" s="931"/>
      <c r="U781" s="931"/>
      <c r="V781" s="931"/>
      <c r="W781" s="931"/>
      <c r="X781" s="931"/>
      <c r="Y781" s="931"/>
      <c r="Z781" s="931"/>
      <c r="AA781" s="931"/>
      <c r="AB781" s="931"/>
      <c r="AC781" s="931"/>
      <c r="AD781" s="931"/>
      <c r="AE781" s="931"/>
      <c r="AF781" s="931"/>
      <c r="AG781" s="931"/>
      <c r="AH781" s="931"/>
      <c r="AI781" s="931"/>
      <c r="AJ781" s="931"/>
      <c r="AK781" s="1014"/>
      <c r="AL781" s="1014"/>
      <c r="AM781" s="1014"/>
    </row>
    <row r="782" spans="1:81">
      <c r="A782" s="3284" t="s">
        <v>1773</v>
      </c>
      <c r="B782" s="3285"/>
      <c r="C782" s="3285"/>
      <c r="D782" s="3285"/>
      <c r="E782" s="3285"/>
      <c r="F782" s="3285"/>
      <c r="G782" s="3285"/>
      <c r="H782" s="3285"/>
      <c r="I782" s="3285"/>
      <c r="J782" s="3285"/>
      <c r="K782" s="3285"/>
      <c r="L782" s="3285"/>
      <c r="M782" s="3285"/>
      <c r="N782" s="3285"/>
      <c r="O782" s="3285"/>
      <c r="P782" s="3285"/>
      <c r="Q782" s="3285"/>
      <c r="R782" s="3285"/>
      <c r="S782" s="3285"/>
      <c r="T782" s="3285"/>
      <c r="U782" s="3285"/>
      <c r="V782" s="3285"/>
      <c r="W782" s="3285"/>
      <c r="X782" s="3285"/>
      <c r="Y782" s="3285"/>
      <c r="Z782" s="3285"/>
      <c r="AA782" s="3285"/>
      <c r="AB782" s="3285"/>
      <c r="AC782" s="3285"/>
      <c r="AD782" s="3285"/>
      <c r="AE782" s="3285"/>
      <c r="AF782" s="3285"/>
      <c r="AG782" s="3285"/>
      <c r="AH782" s="3285"/>
      <c r="AI782" s="3285"/>
      <c r="AJ782" s="3285"/>
      <c r="AK782" s="3285"/>
      <c r="AL782" s="3285"/>
      <c r="AM782" s="3285"/>
    </row>
    <row r="783" spans="1:81">
      <c r="A783" s="3286"/>
      <c r="B783" s="3286"/>
      <c r="C783" s="3286"/>
      <c r="D783" s="3286"/>
      <c r="E783" s="3286"/>
      <c r="F783" s="3286"/>
      <c r="G783" s="3286"/>
      <c r="H783" s="3286"/>
      <c r="I783" s="3286"/>
      <c r="J783" s="3286"/>
      <c r="K783" s="3286"/>
      <c r="L783" s="3286"/>
      <c r="M783" s="3286"/>
      <c r="N783" s="3286"/>
      <c r="O783" s="3286"/>
      <c r="P783" s="3286"/>
      <c r="Q783" s="3286"/>
      <c r="R783" s="3286"/>
      <c r="S783" s="3286"/>
      <c r="T783" s="3286"/>
      <c r="U783" s="3286"/>
      <c r="V783" s="3286"/>
      <c r="W783" s="3286"/>
      <c r="X783" s="3286"/>
      <c r="Y783" s="3286"/>
      <c r="Z783" s="3286"/>
      <c r="AA783" s="3286"/>
      <c r="AB783" s="3286"/>
      <c r="AC783" s="3286"/>
      <c r="AD783" s="3286"/>
      <c r="AE783" s="3286"/>
      <c r="AF783" s="3286"/>
      <c r="AG783" s="3286"/>
      <c r="AH783" s="3286"/>
      <c r="AI783" s="3286"/>
      <c r="AJ783" s="3286"/>
      <c r="AK783" s="3286"/>
      <c r="AL783" s="3286"/>
      <c r="AM783" s="3286"/>
      <c r="AO783" s="1307"/>
      <c r="AP783" s="1307"/>
      <c r="AQ783" s="1307"/>
    </row>
    <row r="784" spans="1:81">
      <c r="A784" s="1013"/>
      <c r="B784" s="953"/>
      <c r="C784" s="954"/>
      <c r="D784" s="954"/>
      <c r="E784" s="954"/>
      <c r="F784" s="954"/>
      <c r="G784" s="954"/>
      <c r="H784" s="954"/>
      <c r="I784" s="955"/>
      <c r="J784" s="955"/>
      <c r="K784" s="955"/>
      <c r="L784" s="955"/>
      <c r="M784" s="955"/>
      <c r="N784" s="955"/>
      <c r="O784" s="955"/>
      <c r="P784" s="955"/>
      <c r="Q784" s="955"/>
      <c r="R784" s="112"/>
      <c r="S784" s="1201"/>
      <c r="T784" s="1201"/>
      <c r="U784" s="1201"/>
      <c r="V784" s="1201"/>
      <c r="W784" s="1201"/>
      <c r="X784" s="1201"/>
      <c r="Y784" s="1201"/>
      <c r="Z784" s="1201"/>
      <c r="AA784" s="1201"/>
      <c r="AB784" s="1201"/>
      <c r="AC784" s="1201"/>
      <c r="AD784" s="1201"/>
      <c r="AE784" s="1201"/>
      <c r="AF784" s="112"/>
      <c r="AG784" s="1201"/>
      <c r="AH784" s="1201"/>
      <c r="AI784" s="1201"/>
      <c r="AJ784" s="1201"/>
      <c r="AK784" s="1013"/>
      <c r="AL784" s="1013"/>
      <c r="AM784" s="916"/>
      <c r="AO784" s="1307"/>
      <c r="AP784" s="1307"/>
      <c r="AQ784" s="1307"/>
    </row>
    <row r="785" spans="1:81">
      <c r="A785" s="3287"/>
      <c r="B785" s="3287"/>
      <c r="C785" s="3287"/>
      <c r="D785" s="3287"/>
      <c r="E785" s="3287"/>
      <c r="F785" s="3287"/>
      <c r="G785" s="3287"/>
      <c r="H785" s="3287"/>
      <c r="I785" s="3287"/>
      <c r="J785" s="3287"/>
      <c r="K785" s="3287"/>
      <c r="L785" s="3287"/>
      <c r="M785" s="3287"/>
      <c r="N785" s="3287"/>
      <c r="O785" s="3287"/>
      <c r="P785" s="3287"/>
      <c r="Q785" s="3287"/>
      <c r="R785" s="3287"/>
      <c r="S785" s="3287"/>
      <c r="T785" s="3287"/>
      <c r="U785" s="3287"/>
      <c r="V785" s="3287"/>
      <c r="W785" s="3287"/>
      <c r="X785" s="3287"/>
      <c r="Y785" s="3287"/>
      <c r="Z785" s="3287"/>
      <c r="AA785" s="3287"/>
      <c r="AB785" s="3287"/>
      <c r="AC785" s="3287"/>
      <c r="AD785" s="3287"/>
      <c r="AE785" s="3287"/>
      <c r="AF785" s="3287"/>
      <c r="AG785" s="3287"/>
      <c r="AH785" s="3287"/>
      <c r="AI785" s="3287"/>
      <c r="AJ785" s="3287"/>
      <c r="AK785" s="3287"/>
      <c r="AL785" s="3287"/>
      <c r="AM785" s="3287"/>
      <c r="AO785" s="1215"/>
      <c r="AP785" s="1308"/>
      <c r="AQ785" s="1307"/>
    </row>
    <row r="786" spans="1:81">
      <c r="A786" s="3287"/>
      <c r="B786" s="3287"/>
      <c r="C786" s="3287"/>
      <c r="D786" s="3287"/>
      <c r="E786" s="3287"/>
      <c r="F786" s="3287"/>
      <c r="G786" s="3287"/>
      <c r="H786" s="3287"/>
      <c r="I786" s="3287"/>
      <c r="J786" s="3287"/>
      <c r="K786" s="3287"/>
      <c r="L786" s="3287"/>
      <c r="M786" s="3287"/>
      <c r="N786" s="3287"/>
      <c r="O786" s="3287"/>
      <c r="P786" s="3287"/>
      <c r="Q786" s="3287"/>
      <c r="R786" s="3287"/>
      <c r="S786" s="3287"/>
      <c r="T786" s="3287"/>
      <c r="U786" s="3287"/>
      <c r="V786" s="3287"/>
      <c r="W786" s="3287"/>
      <c r="X786" s="3287"/>
      <c r="Y786" s="3287"/>
      <c r="Z786" s="3287"/>
      <c r="AA786" s="3287"/>
      <c r="AB786" s="3287"/>
      <c r="AC786" s="3287"/>
      <c r="AD786" s="3287"/>
      <c r="AE786" s="3287"/>
      <c r="AF786" s="3287"/>
      <c r="AG786" s="3287"/>
      <c r="AH786" s="3287"/>
      <c r="AI786" s="3287"/>
      <c r="AJ786" s="3287"/>
      <c r="AK786" s="3287"/>
      <c r="AL786" s="3287"/>
      <c r="AM786" s="3287"/>
      <c r="AO786" s="1308"/>
      <c r="AQ786" s="1307"/>
    </row>
    <row r="787" spans="1:81">
      <c r="A787" s="1309"/>
      <c r="B787" s="1098"/>
      <c r="C787" s="1098"/>
      <c r="D787" s="1098"/>
      <c r="E787" s="1098"/>
      <c r="F787" s="1098"/>
      <c r="G787" s="1098"/>
      <c r="H787" s="1098"/>
      <c r="I787" s="1098"/>
      <c r="J787" s="1098"/>
      <c r="K787" s="1098"/>
      <c r="L787" s="1098"/>
      <c r="M787" s="1098"/>
      <c r="N787" s="1098"/>
      <c r="O787" s="1098"/>
      <c r="P787" s="1098"/>
      <c r="Q787" s="1098"/>
      <c r="R787" s="1098"/>
      <c r="S787" s="1102"/>
      <c r="T787" s="3288" t="s">
        <v>1774</v>
      </c>
      <c r="U787" s="3289"/>
      <c r="V787" s="3289"/>
      <c r="W787" s="3289"/>
      <c r="X787" s="3289"/>
      <c r="Y787" s="3290"/>
      <c r="Z787" s="3288" t="s">
        <v>1775</v>
      </c>
      <c r="AA787" s="3289"/>
      <c r="AB787" s="3289"/>
      <c r="AC787" s="3289"/>
      <c r="AD787" s="3289"/>
      <c r="AE787" s="3290"/>
      <c r="AF787" s="3288" t="s">
        <v>1776</v>
      </c>
      <c r="AG787" s="3289"/>
      <c r="AH787" s="3289"/>
      <c r="AI787" s="3289"/>
      <c r="AJ787" s="3289"/>
      <c r="AK787" s="3290"/>
      <c r="AL787" s="1310"/>
      <c r="AM787" s="1204"/>
      <c r="AO787" s="1308"/>
      <c r="AP787" s="1307"/>
      <c r="AQ787" s="1307"/>
    </row>
    <row r="788" spans="1:81">
      <c r="A788" s="1311"/>
      <c r="B788" s="1138"/>
      <c r="C788" s="1138"/>
      <c r="D788" s="1138"/>
      <c r="E788" s="1138"/>
      <c r="F788" s="1138"/>
      <c r="G788" s="1138"/>
      <c r="H788" s="1138"/>
      <c r="I788" s="1138"/>
      <c r="J788" s="1138"/>
      <c r="K788" s="1138"/>
      <c r="L788" s="1138"/>
      <c r="M788" s="1138"/>
      <c r="N788" s="1138"/>
      <c r="O788" s="1138"/>
      <c r="P788" s="1138"/>
      <c r="Q788" s="1138"/>
      <c r="R788" s="1138"/>
      <c r="S788" s="1312"/>
      <c r="T788" s="3291"/>
      <c r="U788" s="3292"/>
      <c r="V788" s="3292"/>
      <c r="W788" s="3292"/>
      <c r="X788" s="3292"/>
      <c r="Y788" s="3293"/>
      <c r="Z788" s="3291"/>
      <c r="AA788" s="3292"/>
      <c r="AB788" s="3292"/>
      <c r="AC788" s="3292"/>
      <c r="AD788" s="3292"/>
      <c r="AE788" s="3293"/>
      <c r="AF788" s="3291"/>
      <c r="AG788" s="3292"/>
      <c r="AH788" s="3292"/>
      <c r="AI788" s="3292"/>
      <c r="AJ788" s="3292"/>
      <c r="AK788" s="3293"/>
      <c r="AL788" s="1310"/>
      <c r="AM788" s="1204"/>
      <c r="AO788" s="1308"/>
      <c r="AP788" s="1307"/>
      <c r="AQ788" s="1307"/>
    </row>
    <row r="789" spans="1:81">
      <c r="A789" s="1311" t="s">
        <v>787</v>
      </c>
      <c r="B789" s="3266" t="s">
        <v>1500</v>
      </c>
      <c r="C789" s="3266"/>
      <c r="D789" s="3266"/>
      <c r="E789" s="3266"/>
      <c r="F789" s="3266"/>
      <c r="G789" s="3266"/>
      <c r="H789" s="3266"/>
      <c r="I789" s="3266"/>
      <c r="J789" s="3266"/>
      <c r="K789" s="3266"/>
      <c r="L789" s="3266"/>
      <c r="M789" s="3266"/>
      <c r="N789" s="3266"/>
      <c r="O789" s="3266"/>
      <c r="P789" s="3266"/>
      <c r="Q789" s="3266"/>
      <c r="R789" s="3266"/>
      <c r="S789" s="3267"/>
      <c r="T789" s="3268">
        <f>AK56</f>
        <v>0</v>
      </c>
      <c r="U789" s="3269"/>
      <c r="V789" s="3269"/>
      <c r="W789" s="3269"/>
      <c r="X789" s="3269"/>
      <c r="Y789" s="3270"/>
      <c r="Z789" s="3271">
        <v>20</v>
      </c>
      <c r="AA789" s="3269"/>
      <c r="AB789" s="3269"/>
      <c r="AC789" s="3269"/>
      <c r="AD789" s="3269"/>
      <c r="AE789" s="3270"/>
      <c r="AF789" s="3272">
        <f>IF(T789&gt;Z789,Z789,T789)</f>
        <v>0</v>
      </c>
      <c r="AG789" s="3272"/>
      <c r="AH789" s="3272"/>
      <c r="AI789" s="3272"/>
      <c r="AJ789" s="3272"/>
      <c r="AK789" s="3272"/>
      <c r="AL789" s="1310"/>
      <c r="AM789" s="1204"/>
      <c r="AO789" s="1307"/>
      <c r="AP789" s="1307"/>
      <c r="AQ789" s="1307"/>
    </row>
    <row r="790" spans="1:81">
      <c r="A790" s="1311" t="s">
        <v>1746</v>
      </c>
      <c r="B790" s="3266" t="s">
        <v>1509</v>
      </c>
      <c r="C790" s="3266"/>
      <c r="D790" s="3266"/>
      <c r="E790" s="3266"/>
      <c r="F790" s="3266"/>
      <c r="G790" s="3266"/>
      <c r="H790" s="3266"/>
      <c r="I790" s="3266"/>
      <c r="J790" s="3266"/>
      <c r="K790" s="3266"/>
      <c r="L790" s="3266"/>
      <c r="M790" s="3266"/>
      <c r="N790" s="3266"/>
      <c r="O790" s="3266"/>
      <c r="P790" s="3266"/>
      <c r="Q790" s="3266"/>
      <c r="R790" s="3266"/>
      <c r="S790" s="3267"/>
      <c r="T790" s="3268">
        <f>AK78</f>
        <v>10</v>
      </c>
      <c r="U790" s="3269"/>
      <c r="V790" s="3269"/>
      <c r="W790" s="3269"/>
      <c r="X790" s="3269"/>
      <c r="Y790" s="3270"/>
      <c r="Z790" s="3271">
        <v>10</v>
      </c>
      <c r="AA790" s="3269"/>
      <c r="AB790" s="3269"/>
      <c r="AC790" s="3269"/>
      <c r="AD790" s="3269"/>
      <c r="AE790" s="3270"/>
      <c r="AF790" s="3272">
        <f>IF(T790&gt;Z790,Z790,T790)</f>
        <v>10</v>
      </c>
      <c r="AG790" s="3272"/>
      <c r="AH790" s="3272"/>
      <c r="AI790" s="3272"/>
      <c r="AJ790" s="3272"/>
      <c r="AK790" s="3272"/>
      <c r="AL790" s="1310"/>
      <c r="AM790" s="1204"/>
      <c r="AO790" s="1307"/>
      <c r="AP790" s="1307"/>
      <c r="AQ790" s="1307"/>
    </row>
    <row r="791" spans="1:81">
      <c r="A791" s="1311" t="s">
        <v>1755</v>
      </c>
      <c r="B791" s="3266" t="s">
        <v>1519</v>
      </c>
      <c r="C791" s="3266"/>
      <c r="D791" s="3266"/>
      <c r="E791" s="3266"/>
      <c r="F791" s="3266"/>
      <c r="G791" s="3266"/>
      <c r="H791" s="3266"/>
      <c r="I791" s="3266"/>
      <c r="J791" s="3266"/>
      <c r="K791" s="3266"/>
      <c r="L791" s="3266"/>
      <c r="M791" s="3266"/>
      <c r="N791" s="3266"/>
      <c r="O791" s="3266"/>
      <c r="P791" s="3266"/>
      <c r="Q791" s="3266"/>
      <c r="R791" s="3266"/>
      <c r="S791" s="3267"/>
      <c r="T791" s="3268">
        <f>AK103</f>
        <v>20</v>
      </c>
      <c r="U791" s="3269"/>
      <c r="V791" s="3269"/>
      <c r="W791" s="3269"/>
      <c r="X791" s="3269"/>
      <c r="Y791" s="3270"/>
      <c r="Z791" s="3271">
        <v>20</v>
      </c>
      <c r="AA791" s="3269"/>
      <c r="AB791" s="3269"/>
      <c r="AC791" s="3269"/>
      <c r="AD791" s="3269"/>
      <c r="AE791" s="3270"/>
      <c r="AF791" s="3272">
        <f>IF(T791&gt;Z791,Z791,T791)</f>
        <v>20</v>
      </c>
      <c r="AG791" s="3272"/>
      <c r="AH791" s="3272"/>
      <c r="AI791" s="3272"/>
      <c r="AJ791" s="3272"/>
      <c r="AK791" s="3272"/>
      <c r="AL791" s="1310"/>
      <c r="AM791" s="1204"/>
      <c r="AO791" s="1307"/>
      <c r="AP791" s="1307"/>
      <c r="AQ791" s="1307"/>
    </row>
    <row r="792" spans="1:81">
      <c r="A792" s="1311" t="s">
        <v>1777</v>
      </c>
      <c r="B792" s="3266" t="s">
        <v>1529</v>
      </c>
      <c r="C792" s="3266"/>
      <c r="D792" s="3266"/>
      <c r="E792" s="3266"/>
      <c r="F792" s="3266"/>
      <c r="G792" s="3266"/>
      <c r="H792" s="3266"/>
      <c r="I792" s="3266"/>
      <c r="J792" s="3266"/>
      <c r="K792" s="3266"/>
      <c r="L792" s="3266"/>
      <c r="M792" s="3266"/>
      <c r="N792" s="3266"/>
      <c r="O792" s="3266"/>
      <c r="P792" s="3266"/>
      <c r="Q792" s="3266"/>
      <c r="R792" s="3266"/>
      <c r="S792" s="3267"/>
      <c r="T792" s="3268">
        <f>AK137</f>
        <v>10</v>
      </c>
      <c r="U792" s="3269"/>
      <c r="V792" s="3269"/>
      <c r="W792" s="3269"/>
      <c r="X792" s="3269"/>
      <c r="Y792" s="3270"/>
      <c r="Z792" s="3271">
        <v>10</v>
      </c>
      <c r="AA792" s="3269"/>
      <c r="AB792" s="3269"/>
      <c r="AC792" s="3269"/>
      <c r="AD792" s="3269"/>
      <c r="AE792" s="3270"/>
      <c r="AF792" s="3272">
        <f>IF(T792&gt;Z792,Z792,T792)</f>
        <v>10</v>
      </c>
      <c r="AG792" s="3272"/>
      <c r="AH792" s="3272"/>
      <c r="AI792" s="3272"/>
      <c r="AJ792" s="3272"/>
      <c r="AK792" s="3272"/>
      <c r="AL792" s="1310"/>
      <c r="AM792" s="1204"/>
      <c r="AO792" s="1307"/>
      <c r="AP792" s="1307"/>
      <c r="AQ792" s="1307"/>
    </row>
    <row r="793" spans="1:81">
      <c r="A793" s="1313" t="s">
        <v>1778</v>
      </c>
      <c r="B793" s="3266" t="s">
        <v>1779</v>
      </c>
      <c r="C793" s="3266"/>
      <c r="D793" s="3266"/>
      <c r="E793" s="3266"/>
      <c r="F793" s="3266"/>
      <c r="G793" s="3266"/>
      <c r="H793" s="3266"/>
      <c r="I793" s="3266"/>
      <c r="J793" s="3266"/>
      <c r="K793" s="3266"/>
      <c r="L793" s="3266"/>
      <c r="M793" s="3266"/>
      <c r="N793" s="3266"/>
      <c r="O793" s="3266"/>
      <c r="P793" s="3266"/>
      <c r="Q793" s="3266"/>
      <c r="R793" s="3266"/>
      <c r="S793" s="3267"/>
      <c r="T793" s="3294">
        <f>SUM(T794:Y795)</f>
        <v>10</v>
      </c>
      <c r="U793" s="3294"/>
      <c r="V793" s="3294"/>
      <c r="W793" s="3294"/>
      <c r="X793" s="3294"/>
      <c r="Y793" s="3294"/>
      <c r="Z793" s="3272">
        <v>10</v>
      </c>
      <c r="AA793" s="3272"/>
      <c r="AB793" s="3272"/>
      <c r="AC793" s="3272"/>
      <c r="AD793" s="3272"/>
      <c r="AE793" s="3272"/>
      <c r="AF793" s="3272">
        <f>IF(T793&gt;Z793,Z793,T793)</f>
        <v>10</v>
      </c>
      <c r="AG793" s="3272"/>
      <c r="AH793" s="3272"/>
      <c r="AI793" s="3272"/>
      <c r="AJ793" s="3272"/>
      <c r="AK793" s="3272"/>
      <c r="AL793" s="1310"/>
      <c r="AM793" s="1204"/>
    </row>
    <row r="794" spans="1:81">
      <c r="A794" s="914"/>
      <c r="B794" s="997"/>
      <c r="C794" s="3295" t="s">
        <v>1780</v>
      </c>
      <c r="D794" s="3295"/>
      <c r="E794" s="3295"/>
      <c r="F794" s="3295"/>
      <c r="G794" s="3295"/>
      <c r="H794" s="3295"/>
      <c r="I794" s="3295"/>
      <c r="J794" s="3295"/>
      <c r="K794" s="3295"/>
      <c r="L794" s="3295"/>
      <c r="M794" s="3295"/>
      <c r="N794" s="3295"/>
      <c r="O794" s="3295"/>
      <c r="P794" s="3295"/>
      <c r="Q794" s="3295"/>
      <c r="R794" s="3295"/>
      <c r="S794" s="3296"/>
      <c r="T794" s="3164">
        <f>AJ155</f>
        <v>7</v>
      </c>
      <c r="U794" s="3164"/>
      <c r="V794" s="3164"/>
      <c r="W794" s="3164"/>
      <c r="X794" s="3164"/>
      <c r="Y794" s="3164"/>
      <c r="Z794" s="3297">
        <v>7</v>
      </c>
      <c r="AA794" s="3297"/>
      <c r="AB794" s="3297"/>
      <c r="AC794" s="3297"/>
      <c r="AD794" s="3297"/>
      <c r="AE794" s="3297"/>
      <c r="AF794" s="3298"/>
      <c r="AG794" s="3298"/>
      <c r="AH794" s="3298"/>
      <c r="AI794" s="3298"/>
      <c r="AJ794" s="3298"/>
      <c r="AK794" s="3298"/>
      <c r="AL794" s="1310"/>
      <c r="AM794" s="1204"/>
    </row>
    <row r="795" spans="1:81">
      <c r="A795" s="1314"/>
      <c r="B795" s="997"/>
      <c r="C795" s="3295" t="s">
        <v>1781</v>
      </c>
      <c r="D795" s="3295"/>
      <c r="E795" s="3295"/>
      <c r="F795" s="3295"/>
      <c r="G795" s="3295"/>
      <c r="H795" s="3295"/>
      <c r="I795" s="3295"/>
      <c r="J795" s="3295"/>
      <c r="K795" s="3295"/>
      <c r="L795" s="3295"/>
      <c r="M795" s="3295"/>
      <c r="N795" s="3295"/>
      <c r="O795" s="3295"/>
      <c r="P795" s="3295"/>
      <c r="Q795" s="3295"/>
      <c r="R795" s="3295"/>
      <c r="S795" s="3296"/>
      <c r="T795" s="3164">
        <f>AJ169</f>
        <v>3</v>
      </c>
      <c r="U795" s="3164"/>
      <c r="V795" s="3164"/>
      <c r="W795" s="3164"/>
      <c r="X795" s="3164"/>
      <c r="Y795" s="3164"/>
      <c r="Z795" s="3297">
        <v>3</v>
      </c>
      <c r="AA795" s="3297"/>
      <c r="AB795" s="3297"/>
      <c r="AC795" s="3297"/>
      <c r="AD795" s="3297"/>
      <c r="AE795" s="3297"/>
      <c r="AF795" s="3298"/>
      <c r="AG795" s="3298"/>
      <c r="AH795" s="3298"/>
      <c r="AI795" s="3298"/>
      <c r="AJ795" s="3298"/>
      <c r="AK795" s="3298"/>
      <c r="AL795" s="1310"/>
      <c r="AM795" s="1204"/>
      <c r="AO795" s="931"/>
    </row>
    <row r="796" spans="1:81">
      <c r="A796" s="1313" t="s">
        <v>1557</v>
      </c>
      <c r="B796" s="3266" t="s">
        <v>1782</v>
      </c>
      <c r="C796" s="3266"/>
      <c r="D796" s="3266"/>
      <c r="E796" s="3266"/>
      <c r="F796" s="3266"/>
      <c r="G796" s="3266"/>
      <c r="H796" s="3266"/>
      <c r="I796" s="3266"/>
      <c r="J796" s="3266"/>
      <c r="K796" s="3266"/>
      <c r="L796" s="3266"/>
      <c r="M796" s="3266"/>
      <c r="N796" s="3266"/>
      <c r="O796" s="3266"/>
      <c r="P796" s="3266"/>
      <c r="Q796" s="3266"/>
      <c r="R796" s="3266"/>
      <c r="S796" s="3267"/>
      <c r="T796" s="3294">
        <f>AK180</f>
        <v>10</v>
      </c>
      <c r="U796" s="3294"/>
      <c r="V796" s="3294"/>
      <c r="W796" s="3294"/>
      <c r="X796" s="3294"/>
      <c r="Y796" s="3294"/>
      <c r="Z796" s="3272">
        <v>10</v>
      </c>
      <c r="AA796" s="3272"/>
      <c r="AB796" s="3272"/>
      <c r="AC796" s="3272"/>
      <c r="AD796" s="3272"/>
      <c r="AE796" s="3272"/>
      <c r="AF796" s="3272">
        <f>IF(T796&gt;Z796,Z796,T796)</f>
        <v>10</v>
      </c>
      <c r="AG796" s="3272"/>
      <c r="AH796" s="3272"/>
      <c r="AI796" s="3272"/>
      <c r="AJ796" s="3272"/>
      <c r="AK796" s="3272"/>
      <c r="AL796" s="1310"/>
      <c r="AM796" s="1204"/>
    </row>
    <row r="797" spans="1:81">
      <c r="A797" s="1311" t="s">
        <v>1566</v>
      </c>
      <c r="B797" s="3266" t="s">
        <v>1567</v>
      </c>
      <c r="C797" s="3266"/>
      <c r="D797" s="3266"/>
      <c r="E797" s="3266"/>
      <c r="F797" s="3266"/>
      <c r="G797" s="3266"/>
      <c r="H797" s="3266"/>
      <c r="I797" s="3266"/>
      <c r="J797" s="3266"/>
      <c r="K797" s="3266"/>
      <c r="L797" s="3266"/>
      <c r="M797" s="3266"/>
      <c r="N797" s="3266"/>
      <c r="O797" s="3266"/>
      <c r="P797" s="3266"/>
      <c r="Q797" s="3266"/>
      <c r="R797" s="3266"/>
      <c r="S797" s="3267"/>
      <c r="T797" s="3294">
        <f>AK262</f>
        <v>8</v>
      </c>
      <c r="U797" s="3294"/>
      <c r="V797" s="3294"/>
      <c r="W797" s="3294"/>
      <c r="X797" s="3294"/>
      <c r="Y797" s="3294"/>
      <c r="Z797" s="3271">
        <v>8</v>
      </c>
      <c r="AA797" s="3269"/>
      <c r="AB797" s="3269"/>
      <c r="AC797" s="3269"/>
      <c r="AD797" s="3269"/>
      <c r="AE797" s="3270"/>
      <c r="AF797" s="3272">
        <f>IF(T797&gt;Z797,Z797,T797)</f>
        <v>8</v>
      </c>
      <c r="AG797" s="3272"/>
      <c r="AH797" s="3272"/>
      <c r="AI797" s="3272"/>
      <c r="AJ797" s="3272"/>
      <c r="AK797" s="3272"/>
      <c r="AL797" s="1310"/>
      <c r="AM797" s="1204"/>
    </row>
    <row r="798" spans="1:81" s="913" customFormat="1" hidden="1">
      <c r="A798" s="1313" t="s">
        <v>615</v>
      </c>
      <c r="B798" s="3266" t="s">
        <v>1783</v>
      </c>
      <c r="C798" s="3266"/>
      <c r="D798" s="3266"/>
      <c r="E798" s="3266"/>
      <c r="F798" s="3266"/>
      <c r="G798" s="3266"/>
      <c r="H798" s="3266"/>
      <c r="I798" s="3266"/>
      <c r="J798" s="3266"/>
      <c r="K798" s="3266"/>
      <c r="L798" s="3266"/>
      <c r="M798" s="3266"/>
      <c r="N798" s="3266"/>
      <c r="O798" s="3266"/>
      <c r="P798" s="3266"/>
      <c r="Q798" s="3266"/>
      <c r="R798" s="3266"/>
      <c r="S798" s="3267"/>
      <c r="T798" s="3294">
        <f>IF(AK524&gt;5,5,AK524)</f>
        <v>0</v>
      </c>
      <c r="U798" s="3294"/>
      <c r="V798" s="3294"/>
      <c r="W798" s="3294"/>
      <c r="X798" s="3294"/>
      <c r="Y798" s="3294"/>
      <c r="Z798" s="3272">
        <v>5</v>
      </c>
      <c r="AA798" s="3272"/>
      <c r="AB798" s="3272"/>
      <c r="AC798" s="3272"/>
      <c r="AD798" s="3272"/>
      <c r="AE798" s="3272"/>
      <c r="AF798" s="3272">
        <f>IF(T798&gt;Z798,5,T798)</f>
        <v>0</v>
      </c>
      <c r="AG798" s="3272"/>
      <c r="AH798" s="3272"/>
      <c r="AI798" s="3272"/>
      <c r="AJ798" s="3272"/>
      <c r="AK798" s="3272"/>
      <c r="AL798" s="1310"/>
      <c r="AM798" s="120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3" customFormat="1">
      <c r="A799" s="1311" t="s">
        <v>1572</v>
      </c>
      <c r="B799" s="3266" t="s">
        <v>1784</v>
      </c>
      <c r="C799" s="3266"/>
      <c r="D799" s="3266"/>
      <c r="E799" s="3266"/>
      <c r="F799" s="3266"/>
      <c r="G799" s="3266"/>
      <c r="H799" s="3266"/>
      <c r="I799" s="3266"/>
      <c r="J799" s="3266"/>
      <c r="K799" s="3266"/>
      <c r="L799" s="3266"/>
      <c r="M799" s="3266"/>
      <c r="N799" s="3266"/>
      <c r="O799" s="3266"/>
      <c r="P799" s="3266"/>
      <c r="Q799" s="3266"/>
      <c r="R799" s="3266"/>
      <c r="S799" s="3267"/>
      <c r="T799" s="3294">
        <f>AK274</f>
        <v>10</v>
      </c>
      <c r="U799" s="3294"/>
      <c r="V799" s="3294"/>
      <c r="W799" s="3294"/>
      <c r="X799" s="3294"/>
      <c r="Y799" s="3294"/>
      <c r="Z799" s="3272">
        <v>10</v>
      </c>
      <c r="AA799" s="3272"/>
      <c r="AB799" s="3272"/>
      <c r="AC799" s="3272"/>
      <c r="AD799" s="3272"/>
      <c r="AE799" s="3272"/>
      <c r="AF799" s="3301">
        <f>IF(T799&gt;Z799,Z799,T799)</f>
        <v>10</v>
      </c>
      <c r="AG799" s="3302"/>
      <c r="AH799" s="3302"/>
      <c r="AI799" s="3302"/>
      <c r="AJ799" s="3302"/>
      <c r="AK799" s="3303"/>
      <c r="AL799" s="1310"/>
      <c r="AM799" s="98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3" customFormat="1">
      <c r="A800" s="1313" t="s">
        <v>1576</v>
      </c>
      <c r="B800" s="3266" t="s">
        <v>1577</v>
      </c>
      <c r="C800" s="3266"/>
      <c r="D800" s="3266"/>
      <c r="E800" s="3266"/>
      <c r="F800" s="3266"/>
      <c r="G800" s="3266"/>
      <c r="H800" s="3266"/>
      <c r="I800" s="3266"/>
      <c r="J800" s="3266"/>
      <c r="K800" s="3266"/>
      <c r="L800" s="3266"/>
      <c r="M800" s="3266"/>
      <c r="N800" s="3266"/>
      <c r="O800" s="3266"/>
      <c r="P800" s="3266"/>
      <c r="Q800" s="3266"/>
      <c r="R800" s="3266"/>
      <c r="S800" s="3267"/>
      <c r="T800" s="3294">
        <f>AK327</f>
        <v>9</v>
      </c>
      <c r="U800" s="3294"/>
      <c r="V800" s="3294"/>
      <c r="W800" s="3294"/>
      <c r="X800" s="3294"/>
      <c r="Y800" s="3294"/>
      <c r="Z800" s="3301">
        <v>10</v>
      </c>
      <c r="AA800" s="3302"/>
      <c r="AB800" s="3302"/>
      <c r="AC800" s="3302"/>
      <c r="AD800" s="3302"/>
      <c r="AE800" s="3303"/>
      <c r="AF800" s="3301">
        <f>IF(T800&gt;Z800,Z800,T800)</f>
        <v>9</v>
      </c>
      <c r="AG800" s="3302"/>
      <c r="AH800" s="3302"/>
      <c r="AI800" s="3302"/>
      <c r="AJ800" s="3302"/>
      <c r="AK800" s="3303"/>
      <c r="AL800" s="1315"/>
      <c r="AM800" s="98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3" customFormat="1" hidden="1">
      <c r="A801" s="1313"/>
      <c r="B801" s="1316"/>
      <c r="C801" s="1317" t="s">
        <v>1785</v>
      </c>
      <c r="D801" s="1318"/>
      <c r="E801" s="1318"/>
      <c r="F801" s="1318"/>
      <c r="G801" s="1318"/>
      <c r="H801" s="1318"/>
      <c r="I801" s="1318"/>
      <c r="J801" s="1318"/>
      <c r="K801" s="1318"/>
      <c r="L801" s="1318"/>
      <c r="M801" s="1318"/>
      <c r="N801" s="1318"/>
      <c r="O801" s="1318"/>
      <c r="P801" s="1318"/>
      <c r="Q801" s="1318"/>
      <c r="R801" s="1316"/>
      <c r="S801" s="1319"/>
      <c r="T801" s="3164">
        <f>AK327</f>
        <v>9</v>
      </c>
      <c r="U801" s="3164"/>
      <c r="V801" s="3164"/>
      <c r="W801" s="3164"/>
      <c r="X801" s="3164"/>
      <c r="Y801" s="3164"/>
      <c r="Z801" s="3171">
        <v>20</v>
      </c>
      <c r="AA801" s="3172"/>
      <c r="AB801" s="3172"/>
      <c r="AC801" s="3172"/>
      <c r="AD801" s="3172"/>
      <c r="AE801" s="3173"/>
      <c r="AF801" s="3298"/>
      <c r="AG801" s="3298"/>
      <c r="AH801" s="3298"/>
      <c r="AI801" s="3298"/>
      <c r="AJ801" s="3298"/>
      <c r="AK801" s="3298"/>
      <c r="AL801" s="1315"/>
      <c r="AM801" s="98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3" customFormat="1">
      <c r="A802" s="1313" t="s">
        <v>1653</v>
      </c>
      <c r="B802" s="3266" t="s">
        <v>892</v>
      </c>
      <c r="C802" s="3266"/>
      <c r="D802" s="3266"/>
      <c r="E802" s="3266"/>
      <c r="F802" s="3266"/>
      <c r="G802" s="3266"/>
      <c r="H802" s="3266"/>
      <c r="I802" s="3266"/>
      <c r="J802" s="3266"/>
      <c r="K802" s="3266"/>
      <c r="L802" s="3266"/>
      <c r="M802" s="3266"/>
      <c r="N802" s="3266"/>
      <c r="O802" s="3266"/>
      <c r="P802" s="3266"/>
      <c r="Q802" s="3266"/>
      <c r="R802" s="3266"/>
      <c r="S802" s="3267"/>
      <c r="T802" s="3294">
        <f>AK458</f>
        <v>10</v>
      </c>
      <c r="U802" s="3294"/>
      <c r="V802" s="3294"/>
      <c r="W802" s="3294"/>
      <c r="X802" s="3294"/>
      <c r="Y802" s="3294"/>
      <c r="Z802" s="3301">
        <v>10</v>
      </c>
      <c r="AA802" s="3302"/>
      <c r="AB802" s="3302"/>
      <c r="AC802" s="3302"/>
      <c r="AD802" s="3302"/>
      <c r="AE802" s="3303"/>
      <c r="AF802" s="3272">
        <f>IF(T802&gt;Z802,Z802,T802)</f>
        <v>10</v>
      </c>
      <c r="AG802" s="3272"/>
      <c r="AH802" s="3272"/>
      <c r="AI802" s="3272"/>
      <c r="AJ802" s="3272"/>
      <c r="AK802" s="3272"/>
      <c r="AL802" s="1315"/>
      <c r="AM802" s="98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3" customFormat="1">
      <c r="A803" s="1313" t="s">
        <v>1763</v>
      </c>
      <c r="B803" s="3266" t="s">
        <v>1764</v>
      </c>
      <c r="C803" s="3266"/>
      <c r="D803" s="3266"/>
      <c r="E803" s="3266"/>
      <c r="F803" s="3266"/>
      <c r="G803" s="3266"/>
      <c r="H803" s="3266"/>
      <c r="I803" s="3266"/>
      <c r="J803" s="3266"/>
      <c r="K803" s="3266"/>
      <c r="L803" s="3266"/>
      <c r="M803" s="3266"/>
      <c r="N803" s="3266"/>
      <c r="O803" s="3266"/>
      <c r="P803" s="3266"/>
      <c r="Q803" s="3266"/>
      <c r="R803" s="3266"/>
      <c r="S803" s="3267"/>
      <c r="T803" s="3294">
        <f>AK548</f>
        <v>12</v>
      </c>
      <c r="U803" s="3294"/>
      <c r="V803" s="3294"/>
      <c r="W803" s="3294"/>
      <c r="X803" s="3294"/>
      <c r="Y803" s="3294"/>
      <c r="Z803" s="3301">
        <v>12</v>
      </c>
      <c r="AA803" s="3302"/>
      <c r="AB803" s="3302"/>
      <c r="AC803" s="3302"/>
      <c r="AD803" s="3302"/>
      <c r="AE803" s="3303"/>
      <c r="AF803" s="3272">
        <f>IF(T803&gt;Z803,Z803,T803)</f>
        <v>12</v>
      </c>
      <c r="AG803" s="3272"/>
      <c r="AH803" s="3272"/>
      <c r="AI803" s="3272"/>
      <c r="AJ803" s="3272"/>
      <c r="AK803" s="3272"/>
      <c r="AL803" s="1315"/>
      <c r="AM803" s="98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3" customFormat="1">
      <c r="A804" s="1885" t="s">
        <v>2488</v>
      </c>
      <c r="B804" s="3266" t="s">
        <v>1786</v>
      </c>
      <c r="C804" s="3266"/>
      <c r="D804" s="3266"/>
      <c r="E804" s="3266"/>
      <c r="F804" s="3266"/>
      <c r="G804" s="3266"/>
      <c r="H804" s="3266"/>
      <c r="I804" s="3266"/>
      <c r="J804" s="3266"/>
      <c r="K804" s="3266"/>
      <c r="L804" s="3266"/>
      <c r="M804" s="3266"/>
      <c r="N804" s="3266"/>
      <c r="O804" s="3266"/>
      <c r="P804" s="3266"/>
      <c r="Q804" s="3266"/>
      <c r="R804" s="3266"/>
      <c r="S804" s="3267"/>
      <c r="T804" s="3294">
        <f>AK779</f>
        <v>10</v>
      </c>
      <c r="U804" s="3294"/>
      <c r="V804" s="3294"/>
      <c r="W804" s="3294"/>
      <c r="X804" s="3294"/>
      <c r="Y804" s="3294"/>
      <c r="Z804" s="3301">
        <v>10</v>
      </c>
      <c r="AA804" s="3302"/>
      <c r="AB804" s="3302"/>
      <c r="AC804" s="3302"/>
      <c r="AD804" s="3302"/>
      <c r="AE804" s="3303"/>
      <c r="AF804" s="3272">
        <f>IF(T804&gt;Z804,Z804,T804)</f>
        <v>10</v>
      </c>
      <c r="AG804" s="3272"/>
      <c r="AH804" s="3272"/>
      <c r="AI804" s="3272"/>
      <c r="AJ804" s="3272"/>
      <c r="AK804" s="3272"/>
      <c r="AL804" s="1315"/>
      <c r="AM804" s="981"/>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3" customFormat="1">
      <c r="A805" s="3299" t="s">
        <v>1787</v>
      </c>
      <c r="B805" s="3266"/>
      <c r="C805" s="3266"/>
      <c r="D805" s="3266"/>
      <c r="E805" s="3266"/>
      <c r="F805" s="3266"/>
      <c r="G805" s="3266"/>
      <c r="H805" s="3266"/>
      <c r="I805" s="3266"/>
      <c r="J805" s="3266"/>
      <c r="K805" s="3266"/>
      <c r="L805" s="3266"/>
      <c r="M805" s="3266"/>
      <c r="N805" s="3266"/>
      <c r="O805" s="3266"/>
      <c r="P805" s="3266"/>
      <c r="Q805" s="3266"/>
      <c r="R805" s="3266"/>
      <c r="S805" s="3267"/>
      <c r="T805" s="3300"/>
      <c r="U805" s="3300"/>
      <c r="V805" s="3300"/>
      <c r="W805" s="3300"/>
      <c r="X805" s="3300"/>
      <c r="Y805" s="3300"/>
      <c r="Z805" s="3297" t="s">
        <v>1788</v>
      </c>
      <c r="AA805" s="3297"/>
      <c r="AB805" s="3297"/>
      <c r="AC805" s="3297"/>
      <c r="AD805" s="3297"/>
      <c r="AE805" s="3297"/>
      <c r="AF805" s="3301">
        <f>IF(T805&gt;0,T805,0)</f>
        <v>0</v>
      </c>
      <c r="AG805" s="3302"/>
      <c r="AH805" s="3302"/>
      <c r="AI805" s="3302"/>
      <c r="AJ805" s="3302"/>
      <c r="AK805" s="3303"/>
      <c r="AL805" s="1022"/>
      <c r="AM805" s="981"/>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3" customFormat="1" ht="15.75">
      <c r="A806" s="3304" t="s">
        <v>1789</v>
      </c>
      <c r="B806" s="3305"/>
      <c r="C806" s="3305"/>
      <c r="D806" s="3305"/>
      <c r="E806" s="3305"/>
      <c r="F806" s="3305"/>
      <c r="G806" s="3305"/>
      <c r="H806" s="3305"/>
      <c r="I806" s="3305"/>
      <c r="J806" s="3305"/>
      <c r="K806" s="3305"/>
      <c r="L806" s="3305"/>
      <c r="M806" s="3305"/>
      <c r="N806" s="3305"/>
      <c r="O806" s="3305"/>
      <c r="P806" s="3305"/>
      <c r="Q806" s="3305"/>
      <c r="R806" s="3305"/>
      <c r="S806" s="3305"/>
      <c r="T806" s="3305"/>
      <c r="U806" s="3305"/>
      <c r="V806" s="3305"/>
      <c r="W806" s="3305"/>
      <c r="X806" s="3305"/>
      <c r="Y806" s="3305"/>
      <c r="Z806" s="3305"/>
      <c r="AA806" s="3305"/>
      <c r="AB806" s="3305"/>
      <c r="AC806" s="3305"/>
      <c r="AD806" s="3305"/>
      <c r="AE806" s="3306"/>
      <c r="AF806" s="3310">
        <f>SUM(AF789:AK804)-AF805</f>
        <v>119</v>
      </c>
      <c r="AG806" s="3311"/>
      <c r="AH806" s="3311"/>
      <c r="AI806" s="3311"/>
      <c r="AJ806" s="3311"/>
      <c r="AK806" s="3312"/>
      <c r="AL806" s="1320"/>
      <c r="AM806" s="931"/>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3" customFormat="1" ht="15.75">
      <c r="A807" s="3307"/>
      <c r="B807" s="3308"/>
      <c r="C807" s="3308"/>
      <c r="D807" s="3308"/>
      <c r="E807" s="3308"/>
      <c r="F807" s="3308"/>
      <c r="G807" s="3308"/>
      <c r="H807" s="3308"/>
      <c r="I807" s="3308"/>
      <c r="J807" s="3308"/>
      <c r="K807" s="3308"/>
      <c r="L807" s="3308"/>
      <c r="M807" s="3308"/>
      <c r="N807" s="3308"/>
      <c r="O807" s="3308"/>
      <c r="P807" s="3308"/>
      <c r="Q807" s="3308"/>
      <c r="R807" s="3308"/>
      <c r="S807" s="3308"/>
      <c r="T807" s="3308"/>
      <c r="U807" s="3308"/>
      <c r="V807" s="3308"/>
      <c r="W807" s="3308"/>
      <c r="X807" s="3308"/>
      <c r="Y807" s="3308"/>
      <c r="Z807" s="3308"/>
      <c r="AA807" s="3308"/>
      <c r="AB807" s="3308"/>
      <c r="AC807" s="3308"/>
      <c r="AD807" s="3308"/>
      <c r="AE807" s="3309"/>
      <c r="AF807" s="3313"/>
      <c r="AG807" s="3314"/>
      <c r="AH807" s="3314"/>
      <c r="AI807" s="3314"/>
      <c r="AJ807" s="3314"/>
      <c r="AK807" s="3315"/>
      <c r="AL807" s="1320"/>
      <c r="AM807" s="931"/>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3" customFormat="1">
      <c r="A808" s="1094"/>
      <c r="B808" s="1094"/>
      <c r="C808" s="1094"/>
      <c r="D808" s="1094"/>
      <c r="E808" s="1094"/>
      <c r="F808" s="1094"/>
      <c r="G808" s="1094"/>
      <c r="H808" s="1094"/>
      <c r="I808" s="1094"/>
      <c r="J808" s="1094"/>
      <c r="K808" s="1094"/>
      <c r="L808" s="1094"/>
      <c r="M808" s="1094"/>
      <c r="N808" s="1094"/>
      <c r="O808" s="1094"/>
      <c r="P808" s="1094"/>
      <c r="Q808" s="1094"/>
      <c r="R808" s="1094"/>
      <c r="S808" s="1094"/>
      <c r="T808" s="1094"/>
      <c r="U808" s="1094"/>
      <c r="V808" s="1094"/>
      <c r="W808" s="1094"/>
      <c r="X808" s="1094"/>
      <c r="Y808" s="1094"/>
      <c r="Z808" s="1094"/>
      <c r="AA808" s="1094"/>
      <c r="AB808" s="1094"/>
      <c r="AC808" s="1094"/>
      <c r="AD808" s="1094"/>
      <c r="AE808" s="1094"/>
      <c r="AF808" s="1094"/>
      <c r="AG808" s="1094"/>
      <c r="AH808" s="1094"/>
      <c r="AI808" s="1094"/>
      <c r="AJ808" s="1094"/>
      <c r="AK808" s="1094"/>
      <c r="AL808" s="1094"/>
      <c r="AM808" s="1321"/>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wPHH45ToSVEfblZBsLlrCLrsyNDRnnZ7vmS5m/bo7KvI599DiAD6v0GQqW2sA1l+L3H7DNEYanZhNNrBj6pWtQ==" saltValue="PX4uj5t9ShBCX9HS1zndg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2022-06-02T00:41:49Z</cp:lastPrinted>
  <dcterms:created xsi:type="dcterms:W3CDTF">2007-12-27T18:26:28Z</dcterms:created>
  <dcterms:modified xsi:type="dcterms:W3CDTF">2022-08-12T21:57:25Z</dcterms:modified>
</cp:coreProperties>
</file>